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Alex Salles\Apps - desenvolvimento\bolao_copa\"/>
    </mc:Choice>
  </mc:AlternateContent>
  <xr:revisionPtr revIDLastSave="0" documentId="13_ncr:1_{289E7127-1DED-4852-B25F-F0F465732791}" xr6:coauthVersionLast="47" xr6:coauthVersionMax="47" xr10:uidLastSave="{00000000-0000-0000-0000-000000000000}"/>
  <bookViews>
    <workbookView xWindow="-28920" yWindow="78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72" i="18" s="1"/>
  <c r="C4" i="18"/>
  <c r="E40" i="18" s="1"/>
  <c r="C5" i="18"/>
  <c r="C6" i="18"/>
  <c r="C7" i="18"/>
  <c r="E48" i="18" s="1"/>
  <c r="C8" i="18"/>
  <c r="E199" i="18" s="1"/>
  <c r="D99" i="73" s="1"/>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200" i="18"/>
  <c r="E131" i="18"/>
  <c r="AL85" i="73" s="1"/>
  <c r="E21" i="73"/>
  <c r="E138" i="18"/>
  <c r="Z3" i="73" s="1"/>
  <c r="E122" i="18"/>
  <c r="D1" i="73" s="1"/>
  <c r="S27" i="61"/>
  <c r="R27" i="61"/>
  <c r="F11" i="47" s="1"/>
  <c r="S26" i="61"/>
  <c r="G10" i="47" s="1"/>
  <c r="R26" i="61"/>
  <c r="F10" i="47" s="1"/>
  <c r="S25" i="61"/>
  <c r="R25" i="61"/>
  <c r="S24" i="61"/>
  <c r="R24" i="61"/>
  <c r="F8" i="47" s="1"/>
  <c r="S23" i="61"/>
  <c r="G7" i="47" s="1"/>
  <c r="R23" i="61"/>
  <c r="S22" i="61"/>
  <c r="G6" i="47" s="1"/>
  <c r="R22" i="61"/>
  <c r="F6" i="47" s="1"/>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c r="M107" i="22"/>
  <c r="M75" i="22"/>
  <c r="M106" i="22"/>
  <c r="M74" i="22" s="1"/>
  <c r="M105" i="22"/>
  <c r="M73" i="22"/>
  <c r="M104" i="22"/>
  <c r="M72" i="22"/>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GL131" i="28" s="1"/>
  <c r="E175" i="18"/>
  <c r="E52" i="33" s="1"/>
  <c r="E247" i="18"/>
  <c r="E213" i="18"/>
  <c r="LG4" i="47" s="1"/>
  <c r="E160" i="18"/>
  <c r="E189" i="18"/>
  <c r="E201" i="18"/>
  <c r="E260" i="18"/>
  <c r="B3" i="48" s="1"/>
  <c r="E143" i="18"/>
  <c r="E128" i="18"/>
  <c r="C2" i="44" s="1"/>
  <c r="E124" i="18"/>
  <c r="A1" i="19" s="1"/>
  <c r="E221" i="18"/>
  <c r="E172" i="18"/>
  <c r="E215" i="18"/>
  <c r="B106" i="28" s="1"/>
  <c r="E236" i="18"/>
  <c r="H4" i="30" s="1"/>
  <c r="E109" i="18"/>
  <c r="E110" i="18"/>
  <c r="H104" i="22" s="1"/>
  <c r="I132" i="48" s="1"/>
  <c r="E222" i="18"/>
  <c r="B3" i="30" s="1"/>
  <c r="E229" i="18"/>
  <c r="B8" i="30" s="1"/>
  <c r="E230" i="18"/>
  <c r="E235" i="18"/>
  <c r="B9" i="30" s="1"/>
  <c r="E204" i="18"/>
  <c r="B1" i="28" s="1"/>
  <c r="E209" i="18"/>
  <c r="BM4" i="47" s="1"/>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E191" i="18"/>
  <c r="E245" i="18"/>
  <c r="HL130" i="28" s="1"/>
  <c r="E162" i="18"/>
  <c r="E104" i="18"/>
  <c r="H87" i="22" s="1"/>
  <c r="E227" i="18"/>
  <c r="B7" i="30" s="1"/>
  <c r="E135" i="18"/>
  <c r="D3" i="32" s="1"/>
  <c r="E256" i="18"/>
  <c r="B93" i="48" s="1"/>
  <c r="E150" i="18"/>
  <c r="E232" i="18"/>
  <c r="B139" i="47" s="1"/>
  <c r="E141" i="18"/>
  <c r="R96" i="33" s="1"/>
  <c r="E211" i="18"/>
  <c r="KD4"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B89" i="47" s="1"/>
  <c r="E161" i="18"/>
  <c r="E210" i="18"/>
  <c r="IC127" i="47" s="1"/>
  <c r="E252" i="18"/>
  <c r="G3" i="48" s="1"/>
  <c r="E181" i="18"/>
  <c r="AN31" i="33" s="1"/>
  <c r="E142" i="18"/>
  <c r="E237" i="18"/>
  <c r="O4" i="30" s="1"/>
  <c r="E105" i="18"/>
  <c r="H10" i="22" s="1"/>
  <c r="H11" i="33" s="1"/>
  <c r="E195" i="18"/>
  <c r="E216" i="18"/>
  <c r="B115" i="28" s="1"/>
  <c r="GI115" i="28" s="1"/>
  <c r="E107" i="18"/>
  <c r="H46" i="22" s="1"/>
  <c r="I55" i="48" s="1"/>
  <c r="E167" i="18"/>
  <c r="E242" i="18"/>
  <c r="H14" i="30" s="1"/>
  <c r="E208" i="18"/>
  <c r="KL132" i="28" s="1"/>
  <c r="E250" i="18"/>
  <c r="B1" i="48" s="1"/>
  <c r="E121" i="18"/>
  <c r="E1" i="33" s="1"/>
  <c r="E114" i="18"/>
  <c r="E218" i="18"/>
  <c r="B123" i="28" s="1"/>
  <c r="EV125" i="28" s="1"/>
  <c r="E176" i="18"/>
  <c r="C3" i="29" s="1"/>
  <c r="E106" i="18"/>
  <c r="H22" i="22" s="1"/>
  <c r="E155" i="18"/>
  <c r="E239" i="18"/>
  <c r="H6" i="30" s="1"/>
  <c r="E144" i="18"/>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27" i="22" s="1"/>
  <c r="AF16" i="33" s="1"/>
  <c r="E117" i="18"/>
  <c r="H5" i="22" s="1"/>
  <c r="E166" i="18"/>
  <c r="E159" i="18"/>
  <c r="E223" i="18"/>
  <c r="H3" i="30" s="1"/>
  <c r="E198" i="18"/>
  <c r="G4" i="19" s="1"/>
  <c r="E164" i="18"/>
  <c r="E115" i="18"/>
  <c r="H52" i="22" s="1"/>
  <c r="H31" i="33" s="1"/>
  <c r="E238" i="18"/>
  <c r="E112" i="18"/>
  <c r="E170" i="18"/>
  <c r="K108" i="22" s="1"/>
  <c r="F77" i="33" s="1"/>
  <c r="E255" i="18"/>
  <c r="E3" i="48" s="1"/>
  <c r="E182" i="18"/>
  <c r="AL44" i="33" s="1"/>
  <c r="E179" i="18"/>
  <c r="D7" i="44" s="1"/>
  <c r="E147" i="18"/>
  <c r="E152" i="18"/>
  <c r="E136" i="18"/>
  <c r="E192" i="18"/>
  <c r="E224" i="18"/>
  <c r="KS127" i="47" s="1"/>
  <c r="E168" i="18"/>
  <c r="E165" i="18"/>
  <c r="E103" i="18"/>
  <c r="H89" i="22" s="1"/>
  <c r="I110" i="48" s="1"/>
  <c r="IB128" i="28"/>
  <c r="JO128" i="28"/>
  <c r="HO128" i="28"/>
  <c r="LO128" i="28"/>
  <c r="AB128" i="28"/>
  <c r="BB128" i="28"/>
  <c r="DB128" i="28"/>
  <c r="EB128" i="28"/>
  <c r="DS4" i="47"/>
  <c r="MF127" i="47"/>
  <c r="EF127" i="47"/>
  <c r="ES4" i="28"/>
  <c r="GS4" i="28"/>
  <c r="HS129" i="28"/>
  <c r="FF129" i="28"/>
  <c r="S4" i="28"/>
  <c r="LT4" i="47"/>
  <c r="LG127" i="47"/>
  <c r="HT4" i="47"/>
  <c r="HG127" i="47"/>
  <c r="BT4" i="47"/>
  <c r="GT127" i="47"/>
  <c r="FG4" i="47"/>
  <c r="DG4" i="47"/>
  <c r="MG127" i="47"/>
  <c r="KT4" i="47"/>
  <c r="KG127" i="47"/>
  <c r="AG127" i="47"/>
  <c r="MG4" i="47"/>
  <c r="JT127" i="47"/>
  <c r="HT127" i="47"/>
  <c r="FT127" i="47"/>
  <c r="CT129" i="28"/>
  <c r="HT129" i="28"/>
  <c r="GG4" i="28"/>
  <c r="LG4" i="28"/>
  <c r="BG4" i="28"/>
  <c r="ET4" i="28"/>
  <c r="BT4" i="28"/>
  <c r="FG4" i="28"/>
  <c r="HG129" i="28"/>
  <c r="KG129" i="28"/>
  <c r="KT4" i="28"/>
  <c r="CG4" i="28"/>
  <c r="ET129" i="28"/>
  <c r="JT129" i="28"/>
  <c r="AG4" i="47"/>
  <c r="DG129" i="28"/>
  <c r="AT129" i="28"/>
  <c r="FT129" i="28"/>
  <c r="MG129" i="28"/>
  <c r="HT4" i="28"/>
  <c r="IT4" i="28"/>
  <c r="AG129" i="28"/>
  <c r="T129" i="28"/>
  <c r="T4" i="47"/>
  <c r="GT129" i="28"/>
  <c r="K113" i="22"/>
  <c r="L95" i="33" s="1"/>
  <c r="IP4" i="47"/>
  <c r="CP4" i="47"/>
  <c r="MC4" i="47"/>
  <c r="BP127" i="47"/>
  <c r="HP4" i="47"/>
  <c r="FP4" i="47"/>
  <c r="BC127" i="47"/>
  <c r="HC4" i="47"/>
  <c r="CP129" i="28"/>
  <c r="IC4" i="28"/>
  <c r="CC129" i="28"/>
  <c r="P129" i="28"/>
  <c r="CC4" i="28"/>
  <c r="BP4" i="28"/>
  <c r="HC4" i="28"/>
  <c r="GC129" i="28"/>
  <c r="P4" i="47"/>
  <c r="EP4" i="28"/>
  <c r="C1" i="45"/>
  <c r="AL31" i="33"/>
  <c r="H85" i="22"/>
  <c r="KM4" i="47"/>
  <c r="IM4" i="47"/>
  <c r="HZ4" i="47"/>
  <c r="FZ4" i="47"/>
  <c r="DM4" i="47"/>
  <c r="BZ4" i="28"/>
  <c r="FZ4" i="28"/>
  <c r="M4" i="28"/>
  <c r="IM4" i="28"/>
  <c r="BM4" i="28"/>
  <c r="GZ4" i="28"/>
  <c r="H12" i="30"/>
  <c r="H15" i="22"/>
  <c r="H79" i="22"/>
  <c r="H78" i="22"/>
  <c r="B1" i="47"/>
  <c r="H61" i="22"/>
  <c r="I75" i="48" s="1"/>
  <c r="H91" i="22"/>
  <c r="H37" i="22"/>
  <c r="N26" i="33" s="1"/>
  <c r="H72" i="22"/>
  <c r="AC31" i="33" s="1"/>
  <c r="H65" i="22"/>
  <c r="I80" i="48" s="1"/>
  <c r="H6" i="22"/>
  <c r="I7" i="48" s="1"/>
  <c r="H84" i="22"/>
  <c r="I104" i="48" s="1"/>
  <c r="H28" i="22"/>
  <c r="I35" i="48" s="1"/>
  <c r="IB127" i="47"/>
  <c r="GO4" i="47"/>
  <c r="AB127" i="47"/>
  <c r="FO127" i="47"/>
  <c r="EB4" i="47"/>
  <c r="BB127" i="47"/>
  <c r="LB4" i="47"/>
  <c r="EO127" i="47"/>
  <c r="FB4" i="28"/>
  <c r="CO129" i="28"/>
  <c r="BO129" i="28"/>
  <c r="HB129" i="28"/>
  <c r="JO129" i="28"/>
  <c r="AB4" i="28"/>
  <c r="LO129" i="28"/>
  <c r="KB4" i="28"/>
  <c r="O129" i="28"/>
  <c r="H97" i="22"/>
  <c r="I121" i="48" s="1"/>
  <c r="H92" i="22"/>
  <c r="H108" i="22"/>
  <c r="F78" i="33" s="1"/>
  <c r="H98" i="22"/>
  <c r="I123" i="48" s="1"/>
  <c r="MD4" i="47"/>
  <c r="ID4" i="47"/>
  <c r="HQ127" i="47"/>
  <c r="DQ127" i="47"/>
  <c r="CD4" i="47"/>
  <c r="LQ4" i="47"/>
  <c r="HQ4" i="47"/>
  <c r="HD127" i="47"/>
  <c r="DD127" i="47"/>
  <c r="BQ4" i="47"/>
  <c r="KQ127" i="47"/>
  <c r="IQ127" i="47"/>
  <c r="HD4" i="47"/>
  <c r="EQ127" i="47"/>
  <c r="CQ127" i="47"/>
  <c r="BD4" i="47"/>
  <c r="MD127" i="47"/>
  <c r="KQ4" i="47"/>
  <c r="GQ4" i="47"/>
  <c r="GD127" i="47"/>
  <c r="EQ4" i="47"/>
  <c r="CQ4" i="47"/>
  <c r="CD127" i="47"/>
  <c r="ED4" i="28"/>
  <c r="AD4" i="47"/>
  <c r="GQ129" i="28"/>
  <c r="AD4" i="28"/>
  <c r="BQ4" i="28"/>
  <c r="DQ4" i="28"/>
  <c r="GQ4" i="28"/>
  <c r="AQ4" i="28"/>
  <c r="CD129" i="28"/>
  <c r="DD129" i="28"/>
  <c r="ID129" i="28"/>
  <c r="KQ129" i="28"/>
  <c r="LD129" i="28"/>
  <c r="EQ129" i="28"/>
  <c r="HD4" i="28"/>
  <c r="KD4" i="28"/>
  <c r="BD129" i="28"/>
  <c r="Q129" i="28"/>
  <c r="GD4" i="28"/>
  <c r="BQ129" i="28"/>
  <c r="FD4" i="28"/>
  <c r="KQ4" i="28"/>
  <c r="ID4" i="28"/>
  <c r="FD129" i="28"/>
  <c r="Q127" i="47"/>
  <c r="LD4" i="28"/>
  <c r="MD4" i="28"/>
  <c r="ED129" i="28"/>
  <c r="CQ129" i="28"/>
  <c r="HD129" i="28"/>
  <c r="D3" i="29"/>
  <c r="BR4" i="47"/>
  <c r="AE129" i="28"/>
  <c r="B52" i="33"/>
  <c r="B123" i="47"/>
  <c r="JV123" i="47" s="1"/>
  <c r="L2" i="33"/>
  <c r="O2" i="33"/>
  <c r="I2" i="33"/>
  <c r="AA2" i="33"/>
  <c r="B89" i="28"/>
  <c r="CI89" i="28" s="1"/>
  <c r="HL129" i="47"/>
  <c r="LL129" i="47"/>
  <c r="KY131" i="28"/>
  <c r="CL131" i="28"/>
  <c r="H40" i="22"/>
  <c r="H105" i="22"/>
  <c r="H74" i="22"/>
  <c r="AF31" i="33" s="1"/>
  <c r="H16" i="22"/>
  <c r="W16" i="33" s="1"/>
  <c r="H111" i="22"/>
  <c r="L86" i="33" s="1"/>
  <c r="KL130" i="47"/>
  <c r="EL130" i="47"/>
  <c r="EY132" i="28"/>
  <c r="GY132" i="28"/>
  <c r="H81" i="22"/>
  <c r="H113" i="22"/>
  <c r="H96" i="22"/>
  <c r="I120" i="48" s="1"/>
  <c r="H44" i="22"/>
  <c r="Z26" i="33" s="1"/>
  <c r="B141" i="28"/>
  <c r="DL130" i="28"/>
  <c r="L130" i="28"/>
  <c r="AL128" i="47"/>
  <c r="LY128" i="47"/>
  <c r="HY128" i="47"/>
  <c r="KL130" i="28"/>
  <c r="HL128" i="47"/>
  <c r="DL128" i="47"/>
  <c r="FY130" i="28"/>
  <c r="CY128" i="47"/>
  <c r="JL130" i="28"/>
  <c r="KL128" i="47"/>
  <c r="EY130" i="28"/>
  <c r="AY130" i="28"/>
  <c r="BY128" i="47"/>
  <c r="JL128" i="47"/>
  <c r="FL128" i="47"/>
  <c r="HY130" i="28"/>
  <c r="EY128" i="47"/>
  <c r="AY128" i="47"/>
  <c r="B106" i="47"/>
  <c r="FI106" i="47" s="1"/>
  <c r="KO128" i="28"/>
  <c r="GO128" i="28"/>
  <c r="CO128" i="28"/>
  <c r="DO128" i="28"/>
  <c r="GB128" i="28"/>
  <c r="KB128" i="28"/>
  <c r="BO128" i="28"/>
  <c r="O128" i="28"/>
  <c r="LB128" i="28"/>
  <c r="HB128" i="28"/>
  <c r="MB128" i="28"/>
  <c r="JB128" i="28"/>
  <c r="IO128" i="28"/>
  <c r="FB128" i="28"/>
  <c r="EO128" i="28"/>
  <c r="FO128" i="28"/>
  <c r="AO128" i="28"/>
  <c r="CB128" i="28"/>
  <c r="I138" i="48"/>
  <c r="JV115" i="28"/>
  <c r="LV115" i="28"/>
  <c r="AI115" i="28"/>
  <c r="I58" i="48"/>
  <c r="I143" i="48"/>
  <c r="I22" i="48"/>
  <c r="LV89" i="28"/>
  <c r="BV89" i="28"/>
  <c r="JI89" i="28"/>
  <c r="GV89" i="28"/>
  <c r="DI89" i="28"/>
  <c r="DV89" i="28"/>
  <c r="AI89" i="28"/>
  <c r="KI89" i="28"/>
  <c r="EI123" i="47"/>
  <c r="AV123" i="47"/>
  <c r="BI123" i="47"/>
  <c r="AC26" i="33"/>
  <c r="JI89" i="47"/>
  <c r="FI89" i="47"/>
  <c r="LV89" i="47"/>
  <c r="HV89" i="47"/>
  <c r="LI89" i="47"/>
  <c r="HI89" i="47"/>
  <c r="KV89" i="47"/>
  <c r="GV89" i="47"/>
  <c r="GI89" i="47"/>
  <c r="BV89" i="47"/>
  <c r="KI125" i="28"/>
  <c r="FV125" i="28"/>
  <c r="GV125" i="28"/>
  <c r="EI125" i="28"/>
  <c r="GI125" i="28"/>
  <c r="I70" i="48"/>
  <c r="B21" i="33"/>
  <c r="I57" i="48"/>
  <c r="I118" i="48"/>
  <c r="BV106" i="47"/>
  <c r="I106" i="47"/>
  <c r="AI106" i="47"/>
  <c r="IV106" i="47"/>
  <c r="EV106" i="47"/>
  <c r="AV106" i="47"/>
  <c r="BI106" i="47"/>
  <c r="LI106" i="47"/>
  <c r="HI106" i="47"/>
  <c r="KV106" i="47"/>
  <c r="GI106" i="47"/>
  <c r="I134" i="48"/>
  <c r="B36" i="33"/>
  <c r="I52" i="48"/>
  <c r="I47" i="48"/>
  <c r="W26" i="33"/>
  <c r="I88" i="48"/>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F80" i="28" l="1"/>
  <c r="F69" i="28"/>
  <c r="V106" i="28"/>
  <c r="CI106" i="28"/>
  <c r="LI106" i="28"/>
  <c r="HI106" i="28"/>
  <c r="AI106" i="28"/>
  <c r="DI106" i="28"/>
  <c r="JV106" i="28"/>
  <c r="BV106" i="28"/>
  <c r="JI106" i="28"/>
  <c r="I106" i="28"/>
  <c r="DV106" i="28"/>
  <c r="KV106" i="28"/>
  <c r="FI106" i="28"/>
  <c r="EI106" i="28"/>
  <c r="CV106" i="28"/>
  <c r="II106" i="28"/>
  <c r="EV106" i="28"/>
  <c r="BI106" i="28"/>
  <c r="LV106" i="28"/>
  <c r="KI106" i="28"/>
  <c r="B16" i="33"/>
  <c r="I5" i="48"/>
  <c r="CV106" i="47"/>
  <c r="HV106" i="47"/>
  <c r="JI106" i="47"/>
  <c r="BI125" i="28"/>
  <c r="FV123" i="47"/>
  <c r="LI89" i="28"/>
  <c r="BV115" i="28"/>
  <c r="DV115" i="28"/>
  <c r="Y130" i="28"/>
  <c r="EL130" i="28"/>
  <c r="CL128" i="47"/>
  <c r="KY128" i="47"/>
  <c r="CL130" i="28"/>
  <c r="GY130" i="28"/>
  <c r="LL130" i="28"/>
  <c r="H70" i="22"/>
  <c r="I86" i="48" s="1"/>
  <c r="GY130" i="47"/>
  <c r="JL129" i="47"/>
  <c r="AY129" i="47"/>
  <c r="AD2" i="33"/>
  <c r="N62" i="33"/>
  <c r="CD4" i="28"/>
  <c r="KD129" i="28"/>
  <c r="Q4" i="28"/>
  <c r="LQ4" i="28"/>
  <c r="BD4" i="28"/>
  <c r="GD129" i="28"/>
  <c r="AQ4" i="47"/>
  <c r="KD127" i="47"/>
  <c r="GQ127" i="47"/>
  <c r="FQ4" i="47"/>
  <c r="GD4" i="47"/>
  <c r="C3" i="32"/>
  <c r="GB129" i="28"/>
  <c r="BO4" i="28"/>
  <c r="JB127" i="47"/>
  <c r="H7" i="22"/>
  <c r="KP129" i="28"/>
  <c r="DP129" i="28"/>
  <c r="DC4" i="47"/>
  <c r="GC4" i="47"/>
  <c r="H68" i="22"/>
  <c r="W31" i="33" s="1"/>
  <c r="E130" i="18"/>
  <c r="E140" i="18"/>
  <c r="D3" i="73" s="1"/>
  <c r="P53" i="73"/>
  <c r="P77" i="73"/>
  <c r="E133" i="18"/>
  <c r="E10" i="18"/>
  <c r="L100" i="33"/>
  <c r="GV106" i="47"/>
  <c r="LV106" i="47"/>
  <c r="FV106" i="47"/>
  <c r="LI125" i="28"/>
  <c r="KI123" i="47"/>
  <c r="KV115" i="28"/>
  <c r="EI115" i="28"/>
  <c r="DY130" i="28"/>
  <c r="IL130" i="28"/>
  <c r="GL128" i="47"/>
  <c r="BY130" i="28"/>
  <c r="GL130" i="28"/>
  <c r="KY130" i="28"/>
  <c r="GL132" i="28"/>
  <c r="IY130" i="47"/>
  <c r="DL129" i="47"/>
  <c r="B115" i="47"/>
  <c r="I115" i="47" s="1"/>
  <c r="F82" i="33"/>
  <c r="H4" i="22"/>
  <c r="H95" i="22"/>
  <c r="K5" i="44"/>
  <c r="E174" i="18"/>
  <c r="E137" i="18"/>
  <c r="O3" i="73" s="1"/>
  <c r="P21" i="73"/>
  <c r="E37" i="73"/>
  <c r="AA77" i="73"/>
  <c r="E123" i="18"/>
  <c r="E8" i="18"/>
  <c r="D62" i="26" s="1"/>
  <c r="D5" i="67" s="1"/>
  <c r="D14" i="67" s="1"/>
  <c r="Q36" i="33"/>
  <c r="HL130" i="47"/>
  <c r="P37" i="73"/>
  <c r="CL129" i="47"/>
  <c r="CI106" i="47"/>
  <c r="II106" i="47"/>
  <c r="V106" i="47"/>
  <c r="IV125" i="28"/>
  <c r="BV125" i="28"/>
  <c r="DV123" i="47"/>
  <c r="CV89" i="28"/>
  <c r="FV89" i="28"/>
  <c r="JI115" i="28"/>
  <c r="E11" i="33"/>
  <c r="LY130" i="28"/>
  <c r="FY128" i="47"/>
  <c r="BL130" i="28"/>
  <c r="JY130" i="28"/>
  <c r="Y128" i="47"/>
  <c r="EL128" i="47"/>
  <c r="H20" i="22"/>
  <c r="I25" i="48" s="1"/>
  <c r="Y132" i="28"/>
  <c r="LL130" i="47"/>
  <c r="HL131" i="28"/>
  <c r="AJ2" i="33"/>
  <c r="F7" i="44"/>
  <c r="Q62" i="33"/>
  <c r="DD4" i="28"/>
  <c r="IQ129" i="28"/>
  <c r="JD4" i="28"/>
  <c r="CQ4" i="28"/>
  <c r="DQ129" i="28"/>
  <c r="JD129" i="28"/>
  <c r="ED127" i="47"/>
  <c r="AQ127" i="47"/>
  <c r="JD4" i="47"/>
  <c r="JQ4" i="47"/>
  <c r="LQ127" i="47"/>
  <c r="H56" i="22"/>
  <c r="AB4" i="47"/>
  <c r="DB4" i="47"/>
  <c r="MB4" i="47"/>
  <c r="I96" i="48"/>
  <c r="H23" i="22"/>
  <c r="KP4" i="28"/>
  <c r="BC4" i="28"/>
  <c r="BP4" i="47"/>
  <c r="EC127" i="47"/>
  <c r="H43" i="22"/>
  <c r="T26" i="33" s="1"/>
  <c r="DF4" i="28"/>
  <c r="E5" i="73"/>
  <c r="E139" i="18"/>
  <c r="AK3" i="73" s="1"/>
  <c r="AA21" i="73"/>
  <c r="AA37" i="73"/>
  <c r="AL61" i="73"/>
  <c r="LY132" i="28"/>
  <c r="W52" i="33"/>
  <c r="H80" i="22"/>
  <c r="DI125" i="28"/>
  <c r="JV125" i="28"/>
  <c r="II123" i="47"/>
  <c r="FI115" i="28"/>
  <c r="BL128" i="47"/>
  <c r="JY128" i="47"/>
  <c r="FL130" i="28"/>
  <c r="L128" i="47"/>
  <c r="DY128" i="47"/>
  <c r="IL128" i="47"/>
  <c r="LL132" i="28"/>
  <c r="JY130" i="47"/>
  <c r="GY131" i="28"/>
  <c r="CY131" i="28"/>
  <c r="I7" i="44"/>
  <c r="H83" i="22"/>
  <c r="I102" i="48" s="1"/>
  <c r="B1" i="32"/>
  <c r="H34" i="22"/>
  <c r="AL21" i="73"/>
  <c r="E81" i="18"/>
  <c r="P5" i="73"/>
  <c r="AL37" i="73"/>
  <c r="P85" i="73"/>
  <c r="KI106" i="47"/>
  <c r="DV106" i="47"/>
  <c r="Z36" i="33"/>
  <c r="AV125" i="28"/>
  <c r="BV123" i="47"/>
  <c r="EV89" i="28"/>
  <c r="IV115" i="28"/>
  <c r="BI115" i="28"/>
  <c r="IY128" i="47"/>
  <c r="AL130" i="28"/>
  <c r="IY130" i="28"/>
  <c r="GY128" i="47"/>
  <c r="LL128" i="47"/>
  <c r="CY130" i="28"/>
  <c r="H59" i="22"/>
  <c r="N36" i="33" s="1"/>
  <c r="FY131" i="28"/>
  <c r="Y129" i="47"/>
  <c r="AG2" i="33"/>
  <c r="AQ129" i="28"/>
  <c r="JQ4" i="28"/>
  <c r="FQ129" i="28"/>
  <c r="EQ4" i="28"/>
  <c r="LQ129" i="28"/>
  <c r="MD129" i="28"/>
  <c r="JQ129" i="28"/>
  <c r="IQ4" i="47"/>
  <c r="FD4" i="47"/>
  <c r="DQ4" i="47"/>
  <c r="ED4" i="47"/>
  <c r="H73" i="22"/>
  <c r="AC36" i="33" s="1"/>
  <c r="AB129" i="28"/>
  <c r="AO4" i="28"/>
  <c r="HO4" i="47"/>
  <c r="KC129" i="28"/>
  <c r="DC4" i="28"/>
  <c r="FP127" i="47"/>
  <c r="EF4" i="28"/>
  <c r="AA5" i="73"/>
  <c r="E132" i="18"/>
  <c r="E28" i="18"/>
  <c r="D54" i="26" s="1"/>
  <c r="I23" i="22" s="1"/>
  <c r="AC18" i="33" s="1"/>
  <c r="P23" i="66" s="1"/>
  <c r="C70" i="47" s="1"/>
  <c r="IW70" i="47" s="1"/>
  <c r="F71" i="47"/>
  <c r="JC71" i="47" s="1"/>
  <c r="JD71" i="47" s="1"/>
  <c r="G78" i="47"/>
  <c r="FP78" i="47" s="1"/>
  <c r="FQ78" i="47" s="1"/>
  <c r="HY130" i="47"/>
  <c r="HY132" i="28"/>
  <c r="AR52" i="33"/>
  <c r="T62" i="33"/>
  <c r="O68" i="33"/>
  <c r="I89" i="28"/>
  <c r="AV89" i="28"/>
  <c r="HI89" i="28"/>
  <c r="HS4" i="47"/>
  <c r="ES4" i="47"/>
  <c r="CS129" i="28"/>
  <c r="IF4" i="47"/>
  <c r="JF129" i="28"/>
  <c r="EF4" i="47"/>
  <c r="H99" i="22"/>
  <c r="I124" i="48" s="1"/>
  <c r="H55" i="22"/>
  <c r="I66" i="48" s="1"/>
  <c r="GV106" i="28"/>
  <c r="AV106" i="28"/>
  <c r="IV106" i="28"/>
  <c r="B31" i="33"/>
  <c r="I69" i="48"/>
  <c r="LF4" i="28"/>
  <c r="F65" i="22"/>
  <c r="F49" i="22"/>
  <c r="AI27" i="33" s="1"/>
  <c r="F24" i="22"/>
  <c r="C32" i="48" s="1"/>
  <c r="F36" i="22"/>
  <c r="F87" i="22"/>
  <c r="F6" i="22"/>
  <c r="JV106" i="47"/>
  <c r="EI106" i="47"/>
  <c r="DI106" i="47"/>
  <c r="GI106" i="28"/>
  <c r="HV106" i="28"/>
  <c r="FV106" i="28"/>
  <c r="CI89" i="47"/>
  <c r="II89" i="47"/>
  <c r="B135" i="28"/>
  <c r="B133" i="47"/>
  <c r="I114" i="48"/>
  <c r="O4" i="19"/>
  <c r="O12" i="19"/>
  <c r="O19" i="19"/>
  <c r="O11" i="19"/>
  <c r="O18" i="19"/>
  <c r="O10" i="19"/>
  <c r="I125" i="28"/>
  <c r="LI115" i="28"/>
  <c r="Q4" i="47"/>
  <c r="AD129" i="28"/>
  <c r="HQ129" i="28"/>
  <c r="IQ4" i="28"/>
  <c r="FQ4" i="28"/>
  <c r="HQ4" i="28"/>
  <c r="AD127" i="47"/>
  <c r="ID127" i="47"/>
  <c r="DD4" i="47"/>
  <c r="LD4" i="47"/>
  <c r="LD127" i="47"/>
  <c r="H39" i="22"/>
  <c r="AC4" i="47"/>
  <c r="EC129" i="28"/>
  <c r="IP127" i="47"/>
  <c r="KC4" i="47"/>
  <c r="H38" i="22"/>
  <c r="LT129" i="28"/>
  <c r="GT4" i="28"/>
  <c r="LT4" i="28"/>
  <c r="IT129" i="28"/>
  <c r="CT4" i="47"/>
  <c r="DT4" i="47"/>
  <c r="O17" i="19"/>
  <c r="O9" i="19"/>
  <c r="O16" i="19"/>
  <c r="O8" i="19"/>
  <c r="AC5" i="73"/>
  <c r="AC13" i="73"/>
  <c r="AC21" i="73"/>
  <c r="F37" i="73"/>
  <c r="G45" i="73"/>
  <c r="AN53" i="73"/>
  <c r="AC69" i="73"/>
  <c r="AC85" i="73"/>
  <c r="O15" i="19"/>
  <c r="O7" i="19"/>
  <c r="AN5" i="73"/>
  <c r="AN13" i="73"/>
  <c r="G37" i="73"/>
  <c r="R45" i="73"/>
  <c r="F61" i="73"/>
  <c r="AN69" i="73"/>
  <c r="E93" i="73"/>
  <c r="O14" i="19"/>
  <c r="O6" i="19"/>
  <c r="AN21" i="73"/>
  <c r="AC45" i="73"/>
  <c r="AC61" i="73"/>
  <c r="O13" i="19"/>
  <c r="R37" i="73"/>
  <c r="AN45" i="73"/>
  <c r="C107" i="28"/>
  <c r="B107" i="28" s="1"/>
  <c r="D118" i="48"/>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H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M13" i="73"/>
  <c r="AM29" i="73"/>
  <c r="AA61" i="73"/>
  <c r="AA85" i="73"/>
  <c r="AB85" i="73"/>
  <c r="I98" i="48"/>
  <c r="T130" i="28"/>
  <c r="T131" i="28" s="1"/>
  <c r="ET130" i="28"/>
  <c r="ET131" i="28" s="1"/>
  <c r="I105" i="48"/>
  <c r="I117" i="48"/>
  <c r="Q13" i="73"/>
  <c r="Q29" i="73"/>
  <c r="Q45" i="73"/>
  <c r="E69" i="73"/>
  <c r="Q93" i="73"/>
  <c r="AM53" i="73"/>
  <c r="AL93" i="73"/>
  <c r="I97" i="48"/>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7" i="48"/>
  <c r="E12" i="33"/>
  <c r="G59" i="47"/>
  <c r="CC13" i="47"/>
  <c r="CE13" i="47" s="1"/>
  <c r="B80"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CI123" i="47"/>
  <c r="HI123" i="47"/>
  <c r="GV123" i="47"/>
  <c r="II89" i="28"/>
  <c r="BI89" i="28"/>
  <c r="KV89" i="28"/>
  <c r="EI89" i="28"/>
  <c r="HV123" i="28"/>
  <c r="AV123" i="28"/>
  <c r="BV123" i="28"/>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JI123" i="28"/>
  <c r="AI123" i="28"/>
  <c r="JV123" i="28"/>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KV115" i="47"/>
  <c r="GI123" i="28"/>
  <c r="KV123" i="28"/>
  <c r="KI123" i="28"/>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140" i="48"/>
  <c r="LI123" i="28"/>
  <c r="CV123" i="28"/>
  <c r="CI123" i="28"/>
  <c r="DI125" i="47"/>
  <c r="JV127" i="28"/>
  <c r="II127" i="28"/>
  <c r="BR129" i="28"/>
  <c r="IE4" i="28"/>
  <c r="FE4" i="47"/>
  <c r="AI16" i="33"/>
  <c r="JI123" i="47"/>
  <c r="HV123" i="47"/>
  <c r="FI89" i="28"/>
  <c r="V89" i="28"/>
  <c r="EI123" i="28"/>
  <c r="LV123" i="28"/>
  <c r="DI123" i="28"/>
  <c r="IY132" i="28"/>
  <c r="AL132" i="28"/>
  <c r="BL132" i="28"/>
  <c r="EY130" i="47"/>
  <c r="JL130" i="47"/>
  <c r="AI127" i="28"/>
  <c r="GR129" i="28"/>
  <c r="ME4" i="28"/>
  <c r="BE127" i="47"/>
  <c r="H9" i="22"/>
  <c r="I13" i="48" s="1"/>
  <c r="CS4" i="47"/>
  <c r="AS127" i="47"/>
  <c r="LF4" i="47"/>
  <c r="LF127" i="47"/>
  <c r="GV123" i="28"/>
  <c r="V123" i="28"/>
  <c r="DV123" i="28"/>
  <c r="FI123" i="28"/>
  <c r="LI127" i="28"/>
  <c r="GV127" i="28"/>
  <c r="R127" i="47"/>
  <c r="AR4" i="47"/>
  <c r="JE127" i="47"/>
  <c r="IV127" i="28"/>
  <c r="H60" i="22"/>
  <c r="H25" i="22"/>
  <c r="I31" i="48" s="1"/>
  <c r="H14" i="22"/>
  <c r="I16" i="48" s="1"/>
  <c r="KI115" i="47"/>
  <c r="BI123" i="28"/>
  <c r="II123" i="28"/>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G76" i="47"/>
  <c r="CC76" i="47" s="1"/>
  <c r="I23" i="3"/>
  <c r="C17" i="3"/>
  <c r="Q5" i="73"/>
  <c r="P13" i="73"/>
  <c r="AB21" i="73"/>
  <c r="P29" i="73"/>
  <c r="AB37" i="73"/>
  <c r="P45" i="73"/>
  <c r="E53" i="73"/>
  <c r="AL53" i="73"/>
  <c r="AB61" i="73"/>
  <c r="AA69" i="73"/>
  <c r="Q77" i="73"/>
  <c r="R85" i="73"/>
  <c r="AA93" i="73"/>
  <c r="E79" i="18"/>
  <c r="E46" i="18"/>
  <c r="E7" i="18"/>
  <c r="F62" i="28"/>
  <c r="F34" i="47"/>
  <c r="G52" i="47"/>
  <c r="I11" i="3"/>
  <c r="W22" i="68"/>
  <c r="E70" i="18"/>
  <c r="E38" i="18"/>
  <c r="F18" i="28"/>
  <c r="F23" i="3"/>
  <c r="AB5" i="73"/>
  <c r="AA13" i="73"/>
  <c r="AM21" i="73"/>
  <c r="AA29" i="73"/>
  <c r="AM37" i="73"/>
  <c r="AA45" i="73"/>
  <c r="Q53" i="73"/>
  <c r="E61" i="73"/>
  <c r="AL69" i="73"/>
  <c r="AL77" i="73"/>
  <c r="AM93" i="73"/>
  <c r="E64" i="18"/>
  <c r="D8" i="26" s="1"/>
  <c r="J4" i="22" s="1"/>
  <c r="E31" i="18"/>
  <c r="D24" i="26" s="1"/>
  <c r="I9" i="22" s="1"/>
  <c r="K18" i="33" s="1"/>
  <c r="P23" i="70" s="1"/>
  <c r="F17" i="3"/>
  <c r="E62" i="18"/>
  <c r="E29" i="18"/>
  <c r="G66" i="28"/>
  <c r="B19" i="47"/>
  <c r="IV19" i="47" s="1"/>
  <c r="F11" i="3"/>
  <c r="F5" i="73"/>
  <c r="AL5" i="73"/>
  <c r="F13" i="73"/>
  <c r="Q21" i="73"/>
  <c r="E29" i="73"/>
  <c r="Q37" i="73"/>
  <c r="E45" i="73"/>
  <c r="AA53" i="73"/>
  <c r="P61" i="73"/>
  <c r="E77" i="73"/>
  <c r="E85" i="73"/>
  <c r="F93" i="73"/>
  <c r="E89" i="18"/>
  <c r="D40" i="26" s="1"/>
  <c r="D8" i="64" s="1"/>
  <c r="E56" i="18"/>
  <c r="E22" i="18"/>
  <c r="DC15" i="47"/>
  <c r="DF15" i="47" s="1"/>
  <c r="AM5" i="73"/>
  <c r="E13" i="73"/>
  <c r="AL13" i="73"/>
  <c r="F29" i="73"/>
  <c r="AL29" i="73"/>
  <c r="F45" i="73"/>
  <c r="AL45" i="73"/>
  <c r="AB53" i="73"/>
  <c r="Q61" i="73"/>
  <c r="P69" i="73"/>
  <c r="F77" i="73"/>
  <c r="P93" i="73"/>
  <c r="E87" i="18"/>
  <c r="D19" i="26" s="1"/>
  <c r="I8" i="22" s="1"/>
  <c r="E54" i="18"/>
  <c r="E19" i="18"/>
  <c r="G2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H45" i="22"/>
  <c r="I56" i="48" s="1"/>
  <c r="DE129" i="28"/>
  <c r="ME129" i="28"/>
  <c r="EE129" i="28"/>
  <c r="R4" i="47"/>
  <c r="CE4" i="28"/>
  <c r="LE4" i="28"/>
  <c r="CR129" i="28"/>
  <c r="ER4" i="47"/>
  <c r="AR127" i="47"/>
  <c r="IR127" i="47"/>
  <c r="FE127" i="47"/>
  <c r="BR127" i="47"/>
  <c r="JR127" i="47"/>
  <c r="B3" i="28"/>
  <c r="M4" i="19" a="1"/>
  <c r="B120" i="47"/>
  <c r="H12" i="22"/>
  <c r="EE4" i="28"/>
  <c r="LR129" i="28"/>
  <c r="BE129" i="28"/>
  <c r="AR4" i="28"/>
  <c r="HE4" i="28"/>
  <c r="GE4" i="28"/>
  <c r="DE4" i="28"/>
  <c r="GE127" i="47"/>
  <c r="BE4" i="47"/>
  <c r="JE4" i="47"/>
  <c r="FR4" i="47"/>
  <c r="CE4" i="47"/>
  <c r="KE4" i="47"/>
  <c r="HI127" i="28"/>
  <c r="GI127" i="28"/>
  <c r="KI127" i="28"/>
  <c r="DI127" i="28"/>
  <c r="V127" i="28"/>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R129" i="28"/>
  <c r="CR4" i="28"/>
  <c r="GR4" i="28"/>
  <c r="KE129" i="28"/>
  <c r="AR129" i="28"/>
  <c r="DR129" i="28"/>
  <c r="FE129" i="28"/>
  <c r="EE127" i="47"/>
  <c r="ME127" i="47"/>
  <c r="HE4" i="47"/>
  <c r="DR4" i="47"/>
  <c r="LR4" i="47"/>
  <c r="I5" i="44"/>
  <c r="E5" i="44"/>
  <c r="H5" i="44"/>
  <c r="B12" i="47"/>
  <c r="B40" i="47"/>
  <c r="BI40" i="47" s="1"/>
  <c r="B33" i="28"/>
  <c r="F46" i="47"/>
  <c r="MC46" i="47" s="1"/>
  <c r="B47" i="47"/>
  <c r="H17" i="3"/>
  <c r="AV85" i="73"/>
  <c r="AV21" i="73"/>
  <c r="AV77" i="73"/>
  <c r="AV13" i="73"/>
  <c r="AV69" i="73"/>
  <c r="AV5" i="73"/>
  <c r="AV61" i="73"/>
  <c r="AV53" i="73"/>
  <c r="AV45" i="73"/>
  <c r="AV93" i="73"/>
  <c r="AV29" i="73"/>
  <c r="B40" i="28"/>
  <c r="JI40" i="28" s="1"/>
  <c r="B68" i="28"/>
  <c r="LI68" i="28" s="1"/>
  <c r="DP48" i="47"/>
  <c r="DR48" i="47" s="1"/>
  <c r="LP72" i="47"/>
  <c r="LR72" i="47" s="1"/>
  <c r="IC80" i="47"/>
  <c r="IF80" i="47" s="1"/>
  <c r="B11" i="3"/>
  <c r="E11" i="3"/>
  <c r="B61" i="47"/>
  <c r="II61" i="47" s="1"/>
  <c r="B17" i="3"/>
  <c r="E17" i="3"/>
  <c r="H11" i="3"/>
  <c r="B75" i="47"/>
  <c r="IV75" i="47" s="1"/>
  <c r="B23" i="3"/>
  <c r="E23" i="3"/>
  <c r="H23" i="3"/>
  <c r="B68" i="47"/>
  <c r="JI68" i="47" s="1"/>
  <c r="B26" i="47"/>
  <c r="JI26" i="47" s="1"/>
  <c r="B5" i="47"/>
  <c r="JI5" i="47" s="1"/>
  <c r="H14" i="3"/>
  <c r="AM45" i="73"/>
  <c r="G61" i="73"/>
  <c r="AM61" i="73"/>
  <c r="G77" i="73"/>
  <c r="AM77" i="73"/>
  <c r="G93" i="73"/>
  <c r="E88" i="18"/>
  <c r="E80" i="18"/>
  <c r="E71" i="18"/>
  <c r="E63" i="18"/>
  <c r="E55" i="18"/>
  <c r="E47" i="18"/>
  <c r="E39" i="18"/>
  <c r="E30" i="18"/>
  <c r="E20" i="18"/>
  <c r="D7" i="26" s="1"/>
  <c r="I31" i="22" s="1"/>
  <c r="B28" i="33" s="1"/>
  <c r="P25" i="61" s="1"/>
  <c r="E9" i="18"/>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G34" i="47"/>
  <c r="F64" i="47"/>
  <c r="G53" i="28"/>
  <c r="F24" i="47"/>
  <c r="BQ103" i="47"/>
  <c r="BR103" i="47" s="1"/>
  <c r="W27" i="61"/>
  <c r="F77" i="28"/>
  <c r="F31" i="47"/>
  <c r="F15" i="28"/>
  <c r="F11" i="28"/>
  <c r="G74" i="28"/>
  <c r="W23" i="61"/>
  <c r="X23" i="61"/>
  <c r="X27" i="61"/>
  <c r="FF126" i="47"/>
  <c r="W22" i="61"/>
  <c r="Y24" i="64"/>
  <c r="X26" i="66"/>
  <c r="G6" i="28"/>
  <c r="G9" i="28"/>
  <c r="HS98" i="47"/>
  <c r="G10" i="28"/>
  <c r="W24" i="66"/>
  <c r="X22" i="64"/>
  <c r="BQ101" i="47"/>
  <c r="BR101" i="47" s="1"/>
  <c r="BD93" i="47"/>
  <c r="BE93" i="47" s="1"/>
  <c r="EF90" i="47"/>
  <c r="LD99" i="47"/>
  <c r="LE99" i="47" s="1"/>
  <c r="LS124" i="47"/>
  <c r="FS98" i="47"/>
  <c r="CV68" i="47"/>
  <c r="DV19" i="47"/>
  <c r="KI5" i="47"/>
  <c r="W27" i="63"/>
  <c r="X22" i="66"/>
  <c r="E116" i="28"/>
  <c r="D116" i="28" s="1"/>
  <c r="LS90" i="47"/>
  <c r="DQ100" i="47"/>
  <c r="DR100" i="47" s="1"/>
  <c r="FQ124" i="47"/>
  <c r="FR124" i="47" s="1"/>
  <c r="DS124" i="47"/>
  <c r="FD92" i="47"/>
  <c r="FE92" i="47" s="1"/>
  <c r="JI61" i="47"/>
  <c r="E130" i="48"/>
  <c r="KQ102" i="47"/>
  <c r="KR102" i="47" s="1"/>
  <c r="KD101" i="47"/>
  <c r="KE101" i="47" s="1"/>
  <c r="GS99" i="47"/>
  <c r="II68" i="47"/>
  <c r="LI68" i="47"/>
  <c r="F87" i="28"/>
  <c r="CP87" i="28" s="1"/>
  <c r="CR87" i="28" s="1"/>
  <c r="LF100" i="47"/>
  <c r="CF94" i="47"/>
  <c r="JF93" i="47"/>
  <c r="GQ104" i="47"/>
  <c r="GR104" i="47" s="1"/>
  <c r="Q92" i="47"/>
  <c r="R92" i="47" s="1"/>
  <c r="DD92" i="47"/>
  <c r="DE92" i="47" s="1"/>
  <c r="GD94" i="47"/>
  <c r="GE94" i="47" s="1"/>
  <c r="FV68" i="47"/>
  <c r="DQ126" i="47"/>
  <c r="DR126" i="47" s="1"/>
  <c r="W23" i="69"/>
  <c r="F63" i="47"/>
  <c r="W22" i="65"/>
  <c r="F55" i="47"/>
  <c r="X26" i="67"/>
  <c r="D127" i="48"/>
  <c r="KO128" i="47"/>
  <c r="KO129" i="47" s="1"/>
  <c r="C108" i="28"/>
  <c r="B108" i="28" s="1"/>
  <c r="E109" i="28"/>
  <c r="D109" i="28" s="1"/>
  <c r="IS101" i="47"/>
  <c r="BS90" i="47"/>
  <c r="LD102" i="47"/>
  <c r="LE102" i="47" s="1"/>
  <c r="EF91" i="47"/>
  <c r="DQ103" i="47"/>
  <c r="DR103" i="47" s="1"/>
  <c r="HF92" i="47"/>
  <c r="FV68" i="28"/>
  <c r="GV68" i="28"/>
  <c r="JV68" i="28"/>
  <c r="DV68" i="28"/>
  <c r="KV68" i="28"/>
  <c r="EV68" i="28"/>
  <c r="W24" i="67"/>
  <c r="G83" i="28"/>
  <c r="KS126" i="47"/>
  <c r="CF93" i="47"/>
  <c r="IS102" i="47"/>
  <c r="KS100" i="47"/>
  <c r="GS105" i="47"/>
  <c r="CQ105" i="47"/>
  <c r="CR105" i="47" s="1"/>
  <c r="GS96" i="47"/>
  <c r="ES126" i="47"/>
  <c r="LQ126" i="47"/>
  <c r="LR126" i="47" s="1"/>
  <c r="KS92" i="47"/>
  <c r="AQ103" i="47"/>
  <c r="AR103" i="47" s="1"/>
  <c r="LD94" i="47"/>
  <c r="LE94" i="47" s="1"/>
  <c r="AS96" i="47"/>
  <c r="FF101" i="47"/>
  <c r="DV12" i="47"/>
  <c r="GI12" i="47"/>
  <c r="X26" i="70"/>
  <c r="EI47" i="47"/>
  <c r="X27" i="71"/>
  <c r="Y24" i="65"/>
  <c r="DV47" i="47"/>
  <c r="X26" i="69"/>
  <c r="FV12" i="47"/>
  <c r="GV12" i="47"/>
  <c r="GV47" i="47"/>
  <c r="HV47"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FI40" i="47"/>
  <c r="AV40" i="47"/>
  <c r="JI40" i="47"/>
  <c r="BV40" i="47"/>
  <c r="HV40" i="47"/>
  <c r="V40" i="47"/>
  <c r="X23" i="65"/>
  <c r="F56" i="47"/>
  <c r="KQ124" i="47"/>
  <c r="KR124" i="47" s="1"/>
  <c r="AQ124" i="47"/>
  <c r="AR124" i="47" s="1"/>
  <c r="HQ96" i="47"/>
  <c r="HR96" i="47" s="1"/>
  <c r="IQ92" i="47"/>
  <c r="IR92" i="47" s="1"/>
  <c r="W23" i="71"/>
  <c r="F42" i="47"/>
  <c r="HD124" i="47"/>
  <c r="HE124" i="47" s="1"/>
  <c r="BF124" i="47"/>
  <c r="BS94" i="47"/>
  <c r="AQ92" i="47"/>
  <c r="AR92" i="47" s="1"/>
  <c r="Q98" i="47"/>
  <c r="R98" i="47" s="1"/>
  <c r="DF105" i="47"/>
  <c r="AS98" i="47"/>
  <c r="HD105" i="47"/>
  <c r="HE105" i="47" s="1"/>
  <c r="HV12" i="47"/>
  <c r="IV47" i="47"/>
  <c r="JI47" i="47"/>
  <c r="X25" i="64"/>
  <c r="W26" i="64"/>
  <c r="W22" i="69"/>
  <c r="Y22" i="68"/>
  <c r="II26" i="47"/>
  <c r="IV5" i="47"/>
  <c r="W24" i="72"/>
  <c r="X24" i="72"/>
  <c r="Y22" i="64"/>
  <c r="Y22" i="65"/>
  <c r="Y26" i="69"/>
  <c r="HI5"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GV40" i="28"/>
  <c r="X23" i="68"/>
  <c r="W23" i="68"/>
  <c r="EV61" i="47"/>
  <c r="HV61" i="47"/>
  <c r="X23" i="62"/>
  <c r="W26" i="70"/>
  <c r="X26" i="71"/>
  <c r="JV61" i="47"/>
  <c r="X22" i="72"/>
  <c r="JV12" i="47"/>
  <c r="W23" i="63"/>
  <c r="Y23" i="71"/>
  <c r="W27" i="71"/>
  <c r="Y26" i="64"/>
  <c r="W22" i="64"/>
  <c r="W26" i="65"/>
  <c r="X25" i="70"/>
  <c r="X23" i="71"/>
  <c r="X24" i="64"/>
  <c r="X22" i="68"/>
  <c r="KI12" i="47"/>
  <c r="X27" i="62"/>
  <c r="X25" i="63"/>
  <c r="Y24" i="70"/>
  <c r="X26" i="64"/>
  <c r="Y24" i="69"/>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33" i="28"/>
  <c r="KV33" i="28"/>
  <c r="LI12" i="47"/>
  <c r="X25" i="71"/>
  <c r="W24" i="65"/>
  <c r="Y24" i="66"/>
  <c r="X25" i="66"/>
  <c r="Y23" i="68"/>
  <c r="X25" i="68"/>
  <c r="HV75" i="47"/>
  <c r="IV12" i="47"/>
  <c r="KV5" i="47"/>
  <c r="X23" i="63"/>
  <c r="W24" i="64"/>
  <c r="KI75" i="47"/>
  <c r="KV12" i="47"/>
  <c r="Y27" i="62"/>
  <c r="X23" i="70"/>
  <c r="Y26" i="65"/>
  <c r="X24" i="65"/>
  <c r="W24" i="69"/>
  <c r="Y24" i="68"/>
  <c r="HI12" i="47"/>
  <c r="JI75" i="47"/>
  <c r="KV68"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FF103" i="47"/>
  <c r="KI47" i="47"/>
  <c r="JV47" i="47"/>
  <c r="LV75" i="47"/>
  <c r="LI75" i="47"/>
  <c r="X27" i="69"/>
  <c r="Y27" i="69"/>
  <c r="W27" i="69"/>
  <c r="X27" i="66"/>
  <c r="Y27" i="66"/>
  <c r="W27" i="66"/>
  <c r="X27" i="64"/>
  <c r="Y27" i="64"/>
  <c r="W27" i="64"/>
  <c r="KI61" i="47"/>
  <c r="LI40" i="47"/>
  <c r="LV61" i="47"/>
  <c r="W25" i="72"/>
  <c r="X25" i="72"/>
  <c r="Y25" i="72"/>
  <c r="LV47" i="47"/>
  <c r="LI47" i="47"/>
  <c r="Y26" i="68"/>
  <c r="W26" i="68"/>
  <c r="X26" i="68"/>
  <c r="X22" i="69"/>
  <c r="Y22" i="69"/>
  <c r="W22" i="72"/>
  <c r="Y22" i="7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HP69" i="28" l="1"/>
  <c r="D34" i="26"/>
  <c r="D7" i="71" s="1"/>
  <c r="Q7" i="71" s="1"/>
  <c r="FJ70" i="47"/>
  <c r="HJ70" i="47"/>
  <c r="CW70" i="47"/>
  <c r="J70" i="22"/>
  <c r="E86" i="48" s="1"/>
  <c r="BC71" i="47"/>
  <c r="BD71" i="47" s="1"/>
  <c r="I25" i="22"/>
  <c r="D31" i="48" s="1"/>
  <c r="I49" i="22"/>
  <c r="AI28" i="33" s="1"/>
  <c r="P25" i="67" s="1"/>
  <c r="H24" i="3"/>
  <c r="I48" i="22"/>
  <c r="D61" i="48" s="1"/>
  <c r="EW70" i="47"/>
  <c r="D28" i="48"/>
  <c r="EJ70" i="47"/>
  <c r="GC71" i="47"/>
  <c r="GE71" i="47" s="1"/>
  <c r="IC71" i="47"/>
  <c r="ID71" i="47" s="1"/>
  <c r="DC71" i="47"/>
  <c r="DF71" i="47" s="1"/>
  <c r="DJ70" i="47"/>
  <c r="AP71" i="47"/>
  <c r="AS71" i="47" s="1"/>
  <c r="EP71" i="47"/>
  <c r="ER71" i="47" s="1"/>
  <c r="LP71" i="47"/>
  <c r="LR71" i="47" s="1"/>
  <c r="KW70" i="47"/>
  <c r="JW70" i="47"/>
  <c r="C70" i="28"/>
  <c r="DJ70" i="28" s="1"/>
  <c r="HC71" i="47"/>
  <c r="HE71" i="47" s="1"/>
  <c r="BW70" i="47"/>
  <c r="FC71" i="47"/>
  <c r="FD71" i="47" s="1"/>
  <c r="HP71" i="47"/>
  <c r="HR71" i="47" s="1"/>
  <c r="JP71" i="47"/>
  <c r="JQ71" i="47" s="1"/>
  <c r="FP71" i="47"/>
  <c r="FS71" i="47" s="1"/>
  <c r="EC71" i="47"/>
  <c r="EE71" i="47" s="1"/>
  <c r="KJ70" i="47"/>
  <c r="AJ70" i="47"/>
  <c r="AW70" i="47"/>
  <c r="LJ70" i="47"/>
  <c r="J70" i="47"/>
  <c r="DW70" i="47"/>
  <c r="FW70" i="47"/>
  <c r="JJ70" i="47"/>
  <c r="GJ70" i="47"/>
  <c r="GW70" i="47"/>
  <c r="LW70" i="47"/>
  <c r="D7" i="66"/>
  <c r="D16" i="66" s="1"/>
  <c r="IJ70" i="47"/>
  <c r="HW70" i="47"/>
  <c r="BJ70" i="47"/>
  <c r="J72" i="22"/>
  <c r="AD33" i="33" s="1"/>
  <c r="Q26" i="66" s="1"/>
  <c r="CJ70" i="47"/>
  <c r="W70" i="47"/>
  <c r="J46" i="22"/>
  <c r="E55" i="48" s="1"/>
  <c r="KF13" i="47"/>
  <c r="P78" i="47"/>
  <c r="S78" i="47" s="1"/>
  <c r="KP71" i="47"/>
  <c r="KR71" i="47" s="1"/>
  <c r="GP71" i="47"/>
  <c r="GQ71" i="47" s="1"/>
  <c r="BP71" i="47"/>
  <c r="BQ71" i="47" s="1"/>
  <c r="CP71" i="47"/>
  <c r="CQ71" i="47" s="1"/>
  <c r="AC71" i="47"/>
  <c r="AD71" i="47" s="1"/>
  <c r="CC71" i="47"/>
  <c r="CE71" i="47" s="1"/>
  <c r="IP71" i="47"/>
  <c r="IR71" i="47" s="1"/>
  <c r="MC71" i="47"/>
  <c r="MD71" i="47" s="1"/>
  <c r="LC71" i="47"/>
  <c r="LF71" i="47" s="1"/>
  <c r="KC71" i="47"/>
  <c r="KE71" i="47" s="1"/>
  <c r="DP71" i="47"/>
  <c r="DR71" i="47" s="1"/>
  <c r="J63" i="22"/>
  <c r="E77" i="48" s="1"/>
  <c r="JP78" i="47"/>
  <c r="JS78" i="47" s="1"/>
  <c r="I39" i="22"/>
  <c r="Q28" i="33" s="1"/>
  <c r="P25" i="71" s="1"/>
  <c r="KC78" i="47"/>
  <c r="KE78" i="47" s="1"/>
  <c r="DC78" i="47"/>
  <c r="DE78" i="47" s="1"/>
  <c r="BC78" i="47"/>
  <c r="BD78" i="47" s="1"/>
  <c r="CP78" i="47"/>
  <c r="CR78" i="47" s="1"/>
  <c r="MC78" i="47"/>
  <c r="ME78" i="47" s="1"/>
  <c r="HC78" i="47"/>
  <c r="HD78" i="47" s="1"/>
  <c r="EP78" i="47"/>
  <c r="ES78" i="47" s="1"/>
  <c r="GP78" i="47"/>
  <c r="GS78" i="47" s="1"/>
  <c r="HP124" i="47"/>
  <c r="HP126" i="47"/>
  <c r="DV115" i="47"/>
  <c r="LI125" i="47"/>
  <c r="LI5" i="47"/>
  <c r="HI19" i="47"/>
  <c r="LV115" i="47"/>
  <c r="KI26" i="47"/>
  <c r="HI26" i="47"/>
  <c r="HV26" i="47"/>
  <c r="JI68" i="28"/>
  <c r="HV40" i="28"/>
  <c r="II68" i="28"/>
  <c r="DI68" i="28"/>
  <c r="FI68" i="47"/>
  <c r="GV68" i="47"/>
  <c r="HP78" i="47"/>
  <c r="HQ78" i="47" s="1"/>
  <c r="CC78" i="47"/>
  <c r="CE78" i="47" s="1"/>
  <c r="IC78" i="47"/>
  <c r="IF78" i="47" s="1"/>
  <c r="AP78" i="47"/>
  <c r="AR78" i="47" s="1"/>
  <c r="JC78" i="47"/>
  <c r="JF78" i="47" s="1"/>
  <c r="GI125" i="47"/>
  <c r="V125" i="47"/>
  <c r="AC124" i="47" s="1"/>
  <c r="GI115" i="47"/>
  <c r="KV125" i="47"/>
  <c r="BI115" i="47"/>
  <c r="AI125" i="47"/>
  <c r="GV115" i="47"/>
  <c r="HV115" i="47"/>
  <c r="C11" i="3"/>
  <c r="I17" i="3"/>
  <c r="F5" i="3"/>
  <c r="I5" i="3"/>
  <c r="C5" i="3"/>
  <c r="AC93" i="73"/>
  <c r="G53" i="73"/>
  <c r="AC29" i="73"/>
  <c r="R69" i="73"/>
  <c r="AN37" i="73"/>
  <c r="R29" i="73"/>
  <c r="R5" i="73"/>
  <c r="G69" i="73"/>
  <c r="G29" i="73"/>
  <c r="R13" i="73"/>
  <c r="G85" i="73"/>
  <c r="AN61" i="73"/>
  <c r="AC37" i="73"/>
  <c r="G13" i="73"/>
  <c r="G5" i="73"/>
  <c r="AN77" i="73"/>
  <c r="AC77" i="73"/>
  <c r="AC53" i="73"/>
  <c r="R21" i="73"/>
  <c r="R53" i="73"/>
  <c r="AN29" i="73"/>
  <c r="G21" i="73"/>
  <c r="V115" i="47"/>
  <c r="BV115" i="47"/>
  <c r="JV115" i="47"/>
  <c r="JI125" i="47"/>
  <c r="IV61" i="47"/>
  <c r="JV26" i="47"/>
  <c r="IV26" i="47"/>
  <c r="HI61" i="47"/>
  <c r="KI40" i="28"/>
  <c r="EI68" i="28"/>
  <c r="FI68" i="28"/>
  <c r="GV26" i="47"/>
  <c r="BP78" i="47"/>
  <c r="BS78" i="47" s="1"/>
  <c r="FC78" i="47"/>
  <c r="FE78" i="47" s="1"/>
  <c r="LC78" i="47"/>
  <c r="LD78" i="47" s="1"/>
  <c r="IP78" i="47"/>
  <c r="IQ78" i="47" s="1"/>
  <c r="LP78" i="47"/>
  <c r="LR78" i="47" s="1"/>
  <c r="D28" i="26"/>
  <c r="D6" i="72" s="1"/>
  <c r="Q6" i="72" s="1"/>
  <c r="V19" i="47"/>
  <c r="JV19" i="47"/>
  <c r="B32" i="48"/>
  <c r="EI125" i="47"/>
  <c r="BV125" i="47"/>
  <c r="CC124" i="47" s="1"/>
  <c r="IV115" i="47"/>
  <c r="FV125" i="47"/>
  <c r="BI125" i="47"/>
  <c r="JI115" i="47"/>
  <c r="CI125" i="47"/>
  <c r="CV115" i="47"/>
  <c r="HI115" i="47"/>
  <c r="I43" i="48"/>
  <c r="K26" i="33"/>
  <c r="KV26" i="47"/>
  <c r="LV68" i="28"/>
  <c r="II5" i="47"/>
  <c r="HI68" i="28"/>
  <c r="U68" i="33"/>
  <c r="KV61" i="47"/>
  <c r="GI68" i="28"/>
  <c r="HV68" i="28"/>
  <c r="FI61" i="47"/>
  <c r="KP78" i="47"/>
  <c r="KS78" i="47" s="1"/>
  <c r="EC78" i="47"/>
  <c r="EE78" i="47" s="1"/>
  <c r="GC78" i="47"/>
  <c r="GF78" i="47" s="1"/>
  <c r="D17" i="26"/>
  <c r="D5" i="63" s="1"/>
  <c r="D14" i="63" s="1"/>
  <c r="EI19" i="47"/>
  <c r="CV125" i="47"/>
  <c r="II125" i="47"/>
  <c r="IO108" i="47" s="1"/>
  <c r="HV125" i="47"/>
  <c r="DI115" i="47"/>
  <c r="FI125" i="47"/>
  <c r="AV115" i="47"/>
  <c r="KI125" i="47"/>
  <c r="FI115" i="47"/>
  <c r="AI31" i="33"/>
  <c r="I81" i="48"/>
  <c r="Q85" i="73"/>
  <c r="AB69" i="73"/>
  <c r="F21" i="73"/>
  <c r="LI115" i="47"/>
  <c r="I28" i="48"/>
  <c r="AC16" i="33"/>
  <c r="LI26" i="47"/>
  <c r="KI68" i="28"/>
  <c r="AI115" i="47"/>
  <c r="EI115" i="47"/>
  <c r="IV68" i="28"/>
  <c r="FI19" i="47"/>
  <c r="AC78" i="47"/>
  <c r="AD78" i="47" s="1"/>
  <c r="DP78" i="47"/>
  <c r="DS78" i="47" s="1"/>
  <c r="D50" i="26"/>
  <c r="J21" i="22" s="1"/>
  <c r="AA18" i="33" s="1"/>
  <c r="Q23" i="69" s="1"/>
  <c r="Z11" i="33"/>
  <c r="GV125" i="47"/>
  <c r="FV115" i="47"/>
  <c r="LV125" i="47"/>
  <c r="IV125" i="47"/>
  <c r="EV115" i="47"/>
  <c r="I108" i="48"/>
  <c r="AV37" i="73"/>
  <c r="B2" i="3"/>
  <c r="B11" i="33"/>
  <c r="I4" i="48"/>
  <c r="EV125" i="47"/>
  <c r="II115" i="47"/>
  <c r="B54" i="47"/>
  <c r="B82" i="28"/>
  <c r="B5" i="28"/>
  <c r="AF9" i="33"/>
  <c r="AF41" i="33" s="1"/>
  <c r="B5" i="3"/>
  <c r="B82" i="47"/>
  <c r="B75" i="28"/>
  <c r="T9" i="33"/>
  <c r="T41" i="33" s="1"/>
  <c r="B33" i="47"/>
  <c r="B54" i="28"/>
  <c r="AI9" i="33"/>
  <c r="AI41" i="33" s="1"/>
  <c r="Q9" i="33"/>
  <c r="Q41" i="33" s="1"/>
  <c r="B61" i="28"/>
  <c r="W9" i="33"/>
  <c r="W41" i="33" s="1"/>
  <c r="B47" i="28"/>
  <c r="K9" i="33"/>
  <c r="K41" i="33" s="1"/>
  <c r="Z9" i="33"/>
  <c r="Z41" i="33" s="1"/>
  <c r="B26" i="28"/>
  <c r="B9" i="33"/>
  <c r="B41" i="33" s="1"/>
  <c r="B19" i="28"/>
  <c r="H9" i="33"/>
  <c r="H41" i="33" s="1"/>
  <c r="E5" i="3"/>
  <c r="E9" i="33"/>
  <c r="E41" i="33" s="1"/>
  <c r="AC9" i="33"/>
  <c r="AC41" i="33" s="1"/>
  <c r="B12" i="28"/>
  <c r="N9" i="33"/>
  <c r="N41" i="33" s="1"/>
  <c r="H5" i="3"/>
  <c r="HE13" i="47"/>
  <c r="KE13" i="47"/>
  <c r="KV75" i="47"/>
  <c r="GI40" i="47"/>
  <c r="JV40" i="28"/>
  <c r="FV40" i="28"/>
  <c r="HV19" i="47"/>
  <c r="HI40" i="47"/>
  <c r="GV40" i="47"/>
  <c r="II19" i="47"/>
  <c r="CV19" i="47"/>
  <c r="AV19" i="47"/>
  <c r="F91" i="22"/>
  <c r="F72" i="22"/>
  <c r="F106" i="22"/>
  <c r="F22" i="22"/>
  <c r="AC12" i="33" s="1"/>
  <c r="F61" i="22"/>
  <c r="F37" i="22"/>
  <c r="EI40" i="28"/>
  <c r="HI40" i="28"/>
  <c r="KV40" i="47"/>
  <c r="II40" i="47"/>
  <c r="GI19" i="47"/>
  <c r="BV19" i="47"/>
  <c r="GV19" i="47"/>
  <c r="F33" i="22"/>
  <c r="F64" i="22"/>
  <c r="F48" i="22"/>
  <c r="F8" i="22"/>
  <c r="F78" i="22"/>
  <c r="F21" i="22"/>
  <c r="Z17" i="33" s="1"/>
  <c r="F103" i="22"/>
  <c r="F84" i="22"/>
  <c r="F75" i="22"/>
  <c r="B89" i="48" s="1"/>
  <c r="F17" i="22"/>
  <c r="F100" i="22"/>
  <c r="F109" i="22"/>
  <c r="F41" i="22"/>
  <c r="F28" i="22"/>
  <c r="F53" i="22"/>
  <c r="H37" i="33" s="1"/>
  <c r="LI40" i="28"/>
  <c r="FI40" i="28"/>
  <c r="II40" i="28"/>
  <c r="FV40" i="47"/>
  <c r="AI40" i="47"/>
  <c r="JV40" i="47"/>
  <c r="JI19" i="47"/>
  <c r="KV19" i="47"/>
  <c r="D49" i="26"/>
  <c r="D7" i="69" s="1"/>
  <c r="Q7" i="69" s="1"/>
  <c r="D20" i="26"/>
  <c r="B21" i="3" s="1"/>
  <c r="D42" i="26"/>
  <c r="D5" i="65" s="1"/>
  <c r="Q5" i="65" s="1"/>
  <c r="CI19" i="47"/>
  <c r="BI19" i="47"/>
  <c r="F51" i="22"/>
  <c r="F31" i="22"/>
  <c r="C38" i="48" s="1"/>
  <c r="F69" i="22"/>
  <c r="F5" i="22"/>
  <c r="I48" i="48"/>
  <c r="Q26" i="33"/>
  <c r="F42" i="22"/>
  <c r="F18" i="22"/>
  <c r="F7" i="22"/>
  <c r="F88" i="22"/>
  <c r="F77" i="22"/>
  <c r="F62" i="22"/>
  <c r="K32" i="33" s="1"/>
  <c r="F104" i="22"/>
  <c r="F29" i="22"/>
  <c r="E22" i="33" s="1"/>
  <c r="IV40" i="28"/>
  <c r="LV40" i="28"/>
  <c r="DV40" i="47"/>
  <c r="IV40" i="47"/>
  <c r="EV40" i="47"/>
  <c r="D33" i="26"/>
  <c r="J14" i="22" s="1"/>
  <c r="R13" i="33" s="1"/>
  <c r="Q22" i="71" s="1"/>
  <c r="E41" i="47" s="1"/>
  <c r="L41" i="47" s="1"/>
  <c r="LI19" i="47"/>
  <c r="DI19" i="47"/>
  <c r="F113" i="22"/>
  <c r="F59" i="22"/>
  <c r="N37" i="33" s="1"/>
  <c r="F20" i="22"/>
  <c r="F10" i="22"/>
  <c r="F44" i="22"/>
  <c r="F81" i="22"/>
  <c r="F96" i="22"/>
  <c r="N59" i="33" s="1"/>
  <c r="F70" i="22"/>
  <c r="F92" i="22"/>
  <c r="F60" i="22"/>
  <c r="F82" i="22"/>
  <c r="F73" i="22"/>
  <c r="F25" i="22"/>
  <c r="AI12" i="33" s="1"/>
  <c r="F108" i="22"/>
  <c r="F98" i="22"/>
  <c r="F46" i="22"/>
  <c r="F14" i="22"/>
  <c r="C16" i="48" s="1"/>
  <c r="F15" i="22"/>
  <c r="Q17" i="33" s="1"/>
  <c r="F57" i="22"/>
  <c r="B37" i="33" s="1"/>
  <c r="F39" i="22"/>
  <c r="Q27" i="33" s="1"/>
  <c r="F79" i="22"/>
  <c r="F11" i="22"/>
  <c r="F23" i="22"/>
  <c r="F34" i="22"/>
  <c r="F47" i="22"/>
  <c r="B58" i="48" s="1"/>
  <c r="F63" i="22"/>
  <c r="F85" i="22"/>
  <c r="F111" i="22"/>
  <c r="F74" i="22"/>
  <c r="F90" i="22"/>
  <c r="F40" i="22"/>
  <c r="W27" i="33" s="1"/>
  <c r="F16" i="22"/>
  <c r="W17" i="33" s="1"/>
  <c r="F52" i="22"/>
  <c r="F105" i="22"/>
  <c r="O69" i="33" s="1"/>
  <c r="B46" i="48"/>
  <c r="C46" i="48"/>
  <c r="GI40" i="28"/>
  <c r="CV40" i="47"/>
  <c r="I40" i="47"/>
  <c r="CI40" i="47"/>
  <c r="D58" i="26"/>
  <c r="H19" i="3" s="1"/>
  <c r="D48" i="26"/>
  <c r="J44" i="22" s="1"/>
  <c r="AA28" i="33" s="1"/>
  <c r="Q25" i="69" s="1"/>
  <c r="E65" i="28" s="1"/>
  <c r="AI19" i="47"/>
  <c r="KI19" i="47"/>
  <c r="D59" i="26"/>
  <c r="J50" i="22" s="1"/>
  <c r="E60" i="48" s="1"/>
  <c r="F35" i="22"/>
  <c r="K22" i="33" s="1"/>
  <c r="F19" i="22"/>
  <c r="F55" i="22"/>
  <c r="E37" i="33" s="1"/>
  <c r="F66" i="22"/>
  <c r="F99" i="22"/>
  <c r="F86" i="22"/>
  <c r="F80" i="22"/>
  <c r="F50" i="22"/>
  <c r="AF22" i="33" s="1"/>
  <c r="F26" i="22"/>
  <c r="F68" i="22"/>
  <c r="F38" i="22"/>
  <c r="F95" i="22"/>
  <c r="F13" i="22"/>
  <c r="I45" i="48"/>
  <c r="Q21" i="33"/>
  <c r="F58" i="22"/>
  <c r="F12" i="22"/>
  <c r="B17" i="48" s="1"/>
  <c r="F32" i="22"/>
  <c r="C42" i="48" s="1"/>
  <c r="F71" i="22"/>
  <c r="F45" i="22"/>
  <c r="F94" i="22"/>
  <c r="EI40" i="47"/>
  <c r="DI40" i="47"/>
  <c r="LV40" i="47"/>
  <c r="LV19" i="47"/>
  <c r="FV19" i="47"/>
  <c r="D52" i="26"/>
  <c r="I46" i="22" s="1"/>
  <c r="D55" i="48" s="1"/>
  <c r="F27" i="22"/>
  <c r="AF17" i="33" s="1"/>
  <c r="F4" i="22"/>
  <c r="C4" i="48" s="1"/>
  <c r="F83" i="22"/>
  <c r="F56" i="22"/>
  <c r="C69" i="48" s="1"/>
  <c r="F97" i="22"/>
  <c r="C121" i="48" s="1"/>
  <c r="F101" i="22"/>
  <c r="C127" i="48" s="1"/>
  <c r="F67" i="22"/>
  <c r="F43" i="22"/>
  <c r="F9" i="22"/>
  <c r="F89" i="22"/>
  <c r="F54" i="22"/>
  <c r="F30" i="22"/>
  <c r="JP79" i="28"/>
  <c r="JR79" i="28" s="1"/>
  <c r="KC41" i="28"/>
  <c r="KD41" i="28" s="1"/>
  <c r="HF13" i="47"/>
  <c r="T31" i="33"/>
  <c r="I83" i="48"/>
  <c r="I26" i="48"/>
  <c r="Z16" i="33"/>
  <c r="I41" i="48"/>
  <c r="H21" i="33"/>
  <c r="Z31" i="33"/>
  <c r="I79" i="48"/>
  <c r="HI123" i="28"/>
  <c r="FV123" i="28"/>
  <c r="I123" i="28"/>
  <c r="EV123" i="28"/>
  <c r="IV123" i="28"/>
  <c r="I50" i="48"/>
  <c r="W21" i="33"/>
  <c r="D25" i="26"/>
  <c r="J9" i="22" s="1"/>
  <c r="L18" i="33" s="1"/>
  <c r="Q23" i="70"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7" i="66" s="1"/>
  <c r="D15" i="26"/>
  <c r="I54" i="22" s="1"/>
  <c r="D47" i="26"/>
  <c r="D5" i="69" s="1"/>
  <c r="D14" i="69" s="1"/>
  <c r="B26" i="33"/>
  <c r="I38" i="48"/>
  <c r="E21" i="33"/>
  <c r="I36" i="48"/>
  <c r="D43" i="26"/>
  <c r="J40" i="22" s="1"/>
  <c r="X28" i="33" s="1"/>
  <c r="Q25" i="65" s="1"/>
  <c r="I100" i="48"/>
  <c r="I63" i="48"/>
  <c r="AF26" i="33"/>
  <c r="I125" i="47"/>
  <c r="DV125" i="47"/>
  <c r="AV125" i="47"/>
  <c r="JV125" i="47"/>
  <c r="E26" i="33"/>
  <c r="I37" i="48"/>
  <c r="I21" i="48"/>
  <c r="I23" i="48"/>
  <c r="T16" i="33"/>
  <c r="I27" i="48"/>
  <c r="I32" i="48"/>
  <c r="I113" i="48"/>
  <c r="I61" i="48"/>
  <c r="AI21" i="33"/>
  <c r="I46" i="48"/>
  <c r="N21" i="33"/>
  <c r="D22" i="26"/>
  <c r="I7" i="22" s="1"/>
  <c r="K13" i="33" s="1"/>
  <c r="P22" i="70"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AC79" i="28"/>
  <c r="AE79" i="28" s="1"/>
  <c r="MC64" i="28"/>
  <c r="ME64" i="28" s="1"/>
  <c r="MC79" i="28"/>
  <c r="ME79" i="28" s="1"/>
  <c r="C58" i="48"/>
  <c r="KC79" i="28"/>
  <c r="KF79" i="28" s="1"/>
  <c r="FP79" i="28"/>
  <c r="FR79" i="28" s="1"/>
  <c r="C110" i="48"/>
  <c r="B110" i="48"/>
  <c r="N12" i="33"/>
  <c r="B22" i="33"/>
  <c r="C36" i="48"/>
  <c r="B36" i="48"/>
  <c r="E17" i="33"/>
  <c r="B15" i="48"/>
  <c r="C15" i="48"/>
  <c r="DC79" i="28"/>
  <c r="DF79" i="28" s="1"/>
  <c r="B12" i="33"/>
  <c r="LC79" i="28"/>
  <c r="LE79" i="28" s="1"/>
  <c r="CP79" i="28"/>
  <c r="CS79" i="28" s="1"/>
  <c r="B26" i="48"/>
  <c r="K27" i="33"/>
  <c r="B27" i="33"/>
  <c r="C102" i="48"/>
  <c r="B102" i="48"/>
  <c r="Q22" i="33"/>
  <c r="CC29" i="28"/>
  <c r="CF29" i="28" s="1"/>
  <c r="BC79" i="28"/>
  <c r="BF79" i="28" s="1"/>
  <c r="B4" i="48"/>
  <c r="HP79" i="28"/>
  <c r="HQ79" i="28" s="1"/>
  <c r="EP79" i="28"/>
  <c r="ES79" i="28" s="1"/>
  <c r="AI37" i="33"/>
  <c r="K37" i="33"/>
  <c r="B77" i="48"/>
  <c r="C77" i="48"/>
  <c r="B27" i="48"/>
  <c r="AI17" i="33"/>
  <c r="LP79" i="28"/>
  <c r="LQ79" i="28" s="1"/>
  <c r="C22" i="48"/>
  <c r="FC79" i="28"/>
  <c r="FD79" i="28" s="1"/>
  <c r="EC79" i="28"/>
  <c r="EF79" i="28" s="1"/>
  <c r="T32" i="33"/>
  <c r="K12" i="33"/>
  <c r="C48" i="48"/>
  <c r="T12" i="33"/>
  <c r="B20" i="48"/>
  <c r="W12" i="33"/>
  <c r="C20" i="48"/>
  <c r="B105" i="48"/>
  <c r="C105" i="48"/>
  <c r="B66" i="48"/>
  <c r="C66" i="48"/>
  <c r="P79" i="28"/>
  <c r="S79" i="28" s="1"/>
  <c r="B22" i="48"/>
  <c r="C143" i="48"/>
  <c r="AP79" i="28"/>
  <c r="AQ79" i="28" s="1"/>
  <c r="IS13" i="47"/>
  <c r="GC79" i="28"/>
  <c r="GD79" i="28" s="1"/>
  <c r="BP79" i="28"/>
  <c r="BQ79" i="28" s="1"/>
  <c r="C91" i="48"/>
  <c r="B91" i="48"/>
  <c r="B62" i="48"/>
  <c r="C62" i="48"/>
  <c r="C73" i="48"/>
  <c r="GP79" i="28"/>
  <c r="GS79" i="28" s="1"/>
  <c r="H12" i="33"/>
  <c r="KP79" i="28"/>
  <c r="KS79" i="28" s="1"/>
  <c r="HC79" i="28"/>
  <c r="HF79" i="28" s="1"/>
  <c r="B7" i="48"/>
  <c r="Z27" i="33"/>
  <c r="B52" i="48"/>
  <c r="C134" i="48"/>
  <c r="B134" i="48"/>
  <c r="AI32" i="33"/>
  <c r="B73" i="48"/>
  <c r="IQ13" i="47"/>
  <c r="DP79" i="28"/>
  <c r="DR79" i="28" s="1"/>
  <c r="C13" i="48"/>
  <c r="C31" i="48"/>
  <c r="C26"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AC37" i="33"/>
  <c r="AC27" i="33"/>
  <c r="GC27" i="28"/>
  <c r="GF27" i="28" s="1"/>
  <c r="B64" i="33"/>
  <c r="A48" i="33" s="1"/>
  <c r="B49" i="33" s="1"/>
  <c r="B69" i="48"/>
  <c r="FP27" i="28"/>
  <c r="FS27" i="28" s="1"/>
  <c r="P27" i="28"/>
  <c r="R27" i="28" s="1"/>
  <c r="BC27" i="28"/>
  <c r="BD27" i="28" s="1"/>
  <c r="HP27" i="28"/>
  <c r="HQ27" i="28" s="1"/>
  <c r="AF6" i="47"/>
  <c r="B16" i="48"/>
  <c r="B57" i="33"/>
  <c r="IP27" i="28"/>
  <c r="IR27" i="28" s="1"/>
  <c r="JC27" i="28"/>
  <c r="JF27" i="28" s="1"/>
  <c r="CE80" i="47"/>
  <c r="KE10" i="47"/>
  <c r="KF10" i="47"/>
  <c r="C33" i="48"/>
  <c r="B33" i="48"/>
  <c r="F64" i="33"/>
  <c r="J48" i="33" s="1"/>
  <c r="O64" i="33"/>
  <c r="AB48" i="33" s="1"/>
  <c r="AC48" i="33" s="1"/>
  <c r="N57" i="33"/>
  <c r="N58" i="33"/>
  <c r="BC64" i="28"/>
  <c r="BD64" i="28" s="1"/>
  <c r="JP64" i="28"/>
  <c r="JR64" i="28" s="1"/>
  <c r="DC64" i="28"/>
  <c r="DF64" i="28" s="1"/>
  <c r="AC64" i="28"/>
  <c r="AD64" i="28" s="1"/>
  <c r="KP64" i="28"/>
  <c r="KR64" i="28" s="1"/>
  <c r="IP64" i="28"/>
  <c r="IS64" i="28" s="1"/>
  <c r="DP64" i="28"/>
  <c r="DS64" i="28" s="1"/>
  <c r="LP64" i="28"/>
  <c r="LS64" i="28" s="1"/>
  <c r="KC64" i="28"/>
  <c r="KE64" i="28" s="1"/>
  <c r="P64" i="28"/>
  <c r="R64" i="28" s="1"/>
  <c r="HC64" i="28"/>
  <c r="HF64" i="28" s="1"/>
  <c r="IC64" i="28"/>
  <c r="ID64" i="28" s="1"/>
  <c r="LC64" i="28"/>
  <c r="LF64" i="28" s="1"/>
  <c r="EP64" i="28"/>
  <c r="EQ64" i="28" s="1"/>
  <c r="GP64" i="28"/>
  <c r="GR64" i="28" s="1"/>
  <c r="FP64" i="28"/>
  <c r="FQ64" i="28" s="1"/>
  <c r="EC64" i="28"/>
  <c r="EF64" i="28" s="1"/>
  <c r="HE6" i="47"/>
  <c r="AP64" i="28"/>
  <c r="AS64" i="28" s="1"/>
  <c r="BP64" i="28"/>
  <c r="BR64" i="28" s="1"/>
  <c r="FC64" i="28"/>
  <c r="FD64" i="28" s="1"/>
  <c r="KC29" i="28"/>
  <c r="KF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AP80" i="28"/>
  <c r="AQ80" i="28" s="1"/>
  <c r="DC80" i="28"/>
  <c r="DE80" i="28" s="1"/>
  <c r="CP80" i="28"/>
  <c r="CR80" i="28" s="1"/>
  <c r="EQ10" i="47"/>
  <c r="ME80" i="28"/>
  <c r="EC80" i="28"/>
  <c r="ED80" i="28" s="1"/>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CD6" i="47"/>
  <c r="AQ10" i="47"/>
  <c r="FE10" i="47"/>
  <c r="JR6" i="47"/>
  <c r="GF10" i="47"/>
  <c r="JF71" i="47"/>
  <c r="BF6" i="47"/>
  <c r="FD10" i="47"/>
  <c r="JE71" i="47"/>
  <c r="CE6" i="47"/>
  <c r="JQ6" i="47"/>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GE20" i="47"/>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IP76" i="47"/>
  <c r="IR76" i="47" s="1"/>
  <c r="LC76" i="47"/>
  <c r="LD76" i="47" s="1"/>
  <c r="B20" i="3"/>
  <c r="I69" i="22"/>
  <c r="I61" i="22"/>
  <c r="D75" i="48" s="1"/>
  <c r="P53" i="28"/>
  <c r="R53" i="28" s="1"/>
  <c r="EC76" i="47"/>
  <c r="EF76" i="47" s="1"/>
  <c r="IC76" i="47"/>
  <c r="IF76" i="47" s="1"/>
  <c r="J32" i="22"/>
  <c r="I28" i="33" s="1"/>
  <c r="Q25" i="63" s="1"/>
  <c r="BP72" i="28"/>
  <c r="BR72" i="28" s="1"/>
  <c r="KC76" i="47"/>
  <c r="KF76" i="47" s="1"/>
  <c r="KP76" i="47"/>
  <c r="KQ76" i="47" s="1"/>
  <c r="FC72" i="28"/>
  <c r="FE72" i="28" s="1"/>
  <c r="AP72" i="28"/>
  <c r="AR72" i="28" s="1"/>
  <c r="E27" i="3"/>
  <c r="MC76" i="47"/>
  <c r="MD76" i="47" s="1"/>
  <c r="GC76" i="47"/>
  <c r="GF76" i="47" s="1"/>
  <c r="R80" i="47"/>
  <c r="CS55" i="28"/>
  <c r="EC72" i="28"/>
  <c r="EE72" i="28" s="1"/>
  <c r="CP72" i="28"/>
  <c r="CQ72" i="28" s="1"/>
  <c r="AP76" i="47"/>
  <c r="AR76" i="47" s="1"/>
  <c r="FP76" i="47"/>
  <c r="FS76" i="47" s="1"/>
  <c r="D8" i="71"/>
  <c r="D17" i="71" s="1"/>
  <c r="IF28" i="47"/>
  <c r="JS28" i="47"/>
  <c r="AD28" i="47"/>
  <c r="AE28" i="47"/>
  <c r="DC72" i="28"/>
  <c r="JC72" i="28"/>
  <c r="J53" i="22"/>
  <c r="I38" i="33" s="1"/>
  <c r="Q27" i="63" s="1"/>
  <c r="HP76" i="47"/>
  <c r="HQ76" i="47" s="1"/>
  <c r="AC76" i="47"/>
  <c r="AF76" i="47" s="1"/>
  <c r="J15" i="22"/>
  <c r="IE28" i="47"/>
  <c r="BD31" i="28"/>
  <c r="HQ31" i="28"/>
  <c r="S80" i="47"/>
  <c r="LC46" i="47"/>
  <c r="LE46" i="47" s="1"/>
  <c r="Q6" i="63"/>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D5" i="64"/>
  <c r="Q5" i="64" s="1"/>
  <c r="I14" i="22"/>
  <c r="JD55" i="28"/>
  <c r="D7" i="61"/>
  <c r="Q7" i="61" s="1"/>
  <c r="FS13" i="47"/>
  <c r="AR31" i="28"/>
  <c r="IF31" i="28"/>
  <c r="JF55" i="28"/>
  <c r="KE31" i="28"/>
  <c r="J60" i="22"/>
  <c r="E74" i="48" s="1"/>
  <c r="HS55" i="28"/>
  <c r="Q8" i="65"/>
  <c r="H13" i="3"/>
  <c r="JS72" i="47"/>
  <c r="D6" i="66"/>
  <c r="Q6" i="66" s="1"/>
  <c r="J47" i="22"/>
  <c r="AD28" i="33" s="1"/>
  <c r="Q25" i="66" s="1"/>
  <c r="I72" i="22"/>
  <c r="AC33" i="33" s="1"/>
  <c r="P26" i="66" s="1"/>
  <c r="J38" i="22"/>
  <c r="J56" i="22"/>
  <c r="C33" i="33" s="1"/>
  <c r="Q26" i="61" s="1"/>
  <c r="CF62" i="47"/>
  <c r="B6" i="3"/>
  <c r="JR72" i="47"/>
  <c r="LE13" i="47"/>
  <c r="JR31" i="28"/>
  <c r="R48" i="47"/>
  <c r="LF13" i="47"/>
  <c r="J57" i="22"/>
  <c r="B8" i="3"/>
  <c r="AP24" i="28"/>
  <c r="AQ24" i="28" s="1"/>
  <c r="FC24" i="28"/>
  <c r="FE24" i="28" s="1"/>
  <c r="CE72" i="47"/>
  <c r="DP13" i="28"/>
  <c r="DR13" i="28" s="1"/>
  <c r="I5" i="22"/>
  <c r="B18" i="33" s="1"/>
  <c r="P23" i="61" s="1"/>
  <c r="LQ48" i="47"/>
  <c r="HP79" i="47"/>
  <c r="HS79" i="47" s="1"/>
  <c r="IE24" i="28"/>
  <c r="LP24" i="28"/>
  <c r="LS24" i="28" s="1"/>
  <c r="ER20" i="47"/>
  <c r="JD28" i="47"/>
  <c r="E9" i="3"/>
  <c r="JE28" i="47"/>
  <c r="J35" i="22"/>
  <c r="D7" i="70"/>
  <c r="Q7" i="70" s="1"/>
  <c r="D7" i="65"/>
  <c r="Q7" i="65" s="1"/>
  <c r="J68" i="22"/>
  <c r="X33" i="33" s="1"/>
  <c r="Q26" i="65"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GP79" i="47"/>
  <c r="GQ79" i="47" s="1"/>
  <c r="LS28" i="47"/>
  <c r="Q72" i="47"/>
  <c r="JF62" i="47"/>
  <c r="JE62" i="47"/>
  <c r="JC88" i="28"/>
  <c r="JE88" i="28"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IR60" i="28"/>
  <c r="AR20" i="47"/>
  <c r="IS60" i="28"/>
  <c r="I12" i="22"/>
  <c r="N18" i="33" s="1"/>
  <c r="P23" i="72" s="1"/>
  <c r="HC21" i="28"/>
  <c r="HF21" i="28" s="1"/>
  <c r="MC21" i="28"/>
  <c r="ME21" i="28" s="1"/>
  <c r="CC21" i="28"/>
  <c r="CD21" i="28" s="1"/>
  <c r="J36" i="22"/>
  <c r="AS20" i="47"/>
  <c r="CP21" i="28"/>
  <c r="CS21" i="28" s="1"/>
  <c r="FC21" i="28"/>
  <c r="FF21" i="28" s="1"/>
  <c r="IP21" i="28"/>
  <c r="IS21" i="28" s="1"/>
  <c r="I63" i="22"/>
  <c r="K38" i="33" s="1"/>
  <c r="P27" i="70" s="1"/>
  <c r="LC53" i="47"/>
  <c r="LF53" i="47" s="1"/>
  <c r="BP53" i="47"/>
  <c r="BS53" i="47" s="1"/>
  <c r="AR70" i="47"/>
  <c r="LP21" i="28"/>
  <c r="LS21" i="28" s="1"/>
  <c r="D6" i="70"/>
  <c r="D15" i="70" s="1"/>
  <c r="JP53" i="47"/>
  <c r="JS53" i="47" s="1"/>
  <c r="BC21" i="28"/>
  <c r="BD21" i="28" s="1"/>
  <c r="DC21" i="28"/>
  <c r="DE21" i="28" s="1"/>
  <c r="HP21" i="28"/>
  <c r="HS21" i="28" s="1"/>
  <c r="AE20" i="47"/>
  <c r="HY133" i="47"/>
  <c r="J7" i="22"/>
  <c r="L13" i="33" s="1"/>
  <c r="Q22" i="70" s="1"/>
  <c r="E8" i="3"/>
  <c r="AP53" i="47"/>
  <c r="AQ53" i="47" s="1"/>
  <c r="AS70" i="47"/>
  <c r="EC21" i="28"/>
  <c r="EE21" i="28" s="1"/>
  <c r="AC21" i="28"/>
  <c r="AE21" i="28" s="1"/>
  <c r="FP21" i="28"/>
  <c r="FQ21" i="28" s="1"/>
  <c r="JC21" i="28"/>
  <c r="JD21" i="28" s="1"/>
  <c r="LN132" i="47"/>
  <c r="J71" i="22"/>
  <c r="E87" i="48" s="1"/>
  <c r="D7" i="72"/>
  <c r="HP53" i="47"/>
  <c r="HQ53" i="47" s="1"/>
  <c r="HP35" i="28"/>
  <c r="HS35" i="28" s="1"/>
  <c r="KC21" i="28"/>
  <c r="KD21" i="28" s="1"/>
  <c r="AF20" i="47"/>
  <c r="LP7" i="28"/>
  <c r="LS7" i="28" s="1"/>
  <c r="GC21" i="28"/>
  <c r="GF21" i="28" s="1"/>
  <c r="EP21" i="28"/>
  <c r="EQ21" i="28" s="1"/>
  <c r="JP21" i="28"/>
  <c r="JR21" i="28" s="1"/>
  <c r="LL132" i="47"/>
  <c r="IC53" i="47"/>
  <c r="ID53" i="47" s="1"/>
  <c r="IP53" i="47"/>
  <c r="IR53" i="47" s="1"/>
  <c r="IC21" i="28"/>
  <c r="IE21" i="28" s="1"/>
  <c r="AP21" i="28"/>
  <c r="AR21" i="28" s="1"/>
  <c r="DP21" i="28"/>
  <c r="DR21" i="28" s="1"/>
  <c r="DC53" i="47"/>
  <c r="DE53" i="47" s="1"/>
  <c r="GC35" i="28"/>
  <c r="GF35" i="28" s="1"/>
  <c r="Q8" i="64"/>
  <c r="D17" i="64"/>
  <c r="D6" i="61"/>
  <c r="Q6" i="61" s="1"/>
  <c r="AC73" i="28"/>
  <c r="AF73" i="28" s="1"/>
  <c r="LP39" i="47"/>
  <c r="LQ39" i="47" s="1"/>
  <c r="JC35" i="28"/>
  <c r="JF35" i="28" s="1"/>
  <c r="DP35" i="28"/>
  <c r="FP35" i="28"/>
  <c r="FQ35" i="28" s="1"/>
  <c r="KC35" i="28"/>
  <c r="KD35" i="28" s="1"/>
  <c r="DC35" i="28"/>
  <c r="DD35" i="28" s="1"/>
  <c r="AR28" i="47"/>
  <c r="E21" i="3"/>
  <c r="AC35" i="28"/>
  <c r="AD35" i="28" s="1"/>
  <c r="HC35" i="28"/>
  <c r="HE35" i="28" s="1"/>
  <c r="AQ28" i="47"/>
  <c r="I43" i="22"/>
  <c r="T28" i="33" s="1"/>
  <c r="P25" i="64" s="1"/>
  <c r="J18" i="22"/>
  <c r="AP35" i="28"/>
  <c r="AQ35" i="28" s="1"/>
  <c r="JP35" i="28"/>
  <c r="JR35" i="28" s="1"/>
  <c r="I67" i="22"/>
  <c r="T38" i="33" s="1"/>
  <c r="P27" i="64" s="1"/>
  <c r="LP50" i="28"/>
  <c r="LQ50" i="28" s="1"/>
  <c r="BC35" i="28"/>
  <c r="BD35" i="28" s="1"/>
  <c r="P35" i="28"/>
  <c r="S35" i="28" s="1"/>
  <c r="B7" i="3"/>
  <c r="J28" i="22"/>
  <c r="C23" i="33" s="1"/>
  <c r="Q24" i="61" s="1"/>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DC13" i="28"/>
  <c r="DD13" i="28" s="1"/>
  <c r="FC13" i="28"/>
  <c r="FE13" i="28" s="1"/>
  <c r="LQ31" i="28"/>
  <c r="HE31" i="28"/>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CC46" i="28"/>
  <c r="CD46" i="28" s="1"/>
  <c r="LP46" i="28"/>
  <c r="LQ46" i="28" s="1"/>
  <c r="MC46" i="28"/>
  <c r="MD46" i="28" s="1"/>
  <c r="EQ28" i="47"/>
  <c r="FR55" i="28"/>
  <c r="FQ31" i="28"/>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J49" i="22"/>
  <c r="AJ28" i="33" s="1"/>
  <c r="Q25" i="67" s="1"/>
  <c r="HC50" i="47"/>
  <c r="HE50" i="47" s="1"/>
  <c r="EC53" i="47"/>
  <c r="EE53" i="47" s="1"/>
  <c r="GP53" i="47"/>
  <c r="GR53" i="47" s="1"/>
  <c r="AC46" i="28"/>
  <c r="AD46" i="28" s="1"/>
  <c r="BC46" i="28"/>
  <c r="BD46" i="28" s="1"/>
  <c r="CP46" i="28"/>
  <c r="CQ46" i="28" s="1"/>
  <c r="KP67" i="47"/>
  <c r="KS67" i="47" s="1"/>
  <c r="LC46" i="28"/>
  <c r="LF46" i="28" s="1"/>
  <c r="JR55" i="28"/>
  <c r="EE28" i="47"/>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C126" i="47"/>
  <c r="I74" i="48"/>
  <c r="Q31" i="33"/>
  <c r="AC126" i="47"/>
  <c r="AB108" i="47"/>
  <c r="AP126" i="47"/>
  <c r="AO107" i="47"/>
  <c r="AO108" i="47"/>
  <c r="AP124" i="47"/>
  <c r="FO107" i="47"/>
  <c r="FP124" i="47"/>
  <c r="FP126" i="47"/>
  <c r="FO108" i="47"/>
  <c r="HO108" i="47"/>
  <c r="HO107" i="47"/>
  <c r="MC48" i="28"/>
  <c r="IP48" i="28"/>
  <c r="GC48" i="28"/>
  <c r="CC126" i="47"/>
  <c r="LC124" i="47"/>
  <c r="LB108" i="47"/>
  <c r="LB107" i="47"/>
  <c r="LC126" i="47"/>
  <c r="HC124" i="47"/>
  <c r="HB108" i="47"/>
  <c r="HC126" i="47"/>
  <c r="HB107" i="47"/>
  <c r="MC124" i="47"/>
  <c r="MC126" i="47"/>
  <c r="MB108" i="47"/>
  <c r="MB107" i="47"/>
  <c r="IP126"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E73" i="48" s="1"/>
  <c r="D5" i="72"/>
  <c r="I13" i="22"/>
  <c r="E6" i="3"/>
  <c r="DV40" i="28"/>
  <c r="CI40" i="28"/>
  <c r="BI40" i="28"/>
  <c r="AI40" i="28"/>
  <c r="DI40" i="28"/>
  <c r="BV40" i="28"/>
  <c r="AV40" i="28"/>
  <c r="V40" i="28"/>
  <c r="KV40" i="28"/>
  <c r="EV40" i="28"/>
  <c r="CV40" i="28"/>
  <c r="I40" i="28"/>
  <c r="LV12" i="47"/>
  <c r="BV12" i="47"/>
  <c r="EV12" i="47"/>
  <c r="BI12" i="47"/>
  <c r="V12" i="47"/>
  <c r="EI12" i="47"/>
  <c r="AI12" i="47"/>
  <c r="DI12" i="47"/>
  <c r="CV12" i="47"/>
  <c r="AV12" i="47"/>
  <c r="CI12" i="47"/>
  <c r="I12" i="47"/>
  <c r="H26" i="33"/>
  <c r="AI36" i="33"/>
  <c r="I11" i="48"/>
  <c r="N16" i="33"/>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I53" i="48"/>
  <c r="Z21" i="3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FS78"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CD74" i="47"/>
  <c r="CF74" i="47"/>
  <c r="CE74" i="47"/>
  <c r="ED74" i="47"/>
  <c r="EE74" i="47"/>
  <c r="EF74" i="47"/>
  <c r="FR74" i="47"/>
  <c r="FQ74" i="47"/>
  <c r="FS74" i="47"/>
  <c r="AA132" i="47"/>
  <c r="GE147" i="47"/>
  <c r="KS146" i="47"/>
  <c r="R147" i="47"/>
  <c r="KL133" i="47"/>
  <c r="IS147" i="47"/>
  <c r="GF146" i="47"/>
  <c r="HY132" i="47"/>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AT109" i="47"/>
  <c r="AI18" i="33"/>
  <c r="P23" i="67" s="1"/>
  <c r="LP87" i="47"/>
  <c r="LQ87" i="47" s="1"/>
  <c r="EP87" i="47"/>
  <c r="EQ87" i="47" s="1"/>
  <c r="C28" i="33"/>
  <c r="Q25" i="61" s="1"/>
  <c r="BC83" i="28"/>
  <c r="LP83" i="28"/>
  <c r="KP83" i="28"/>
  <c r="H18" i="33"/>
  <c r="P23" i="63" s="1"/>
  <c r="U38" i="33"/>
  <c r="Q27" i="64" s="1"/>
  <c r="BC84" i="28"/>
  <c r="BP84" i="28"/>
  <c r="HC84" i="28"/>
  <c r="JP84" i="28"/>
  <c r="EC84" i="28"/>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64" i="33"/>
  <c r="AQ48" i="33" s="1"/>
  <c r="EF88" i="47"/>
  <c r="ED88" i="47"/>
  <c r="EE88" i="47"/>
  <c r="KS88" i="47"/>
  <c r="KQ88" i="47"/>
  <c r="KR88" i="47"/>
  <c r="CR86" i="47"/>
  <c r="CS86" i="47"/>
  <c r="CQ86" i="47"/>
  <c r="AF86" i="47"/>
  <c r="AD86" i="47"/>
  <c r="AE86" i="47"/>
  <c r="DP87" i="47"/>
  <c r="CP87" i="47"/>
  <c r="FP87" i="47"/>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H57" i="33"/>
  <c r="H58"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GG110" i="47"/>
  <c r="IT109" i="47"/>
  <c r="LG110" i="47"/>
  <c r="EG108" i="47"/>
  <c r="IT111" i="47"/>
  <c r="MG114" i="47"/>
  <c r="JT114" i="47"/>
  <c r="LT109" i="47"/>
  <c r="KG111" i="47"/>
  <c r="BG111" i="47"/>
  <c r="FT111" i="47"/>
  <c r="HG109" i="47"/>
  <c r="HD88" i="47"/>
  <c r="HE88" i="47"/>
  <c r="HF88" i="47"/>
  <c r="HQ84" i="47"/>
  <c r="HR84" i="47"/>
  <c r="HS84" i="47"/>
  <c r="BD84" i="47"/>
  <c r="BE84" i="47"/>
  <c r="BF84" i="47"/>
  <c r="D16" i="71" l="1"/>
  <c r="E14" i="3"/>
  <c r="I15" i="22"/>
  <c r="R41" i="28"/>
  <c r="AJ33" i="33"/>
  <c r="Q26" i="67" s="1"/>
  <c r="D62" i="48"/>
  <c r="HF71" i="47"/>
  <c r="E69" i="48"/>
  <c r="GD71" i="47"/>
  <c r="DW70" i="28"/>
  <c r="CJ70" i="28"/>
  <c r="IQ64" i="28"/>
  <c r="BF71" i="47"/>
  <c r="BE71" i="47"/>
  <c r="JW70" i="28"/>
  <c r="IE71" i="47"/>
  <c r="KD29" i="28"/>
  <c r="IW70" i="28"/>
  <c r="AC49" i="33"/>
  <c r="BW70" i="28"/>
  <c r="AI13" i="33"/>
  <c r="P22" i="67" s="1"/>
  <c r="Z28" i="67" s="1"/>
  <c r="AC47" i="33"/>
  <c r="IF71" i="47"/>
  <c r="ER64" i="28"/>
  <c r="EW70" i="28"/>
  <c r="HW70" i="28"/>
  <c r="IJ70" i="28"/>
  <c r="DL41" i="47"/>
  <c r="W70" i="28"/>
  <c r="HJ70" i="28"/>
  <c r="CW70" i="28"/>
  <c r="J70" i="28"/>
  <c r="ES64" i="28"/>
  <c r="KW70" i="28"/>
  <c r="FF78" i="47"/>
  <c r="AW70" i="28"/>
  <c r="BJ70" i="28"/>
  <c r="EJ70" i="28"/>
  <c r="KJ70" i="28"/>
  <c r="FW70" i="28"/>
  <c r="JJ70" i="28"/>
  <c r="LJ70" i="28"/>
  <c r="LW70" i="28"/>
  <c r="GW70" i="28"/>
  <c r="FJ70" i="28"/>
  <c r="AD23" i="33"/>
  <c r="Q24" i="66" s="1"/>
  <c r="E71" i="47" s="1"/>
  <c r="AJ70" i="28"/>
  <c r="AD54" i="33"/>
  <c r="IR64" i="28"/>
  <c r="GJ70" i="28"/>
  <c r="KE29" i="28"/>
  <c r="D14" i="65"/>
  <c r="D15" i="72"/>
  <c r="HQ71" i="47"/>
  <c r="Q7" i="64"/>
  <c r="KQ78" i="47"/>
  <c r="R78" i="47"/>
  <c r="J69" i="22"/>
  <c r="E84" i="48" s="1"/>
  <c r="DD78" i="47"/>
  <c r="AC23" i="33"/>
  <c r="P24" i="66" s="1"/>
  <c r="DF78" i="47"/>
  <c r="ME71" i="47"/>
  <c r="AI23" i="33"/>
  <c r="P24" i="67" s="1"/>
  <c r="C85" i="28" s="1"/>
  <c r="CD78" i="47"/>
  <c r="I22" i="22"/>
  <c r="D27" i="48" s="1"/>
  <c r="FE71" i="47"/>
  <c r="CF78" i="47"/>
  <c r="CS78" i="47"/>
  <c r="KR78" i="47"/>
  <c r="HD27" i="28"/>
  <c r="CY16" i="47"/>
  <c r="KF71" i="47"/>
  <c r="GS71" i="47"/>
  <c r="LY16" i="47"/>
  <c r="GR71" i="47"/>
  <c r="EF71" i="47"/>
  <c r="LS71" i="47"/>
  <c r="FL16" i="47"/>
  <c r="KD71" i="47"/>
  <c r="HE27" i="28"/>
  <c r="LQ71" i="47"/>
  <c r="BY16" i="47"/>
  <c r="ED71" i="47"/>
  <c r="GY16" i="47"/>
  <c r="GF71" i="47"/>
  <c r="AS78" i="47"/>
  <c r="KY16" i="47"/>
  <c r="AY16" i="47"/>
  <c r="GD78" i="47"/>
  <c r="LL16" i="47"/>
  <c r="S41" i="28"/>
  <c r="FF71" i="47"/>
  <c r="HD71" i="47"/>
  <c r="Q7" i="66"/>
  <c r="KF78" i="47"/>
  <c r="DE71" i="47"/>
  <c r="AQ71" i="47"/>
  <c r="D5" i="66"/>
  <c r="Q5" i="66" s="1"/>
  <c r="J42" i="22"/>
  <c r="U23" i="33" s="1"/>
  <c r="Q24" i="64" s="1"/>
  <c r="E50" i="47" s="1"/>
  <c r="KD78" i="47"/>
  <c r="DD71" i="47"/>
  <c r="LQ78" i="47"/>
  <c r="HR78" i="47"/>
  <c r="I58" i="22"/>
  <c r="N33" i="33" s="1"/>
  <c r="P26" i="72" s="1"/>
  <c r="T26" i="72" s="1"/>
  <c r="IQ71" i="47"/>
  <c r="LE78" i="47"/>
  <c r="IS71" i="47"/>
  <c r="J73" i="22"/>
  <c r="AD38" i="33" s="1"/>
  <c r="Q27" i="66" s="1"/>
  <c r="E74" i="47" s="1"/>
  <c r="HS71" i="47"/>
  <c r="J37" i="22"/>
  <c r="O28" i="33" s="1"/>
  <c r="Q25" i="72" s="1"/>
  <c r="Z25" i="72" s="1"/>
  <c r="I17" i="22"/>
  <c r="W13" i="33" s="1"/>
  <c r="P22" i="65" s="1"/>
  <c r="C55" i="47" s="1"/>
  <c r="E7" i="3"/>
  <c r="ES71" i="47"/>
  <c r="D7" i="62"/>
  <c r="Q7" i="62" s="1"/>
  <c r="FQ71" i="47"/>
  <c r="AR41" i="28"/>
  <c r="I41" i="22"/>
  <c r="D50" i="48" s="1"/>
  <c r="E24" i="3"/>
  <c r="J66" i="22"/>
  <c r="U33" i="33" s="1"/>
  <c r="Q26" i="64" s="1"/>
  <c r="Z32" i="64" s="1"/>
  <c r="EQ71" i="47"/>
  <c r="B14" i="3"/>
  <c r="I18" i="22"/>
  <c r="D23" i="48" s="1"/>
  <c r="JR71" i="47"/>
  <c r="MF71" i="47"/>
  <c r="J13" i="22"/>
  <c r="O13" i="33" s="1"/>
  <c r="Q22" i="72" s="1"/>
  <c r="E34" i="28" s="1"/>
  <c r="Q78" i="47"/>
  <c r="H12" i="3"/>
  <c r="FR71" i="47"/>
  <c r="JS71" i="47"/>
  <c r="DJ52" i="47"/>
  <c r="DS71" i="47"/>
  <c r="J27" i="22"/>
  <c r="AG18" i="33" s="1"/>
  <c r="Q23" i="68" s="1"/>
  <c r="I68" i="22"/>
  <c r="W33" i="33" s="1"/>
  <c r="P26" i="65" s="1"/>
  <c r="C59" i="47" s="1"/>
  <c r="E52" i="48"/>
  <c r="E90" i="48"/>
  <c r="DQ71" i="47"/>
  <c r="GJ52" i="47"/>
  <c r="BQ78" i="47"/>
  <c r="I30" i="22"/>
  <c r="D37" i="48" s="1"/>
  <c r="I32" i="22"/>
  <c r="D42" i="48" s="1"/>
  <c r="BS71" i="47"/>
  <c r="ED78" i="47"/>
  <c r="I51" i="22"/>
  <c r="AF28" i="33" s="1"/>
  <c r="P25" i="68" s="1"/>
  <c r="C79" i="28" s="1"/>
  <c r="BR71" i="47"/>
  <c r="KS71" i="47"/>
  <c r="S27" i="28"/>
  <c r="GY41" i="47"/>
  <c r="CF71" i="47"/>
  <c r="DQ78" i="47"/>
  <c r="GQ78" i="47"/>
  <c r="L38" i="33"/>
  <c r="Q27" i="70" s="1"/>
  <c r="Z33" i="70" s="1"/>
  <c r="CR71" i="47"/>
  <c r="CD71" i="47"/>
  <c r="Q5" i="69"/>
  <c r="CW52" i="47"/>
  <c r="JQ78" i="47"/>
  <c r="D7" i="68"/>
  <c r="D16" i="68" s="1"/>
  <c r="AJ52" i="47"/>
  <c r="KQ71" i="47"/>
  <c r="BE78" i="47"/>
  <c r="AE71" i="47"/>
  <c r="JR78" i="47"/>
  <c r="AS41" i="28"/>
  <c r="E20" i="3"/>
  <c r="AC54" i="33"/>
  <c r="ER78" i="47"/>
  <c r="CS71" i="47"/>
  <c r="LE71" i="47"/>
  <c r="EQ78" i="47"/>
  <c r="AF71" i="47"/>
  <c r="Q27" i="28"/>
  <c r="LD71" i="47"/>
  <c r="CJ52" i="47"/>
  <c r="GW52" i="47"/>
  <c r="KJ52" i="47"/>
  <c r="EF78" i="47"/>
  <c r="BR78" i="47"/>
  <c r="BF78" i="47"/>
  <c r="D8" i="68"/>
  <c r="Q8" i="68" s="1"/>
  <c r="Q5" i="63"/>
  <c r="D6" i="68"/>
  <c r="D15" i="68" s="1"/>
  <c r="E19" i="3"/>
  <c r="J43" i="22"/>
  <c r="U28" i="33" s="1"/>
  <c r="Q25" i="64" s="1"/>
  <c r="T25" i="64" s="1"/>
  <c r="JW52" i="47"/>
  <c r="EW52" i="47"/>
  <c r="C52" i="28"/>
  <c r="DW52" i="28" s="1"/>
  <c r="LJ52" i="47"/>
  <c r="D6" i="65"/>
  <c r="D15" i="65" s="1"/>
  <c r="E25" i="3"/>
  <c r="J26" i="22"/>
  <c r="AG13" i="33" s="1"/>
  <c r="Q22" i="68" s="1"/>
  <c r="E76" i="47" s="1"/>
  <c r="I10" i="22"/>
  <c r="H13" i="33" s="1"/>
  <c r="P22" i="63" s="1"/>
  <c r="Z22" i="63" s="1"/>
  <c r="HJ52" i="47"/>
  <c r="W52" i="47"/>
  <c r="BW52" i="47"/>
  <c r="IW52" i="47"/>
  <c r="EJ52" i="47"/>
  <c r="MD78" i="47"/>
  <c r="I75" i="22"/>
  <c r="AF38" i="33" s="1"/>
  <c r="P27" i="68" s="1"/>
  <c r="C81" i="28" s="1"/>
  <c r="J54" i="22"/>
  <c r="F33" i="33" s="1"/>
  <c r="Q26" i="62" s="1"/>
  <c r="E17" i="47" s="1"/>
  <c r="B18" i="3"/>
  <c r="I74" i="22"/>
  <c r="HW52" i="47"/>
  <c r="DW52" i="47"/>
  <c r="FJ52" i="47"/>
  <c r="KW52" i="47"/>
  <c r="AE78" i="47"/>
  <c r="MF78" i="47"/>
  <c r="ID78" i="47"/>
  <c r="JE78" i="47"/>
  <c r="J51" i="22"/>
  <c r="AG28" i="33" s="1"/>
  <c r="Q25" i="68" s="1"/>
  <c r="E79" i="47" s="1"/>
  <c r="J52" i="22"/>
  <c r="I33" i="33" s="1"/>
  <c r="Q26" i="63" s="1"/>
  <c r="E24" i="47" s="1"/>
  <c r="E62" i="48"/>
  <c r="AW52" i="47"/>
  <c r="IJ52" i="47"/>
  <c r="FW52" i="47"/>
  <c r="LW52" i="47"/>
  <c r="AF78" i="47"/>
  <c r="IE78" i="47"/>
  <c r="JD78" i="47"/>
  <c r="J17" i="22"/>
  <c r="X13" i="33" s="1"/>
  <c r="Q22" i="65" s="1"/>
  <c r="E55" i="47" s="1"/>
  <c r="J19" i="22"/>
  <c r="U13" i="33" s="1"/>
  <c r="Q22" i="64" s="1"/>
  <c r="E48" i="47" s="1"/>
  <c r="J52" i="47"/>
  <c r="BJ52" i="47"/>
  <c r="I6" i="22"/>
  <c r="D5" i="62"/>
  <c r="D14" i="62" s="1"/>
  <c r="D6" i="64"/>
  <c r="D15" i="64" s="1"/>
  <c r="DR78" i="47"/>
  <c r="FD78" i="47"/>
  <c r="CQ78" i="47"/>
  <c r="AQ78" i="47"/>
  <c r="Y16" i="47"/>
  <c r="EY16" i="47"/>
  <c r="JY16" i="47"/>
  <c r="GE78" i="47"/>
  <c r="H7" i="3"/>
  <c r="I65" i="22"/>
  <c r="Z38" i="33" s="1"/>
  <c r="P27" i="69" s="1"/>
  <c r="C67" i="47" s="1"/>
  <c r="I47" i="22"/>
  <c r="D58" i="48" s="1"/>
  <c r="Q8" i="66"/>
  <c r="HL16" i="47"/>
  <c r="GL16" i="47"/>
  <c r="H15" i="3"/>
  <c r="I11" i="22"/>
  <c r="E18" i="33" s="1"/>
  <c r="P23" i="62" s="1"/>
  <c r="C14" i="47" s="1"/>
  <c r="GR57" i="28"/>
  <c r="BL16" i="47"/>
  <c r="L16" i="47"/>
  <c r="BD79" i="28"/>
  <c r="I73" i="22"/>
  <c r="AC38" i="33" s="1"/>
  <c r="P27" i="66" s="1"/>
  <c r="C74" i="28" s="1"/>
  <c r="J23" i="22"/>
  <c r="AD18" i="33" s="1"/>
  <c r="Q23" i="66" s="1"/>
  <c r="E70" i="28" s="1"/>
  <c r="LF24" i="28"/>
  <c r="IY16" i="47"/>
  <c r="DY16" i="47"/>
  <c r="CL16" i="47"/>
  <c r="BE79" i="28"/>
  <c r="HF78" i="47"/>
  <c r="J20" i="22"/>
  <c r="AA13" i="33" s="1"/>
  <c r="Q22" i="69" s="1"/>
  <c r="E62" i="47" s="1"/>
  <c r="J55" i="22"/>
  <c r="F38" i="33" s="1"/>
  <c r="Q27" i="62" s="1"/>
  <c r="E18" i="47" s="1"/>
  <c r="LE24" i="28"/>
  <c r="E65" i="47"/>
  <c r="DY65" i="47" s="1"/>
  <c r="DL16" i="47"/>
  <c r="EL16" i="47"/>
  <c r="FY16" i="47"/>
  <c r="D6" i="69"/>
  <c r="Q6" i="69" s="1"/>
  <c r="IL16" i="47"/>
  <c r="AL16" i="47"/>
  <c r="KL16" i="47"/>
  <c r="HE78" i="47"/>
  <c r="HE79" i="28"/>
  <c r="HS78" i="47"/>
  <c r="LS78" i="47"/>
  <c r="J62" i="22"/>
  <c r="L33" i="33" s="1"/>
  <c r="Q26" i="70" s="1"/>
  <c r="E31" i="47" s="1"/>
  <c r="LF78" i="47"/>
  <c r="E16" i="48"/>
  <c r="I62" i="22"/>
  <c r="K33" i="33" s="1"/>
  <c r="P26" i="70" s="1"/>
  <c r="C31" i="47" s="1"/>
  <c r="I34" i="22"/>
  <c r="K28" i="33" s="1"/>
  <c r="P25" i="70" s="1"/>
  <c r="C30" i="47" s="1"/>
  <c r="B24" i="3"/>
  <c r="AG23" i="33"/>
  <c r="Q24" i="68" s="1"/>
  <c r="E78" i="28" s="1"/>
  <c r="E26" i="48"/>
  <c r="AF29" i="28"/>
  <c r="D5" i="70"/>
  <c r="Q5" i="70" s="1"/>
  <c r="D8" i="70"/>
  <c r="D17" i="70" s="1"/>
  <c r="GR78" i="47"/>
  <c r="N8" i="48"/>
  <c r="AZ8" i="33" s="1"/>
  <c r="E35" i="48"/>
  <c r="B15" i="3"/>
  <c r="I35" i="22"/>
  <c r="K23" i="33" s="1"/>
  <c r="P24" i="70" s="1"/>
  <c r="C29" i="28" s="1"/>
  <c r="LL41" i="47"/>
  <c r="B27" i="3"/>
  <c r="J75" i="22"/>
  <c r="AG38" i="33" s="1"/>
  <c r="Q27" i="68" s="1"/>
  <c r="LV19" i="28"/>
  <c r="I19" i="28"/>
  <c r="GV19" i="28"/>
  <c r="IV19" i="28"/>
  <c r="HV19" i="28"/>
  <c r="JI19" i="28"/>
  <c r="LI19" i="28"/>
  <c r="JV19" i="28"/>
  <c r="BV19" i="28"/>
  <c r="DV19" i="28"/>
  <c r="EI19" i="28"/>
  <c r="EV19" i="28"/>
  <c r="FV19" i="28"/>
  <c r="FI19" i="28"/>
  <c r="DI19" i="28"/>
  <c r="KI19" i="28"/>
  <c r="V19" i="28"/>
  <c r="AI19" i="28"/>
  <c r="HI19" i="28"/>
  <c r="GI19" i="28"/>
  <c r="BI19" i="28"/>
  <c r="CV19" i="28"/>
  <c r="AV19" i="28"/>
  <c r="CI19" i="28"/>
  <c r="KV19" i="28"/>
  <c r="II19" i="28"/>
  <c r="FI5" i="28"/>
  <c r="V5" i="28"/>
  <c r="CI5" i="28"/>
  <c r="DV5" i="28"/>
  <c r="GV5" i="28"/>
  <c r="I5" i="28"/>
  <c r="BI5" i="28"/>
  <c r="JV5" i="28"/>
  <c r="AI5" i="28"/>
  <c r="DI5" i="28"/>
  <c r="BV5" i="28"/>
  <c r="GI5" i="28"/>
  <c r="HI5" i="28"/>
  <c r="IV5" i="28"/>
  <c r="EV5" i="28"/>
  <c r="JI5" i="28"/>
  <c r="CV5" i="28"/>
  <c r="FV5" i="28"/>
  <c r="EI5" i="28"/>
  <c r="II5" i="28"/>
  <c r="LI5" i="28"/>
  <c r="AV5" i="28"/>
  <c r="HV5" i="28"/>
  <c r="LV5" i="28"/>
  <c r="KI5" i="28"/>
  <c r="KV5" i="28"/>
  <c r="DB108" i="47"/>
  <c r="DC124" i="47"/>
  <c r="H8" i="3"/>
  <c r="IP124" i="47"/>
  <c r="D8" i="69"/>
  <c r="D17" i="69" s="1"/>
  <c r="J39" i="22"/>
  <c r="I27" i="22"/>
  <c r="B31" i="48"/>
  <c r="C27" i="48"/>
  <c r="LV26" i="28"/>
  <c r="I26" i="28"/>
  <c r="V26" i="28"/>
  <c r="DV26" i="28"/>
  <c r="KI26" i="28"/>
  <c r="KV26" i="28"/>
  <c r="FV26" i="28"/>
  <c r="EV26" i="28"/>
  <c r="EI26" i="28"/>
  <c r="CV26" i="28"/>
  <c r="IV26" i="28"/>
  <c r="BI26" i="28"/>
  <c r="CI26" i="28"/>
  <c r="HI26" i="28"/>
  <c r="FI26" i="28"/>
  <c r="DI26" i="28"/>
  <c r="JV26" i="28"/>
  <c r="GV26" i="28"/>
  <c r="HV26" i="28"/>
  <c r="BV26" i="28"/>
  <c r="AV26" i="28"/>
  <c r="II26" i="28"/>
  <c r="GI26" i="28"/>
  <c r="JI26" i="28"/>
  <c r="LI26" i="28"/>
  <c r="AI26" i="28"/>
  <c r="LV54" i="28"/>
  <c r="GV54" i="28"/>
  <c r="I54" i="28"/>
  <c r="AI54" i="28"/>
  <c r="KI54" i="28"/>
  <c r="II54" i="28"/>
  <c r="KV54" i="28"/>
  <c r="DI54" i="28"/>
  <c r="FV54" i="28"/>
  <c r="EV54" i="28"/>
  <c r="V54" i="28"/>
  <c r="IV54" i="28"/>
  <c r="CV54" i="28"/>
  <c r="AV54" i="28"/>
  <c r="BV54" i="28"/>
  <c r="GI54" i="28"/>
  <c r="LI54" i="28"/>
  <c r="JI54" i="28"/>
  <c r="FI54" i="28"/>
  <c r="BI54" i="28"/>
  <c r="EI54" i="28"/>
  <c r="DV54" i="28"/>
  <c r="CI54" i="28"/>
  <c r="HI54" i="28"/>
  <c r="HV54" i="28"/>
  <c r="JV54" i="28"/>
  <c r="HV82" i="28"/>
  <c r="I82" i="28"/>
  <c r="DI82" i="28"/>
  <c r="V82" i="28"/>
  <c r="CI82" i="28"/>
  <c r="AI82" i="28"/>
  <c r="LI82" i="28"/>
  <c r="AV82" i="28"/>
  <c r="KV82" i="28"/>
  <c r="FV82" i="28"/>
  <c r="II82" i="28"/>
  <c r="LV82" i="28"/>
  <c r="HI82" i="28"/>
  <c r="JV82" i="28"/>
  <c r="BV82" i="28"/>
  <c r="BI82" i="28"/>
  <c r="EV82" i="28"/>
  <c r="FI82" i="28"/>
  <c r="GI82" i="28"/>
  <c r="DV82" i="28"/>
  <c r="EI82" i="28"/>
  <c r="IV82" i="28"/>
  <c r="KI82" i="28"/>
  <c r="GV82" i="28"/>
  <c r="CV82" i="28"/>
  <c r="JI82" i="28"/>
  <c r="EO107" i="47"/>
  <c r="EP124" i="47"/>
  <c r="GO108" i="47"/>
  <c r="GO107" i="47"/>
  <c r="I21" i="22"/>
  <c r="Z18" i="33" s="1"/>
  <c r="P23" i="69" s="1"/>
  <c r="IS78" i="47"/>
  <c r="IO107" i="47"/>
  <c r="H9" i="3"/>
  <c r="J11" i="22"/>
  <c r="F18" i="33" s="1"/>
  <c r="Q23" i="62" s="1"/>
  <c r="E14" i="28" s="1"/>
  <c r="DY14" i="28" s="1"/>
  <c r="H20" i="3"/>
  <c r="K49" i="33"/>
  <c r="LV12" i="28"/>
  <c r="I12" i="28"/>
  <c r="AI12" i="28"/>
  <c r="V12" i="28"/>
  <c r="AV12" i="28"/>
  <c r="BV12" i="28"/>
  <c r="II12" i="28"/>
  <c r="GI12" i="28"/>
  <c r="JI12" i="28"/>
  <c r="FV12" i="28"/>
  <c r="HI12" i="28"/>
  <c r="EI12" i="28"/>
  <c r="KV12" i="28"/>
  <c r="DI12" i="28"/>
  <c r="CV12" i="28"/>
  <c r="BI12" i="28"/>
  <c r="CI12" i="28"/>
  <c r="FI12" i="28"/>
  <c r="LI12" i="28"/>
  <c r="EV12" i="28"/>
  <c r="JV12" i="28"/>
  <c r="IV12" i="28"/>
  <c r="DV12" i="28"/>
  <c r="GV12" i="28"/>
  <c r="KI12" i="28"/>
  <c r="HV12" i="28"/>
  <c r="BV33" i="47"/>
  <c r="V33" i="47"/>
  <c r="IV33" i="47"/>
  <c r="EV33" i="47"/>
  <c r="I33" i="47"/>
  <c r="AV33" i="47"/>
  <c r="DV33" i="47"/>
  <c r="DI33" i="47"/>
  <c r="KV33" i="47"/>
  <c r="GV33" i="47"/>
  <c r="FI33" i="47"/>
  <c r="GI33" i="47"/>
  <c r="CV33" i="47"/>
  <c r="EI33" i="47"/>
  <c r="FV33" i="47"/>
  <c r="AI33" i="47"/>
  <c r="BI33" i="47"/>
  <c r="II33" i="47"/>
  <c r="JI33" i="47"/>
  <c r="JV33" i="47"/>
  <c r="HI33" i="47"/>
  <c r="LV33" i="47"/>
  <c r="LI33" i="47"/>
  <c r="KI33" i="47"/>
  <c r="HV33" i="47"/>
  <c r="CI33" i="47"/>
  <c r="FV54" i="47"/>
  <c r="HI54" i="47"/>
  <c r="AV54" i="47"/>
  <c r="CV54" i="47"/>
  <c r="BI54" i="47"/>
  <c r="DV54" i="47"/>
  <c r="I54" i="47"/>
  <c r="EI54" i="47"/>
  <c r="V54" i="47"/>
  <c r="JV54" i="47"/>
  <c r="BV54" i="47"/>
  <c r="LI54" i="47"/>
  <c r="CI54" i="47"/>
  <c r="FI54" i="47"/>
  <c r="IV54" i="47"/>
  <c r="KV54" i="47"/>
  <c r="GV54" i="47"/>
  <c r="DI54" i="47"/>
  <c r="JI54" i="47"/>
  <c r="KI54" i="47"/>
  <c r="GI54" i="47"/>
  <c r="II54" i="47"/>
  <c r="LV54" i="47"/>
  <c r="HV54" i="47"/>
  <c r="AI54" i="47"/>
  <c r="EV54" i="47"/>
  <c r="KO107" i="47"/>
  <c r="KP126" i="47"/>
  <c r="D8" i="62"/>
  <c r="D17" i="62" s="1"/>
  <c r="D6" i="71"/>
  <c r="D15" i="71" s="1"/>
  <c r="N17" i="33"/>
  <c r="C17" i="48"/>
  <c r="JC124" i="47"/>
  <c r="JC126" i="47"/>
  <c r="CP126" i="47"/>
  <c r="CO107" i="47"/>
  <c r="CB107" i="47"/>
  <c r="DB107" i="47"/>
  <c r="I29" i="22"/>
  <c r="E23" i="33" s="1"/>
  <c r="P24" i="62" s="1"/>
  <c r="C15" i="47" s="1"/>
  <c r="B76" i="48"/>
  <c r="Q59" i="33"/>
  <c r="KV47" i="28"/>
  <c r="EI47" i="28"/>
  <c r="I47" i="28"/>
  <c r="AV47" i="28"/>
  <c r="DI47" i="28"/>
  <c r="GV47" i="28"/>
  <c r="BV47" i="28"/>
  <c r="II47" i="28"/>
  <c r="GI47" i="28"/>
  <c r="V47" i="28"/>
  <c r="JV47" i="28"/>
  <c r="HI47" i="28"/>
  <c r="HV47" i="28"/>
  <c r="DV47" i="28"/>
  <c r="JI47" i="28"/>
  <c r="LI47" i="28"/>
  <c r="CI47" i="28"/>
  <c r="FI47" i="28"/>
  <c r="BI47" i="28"/>
  <c r="LV47" i="28"/>
  <c r="FV47" i="28"/>
  <c r="CV47" i="28"/>
  <c r="EV47" i="28"/>
  <c r="AI47" i="28"/>
  <c r="KI47" i="28"/>
  <c r="IV47" i="28"/>
  <c r="BI75" i="28"/>
  <c r="I75" i="28"/>
  <c r="AV75" i="28"/>
  <c r="DI75" i="28"/>
  <c r="LV75" i="28"/>
  <c r="EI75" i="28"/>
  <c r="AI75" i="28"/>
  <c r="CI75" i="28"/>
  <c r="CV75" i="28"/>
  <c r="LI75" i="28"/>
  <c r="II75" i="28"/>
  <c r="KV75" i="28"/>
  <c r="DV75" i="28"/>
  <c r="KI75" i="28"/>
  <c r="GV75" i="28"/>
  <c r="BV75" i="28"/>
  <c r="GI75" i="28"/>
  <c r="JI75" i="28"/>
  <c r="FV75" i="28"/>
  <c r="IV75" i="28"/>
  <c r="V75" i="28"/>
  <c r="HI75" i="28"/>
  <c r="EV75" i="28"/>
  <c r="HV75" i="28"/>
  <c r="FI75" i="28"/>
  <c r="JV75" i="28"/>
  <c r="IR78" i="47"/>
  <c r="CB108" i="47"/>
  <c r="AB107" i="47"/>
  <c r="I64" i="22"/>
  <c r="Z33" i="33" s="1"/>
  <c r="P26" i="69" s="1"/>
  <c r="C66" i="47" s="1"/>
  <c r="E13" i="3"/>
  <c r="BV82" i="47"/>
  <c r="V82" i="47"/>
  <c r="AI82" i="47"/>
  <c r="LI82" i="47"/>
  <c r="BI82" i="47"/>
  <c r="II82" i="47"/>
  <c r="FI82" i="47"/>
  <c r="CV82" i="47"/>
  <c r="FV82" i="47"/>
  <c r="HV82" i="47"/>
  <c r="EI82" i="47"/>
  <c r="GI82" i="47"/>
  <c r="JI82" i="47"/>
  <c r="CI82" i="47"/>
  <c r="I82" i="47"/>
  <c r="DI82" i="47"/>
  <c r="DV82" i="47"/>
  <c r="AV82" i="47"/>
  <c r="JV82" i="47"/>
  <c r="KV82" i="47"/>
  <c r="GV82" i="47"/>
  <c r="EV82" i="47"/>
  <c r="LV82" i="47"/>
  <c r="HI82" i="47"/>
  <c r="KI82" i="47"/>
  <c r="IV82" i="47"/>
  <c r="LY41" i="47"/>
  <c r="I60" i="22"/>
  <c r="Q33" i="33" s="1"/>
  <c r="P26" i="71" s="1"/>
  <c r="C45" i="28" s="1"/>
  <c r="E18" i="48"/>
  <c r="I44" i="22"/>
  <c r="C76" i="48"/>
  <c r="EV61" i="28"/>
  <c r="AV61" i="28"/>
  <c r="IV61" i="28"/>
  <c r="DV61" i="28"/>
  <c r="GV61" i="28"/>
  <c r="BV61" i="28"/>
  <c r="I61" i="28"/>
  <c r="HI61" i="28"/>
  <c r="GI61" i="28"/>
  <c r="AI61" i="28"/>
  <c r="BI61" i="28"/>
  <c r="CI61" i="28"/>
  <c r="KV61" i="28"/>
  <c r="HV61" i="28"/>
  <c r="FV61" i="28"/>
  <c r="V61" i="28"/>
  <c r="FI61" i="28"/>
  <c r="EI61" i="28"/>
  <c r="LV61" i="28"/>
  <c r="LI61" i="28"/>
  <c r="II61" i="28"/>
  <c r="CV61" i="28"/>
  <c r="JV61" i="28"/>
  <c r="JI61" i="28"/>
  <c r="DI61" i="28"/>
  <c r="KI61" i="28"/>
  <c r="JQ79" i="28"/>
  <c r="JE79" i="28"/>
  <c r="JS79" i="28"/>
  <c r="BF27" i="28"/>
  <c r="BE27" i="28"/>
  <c r="Y41" i="47"/>
  <c r="DY41" i="47"/>
  <c r="HL41" i="47"/>
  <c r="KY41" i="47"/>
  <c r="FE79" i="28"/>
  <c r="CL41" i="47"/>
  <c r="AL41" i="47"/>
  <c r="IL41" i="47"/>
  <c r="BL41" i="47"/>
  <c r="BY41" i="47"/>
  <c r="JY41" i="47"/>
  <c r="E41" i="28"/>
  <c r="KY41" i="28" s="1"/>
  <c r="FY41" i="47"/>
  <c r="IY41" i="47"/>
  <c r="AY41" i="47"/>
  <c r="GL41" i="47"/>
  <c r="JL41" i="47"/>
  <c r="EY41" i="47"/>
  <c r="IE79" i="28"/>
  <c r="CY41" i="47"/>
  <c r="KL41" i="47"/>
  <c r="FL41" i="47"/>
  <c r="HY41" i="47"/>
  <c r="EL41" i="47"/>
  <c r="GR79" i="28"/>
  <c r="W32" i="33"/>
  <c r="B81" i="48"/>
  <c r="C123" i="48"/>
  <c r="B123" i="48"/>
  <c r="C132" i="48"/>
  <c r="B132" i="48"/>
  <c r="I69" i="33"/>
  <c r="IF79" i="28"/>
  <c r="H27" i="33"/>
  <c r="C81" i="48"/>
  <c r="B30" i="48"/>
  <c r="C30" i="48"/>
  <c r="AF12" i="33"/>
  <c r="C40" i="48"/>
  <c r="B40" i="48"/>
  <c r="B113" i="48"/>
  <c r="C113" i="48"/>
  <c r="B10" i="48"/>
  <c r="C10" i="48"/>
  <c r="C138" i="48"/>
  <c r="F79" i="33"/>
  <c r="C101" i="48"/>
  <c r="B101" i="48"/>
  <c r="C5" i="48"/>
  <c r="B5" i="48"/>
  <c r="B17" i="33"/>
  <c r="J45" i="22"/>
  <c r="J65" i="22"/>
  <c r="B104" i="48"/>
  <c r="C104" i="48"/>
  <c r="B75" i="48"/>
  <c r="C75" i="48"/>
  <c r="Q37" i="33"/>
  <c r="KE79" i="28"/>
  <c r="J64" i="22"/>
  <c r="AA33" i="33" s="1"/>
  <c r="Q26" i="69" s="1"/>
  <c r="E66" i="28" s="1"/>
  <c r="C52" i="48"/>
  <c r="B120" i="48"/>
  <c r="C37" i="48"/>
  <c r="E27" i="33"/>
  <c r="B37" i="48"/>
  <c r="C72" i="48"/>
  <c r="N32" i="33"/>
  <c r="B72" i="48"/>
  <c r="C60" i="48"/>
  <c r="B60" i="48"/>
  <c r="AF32" i="33"/>
  <c r="B88" i="48"/>
  <c r="C88" i="48"/>
  <c r="C98" i="48"/>
  <c r="B98" i="48"/>
  <c r="B57" i="48"/>
  <c r="C57" i="48"/>
  <c r="C94" i="48"/>
  <c r="B94" i="48"/>
  <c r="B82" i="48"/>
  <c r="W37" i="33"/>
  <c r="C82" i="48"/>
  <c r="B68" i="48"/>
  <c r="C68" i="48"/>
  <c r="C130" i="48"/>
  <c r="C69" i="33"/>
  <c r="B130" i="48"/>
  <c r="N27" i="33"/>
  <c r="C47" i="48"/>
  <c r="B47" i="48"/>
  <c r="AI47" i="33"/>
  <c r="W59" i="33"/>
  <c r="AQ64" i="28"/>
  <c r="I45" i="22"/>
  <c r="D56" i="48" s="1"/>
  <c r="I52" i="22"/>
  <c r="D67" i="48" s="1"/>
  <c r="D8" i="63"/>
  <c r="Q8" i="63" s="1"/>
  <c r="C120" i="48"/>
  <c r="B65" i="48"/>
  <c r="C65" i="48"/>
  <c r="E32" i="33"/>
  <c r="C96" i="48"/>
  <c r="B96" i="48"/>
  <c r="L87" i="33"/>
  <c r="B143" i="48"/>
  <c r="B108" i="48"/>
  <c r="C108" i="48"/>
  <c r="C35" i="48"/>
  <c r="B35" i="48"/>
  <c r="B135" i="48"/>
  <c r="C135" i="48"/>
  <c r="U69" i="33"/>
  <c r="AR64" i="28"/>
  <c r="HD64" i="28"/>
  <c r="JE29" i="28"/>
  <c r="I20" i="22"/>
  <c r="Z13" i="33" s="1"/>
  <c r="P22" i="69" s="1"/>
  <c r="C62" i="28" s="1"/>
  <c r="I33" i="22"/>
  <c r="H23" i="33" s="1"/>
  <c r="P24" i="63" s="1"/>
  <c r="B42" i="48"/>
  <c r="C106" i="48"/>
  <c r="B106" i="48"/>
  <c r="B100" i="48"/>
  <c r="C100" i="48"/>
  <c r="B8" i="48"/>
  <c r="C8" i="48"/>
  <c r="AF27" i="33"/>
  <c r="B63" i="48"/>
  <c r="C63" i="48"/>
  <c r="B50" i="48"/>
  <c r="C50" i="48"/>
  <c r="W22" i="33"/>
  <c r="B97" i="48"/>
  <c r="C97" i="48"/>
  <c r="C90" i="48"/>
  <c r="AC32" i="33"/>
  <c r="B90" i="48"/>
  <c r="C21" i="48"/>
  <c r="B21" i="48"/>
  <c r="AC17" i="33"/>
  <c r="C28" i="48"/>
  <c r="B28" i="48"/>
  <c r="B41" i="48"/>
  <c r="C41" i="48"/>
  <c r="HE64" i="28"/>
  <c r="LS79" i="28"/>
  <c r="DD64" i="28"/>
  <c r="J8" i="22"/>
  <c r="C89" i="48"/>
  <c r="AF37" i="33"/>
  <c r="B13" i="48"/>
  <c r="K17" i="33"/>
  <c r="C118" i="48"/>
  <c r="B118" i="48"/>
  <c r="C124" i="48"/>
  <c r="B124" i="48"/>
  <c r="C23" i="48"/>
  <c r="B23" i="48"/>
  <c r="T17" i="33"/>
  <c r="R79" i="33"/>
  <c r="C140" i="48"/>
  <c r="B140" i="48"/>
  <c r="B12" i="48"/>
  <c r="C12" i="48"/>
  <c r="H17" i="33"/>
  <c r="H59" i="33"/>
  <c r="JF29" i="28"/>
  <c r="LR79" i="28"/>
  <c r="GQ79" i="28"/>
  <c r="BR79" i="28"/>
  <c r="KD79" i="28"/>
  <c r="H6" i="3"/>
  <c r="KF41" i="28"/>
  <c r="B127" i="48"/>
  <c r="H22" i="33"/>
  <c r="T27" i="33"/>
  <c r="C53" i="48"/>
  <c r="B53" i="48"/>
  <c r="B121" i="48"/>
  <c r="B56" i="48"/>
  <c r="C56" i="48"/>
  <c r="Z22" i="33"/>
  <c r="B83" i="48"/>
  <c r="C83" i="48"/>
  <c r="B67" i="48"/>
  <c r="C67" i="48"/>
  <c r="H32" i="33"/>
  <c r="C112" i="48"/>
  <c r="B112" i="48"/>
  <c r="C146" i="48"/>
  <c r="L97" i="33"/>
  <c r="B51" i="48"/>
  <c r="C51" i="48"/>
  <c r="T22" i="33"/>
  <c r="B126" i="48"/>
  <c r="C126" i="48"/>
  <c r="B61" i="48"/>
  <c r="C61" i="48"/>
  <c r="AI22" i="33"/>
  <c r="KE41" i="28"/>
  <c r="B84" i="48"/>
  <c r="C84" i="48"/>
  <c r="T37" i="33"/>
  <c r="B87" i="48"/>
  <c r="C87" i="48"/>
  <c r="C45" i="48"/>
  <c r="B45" i="48"/>
  <c r="B55" i="48"/>
  <c r="C55" i="48"/>
  <c r="AC22" i="33"/>
  <c r="C86" i="48"/>
  <c r="B86" i="48"/>
  <c r="B79" i="48"/>
  <c r="Z32" i="33"/>
  <c r="C79"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I23" i="33"/>
  <c r="Q24" i="63" s="1"/>
  <c r="E22" i="47" s="1"/>
  <c r="E41" i="48"/>
  <c r="P124" i="47"/>
  <c r="P126" i="47"/>
  <c r="O108" i="47"/>
  <c r="O107" i="47"/>
  <c r="D65" i="48"/>
  <c r="D84" i="48"/>
  <c r="E17" i="48"/>
  <c r="D38" i="48"/>
  <c r="N9" i="48"/>
  <c r="AZ9" i="33" s="1"/>
  <c r="AI38" i="33"/>
  <c r="P27" i="67" s="1"/>
  <c r="C88" i="28" s="1"/>
  <c r="D87" i="48"/>
  <c r="R23" i="33"/>
  <c r="Q24" i="71" s="1"/>
  <c r="E45" i="48"/>
  <c r="L23" i="33"/>
  <c r="Q24" i="70" s="1"/>
  <c r="E29" i="47" s="1"/>
  <c r="E40" i="48"/>
  <c r="KC126" i="47"/>
  <c r="KC124" i="47"/>
  <c r="KB108" i="47"/>
  <c r="KB107" i="47"/>
  <c r="U18" i="33"/>
  <c r="Q23" i="64" s="1"/>
  <c r="E49" i="47" s="1"/>
  <c r="E23" i="48"/>
  <c r="Q23" i="33"/>
  <c r="P24" i="71" s="1"/>
  <c r="C43" i="47" s="1"/>
  <c r="D45" i="48"/>
  <c r="BC126" i="47"/>
  <c r="BB108" i="47"/>
  <c r="BC124" i="47"/>
  <c r="BB107" i="47"/>
  <c r="O23" i="33"/>
  <c r="Q24" i="72" s="1"/>
  <c r="E36" i="47" s="1"/>
  <c r="E46" i="48"/>
  <c r="D18" i="48"/>
  <c r="AI33" i="33"/>
  <c r="P26" i="67" s="1"/>
  <c r="C87" i="28" s="1"/>
  <c r="D86"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30" i="61" s="1"/>
  <c r="Q8" i="61"/>
  <c r="I56" i="22"/>
  <c r="B33" i="33" s="1"/>
  <c r="P26" i="61" s="1"/>
  <c r="T26" i="61" s="1"/>
  <c r="HE29" i="28"/>
  <c r="ES80" i="28"/>
  <c r="FR29" i="28"/>
  <c r="AD29" i="28"/>
  <c r="GS29" i="28"/>
  <c r="ME29" i="28"/>
  <c r="GS57" i="28"/>
  <c r="HQ29" i="28"/>
  <c r="D17" i="72"/>
  <c r="AR29" i="28"/>
  <c r="ER80" i="28"/>
  <c r="HF29" i="28"/>
  <c r="EE80" i="28"/>
  <c r="MF29" i="28"/>
  <c r="IQ76" i="47"/>
  <c r="D73" i="48"/>
  <c r="HR29" i="28"/>
  <c r="FQ29" i="28"/>
  <c r="HE48" i="28"/>
  <c r="GF80" i="28"/>
  <c r="EF80" i="28"/>
  <c r="EQ71" i="28"/>
  <c r="GE80" i="28"/>
  <c r="CQ44" i="47"/>
  <c r="JF80" i="28"/>
  <c r="FS71" i="28"/>
  <c r="IQ43" i="28"/>
  <c r="HR76" i="47"/>
  <c r="KR80" i="28"/>
  <c r="FQ80" i="28"/>
  <c r="HE80" i="28"/>
  <c r="AS80" i="28"/>
  <c r="FD80" i="28"/>
  <c r="FD76" i="47"/>
  <c r="CS80" i="28"/>
  <c r="LF80" i="28"/>
  <c r="AR80" i="28"/>
  <c r="BR80" i="28"/>
  <c r="FQ71" i="28"/>
  <c r="Q7" i="63"/>
  <c r="Q80" i="28"/>
  <c r="S80" i="28"/>
  <c r="FS53" i="47"/>
  <c r="Q8" i="71"/>
  <c r="FS80" i="28"/>
  <c r="LD80" i="28"/>
  <c r="CR13" i="28"/>
  <c r="JE80" i="28"/>
  <c r="BS80" i="28"/>
  <c r="AQ83" i="28"/>
  <c r="DE24" i="28"/>
  <c r="CD80" i="28"/>
  <c r="CE80" i="28"/>
  <c r="ID80" i="28"/>
  <c r="GR24" i="28"/>
  <c r="BF24" i="28"/>
  <c r="GS24" i="28"/>
  <c r="BD24" i="28"/>
  <c r="DD24" i="28"/>
  <c r="AD24" i="28"/>
  <c r="AE24" i="28"/>
  <c r="IS80" i="28"/>
  <c r="LF71" i="28"/>
  <c r="D8" i="48"/>
  <c r="KS71" i="28"/>
  <c r="DR80" i="28"/>
  <c r="DD62" i="28"/>
  <c r="HR80" i="28"/>
  <c r="Q38" i="33"/>
  <c r="P27" i="71" s="1"/>
  <c r="T27" i="71" s="1"/>
  <c r="ME76" i="47"/>
  <c r="AR48" i="28"/>
  <c r="CF71" i="28"/>
  <c r="D52" i="48"/>
  <c r="AQ48" i="28"/>
  <c r="KR71" i="28"/>
  <c r="IE79" i="47"/>
  <c r="CD71" i="28"/>
  <c r="E38" i="48"/>
  <c r="ID79" i="47"/>
  <c r="DS80" i="28"/>
  <c r="DF62" i="28"/>
  <c r="KF53" i="28"/>
  <c r="FD20" i="28"/>
  <c r="D90" i="48"/>
  <c r="ER24" i="28"/>
  <c r="D14" i="64"/>
  <c r="D21" i="48"/>
  <c r="E68" i="48"/>
  <c r="EQ24" i="28"/>
  <c r="ES71" i="28"/>
  <c r="FF20" i="28"/>
  <c r="CF24" i="28"/>
  <c r="LD71" i="28"/>
  <c r="CD24" i="28"/>
  <c r="CQ24" i="28"/>
  <c r="AE71" i="28"/>
  <c r="DE71" i="2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GQ44" i="47"/>
  <c r="B70" i="28"/>
  <c r="LI70" i="28" s="1"/>
  <c r="B70" i="47"/>
  <c r="II70" i="47" s="1"/>
  <c r="EE83" i="28"/>
  <c r="IQ21" i="28"/>
  <c r="B52" i="47"/>
  <c r="LV52" i="47" s="1"/>
  <c r="ED83" i="28"/>
  <c r="IF7" i="28"/>
  <c r="CF21" i="28"/>
  <c r="D69" i="47"/>
  <c r="HX69" i="47" s="1"/>
  <c r="BS46" i="28"/>
  <c r="LF63" i="28"/>
  <c r="R33" i="33"/>
  <c r="Q26" i="71" s="1"/>
  <c r="D16" i="47"/>
  <c r="KX16" i="47" s="1"/>
  <c r="HE79" i="47"/>
  <c r="D41" i="47"/>
  <c r="LK41" i="47" s="1"/>
  <c r="KF63" i="28"/>
  <c r="KF50" i="47"/>
  <c r="CD13" i="28"/>
  <c r="MD39" i="47"/>
  <c r="EQ53" i="47"/>
  <c r="KF62" i="28"/>
  <c r="CS72" i="28"/>
  <c r="W38" i="33"/>
  <c r="P27" i="65" s="1"/>
  <c r="C60" i="47" s="1"/>
  <c r="Q13" i="33"/>
  <c r="P22" i="71" s="1"/>
  <c r="Z28" i="71" s="1"/>
  <c r="ES50" i="47"/>
  <c r="BQ44" i="47"/>
  <c r="ER53" i="47"/>
  <c r="ER88" i="28"/>
  <c r="Q13" i="28"/>
  <c r="GS35" i="28"/>
  <c r="EQ88" i="28"/>
  <c r="IE53" i="47"/>
  <c r="DQ29" i="47"/>
  <c r="GR46" i="28"/>
  <c r="AQ21" i="28"/>
  <c r="GD21" i="28"/>
  <c r="GD87" i="28"/>
  <c r="KS20" i="28"/>
  <c r="LF70" i="47"/>
  <c r="KE7" i="28"/>
  <c r="AS24" i="28"/>
  <c r="DS24" i="28"/>
  <c r="ME88" i="28"/>
  <c r="S20" i="28"/>
  <c r="BD62" i="28"/>
  <c r="ID7" i="28"/>
  <c r="CE21" i="28"/>
  <c r="AD63" i="28"/>
  <c r="CE83" i="47"/>
  <c r="HR24" i="28"/>
  <c r="GF24" i="28"/>
  <c r="HR20" i="28"/>
  <c r="HD20" i="28"/>
  <c r="D77" i="48"/>
  <c r="AR24" i="28"/>
  <c r="S30" i="28"/>
  <c r="AS76" i="47"/>
  <c r="AR20" i="28"/>
  <c r="HD79" i="47"/>
  <c r="FF72" i="28"/>
  <c r="IR7" i="28"/>
  <c r="LQ85" i="28"/>
  <c r="AQ76" i="47"/>
  <c r="EE76" i="47"/>
  <c r="D16" i="69"/>
  <c r="EE46" i="28"/>
  <c r="AS20" i="28"/>
  <c r="CR79" i="47"/>
  <c r="D15" i="66"/>
  <c r="IL69" i="28"/>
  <c r="LS30" i="28"/>
  <c r="ED76" i="47"/>
  <c r="GR69" i="28"/>
  <c r="EF46" i="28"/>
  <c r="CS79" i="47"/>
  <c r="LR30" i="28"/>
  <c r="GD24" i="28"/>
  <c r="HE20" i="28"/>
  <c r="CS20" i="28"/>
  <c r="KR70" i="47"/>
  <c r="HR21" i="28"/>
  <c r="D16" i="65"/>
  <c r="BQ53" i="47"/>
  <c r="BQ85" i="28"/>
  <c r="KS70" i="47"/>
  <c r="AD13" i="28"/>
  <c r="R70" i="47"/>
  <c r="EF20" i="28"/>
  <c r="ME50" i="47"/>
  <c r="LD7" i="28"/>
  <c r="C38" i="33"/>
  <c r="Q27" i="61" s="1"/>
  <c r="E11" i="47" s="1"/>
  <c r="FF13" i="28"/>
  <c r="LR79" i="47"/>
  <c r="LF7" i="28"/>
  <c r="LS79" i="47"/>
  <c r="BQ24" i="28"/>
  <c r="GR11" i="47"/>
  <c r="D5" i="48"/>
  <c r="Q29" i="47"/>
  <c r="CE63" i="28"/>
  <c r="BS24" i="28"/>
  <c r="KQ24" i="28"/>
  <c r="CD58" i="47"/>
  <c r="JD67" i="47"/>
  <c r="S29" i="47"/>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LE63" i="28"/>
  <c r="IR21" i="28"/>
  <c r="MD21" i="28"/>
  <c r="DF50" i="28"/>
  <c r="JF62" i="28"/>
  <c r="KR21" i="28"/>
  <c r="ES62" i="28"/>
  <c r="IQ53" i="47"/>
  <c r="LS62" i="28"/>
  <c r="MF67" i="47"/>
  <c r="IS53" i="47"/>
  <c r="FD35" i="28"/>
  <c r="BE35" i="28"/>
  <c r="Q62" i="28"/>
  <c r="JQ53" i="47"/>
  <c r="BF35" i="28"/>
  <c r="E13" i="48"/>
  <c r="JR53" i="47"/>
  <c r="MF21" i="28"/>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JF86" i="28"/>
  <c r="EQ17" i="28"/>
  <c r="MD85" i="28"/>
  <c r="DQ46" i="28"/>
  <c r="HR70" i="47"/>
  <c r="IQ13" i="28"/>
  <c r="DS46" i="28"/>
  <c r="LS46" i="28"/>
  <c r="HQ70" i="47"/>
  <c r="ER69" i="28"/>
  <c r="FQ62" i="28"/>
  <c r="HQ35" i="28"/>
  <c r="JD24" i="28"/>
  <c r="DF13" i="28"/>
  <c r="JE62" i="28"/>
  <c r="EQ62" i="28"/>
  <c r="ME67" i="47"/>
  <c r="GQ53" i="47"/>
  <c r="EF35" i="28"/>
  <c r="IQ62" i="28"/>
  <c r="JD39" i="47"/>
  <c r="R62" i="28"/>
  <c r="ME39" i="47"/>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GF50" i="47"/>
  <c r="GQ58" i="47"/>
  <c r="IF62" i="28"/>
  <c r="GD62" i="28"/>
  <c r="IS70" i="47"/>
  <c r="DR20" i="28"/>
  <c r="DS20" i="28"/>
  <c r="DQ20" i="28"/>
  <c r="ME63" i="28"/>
  <c r="DR63" i="28"/>
  <c r="IF83" i="47"/>
  <c r="KF13" i="28"/>
  <c r="GE50" i="47"/>
  <c r="GS58" i="47"/>
  <c r="JS50" i="47"/>
  <c r="IR70" i="47"/>
  <c r="BD70" i="47"/>
  <c r="GS20" i="28"/>
  <c r="GQ20" i="28"/>
  <c r="LR84" i="28"/>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GE63" i="28"/>
  <c r="AD21" i="28"/>
  <c r="KR7" i="28"/>
  <c r="DE86" i="28"/>
  <c r="LS17" i="2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W18" i="33"/>
  <c r="P23" i="65" s="1"/>
  <c r="D22" i="48"/>
  <c r="E73" i="47"/>
  <c r="E73" i="28"/>
  <c r="N23" i="33"/>
  <c r="P24" i="72" s="1"/>
  <c r="Q18" i="33"/>
  <c r="P23" i="71" s="1"/>
  <c r="D16" i="48"/>
  <c r="HS46" i="47"/>
  <c r="HR46" i="47"/>
  <c r="HQ46" i="47"/>
  <c r="CQ46" i="47"/>
  <c r="CS46" i="47"/>
  <c r="CR46" i="47"/>
  <c r="FD46" i="47"/>
  <c r="FE46" i="47"/>
  <c r="FF46" i="47"/>
  <c r="E32" i="48"/>
  <c r="ER46" i="47"/>
  <c r="ES46" i="47"/>
  <c r="EQ46" i="47"/>
  <c r="BF46" i="47"/>
  <c r="BD46" i="47"/>
  <c r="BE46" i="47"/>
  <c r="CD46" i="47"/>
  <c r="CF46" i="47"/>
  <c r="CE46" i="47"/>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AJ23" i="33"/>
  <c r="Q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S56" i="47"/>
  <c r="ER56" i="47"/>
  <c r="EQ56" i="47"/>
  <c r="CS56" i="47"/>
  <c r="CQ56" i="47"/>
  <c r="CR56" i="47"/>
  <c r="IS56" i="47"/>
  <c r="IR56" i="47"/>
  <c r="IQ56" i="47"/>
  <c r="IE56" i="47"/>
  <c r="ID56" i="47"/>
  <c r="IF56" i="47"/>
  <c r="DD42" i="47"/>
  <c r="DE42" i="47"/>
  <c r="DF42" i="47"/>
  <c r="BF42" i="47"/>
  <c r="BD42" i="47"/>
  <c r="BE42" i="47"/>
  <c r="BS42" i="47"/>
  <c r="BR42" i="47"/>
  <c r="BQ42"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CO144" i="47"/>
  <c r="GB144" i="47"/>
  <c r="HB144" i="47"/>
  <c r="C53" i="47"/>
  <c r="C53" i="28"/>
  <c r="LB142" i="47"/>
  <c r="KB143" i="47"/>
  <c r="KS83" i="28"/>
  <c r="KR83" i="28"/>
  <c r="KQ83" i="28"/>
  <c r="C73" i="47"/>
  <c r="C73" i="28"/>
  <c r="Z32" i="66"/>
  <c r="Z26" i="66"/>
  <c r="T26" i="66"/>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C32" i="28"/>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AR87" i="47"/>
  <c r="AS87" i="47"/>
  <c r="AQ87" i="47"/>
  <c r="JF87" i="47"/>
  <c r="JD87" i="47"/>
  <c r="JE87" i="47"/>
  <c r="EE87" i="47"/>
  <c r="ED87" i="47"/>
  <c r="EF87" i="47"/>
  <c r="AM54" i="33"/>
  <c r="AL47" i="33"/>
  <c r="AL48" i="33"/>
  <c r="AL49" i="33"/>
  <c r="AL54" i="33"/>
  <c r="IO143" i="47"/>
  <c r="BR87" i="47"/>
  <c r="BQ87" i="47"/>
  <c r="BS87" i="47"/>
  <c r="HO142" i="47"/>
  <c r="BO144" i="47"/>
  <c r="EO144" i="47"/>
  <c r="O142" i="47"/>
  <c r="IR87" i="47"/>
  <c r="IQ87" i="47"/>
  <c r="IS87" i="47"/>
  <c r="EB144" i="47"/>
  <c r="BF87" i="47"/>
  <c r="BE87" i="47"/>
  <c r="BD87" i="47"/>
  <c r="LB144" i="47"/>
  <c r="AU47" i="33"/>
  <c r="AU54" i="33"/>
  <c r="AV54" i="33"/>
  <c r="AU49" i="33"/>
  <c r="AU48" i="33"/>
  <c r="IO141" i="47"/>
  <c r="DB142" i="47"/>
  <c r="GO143" i="47"/>
  <c r="KB144" i="47"/>
  <c r="GD87" i="47"/>
  <c r="GE87" i="47"/>
  <c r="GF87" i="47"/>
  <c r="E63" i="47"/>
  <c r="E63" i="28"/>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T23" i="72"/>
  <c r="Z23" i="72"/>
  <c r="E35" i="47"/>
  <c r="E35" i="28"/>
  <c r="Z29" i="72"/>
  <c r="C38" i="28"/>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AG128" i="47"/>
  <c r="AG129" i="47" s="1"/>
  <c r="AB132" i="47"/>
  <c r="CB139" i="47"/>
  <c r="AB136" i="47"/>
  <c r="BO136" i="47"/>
  <c r="DO137" i="47"/>
  <c r="FO132" i="47"/>
  <c r="FT128" i="47"/>
  <c r="FT129" i="47" s="1"/>
  <c r="O139" i="47"/>
  <c r="KO133" i="47"/>
  <c r="FO138" i="47"/>
  <c r="AB135" i="47"/>
  <c r="FB132" i="47"/>
  <c r="FG128" i="47"/>
  <c r="FG129" i="47" s="1"/>
  <c r="KB135" i="47"/>
  <c r="AO138" i="47"/>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70" i="47" l="1"/>
  <c r="Z32" i="72"/>
  <c r="T18" i="33"/>
  <c r="P23" i="64" s="1"/>
  <c r="C49" i="47" s="1"/>
  <c r="E37" i="28"/>
  <c r="E37" i="47"/>
  <c r="T25" i="72"/>
  <c r="AA25" i="72" s="1"/>
  <c r="E66" i="47"/>
  <c r="Z31" i="72"/>
  <c r="T26" i="64"/>
  <c r="V26" i="64" s="1"/>
  <c r="C20" i="47"/>
  <c r="CJ20" i="47" s="1"/>
  <c r="C74" i="47"/>
  <c r="JJ74" i="47" s="1"/>
  <c r="C85" i="47"/>
  <c r="T24" i="66"/>
  <c r="FW52" i="28"/>
  <c r="J52" i="28"/>
  <c r="E24" i="28"/>
  <c r="IL24" i="28" s="1"/>
  <c r="BJ52" i="28"/>
  <c r="LW52" i="28"/>
  <c r="EY65" i="47"/>
  <c r="JJ52" i="28"/>
  <c r="EJ52" i="28"/>
  <c r="HJ52" i="28"/>
  <c r="AJ52" i="28"/>
  <c r="HW52" i="28"/>
  <c r="W52" i="28"/>
  <c r="E79" i="28"/>
  <c r="JL79" i="28" s="1"/>
  <c r="JW52" i="28"/>
  <c r="GJ52" i="28"/>
  <c r="DL65" i="47"/>
  <c r="DJ52" i="28"/>
  <c r="IJ52" i="28"/>
  <c r="B52" i="28"/>
  <c r="LI52" i="28" s="1"/>
  <c r="AW52" i="28"/>
  <c r="BW52" i="28"/>
  <c r="KJ52" i="28"/>
  <c r="CW52" i="28"/>
  <c r="GW52" i="28"/>
  <c r="LY65" i="47"/>
  <c r="C87" i="47"/>
  <c r="AJ87" i="47" s="1"/>
  <c r="D65" i="47"/>
  <c r="GK65" i="47" s="1"/>
  <c r="LJ52" i="28"/>
  <c r="CJ52" i="28"/>
  <c r="EW52" i="28"/>
  <c r="FJ52" i="28"/>
  <c r="BY65" i="47"/>
  <c r="JL65" i="47"/>
  <c r="KW52" i="28"/>
  <c r="IW52" i="28"/>
  <c r="Z24" i="66"/>
  <c r="T24" i="61"/>
  <c r="AA30" i="61" s="1"/>
  <c r="C71" i="28"/>
  <c r="AW71" i="28" s="1"/>
  <c r="T23" i="66"/>
  <c r="AA23" i="66" s="1"/>
  <c r="Z27" i="66"/>
  <c r="C71" i="47"/>
  <c r="IJ71" i="47" s="1"/>
  <c r="Z23" i="66"/>
  <c r="Z33" i="66"/>
  <c r="Z26" i="72"/>
  <c r="T27" i="66"/>
  <c r="AA33" i="66" s="1"/>
  <c r="C38" i="47"/>
  <c r="LJ38" i="47" s="1"/>
  <c r="C88" i="47"/>
  <c r="EJ88" i="47" s="1"/>
  <c r="E18" i="28"/>
  <c r="LL18" i="28" s="1"/>
  <c r="Z29" i="66"/>
  <c r="Z24" i="61"/>
  <c r="C8" i="47"/>
  <c r="FW8" i="47" s="1"/>
  <c r="C83" i="28"/>
  <c r="HJ83" i="28" s="1"/>
  <c r="T26" i="65"/>
  <c r="AA26" i="65" s="1"/>
  <c r="Z28" i="69"/>
  <c r="C59" i="28"/>
  <c r="LJ59" i="28" s="1"/>
  <c r="D14" i="66"/>
  <c r="Z32" i="65"/>
  <c r="T22" i="67"/>
  <c r="V22" i="67" s="1"/>
  <c r="E74" i="28"/>
  <c r="CY74" i="28" s="1"/>
  <c r="X38" i="33"/>
  <c r="Q27" i="65" s="1"/>
  <c r="E60" i="47" s="1"/>
  <c r="HL60" i="47" s="1"/>
  <c r="C15" i="28"/>
  <c r="GJ15" i="28" s="1"/>
  <c r="E82" i="48"/>
  <c r="D43" i="48"/>
  <c r="T24" i="67"/>
  <c r="V24" i="67" s="1"/>
  <c r="D81" i="48"/>
  <c r="E52" i="28"/>
  <c r="Y52" i="28" s="1"/>
  <c r="Z22" i="65"/>
  <c r="E55" i="28"/>
  <c r="BL55" i="28" s="1"/>
  <c r="E52" i="47"/>
  <c r="GY52" i="47" s="1"/>
  <c r="D20" i="48"/>
  <c r="C81" i="47"/>
  <c r="B81" i="47" s="1"/>
  <c r="Z27" i="70"/>
  <c r="C55" i="28"/>
  <c r="LW55" i="28" s="1"/>
  <c r="Z26" i="64"/>
  <c r="E83" i="48"/>
  <c r="E32" i="28"/>
  <c r="HL32" i="28" s="1"/>
  <c r="Z22" i="67"/>
  <c r="C83" i="47"/>
  <c r="DJ83" i="47" s="1"/>
  <c r="T22" i="65"/>
  <c r="V22" i="65" s="1"/>
  <c r="D16" i="62"/>
  <c r="Z28" i="65"/>
  <c r="Z26" i="65"/>
  <c r="Q7" i="68"/>
  <c r="C43" i="28"/>
  <c r="B43" i="28" s="1"/>
  <c r="C45" i="47"/>
  <c r="KJ45" i="47" s="1"/>
  <c r="E78" i="47"/>
  <c r="LL78" i="47" s="1"/>
  <c r="E62" i="28"/>
  <c r="D62" i="28" s="1"/>
  <c r="Z26" i="69"/>
  <c r="Q8" i="69"/>
  <c r="C8" i="28"/>
  <c r="EW8" i="28" s="1"/>
  <c r="E15" i="48"/>
  <c r="W23" i="33"/>
  <c r="P24" i="65" s="1"/>
  <c r="C57" i="47" s="1"/>
  <c r="IW57" i="47" s="1"/>
  <c r="Z30" i="66"/>
  <c r="E71" i="28"/>
  <c r="LL71" i="28" s="1"/>
  <c r="FY65" i="47"/>
  <c r="KY65" i="47"/>
  <c r="E33" i="48"/>
  <c r="BL65" i="47"/>
  <c r="L65" i="47"/>
  <c r="D17" i="68"/>
  <c r="Q6" i="71"/>
  <c r="IY65" i="47"/>
  <c r="EL65" i="47"/>
  <c r="IL65" i="47"/>
  <c r="GY65" i="47"/>
  <c r="H28" i="33"/>
  <c r="P25" i="63" s="1"/>
  <c r="C23" i="28" s="1"/>
  <c r="B23" i="28" s="1"/>
  <c r="E47" i="48"/>
  <c r="T26" i="70"/>
  <c r="V26" i="70" s="1"/>
  <c r="Z22" i="69"/>
  <c r="HL65" i="47"/>
  <c r="CY65" i="47"/>
  <c r="FL65" i="47"/>
  <c r="LL65" i="47"/>
  <c r="E21" i="48"/>
  <c r="T22" i="69"/>
  <c r="AA22" i="69" s="1"/>
  <c r="JY65" i="47"/>
  <c r="KL65" i="47"/>
  <c r="CL65" i="47"/>
  <c r="AY65" i="47"/>
  <c r="Y65" i="47"/>
  <c r="HY65" i="47"/>
  <c r="D26" i="48"/>
  <c r="AC13" i="33"/>
  <c r="P22" i="66" s="1"/>
  <c r="C69" i="47" s="1"/>
  <c r="E91" i="48"/>
  <c r="E31" i="28"/>
  <c r="KL31" i="28" s="1"/>
  <c r="C62" i="47"/>
  <c r="LW62" i="47" s="1"/>
  <c r="GL65" i="47"/>
  <c r="AL65" i="47"/>
  <c r="AC28" i="33"/>
  <c r="P25" i="66" s="1"/>
  <c r="Z25" i="66" s="1"/>
  <c r="E28" i="33"/>
  <c r="P25" i="62" s="1"/>
  <c r="C16" i="28" s="1"/>
  <c r="IW16" i="28" s="1"/>
  <c r="E51" i="48"/>
  <c r="D72" i="48"/>
  <c r="GY16" i="28"/>
  <c r="L16" i="28"/>
  <c r="HL16" i="28"/>
  <c r="T25" i="68"/>
  <c r="V25" i="68" s="1"/>
  <c r="D41" i="48"/>
  <c r="E32" i="47"/>
  <c r="IY32" i="47" s="1"/>
  <c r="D80" i="48"/>
  <c r="Z31" i="68"/>
  <c r="D17" i="63"/>
  <c r="D63" i="48"/>
  <c r="C79" i="47"/>
  <c r="JW79" i="47" s="1"/>
  <c r="C67" i="28"/>
  <c r="KW67" i="28" s="1"/>
  <c r="E20" i="48"/>
  <c r="Z26" i="71"/>
  <c r="Z25" i="68"/>
  <c r="T27" i="70"/>
  <c r="V27" i="70" s="1"/>
  <c r="Q6" i="68"/>
  <c r="Q6" i="65"/>
  <c r="D74" i="48"/>
  <c r="Q6" i="64"/>
  <c r="GL16" i="28"/>
  <c r="BL16" i="28"/>
  <c r="AY16" i="28"/>
  <c r="IL16" i="28"/>
  <c r="D91" i="48"/>
  <c r="KL16" i="28"/>
  <c r="E10" i="48"/>
  <c r="BY16" i="28"/>
  <c r="Y16" i="28"/>
  <c r="JL16" i="28"/>
  <c r="EY16" i="28"/>
  <c r="D40" i="48"/>
  <c r="LL16" i="28"/>
  <c r="LY16" i="28"/>
  <c r="Z28" i="63"/>
  <c r="T26" i="69"/>
  <c r="U26" i="69" s="1"/>
  <c r="Z25" i="64"/>
  <c r="E17" i="28"/>
  <c r="KL17" i="28" s="1"/>
  <c r="E67" i="48"/>
  <c r="D89" i="48"/>
  <c r="D10" i="48"/>
  <c r="E53" i="48"/>
  <c r="E22" i="28"/>
  <c r="LY22" i="28" s="1"/>
  <c r="Z32" i="69"/>
  <c r="Z31" i="64"/>
  <c r="C20" i="28"/>
  <c r="LJ20" i="28" s="1"/>
  <c r="E66" i="48"/>
  <c r="C66" i="28"/>
  <c r="KJ66" i="28" s="1"/>
  <c r="E51" i="47"/>
  <c r="LL51" i="47" s="1"/>
  <c r="E51" i="28"/>
  <c r="AL51" i="28" s="1"/>
  <c r="D79" i="48"/>
  <c r="DL16" i="28"/>
  <c r="EL16" i="28"/>
  <c r="FY16" i="28"/>
  <c r="E65" i="48"/>
  <c r="DY16" i="28"/>
  <c r="AL16" i="28"/>
  <c r="KY16" i="28"/>
  <c r="CL16" i="28"/>
  <c r="D16" i="28"/>
  <c r="LK16" i="28" s="1"/>
  <c r="D11" i="48"/>
  <c r="E30" i="48"/>
  <c r="Z33" i="68"/>
  <c r="T22" i="63"/>
  <c r="U22" i="63" s="1"/>
  <c r="E76" i="48"/>
  <c r="E25" i="48"/>
  <c r="D15" i="69"/>
  <c r="FL16" i="28"/>
  <c r="CY16" i="28"/>
  <c r="IY16" i="28"/>
  <c r="JY16" i="28"/>
  <c r="E63" i="48"/>
  <c r="E13" i="33"/>
  <c r="P22" i="62" s="1"/>
  <c r="D7" i="48"/>
  <c r="AF33" i="33"/>
  <c r="P26" i="68" s="1"/>
  <c r="D88" i="48"/>
  <c r="Q5" i="62"/>
  <c r="D25" i="48"/>
  <c r="E28" i="48"/>
  <c r="IY41" i="28"/>
  <c r="CY41" i="28"/>
  <c r="D14" i="70"/>
  <c r="E81" i="28"/>
  <c r="HL81" i="28" s="1"/>
  <c r="Q8" i="62"/>
  <c r="E81" i="47"/>
  <c r="IY81" i="47" s="1"/>
  <c r="E76" i="28"/>
  <c r="HY76" i="28" s="1"/>
  <c r="H33" i="33"/>
  <c r="P26" i="63" s="1"/>
  <c r="C24" i="28" s="1"/>
  <c r="LJ24" i="28" s="1"/>
  <c r="Q8" i="70"/>
  <c r="FY41" i="28"/>
  <c r="D76" i="48"/>
  <c r="Z26" i="70"/>
  <c r="E29" i="28"/>
  <c r="EY29" i="28" s="1"/>
  <c r="T27" i="68"/>
  <c r="U27" i="68" s="1"/>
  <c r="C31" i="28"/>
  <c r="AW31" i="28" s="1"/>
  <c r="Z32" i="70"/>
  <c r="Z27" i="68"/>
  <c r="E89" i="48"/>
  <c r="DL41" i="28"/>
  <c r="AY41" i="28"/>
  <c r="E79" i="48"/>
  <c r="D33" i="48"/>
  <c r="AF18" i="33"/>
  <c r="P23" i="68" s="1"/>
  <c r="T23" i="68" s="1"/>
  <c r="AA23" i="68" s="1"/>
  <c r="Z28" i="33"/>
  <c r="P25" i="69" s="1"/>
  <c r="D57" i="48"/>
  <c r="E48" i="48"/>
  <c r="R28" i="33"/>
  <c r="Q25" i="71" s="1"/>
  <c r="M8" i="71" s="1"/>
  <c r="L41" i="28"/>
  <c r="HL41" i="28"/>
  <c r="JL41" i="28"/>
  <c r="EY41" i="28"/>
  <c r="GY41" i="28"/>
  <c r="FL41" i="28"/>
  <c r="LY41" i="28"/>
  <c r="DY41" i="28"/>
  <c r="BL41" i="28"/>
  <c r="HY41" i="28"/>
  <c r="IL41" i="28"/>
  <c r="CL41" i="28"/>
  <c r="D41" i="28"/>
  <c r="KX41" i="28" s="1"/>
  <c r="Y41" i="28"/>
  <c r="JY41" i="28"/>
  <c r="LL41" i="28"/>
  <c r="KL41" i="28"/>
  <c r="GL41" i="28"/>
  <c r="EL41" i="28"/>
  <c r="BY41" i="28"/>
  <c r="AL41" i="28"/>
  <c r="Y14" i="28"/>
  <c r="Z30" i="71"/>
  <c r="T24" i="71"/>
  <c r="V24" i="71" s="1"/>
  <c r="E43" i="28"/>
  <c r="IY43" i="28" s="1"/>
  <c r="I18" i="33"/>
  <c r="Q23" i="63" s="1"/>
  <c r="E12" i="48"/>
  <c r="Z24" i="71"/>
  <c r="E43" i="47"/>
  <c r="Y43" i="47" s="1"/>
  <c r="E80" i="48"/>
  <c r="AA38" i="33"/>
  <c r="Q27" i="69" s="1"/>
  <c r="E56" i="48"/>
  <c r="AA23" i="33"/>
  <c r="Q24" i="69" s="1"/>
  <c r="Z30" i="69" s="1"/>
  <c r="C49" i="28"/>
  <c r="JJ49" i="28" s="1"/>
  <c r="Z23" i="62"/>
  <c r="D69" i="48"/>
  <c r="C14" i="28"/>
  <c r="FJ14" i="28" s="1"/>
  <c r="IL14" i="28"/>
  <c r="E14" i="47"/>
  <c r="KY14" i="47" s="1"/>
  <c r="LY14" i="28"/>
  <c r="GL14" i="28"/>
  <c r="T23" i="64"/>
  <c r="AA23" i="64" s="1"/>
  <c r="FL14" i="28"/>
  <c r="Z23" i="64"/>
  <c r="D14" i="28"/>
  <c r="LK14" i="28" s="1"/>
  <c r="JY14" i="28"/>
  <c r="KL14" i="28"/>
  <c r="T23" i="62"/>
  <c r="AA23" i="62" s="1"/>
  <c r="Z29" i="64"/>
  <c r="EY14" i="28"/>
  <c r="BY14" i="28"/>
  <c r="E36" i="28"/>
  <c r="HL36" i="28" s="1"/>
  <c r="E49" i="28"/>
  <c r="HL49" i="28" s="1"/>
  <c r="HL14" i="28"/>
  <c r="EL14" i="28"/>
  <c r="HY14" i="28"/>
  <c r="Z29" i="62"/>
  <c r="CL14" i="28"/>
  <c r="Z32" i="67"/>
  <c r="C64" i="47"/>
  <c r="GW64" i="47" s="1"/>
  <c r="T26" i="67"/>
  <c r="AA26" i="67" s="1"/>
  <c r="Z27" i="71"/>
  <c r="Z26" i="67"/>
  <c r="HS130" i="28"/>
  <c r="HS131" i="28" s="1"/>
  <c r="Z30" i="63"/>
  <c r="Z30" i="64"/>
  <c r="E50" i="28"/>
  <c r="D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DY42" i="47" s="1"/>
  <c r="C10" i="47"/>
  <c r="DW10" i="47" s="1"/>
  <c r="Z26" i="61"/>
  <c r="Z32" i="61"/>
  <c r="C10" i="28"/>
  <c r="J10" i="28" s="1"/>
  <c r="C22" i="28"/>
  <c r="KJ22" i="28" s="1"/>
  <c r="C41" i="28"/>
  <c r="EW41" i="28" s="1"/>
  <c r="C22" i="47"/>
  <c r="HW22" i="47" s="1"/>
  <c r="T24" i="63"/>
  <c r="U24" i="63" s="1"/>
  <c r="Z24" i="63"/>
  <c r="DV52" i="47"/>
  <c r="Z28" i="72"/>
  <c r="E34" i="47"/>
  <c r="CY34" i="47" s="1"/>
  <c r="AD118" i="47"/>
  <c r="AE118" i="47" s="1"/>
  <c r="P5" i="65"/>
  <c r="IS118" i="47"/>
  <c r="C18" i="33"/>
  <c r="Q23" i="61" s="1"/>
  <c r="E7" i="47" s="1"/>
  <c r="AL7" i="47" s="1"/>
  <c r="T22" i="64"/>
  <c r="AA28" i="64" s="1"/>
  <c r="D70" i="48"/>
  <c r="Z25" i="70"/>
  <c r="Z22" i="64"/>
  <c r="Z28" i="64"/>
  <c r="T25" i="70"/>
  <c r="V25" i="70" s="1"/>
  <c r="Z31" i="70"/>
  <c r="C30" i="28"/>
  <c r="LW30" i="28" s="1"/>
  <c r="E48" i="28"/>
  <c r="IL48" i="28" s="1"/>
  <c r="D36" i="48"/>
  <c r="Z32" i="71"/>
  <c r="IK16" i="47"/>
  <c r="C29" i="47"/>
  <c r="JW29" i="47" s="1"/>
  <c r="O6" i="70"/>
  <c r="N6" i="70"/>
  <c r="O5" i="70"/>
  <c r="GX16" i="47"/>
  <c r="DS119" i="47"/>
  <c r="KK16" i="47"/>
  <c r="EX16" i="47"/>
  <c r="HX16" i="47"/>
  <c r="CK16" i="47"/>
  <c r="BX16" i="47"/>
  <c r="Z33" i="71"/>
  <c r="C46" i="47"/>
  <c r="BJ46" i="47" s="1"/>
  <c r="BV70" i="47"/>
  <c r="C46" i="28"/>
  <c r="J46" i="28" s="1"/>
  <c r="FD117" i="47"/>
  <c r="FE117" i="47" s="1"/>
  <c r="MD116" i="47"/>
  <c r="ME116" i="47"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V52" i="47"/>
  <c r="CV52" i="47"/>
  <c r="GV52" i="47"/>
  <c r="IV52" i="47"/>
  <c r="FV52" i="47"/>
  <c r="BV52" i="47"/>
  <c r="FI52" i="47"/>
  <c r="CI52" i="47"/>
  <c r="H5" i="70"/>
  <c r="M5" i="70"/>
  <c r="O7" i="70"/>
  <c r="T24" i="70"/>
  <c r="V24" i="70" s="1"/>
  <c r="E45" i="28"/>
  <c r="LY45" i="28" s="1"/>
  <c r="N8" i="70"/>
  <c r="H7" i="70"/>
  <c r="Z24" i="70"/>
  <c r="E45" i="47"/>
  <c r="JL45" i="47" s="1"/>
  <c r="N7" i="70"/>
  <c r="O8" i="70"/>
  <c r="H6" i="70"/>
  <c r="C60" i="28"/>
  <c r="LW60" i="28" s="1"/>
  <c r="I5" i="70"/>
  <c r="I7" i="70"/>
  <c r="M7" i="70"/>
  <c r="AQ116" i="47"/>
  <c r="AR116" i="47" s="1"/>
  <c r="N5" i="70"/>
  <c r="I6" i="70"/>
  <c r="M6" i="70"/>
  <c r="I8" i="70"/>
  <c r="Z30" i="70"/>
  <c r="T26" i="71"/>
  <c r="AA32" i="71" s="1"/>
  <c r="M8" i="70"/>
  <c r="H8" i="70"/>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0" i="67"/>
  <c r="I5" i="67"/>
  <c r="AK41" i="47"/>
  <c r="O6" i="67"/>
  <c r="Z33" i="67"/>
  <c r="ID119" i="47"/>
  <c r="IE119" i="47" s="1"/>
  <c r="O5" i="67"/>
  <c r="CX41" i="47"/>
  <c r="JX41" i="47"/>
  <c r="LX41" i="47"/>
  <c r="KK41" i="47"/>
  <c r="ES116" i="47"/>
  <c r="Z24" i="67"/>
  <c r="KX41" i="47"/>
  <c r="IK41" i="47"/>
  <c r="FX41" i="47"/>
  <c r="BX41" i="47"/>
  <c r="DX41" i="47"/>
  <c r="GK41" i="47"/>
  <c r="AX41" i="47"/>
  <c r="BK41" i="47"/>
  <c r="CD119" i="47"/>
  <c r="CE119" i="47" s="1"/>
  <c r="Z33" i="61"/>
  <c r="LQ119" i="47"/>
  <c r="LR119" i="47" s="1"/>
  <c r="T27" i="61"/>
  <c r="U27" i="61" s="1"/>
  <c r="E11" i="28"/>
  <c r="LL11" i="28" s="1"/>
  <c r="Z27" i="61"/>
  <c r="BF117" i="47"/>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T23" i="71"/>
  <c r="AA29" i="71" s="1"/>
  <c r="H7" i="72"/>
  <c r="Q117" i="47"/>
  <c r="R117" i="47" s="1"/>
  <c r="FQ117" i="47"/>
  <c r="FR117" i="47" s="1"/>
  <c r="O7" i="72"/>
  <c r="N6" i="72"/>
  <c r="N5" i="72"/>
  <c r="N7" i="72"/>
  <c r="Z30" i="72"/>
  <c r="T25" i="65"/>
  <c r="U25" i="65" s="1"/>
  <c r="I5" i="72"/>
  <c r="I8" i="72"/>
  <c r="JF119" i="47"/>
  <c r="M8" i="72"/>
  <c r="M7" i="72"/>
  <c r="Z25" i="65"/>
  <c r="HD119" i="47"/>
  <c r="HE119" i="47" s="1"/>
  <c r="I7" i="72"/>
  <c r="M6" i="72"/>
  <c r="KD119" i="47"/>
  <c r="KE119" i="47" s="1"/>
  <c r="JD116" i="47"/>
  <c r="JE116" i="47" s="1"/>
  <c r="JF118" i="47"/>
  <c r="IS119" i="47"/>
  <c r="Z31" i="65"/>
  <c r="O8" i="72"/>
  <c r="CF116" i="47"/>
  <c r="O6" i="72"/>
  <c r="M5" i="72"/>
  <c r="T24" i="72"/>
  <c r="AA24" i="72" s="1"/>
  <c r="H8" i="72"/>
  <c r="GD118" i="47"/>
  <c r="GE118" i="47" s="1"/>
  <c r="H6" i="72"/>
  <c r="I6" i="72"/>
  <c r="N8" i="64"/>
  <c r="I8" i="64"/>
  <c r="BS117" i="47"/>
  <c r="HD118" i="47"/>
  <c r="HE118" i="47" s="1"/>
  <c r="LF116" i="47"/>
  <c r="GS119" i="47"/>
  <c r="MF118" i="47"/>
  <c r="T23" i="69"/>
  <c r="AA29" i="69" s="1"/>
  <c r="Z23" i="69"/>
  <c r="LF118" i="47"/>
  <c r="MF117" i="47"/>
  <c r="Z29" i="69"/>
  <c r="Z23" i="71"/>
  <c r="HS117" i="47"/>
  <c r="HQ118" i="47"/>
  <c r="HR118" i="47" s="1"/>
  <c r="Z29" i="71"/>
  <c r="ES119" i="47"/>
  <c r="FD118" i="47"/>
  <c r="FE118" i="47" s="1"/>
  <c r="DS117" i="47"/>
  <c r="CQ117" i="47"/>
  <c r="CR117" i="47" s="1"/>
  <c r="T26" i="62"/>
  <c r="AA26" i="62" s="1"/>
  <c r="Z32" i="62"/>
  <c r="Q118" i="47"/>
  <c r="R118" i="47" s="1"/>
  <c r="Z26" i="62"/>
  <c r="AS118" i="47"/>
  <c r="JS118" i="47"/>
  <c r="KQ118" i="47"/>
  <c r="KR118" i="47" s="1"/>
  <c r="KD118" i="47"/>
  <c r="KE118" i="47" s="1"/>
  <c r="GD119" i="47"/>
  <c r="GE119" i="47" s="1"/>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C42" i="47"/>
  <c r="C42" i="28"/>
  <c r="C63" i="47"/>
  <c r="C63" i="28"/>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AA32"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V22" i="70"/>
  <c r="U22" i="70"/>
  <c r="AA22" i="70"/>
  <c r="AA28" i="70"/>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JW88" i="47"/>
  <c r="AJ88" i="47"/>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E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DS112" i="47"/>
  <c r="DQ112" i="47"/>
  <c r="DR112" i="47" s="1"/>
  <c r="S107" i="47"/>
  <c r="Q107" i="47"/>
  <c r="P128" i="47"/>
  <c r="P129" i="47" s="1"/>
  <c r="HS108" i="47"/>
  <c r="HQ108" i="47"/>
  <c r="HR108" i="47" s="1"/>
  <c r="LQ113" i="47"/>
  <c r="LR113" i="47" s="1"/>
  <c r="LS113" i="47"/>
  <c r="DS109" i="47"/>
  <c r="DQ109" i="47"/>
  <c r="DR109" i="47" s="1"/>
  <c r="MD110" i="47"/>
  <c r="ME110" i="47" s="1"/>
  <c r="MF110" i="47"/>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K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KJ74" i="47"/>
  <c r="IW74" i="47"/>
  <c r="GW74" i="47"/>
  <c r="EW74" i="47"/>
  <c r="BW74" i="47"/>
  <c r="W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BD110" i="47"/>
  <c r="BE110" i="47" s="1"/>
  <c r="BF110" i="47"/>
  <c r="U27" i="63"/>
  <c r="V27" i="63"/>
  <c r="AA33" i="63"/>
  <c r="AA27" i="63"/>
  <c r="JF112" i="47"/>
  <c r="JD112" i="47"/>
  <c r="JE112" i="47" s="1"/>
  <c r="DF109" i="47"/>
  <c r="DD109" i="47"/>
  <c r="DE109" i="47" s="1"/>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AA31" i="72" l="1"/>
  <c r="U25" i="72"/>
  <c r="V25" i="72"/>
  <c r="CJ55" i="28"/>
  <c r="JL24" i="28"/>
  <c r="B20" i="47"/>
  <c r="JV20" i="47" s="1"/>
  <c r="DW20" i="47"/>
  <c r="Y24" i="28"/>
  <c r="AJ20" i="47"/>
  <c r="LJ20" i="47"/>
  <c r="CW20" i="47"/>
  <c r="HW20" i="47"/>
  <c r="FW20" i="47"/>
  <c r="KJ20" i="47"/>
  <c r="BW20" i="47"/>
  <c r="JJ20" i="47"/>
  <c r="DJ20" i="47"/>
  <c r="IJ20" i="47"/>
  <c r="AW20" i="47"/>
  <c r="JW20" i="47"/>
  <c r="BJ20" i="47"/>
  <c r="FJ20" i="47"/>
  <c r="GW20" i="47"/>
  <c r="W20" i="47"/>
  <c r="J20" i="47"/>
  <c r="KW20" i="47"/>
  <c r="IW20" i="47"/>
  <c r="HJ20" i="47"/>
  <c r="LW20" i="47"/>
  <c r="GJ20" i="47"/>
  <c r="EJ20" i="47"/>
  <c r="AW74" i="47"/>
  <c r="FW74" i="47"/>
  <c r="JW74" i="47"/>
  <c r="AA26" i="64"/>
  <c r="CW74" i="47"/>
  <c r="HW74" i="47"/>
  <c r="LJ74" i="47"/>
  <c r="U26" i="64"/>
  <c r="J74" i="47"/>
  <c r="DJ74" i="47"/>
  <c r="GJ74" i="47"/>
  <c r="LW74" i="47"/>
  <c r="AJ74" i="47"/>
  <c r="EJ74" i="47"/>
  <c r="HJ74" i="47"/>
  <c r="KW74" i="47"/>
  <c r="BJ74" i="47"/>
  <c r="FJ74" i="47"/>
  <c r="IJ74" i="47"/>
  <c r="B74" i="47"/>
  <c r="CJ74" i="47"/>
  <c r="DW74" i="47"/>
  <c r="KY24" i="28"/>
  <c r="DL24" i="28"/>
  <c r="DI52" i="28"/>
  <c r="IX65" i="47"/>
  <c r="FY24" i="28"/>
  <c r="AL24" i="28"/>
  <c r="LY24" i="28"/>
  <c r="GY24" i="28"/>
  <c r="BI52" i="28"/>
  <c r="K65" i="47"/>
  <c r="EX65" i="47"/>
  <c r="L24" i="28"/>
  <c r="EL24" i="28"/>
  <c r="FL24" i="28"/>
  <c r="HY24" i="28"/>
  <c r="KW8" i="47"/>
  <c r="LL24" i="28"/>
  <c r="CL24" i="28"/>
  <c r="CY24" i="28"/>
  <c r="GL24" i="28"/>
  <c r="IY24" i="28"/>
  <c r="AY24" i="28"/>
  <c r="JV52" i="28"/>
  <c r="BY24" i="28"/>
  <c r="DY24" i="28"/>
  <c r="HL24" i="28"/>
  <c r="D24" i="28"/>
  <c r="JY24" i="28"/>
  <c r="BL24" i="28"/>
  <c r="EY24" i="28"/>
  <c r="FY79" i="28"/>
  <c r="HL79" i="28"/>
  <c r="V24" i="61"/>
  <c r="GL79" i="28"/>
  <c r="AW88" i="47"/>
  <c r="CW59" i="28"/>
  <c r="BJ88" i="47"/>
  <c r="JJ88" i="47"/>
  <c r="Y79" i="28"/>
  <c r="HJ88" i="47"/>
  <c r="BY79" i="28"/>
  <c r="GW88" i="47"/>
  <c r="EW88" i="47"/>
  <c r="EY79" i="28"/>
  <c r="FJ88" i="47"/>
  <c r="IJ88" i="47"/>
  <c r="AW59" i="28"/>
  <c r="AL79" i="28"/>
  <c r="HY79" i="28"/>
  <c r="V27" i="66"/>
  <c r="U27" i="66"/>
  <c r="AY79" i="28"/>
  <c r="KY79" i="28"/>
  <c r="FL79" i="28"/>
  <c r="U24" i="61"/>
  <c r="LL79" i="28"/>
  <c r="GY79" i="28"/>
  <c r="AW38" i="47"/>
  <c r="CL79" i="28"/>
  <c r="AA27" i="66"/>
  <c r="BL79" i="28"/>
  <c r="DL79" i="28"/>
  <c r="IY79" i="28"/>
  <c r="LY79" i="28"/>
  <c r="DY79" i="28"/>
  <c r="IL79" i="28"/>
  <c r="CY79" i="28"/>
  <c r="EL79" i="28"/>
  <c r="JY79" i="28"/>
  <c r="D79" i="28"/>
  <c r="HX79" i="28" s="1"/>
  <c r="AA24" i="61"/>
  <c r="V26" i="65"/>
  <c r="L79" i="28"/>
  <c r="KL79" i="28"/>
  <c r="KW38" i="47"/>
  <c r="LW38" i="47"/>
  <c r="LW71" i="28"/>
  <c r="EJ38" i="47"/>
  <c r="DJ71" i="28"/>
  <c r="CW71" i="28"/>
  <c r="J38" i="47"/>
  <c r="GJ38" i="47"/>
  <c r="HW83" i="47"/>
  <c r="B38" i="47"/>
  <c r="Y78" i="47"/>
  <c r="AY78" i="47"/>
  <c r="LW83" i="47"/>
  <c r="DW62" i="47"/>
  <c r="EJ71" i="28"/>
  <c r="AJ38" i="47"/>
  <c r="D78" i="47"/>
  <c r="HK78" i="47" s="1"/>
  <c r="B83" i="47"/>
  <c r="KW71" i="28"/>
  <c r="EW71" i="28"/>
  <c r="BJ38" i="47"/>
  <c r="J71" i="28"/>
  <c r="GJ71" i="28"/>
  <c r="BY51" i="28"/>
  <c r="W71" i="28"/>
  <c r="HJ38" i="47"/>
  <c r="BJ71" i="28"/>
  <c r="W38" i="47"/>
  <c r="IJ38" i="47"/>
  <c r="AJ71" i="28"/>
  <c r="AJ71" i="47"/>
  <c r="FJ71" i="47"/>
  <c r="JK65" i="47"/>
  <c r="BK65" i="47"/>
  <c r="DK65" i="47"/>
  <c r="EJ8" i="47"/>
  <c r="FV52" i="28"/>
  <c r="AV52" i="28"/>
  <c r="GV52" i="28"/>
  <c r="AK65" i="47"/>
  <c r="FK65" i="47"/>
  <c r="HK65" i="47"/>
  <c r="LK65" i="47"/>
  <c r="JI52" i="28"/>
  <c r="V52" i="28"/>
  <c r="BV52" i="28"/>
  <c r="LX65" i="47"/>
  <c r="AX65" i="47"/>
  <c r="CX65" i="47"/>
  <c r="KX65" i="47"/>
  <c r="CJ87" i="47"/>
  <c r="CV52" i="28"/>
  <c r="IV52" i="28"/>
  <c r="EV52" i="28"/>
  <c r="CK65" i="47"/>
  <c r="FX65" i="47"/>
  <c r="HX65" i="47"/>
  <c r="DV52" i="28"/>
  <c r="BJ87" i="47"/>
  <c r="HI52" i="28"/>
  <c r="GI52" i="28"/>
  <c r="HV52" i="28"/>
  <c r="DX65" i="47"/>
  <c r="KK65" i="47"/>
  <c r="JX65" i="47"/>
  <c r="BJ8" i="47"/>
  <c r="EI52" i="28"/>
  <c r="LW87" i="47"/>
  <c r="CI52" i="28"/>
  <c r="LV52" i="28"/>
  <c r="AI52" i="28"/>
  <c r="KV52" i="28"/>
  <c r="IK65" i="47"/>
  <c r="BX65" i="47"/>
  <c r="EK65" i="47"/>
  <c r="II52" i="28"/>
  <c r="KI52" i="28"/>
  <c r="I52" i="28"/>
  <c r="FI52" i="28"/>
  <c r="X65" i="47"/>
  <c r="GX65" i="47"/>
  <c r="U25" i="68"/>
  <c r="GY18" i="28"/>
  <c r="L18" i="28"/>
  <c r="LY18" i="28"/>
  <c r="U24" i="67"/>
  <c r="EL18" i="28"/>
  <c r="IY18" i="28"/>
  <c r="AA25" i="68"/>
  <c r="HY18" i="28"/>
  <c r="FY18" i="28"/>
  <c r="EW38" i="47"/>
  <c r="CJ38" i="47"/>
  <c r="IW38" i="47"/>
  <c r="CY78" i="47"/>
  <c r="KW83" i="47"/>
  <c r="GJ62" i="47"/>
  <c r="DY18" i="28"/>
  <c r="KY18" i="28"/>
  <c r="HL18" i="28"/>
  <c r="W88" i="47"/>
  <c r="LW88" i="47"/>
  <c r="GJ88" i="47"/>
  <c r="JL51" i="28"/>
  <c r="B71" i="28"/>
  <c r="JI71" i="28" s="1"/>
  <c r="GW71" i="28"/>
  <c r="FW71" i="28"/>
  <c r="JJ71" i="28"/>
  <c r="BW38" i="47"/>
  <c r="CW38" i="47"/>
  <c r="JJ38" i="47"/>
  <c r="DL78" i="47"/>
  <c r="AA29" i="66"/>
  <c r="FW81" i="47"/>
  <c r="BL18" i="28"/>
  <c r="DL18" i="28"/>
  <c r="IL18" i="28"/>
  <c r="DW88" i="47"/>
  <c r="J88" i="47"/>
  <c r="FW88" i="47"/>
  <c r="KJ71" i="28"/>
  <c r="IJ71" i="28"/>
  <c r="IW71" i="28"/>
  <c r="FL71" i="28"/>
  <c r="AA24" i="67"/>
  <c r="CL18" i="28"/>
  <c r="AY18" i="28"/>
  <c r="DW38" i="47"/>
  <c r="FJ38" i="47"/>
  <c r="JW38" i="47"/>
  <c r="HL78" i="47"/>
  <c r="U23" i="66"/>
  <c r="EY18" i="28"/>
  <c r="GL18" i="28"/>
  <c r="JY18" i="28"/>
  <c r="CJ88" i="47"/>
  <c r="B88" i="47"/>
  <c r="HV88" i="47" s="1"/>
  <c r="LJ88" i="47"/>
  <c r="LJ71" i="28"/>
  <c r="FJ71" i="28"/>
  <c r="CJ71" i="28"/>
  <c r="CL71" i="28"/>
  <c r="AA30" i="67"/>
  <c r="CY18" i="28"/>
  <c r="DJ38" i="47"/>
  <c r="HW38" i="47"/>
  <c r="KJ38" i="47"/>
  <c r="IL78" i="47"/>
  <c r="V23" i="66"/>
  <c r="FJ83" i="47"/>
  <c r="AL18" i="28"/>
  <c r="BY18" i="28"/>
  <c r="Y18" i="28"/>
  <c r="KL18" i="28"/>
  <c r="BW88" i="47"/>
  <c r="HW88" i="47"/>
  <c r="KJ88" i="47"/>
  <c r="DJ88" i="47"/>
  <c r="DW71" i="28"/>
  <c r="BW71" i="28"/>
  <c r="HW71" i="28"/>
  <c r="FW38" i="47"/>
  <c r="GW38" i="47"/>
  <c r="KY78" i="47"/>
  <c r="BJ83" i="47"/>
  <c r="FL18" i="28"/>
  <c r="D18" i="28"/>
  <c r="KK18" i="28" s="1"/>
  <c r="JL18" i="28"/>
  <c r="CW88" i="47"/>
  <c r="KW88" i="47"/>
  <c r="IW88" i="47"/>
  <c r="JW71" i="28"/>
  <c r="HJ71" i="28"/>
  <c r="B87" i="47"/>
  <c r="FV87" i="47" s="1"/>
  <c r="LJ71" i="47"/>
  <c r="HW87" i="47"/>
  <c r="LJ87" i="47"/>
  <c r="JW87" i="47"/>
  <c r="IW87" i="47"/>
  <c r="CW55" i="28"/>
  <c r="HJ87" i="47"/>
  <c r="FW87" i="47"/>
  <c r="EW87" i="47"/>
  <c r="W87" i="47"/>
  <c r="DJ71" i="47"/>
  <c r="KW87" i="47"/>
  <c r="DW87" i="47"/>
  <c r="DJ87" i="47"/>
  <c r="BW87" i="47"/>
  <c r="AW87" i="47"/>
  <c r="J87" i="47"/>
  <c r="DW71" i="47"/>
  <c r="JJ71" i="47"/>
  <c r="HW71" i="47"/>
  <c r="B71" i="47"/>
  <c r="EV71" i="47" s="1"/>
  <c r="KJ87" i="47"/>
  <c r="JJ87" i="47"/>
  <c r="EJ87" i="47"/>
  <c r="KJ71" i="47"/>
  <c r="JW71" i="47"/>
  <c r="CW87" i="47"/>
  <c r="GW87" i="47"/>
  <c r="IJ87" i="47"/>
  <c r="GJ87" i="47"/>
  <c r="FJ87" i="47"/>
  <c r="CJ71" i="47"/>
  <c r="DJ8" i="47"/>
  <c r="J8" i="47"/>
  <c r="W8" i="47"/>
  <c r="GW8" i="47"/>
  <c r="HW8" i="47"/>
  <c r="AW55" i="28"/>
  <c r="KW71" i="47"/>
  <c r="GJ71" i="47"/>
  <c r="AW71" i="47"/>
  <c r="LW71" i="47"/>
  <c r="IL74" i="28"/>
  <c r="EW8" i="47"/>
  <c r="LJ8" i="47"/>
  <c r="AJ8" i="47"/>
  <c r="BW8" i="47"/>
  <c r="IJ8" i="47"/>
  <c r="V22" i="69"/>
  <c r="GJ55" i="28"/>
  <c r="EJ71" i="47"/>
  <c r="CW71" i="47"/>
  <c r="IW71" i="47"/>
  <c r="KL74" i="28"/>
  <c r="GJ8" i="47"/>
  <c r="IW8" i="47"/>
  <c r="B8" i="47"/>
  <c r="KV8" i="47" s="1"/>
  <c r="CJ8" i="47"/>
  <c r="DW8" i="47"/>
  <c r="JJ8" i="47"/>
  <c r="FJ55" i="28"/>
  <c r="HJ71" i="47"/>
  <c r="EW71" i="47"/>
  <c r="W71" i="47"/>
  <c r="DY74" i="28"/>
  <c r="JW8" i="47"/>
  <c r="AW8" i="47"/>
  <c r="HJ8" i="47"/>
  <c r="LW8" i="47"/>
  <c r="GW55" i="28"/>
  <c r="BW71" i="47"/>
  <c r="GW71" i="47"/>
  <c r="BJ71" i="47"/>
  <c r="JY74" i="28"/>
  <c r="FJ8" i="47"/>
  <c r="KJ8" i="47"/>
  <c r="CW8" i="47"/>
  <c r="KW55" i="28"/>
  <c r="FW71" i="47"/>
  <c r="J71" i="47"/>
  <c r="IJ15" i="28"/>
  <c r="W15" i="28"/>
  <c r="J83" i="28"/>
  <c r="DW83" i="28"/>
  <c r="EJ83" i="28"/>
  <c r="KJ83" i="28"/>
  <c r="FW83" i="28"/>
  <c r="GJ83" i="28"/>
  <c r="KW83" i="28"/>
  <c r="EW83" i="28"/>
  <c r="FJ83" i="28"/>
  <c r="LJ83" i="28"/>
  <c r="B83" i="28"/>
  <c r="KV83" i="28" s="1"/>
  <c r="CW83" i="28"/>
  <c r="DJ83" i="28"/>
  <c r="BJ83" i="28"/>
  <c r="JW83" i="28"/>
  <c r="BW83" i="28"/>
  <c r="CJ83" i="28"/>
  <c r="AW83" i="28"/>
  <c r="IW83" i="28"/>
  <c r="JJ83" i="28"/>
  <c r="W83" i="28"/>
  <c r="AJ83" i="28"/>
  <c r="HW83" i="28"/>
  <c r="IJ83" i="28"/>
  <c r="LW83" i="28"/>
  <c r="GW83" i="28"/>
  <c r="GW83" i="47"/>
  <c r="BJ62" i="47"/>
  <c r="EW59" i="28"/>
  <c r="AL78" i="47"/>
  <c r="FL78" i="47"/>
  <c r="IY78" i="47"/>
  <c r="LL31" i="28"/>
  <c r="KJ83" i="47"/>
  <c r="EW83" i="47"/>
  <c r="W83" i="47"/>
  <c r="CW83" i="47"/>
  <c r="DJ62" i="47"/>
  <c r="EJ59" i="28"/>
  <c r="HW59" i="28"/>
  <c r="FJ59" i="28"/>
  <c r="L71" i="28"/>
  <c r="DJ59" i="28"/>
  <c r="L78" i="47"/>
  <c r="FW83" i="47"/>
  <c r="GW59" i="28"/>
  <c r="BL78" i="47"/>
  <c r="HY78" i="47"/>
  <c r="JY78" i="47"/>
  <c r="GJ83" i="47"/>
  <c r="AW83" i="47"/>
  <c r="BW83" i="47"/>
  <c r="J83" i="47"/>
  <c r="FJ62" i="47"/>
  <c r="GJ59" i="28"/>
  <c r="W59" i="28"/>
  <c r="KJ59" i="28"/>
  <c r="EY71" i="28"/>
  <c r="DY71" i="28"/>
  <c r="CJ59" i="28"/>
  <c r="EY78" i="47"/>
  <c r="IW83" i="47"/>
  <c r="AL71" i="28"/>
  <c r="CL78" i="47"/>
  <c r="FY78" i="47"/>
  <c r="LY78" i="47"/>
  <c r="CJ83" i="47"/>
  <c r="IJ83" i="47"/>
  <c r="LJ83" i="47"/>
  <c r="EJ81" i="47"/>
  <c r="FW62" i="47"/>
  <c r="JJ59" i="28"/>
  <c r="IJ59" i="28"/>
  <c r="FW59" i="28"/>
  <c r="JW59" i="28"/>
  <c r="BY62" i="28"/>
  <c r="EL71" i="28"/>
  <c r="JL78" i="47"/>
  <c r="HJ59" i="28"/>
  <c r="DY78" i="47"/>
  <c r="GY78" i="47"/>
  <c r="KL78" i="47"/>
  <c r="JW83" i="47"/>
  <c r="EJ83" i="47"/>
  <c r="HJ83" i="47"/>
  <c r="EW81" i="47"/>
  <c r="AW62" i="47"/>
  <c r="IW62" i="47"/>
  <c r="B59" i="28"/>
  <c r="HI59" i="28" s="1"/>
  <c r="AJ59" i="28"/>
  <c r="BJ59" i="28"/>
  <c r="KW59" i="28"/>
  <c r="CL62" i="28"/>
  <c r="IL71" i="28"/>
  <c r="DW59" i="28"/>
  <c r="DW83" i="47"/>
  <c r="BY78" i="47"/>
  <c r="EL78" i="47"/>
  <c r="GL78" i="47"/>
  <c r="AL81" i="28"/>
  <c r="JJ83" i="47"/>
  <c r="AJ83" i="47"/>
  <c r="GW81" i="47"/>
  <c r="BW62" i="47"/>
  <c r="B62" i="47"/>
  <c r="IV62" i="47" s="1"/>
  <c r="LW59" i="28"/>
  <c r="BW59" i="28"/>
  <c r="IW59" i="28"/>
  <c r="FY51" i="28"/>
  <c r="EJ15" i="28"/>
  <c r="HL71" i="28"/>
  <c r="D31" i="28"/>
  <c r="HX31" i="28" s="1"/>
  <c r="AA32" i="65"/>
  <c r="EJ45" i="47"/>
  <c r="IY52" i="47"/>
  <c r="FW15" i="28"/>
  <c r="LJ15" i="28"/>
  <c r="HJ15" i="28"/>
  <c r="FJ15" i="28"/>
  <c r="GL31" i="28"/>
  <c r="U26" i="65"/>
  <c r="L52" i="47"/>
  <c r="LW15" i="28"/>
  <c r="IW15" i="28"/>
  <c r="BJ15" i="28"/>
  <c r="JJ15" i="28"/>
  <c r="GW15" i="28"/>
  <c r="J15" i="28"/>
  <c r="DW15" i="28"/>
  <c r="FL31" i="28"/>
  <c r="BL51" i="47"/>
  <c r="HW45" i="47"/>
  <c r="BW15" i="28"/>
  <c r="KW15" i="28"/>
  <c r="AJ15" i="28"/>
  <c r="FJ45" i="47"/>
  <c r="L31" i="28"/>
  <c r="BY51" i="47"/>
  <c r="DW45" i="47"/>
  <c r="AW15" i="28"/>
  <c r="B15" i="28"/>
  <c r="KI15" i="28" s="1"/>
  <c r="CJ15" i="28"/>
  <c r="CY31" i="28"/>
  <c r="L51" i="47"/>
  <c r="CW45" i="47"/>
  <c r="LL52" i="47"/>
  <c r="DJ15" i="28"/>
  <c r="CW15" i="28"/>
  <c r="EW15" i="28"/>
  <c r="IL51" i="47"/>
  <c r="EY31" i="28"/>
  <c r="IJ45" i="47"/>
  <c r="DL52" i="47"/>
  <c r="JW15" i="28"/>
  <c r="HW15" i="28"/>
  <c r="KJ15" i="28"/>
  <c r="KY74" i="28"/>
  <c r="BL74" i="28"/>
  <c r="IY74" i="28"/>
  <c r="U22" i="69"/>
  <c r="AY32" i="47"/>
  <c r="CY60" i="47"/>
  <c r="EL60" i="47"/>
  <c r="GL60" i="47"/>
  <c r="JY60" i="47"/>
  <c r="Y74" i="28"/>
  <c r="AA28" i="67"/>
  <c r="D60" i="47"/>
  <c r="GK60" i="47" s="1"/>
  <c r="DL60" i="47"/>
  <c r="EY60" i="47"/>
  <c r="IL60" i="47"/>
  <c r="L74" i="28"/>
  <c r="AY74" i="28"/>
  <c r="GY74" i="28"/>
  <c r="T22" i="66"/>
  <c r="AA22" i="66" s="1"/>
  <c r="FY60" i="47"/>
  <c r="T27" i="65"/>
  <c r="U27" i="65" s="1"/>
  <c r="L60" i="47"/>
  <c r="Z33" i="65"/>
  <c r="AA22" i="67"/>
  <c r="LL60" i="47"/>
  <c r="HY60" i="47"/>
  <c r="FL60" i="47"/>
  <c r="IY60" i="47"/>
  <c r="GL74" i="28"/>
  <c r="BY74" i="28"/>
  <c r="EY74" i="28"/>
  <c r="E60" i="28"/>
  <c r="FY60" i="28" s="1"/>
  <c r="CL32" i="28"/>
  <c r="U22" i="67"/>
  <c r="FW16" i="28"/>
  <c r="LY60" i="47"/>
  <c r="JL60" i="47"/>
  <c r="AY60" i="47"/>
  <c r="KY60" i="47"/>
  <c r="DL52" i="28"/>
  <c r="HL74" i="28"/>
  <c r="LY74" i="28"/>
  <c r="DL74" i="28"/>
  <c r="Z27" i="65"/>
  <c r="AL60" i="47"/>
  <c r="AL74" i="28"/>
  <c r="FW24" i="28"/>
  <c r="BY60" i="47"/>
  <c r="Y60" i="47"/>
  <c r="BL60" i="47"/>
  <c r="FL74" i="28"/>
  <c r="EL74" i="28"/>
  <c r="JL74" i="28"/>
  <c r="FY74" i="28"/>
  <c r="GY60" i="47"/>
  <c r="KL60" i="47"/>
  <c r="LL74" i="28"/>
  <c r="LW24" i="28"/>
  <c r="AA28" i="69"/>
  <c r="CL60" i="47"/>
  <c r="DY60" i="47"/>
  <c r="D74" i="28"/>
  <c r="GK74" i="28" s="1"/>
  <c r="HY74" i="28"/>
  <c r="CL74" i="28"/>
  <c r="DY52" i="28"/>
  <c r="AJ8" i="28"/>
  <c r="IW23" i="28"/>
  <c r="GW20" i="28"/>
  <c r="KJ64" i="47"/>
  <c r="FY17" i="28"/>
  <c r="IL52" i="28"/>
  <c r="KJ8" i="28"/>
  <c r="L76" i="28"/>
  <c r="BJ23" i="28"/>
  <c r="KJ16" i="28"/>
  <c r="GJ16" i="28"/>
  <c r="J55" i="28"/>
  <c r="JW55" i="28"/>
  <c r="JJ55" i="28"/>
  <c r="J20" i="28"/>
  <c r="FL52" i="28"/>
  <c r="IJ64" i="47"/>
  <c r="KY32" i="47"/>
  <c r="W64" i="47"/>
  <c r="KW8" i="28"/>
  <c r="CL76" i="28"/>
  <c r="FW23" i="28"/>
  <c r="LJ16" i="28"/>
  <c r="IJ16" i="28"/>
  <c r="DJ55" i="28"/>
  <c r="FW55" i="28"/>
  <c r="EJ55" i="28"/>
  <c r="BL52" i="28"/>
  <c r="EJ8" i="28"/>
  <c r="JJ23" i="28"/>
  <c r="FW8" i="28"/>
  <c r="Y36" i="28"/>
  <c r="BY76" i="28"/>
  <c r="AJ23" i="28"/>
  <c r="DJ16" i="28"/>
  <c r="KW16" i="28"/>
  <c r="IW55" i="28"/>
  <c r="HJ55" i="28"/>
  <c r="HW55" i="28"/>
  <c r="EL52" i="28"/>
  <c r="JW8" i="28"/>
  <c r="HJ8" i="28"/>
  <c r="JY36" i="28"/>
  <c r="EJ23" i="28"/>
  <c r="EJ16" i="28"/>
  <c r="W55" i="28"/>
  <c r="IJ55" i="28"/>
  <c r="KJ55" i="28"/>
  <c r="IW31" i="28"/>
  <c r="HY52" i="28"/>
  <c r="GY17" i="28"/>
  <c r="EW20" i="28"/>
  <c r="GW8" i="28"/>
  <c r="GY36" i="28"/>
  <c r="CW23" i="28"/>
  <c r="AY17" i="28"/>
  <c r="J16" i="28"/>
  <c r="BJ55" i="28"/>
  <c r="EW55" i="28"/>
  <c r="B55" i="28"/>
  <c r="EI55" i="28" s="1"/>
  <c r="LJ55" i="28"/>
  <c r="KJ31" i="28"/>
  <c r="EY52" i="28"/>
  <c r="CL52" i="28"/>
  <c r="AW23" i="28"/>
  <c r="HW16" i="28"/>
  <c r="EW29" i="47"/>
  <c r="JL81" i="47"/>
  <c r="DJ8" i="28"/>
  <c r="KL36" i="28"/>
  <c r="IJ23" i="28"/>
  <c r="HL32" i="47"/>
  <c r="EY17" i="28"/>
  <c r="EW16" i="28"/>
  <c r="BW55" i="28"/>
  <c r="AJ55" i="28"/>
  <c r="DW55" i="28"/>
  <c r="JJ31" i="28"/>
  <c r="KY52" i="28"/>
  <c r="BY52" i="28"/>
  <c r="Z28" i="66"/>
  <c r="D55" i="28"/>
  <c r="X55" i="28" s="1"/>
  <c r="Z31" i="63"/>
  <c r="LW8" i="28"/>
  <c r="IJ8" i="28"/>
  <c r="CW8" i="28"/>
  <c r="L36" i="28"/>
  <c r="LY36" i="28"/>
  <c r="AL76" i="28"/>
  <c r="CJ23" i="28"/>
  <c r="HJ23" i="28"/>
  <c r="GJ23" i="28"/>
  <c r="HY32" i="47"/>
  <c r="LL32" i="28"/>
  <c r="BL17" i="28"/>
  <c r="LW16" i="28"/>
  <c r="W16" i="28"/>
  <c r="JJ16" i="28"/>
  <c r="B16" i="28"/>
  <c r="JI16" i="28" s="1"/>
  <c r="DJ31" i="28"/>
  <c r="KL55" i="28"/>
  <c r="AW20" i="28"/>
  <c r="GL52" i="28"/>
  <c r="JY52" i="28"/>
  <c r="AY52" i="28"/>
  <c r="KL52" i="28"/>
  <c r="AJ64" i="47"/>
  <c r="Z25" i="63"/>
  <c r="B8" i="28"/>
  <c r="II8" i="28" s="1"/>
  <c r="W8" i="28"/>
  <c r="BJ8" i="28"/>
  <c r="AY36" i="28"/>
  <c r="KY36" i="28"/>
  <c r="CY76" i="28"/>
  <c r="EW23" i="28"/>
  <c r="KJ23" i="28"/>
  <c r="LW23" i="28"/>
  <c r="JL32" i="47"/>
  <c r="GL17" i="28"/>
  <c r="FJ16" i="28"/>
  <c r="AW16" i="28"/>
  <c r="JW16" i="28"/>
  <c r="EJ31" i="28"/>
  <c r="KW20" i="28"/>
  <c r="JJ20" i="28"/>
  <c r="JL52" i="28"/>
  <c r="LY52" i="28"/>
  <c r="L52" i="28"/>
  <c r="FW64" i="47"/>
  <c r="Z29" i="68"/>
  <c r="T25" i="63"/>
  <c r="U25" i="63" s="1"/>
  <c r="JY32" i="28"/>
  <c r="DW8" i="28"/>
  <c r="DJ23" i="28"/>
  <c r="FY52" i="28"/>
  <c r="C23" i="47"/>
  <c r="EJ23" i="47" s="1"/>
  <c r="JL55" i="28"/>
  <c r="HW8" i="28"/>
  <c r="AW8" i="28"/>
  <c r="DW23" i="28"/>
  <c r="HW23" i="28"/>
  <c r="FY32" i="47"/>
  <c r="AJ16" i="28"/>
  <c r="HJ16" i="28"/>
  <c r="EW31" i="28"/>
  <c r="J31" i="28"/>
  <c r="HJ20" i="28"/>
  <c r="B20" i="28"/>
  <c r="HV20" i="28" s="1"/>
  <c r="D52" i="28"/>
  <c r="JK52" i="28" s="1"/>
  <c r="AL52" i="28"/>
  <c r="J64" i="47"/>
  <c r="AW24" i="28"/>
  <c r="JJ8" i="28"/>
  <c r="LJ8" i="28"/>
  <c r="J8" i="28"/>
  <c r="CJ8" i="28"/>
  <c r="AL36" i="28"/>
  <c r="JL76" i="28"/>
  <c r="J23" i="28"/>
  <c r="FJ23" i="28"/>
  <c r="JW23" i="28"/>
  <c r="LJ23" i="28"/>
  <c r="BY32" i="47"/>
  <c r="LL32" i="47"/>
  <c r="JY17" i="28"/>
  <c r="BJ16" i="28"/>
  <c r="CW16" i="28"/>
  <c r="GW16" i="28"/>
  <c r="IJ31" i="28"/>
  <c r="CJ31" i="28"/>
  <c r="FW20" i="28"/>
  <c r="HL52" i="28"/>
  <c r="GY52" i="28"/>
  <c r="CY52" i="28"/>
  <c r="AW64" i="47"/>
  <c r="Z23" i="68"/>
  <c r="C16" i="47"/>
  <c r="EW16" i="47" s="1"/>
  <c r="FL32" i="28"/>
  <c r="GL55" i="28"/>
  <c r="FJ8" i="28"/>
  <c r="BY36" i="28"/>
  <c r="LL76" i="28"/>
  <c r="V26" i="67"/>
  <c r="KW23" i="28"/>
  <c r="AL32" i="47"/>
  <c r="KY17" i="28"/>
  <c r="BW16" i="28"/>
  <c r="T25" i="62"/>
  <c r="V25" i="62" s="1"/>
  <c r="DJ24" i="28"/>
  <c r="IW8" i="28"/>
  <c r="GJ8" i="28"/>
  <c r="BW8" i="28"/>
  <c r="BL36" i="28"/>
  <c r="DY76" i="28"/>
  <c r="HL76" i="28"/>
  <c r="W23" i="28"/>
  <c r="BW23" i="28"/>
  <c r="GW23" i="28"/>
  <c r="BL32" i="47"/>
  <c r="LY32" i="47"/>
  <c r="D17" i="28"/>
  <c r="HX17" i="28" s="1"/>
  <c r="HL17" i="28"/>
  <c r="CJ16" i="28"/>
  <c r="DW16" i="28"/>
  <c r="LL50" i="28"/>
  <c r="FJ31" i="28"/>
  <c r="DW31" i="28"/>
  <c r="FJ20" i="28"/>
  <c r="LL52" i="28"/>
  <c r="IY52" i="28"/>
  <c r="DW64" i="47"/>
  <c r="BJ43" i="28"/>
  <c r="EY32" i="28"/>
  <c r="HY32" i="28"/>
  <c r="D32" i="28"/>
  <c r="BK32" i="28" s="1"/>
  <c r="FL55" i="28"/>
  <c r="L55" i="28"/>
  <c r="FY55" i="28"/>
  <c r="GJ43" i="28"/>
  <c r="DL32" i="28"/>
  <c r="IL32" i="28"/>
  <c r="KL32" i="28"/>
  <c r="JY55" i="28"/>
  <c r="DL55" i="28"/>
  <c r="CY55" i="28"/>
  <c r="Y32" i="28"/>
  <c r="BY32" i="28"/>
  <c r="GY32" i="28"/>
  <c r="LY32" i="28"/>
  <c r="DY55" i="28"/>
  <c r="AL55" i="28"/>
  <c r="Y55" i="28"/>
  <c r="LL55" i="28"/>
  <c r="L32" i="28"/>
  <c r="AL32" i="28"/>
  <c r="IY32" i="28"/>
  <c r="KY32" i="28"/>
  <c r="GY55" i="28"/>
  <c r="BY55" i="28"/>
  <c r="HL55" i="28"/>
  <c r="LY55" i="28"/>
  <c r="DY32" i="28"/>
  <c r="EL32" i="28"/>
  <c r="JL32" i="28"/>
  <c r="IY55" i="28"/>
  <c r="EL55" i="28"/>
  <c r="HY55" i="28"/>
  <c r="I7" i="65"/>
  <c r="FY32" i="28"/>
  <c r="CY32" i="28"/>
  <c r="GL32" i="28"/>
  <c r="AY55" i="28"/>
  <c r="EY55" i="28"/>
  <c r="KY55" i="28"/>
  <c r="AJ43" i="28"/>
  <c r="AY32" i="28"/>
  <c r="BL32" i="28"/>
  <c r="AJ57" i="47"/>
  <c r="CL55" i="28"/>
  <c r="IL55" i="28"/>
  <c r="DY62" i="28"/>
  <c r="FL52" i="47"/>
  <c r="AL62" i="28"/>
  <c r="IW81" i="47"/>
  <c r="EW45" i="47"/>
  <c r="FY62" i="28"/>
  <c r="HL52" i="47"/>
  <c r="AA22" i="65"/>
  <c r="U22" i="65"/>
  <c r="CL51" i="47"/>
  <c r="AJ81" i="47"/>
  <c r="AY51" i="47"/>
  <c r="BL62" i="28"/>
  <c r="JY71" i="28"/>
  <c r="JL71" i="28"/>
  <c r="FY31" i="28"/>
  <c r="DY31" i="28"/>
  <c r="JY31" i="28"/>
  <c r="LY31" i="28"/>
  <c r="CJ81" i="47"/>
  <c r="GJ81" i="47"/>
  <c r="HW81" i="47"/>
  <c r="AA28" i="65"/>
  <c r="GL51" i="47"/>
  <c r="IY51" i="47"/>
  <c r="FL51" i="47"/>
  <c r="W45" i="47"/>
  <c r="CJ45" i="47"/>
  <c r="DJ45" i="47"/>
  <c r="HY62" i="28"/>
  <c r="Y62" i="28"/>
  <c r="CY62" i="28"/>
  <c r="Y52" i="47"/>
  <c r="EY52" i="47"/>
  <c r="IL52" i="47"/>
  <c r="BL31" i="28"/>
  <c r="HJ81" i="47"/>
  <c r="IJ81" i="47"/>
  <c r="KW81" i="47"/>
  <c r="KY51" i="47"/>
  <c r="HL51" i="47"/>
  <c r="CY51" i="47"/>
  <c r="DL51" i="47"/>
  <c r="GJ45" i="47"/>
  <c r="HJ45" i="47"/>
  <c r="IW45" i="47"/>
  <c r="JW45" i="47"/>
  <c r="JY62" i="28"/>
  <c r="GY62" i="28"/>
  <c r="EL62" i="28"/>
  <c r="D52" i="47"/>
  <c r="KX52" i="47" s="1"/>
  <c r="KY52" i="47"/>
  <c r="LY52" i="47"/>
  <c r="AY52" i="47"/>
  <c r="Y31" i="28"/>
  <c r="HL31" i="28"/>
  <c r="AY31" i="28"/>
  <c r="CL31" i="28"/>
  <c r="IL31" i="28"/>
  <c r="AW81" i="47"/>
  <c r="KJ81" i="47"/>
  <c r="LW81" i="47"/>
  <c r="JL51" i="47"/>
  <c r="HY51" i="47"/>
  <c r="GY51" i="47"/>
  <c r="KL51" i="47"/>
  <c r="KW45" i="47"/>
  <c r="B45" i="47"/>
  <c r="KI45" i="47" s="1"/>
  <c r="FW45" i="47"/>
  <c r="LW45" i="47"/>
  <c r="IL62" i="28"/>
  <c r="IY62" i="28"/>
  <c r="DL62" i="28"/>
  <c r="BL52" i="47"/>
  <c r="BY52" i="47"/>
  <c r="AL52" i="47"/>
  <c r="FY52" i="47"/>
  <c r="BY31" i="28"/>
  <c r="DL31" i="28"/>
  <c r="JL31" i="28"/>
  <c r="J81" i="47"/>
  <c r="CW81" i="47"/>
  <c r="FJ81" i="47"/>
  <c r="JJ81" i="47"/>
  <c r="D51" i="47"/>
  <c r="CK51" i="47" s="1"/>
  <c r="Y51" i="47"/>
  <c r="AL51" i="47"/>
  <c r="LY51" i="47"/>
  <c r="J45" i="47"/>
  <c r="AW45" i="47"/>
  <c r="LJ45" i="47"/>
  <c r="AY62" i="28"/>
  <c r="KY62" i="28"/>
  <c r="GL62" i="28"/>
  <c r="JL62" i="28"/>
  <c r="DY52" i="47"/>
  <c r="KL52" i="47"/>
  <c r="JY52" i="47"/>
  <c r="HY52" i="47"/>
  <c r="LL22" i="28"/>
  <c r="IY31" i="28"/>
  <c r="EL31" i="28"/>
  <c r="KY31" i="28"/>
  <c r="W81" i="47"/>
  <c r="BJ81" i="47"/>
  <c r="LJ81" i="47"/>
  <c r="JW81" i="47"/>
  <c r="JY51" i="47"/>
  <c r="DY51" i="47"/>
  <c r="EY51" i="47"/>
  <c r="BW45" i="47"/>
  <c r="AJ45" i="47"/>
  <c r="BJ45" i="47"/>
  <c r="FL62" i="28"/>
  <c r="L62" i="28"/>
  <c r="LL62" i="28"/>
  <c r="LY62" i="28"/>
  <c r="GL52" i="47"/>
  <c r="CL52" i="47"/>
  <c r="EL52" i="47"/>
  <c r="AL31" i="28"/>
  <c r="GY31" i="28"/>
  <c r="HY31" i="28"/>
  <c r="LW79" i="47"/>
  <c r="BW81" i="47"/>
  <c r="DJ81" i="47"/>
  <c r="DW81" i="47"/>
  <c r="FY51" i="47"/>
  <c r="EL51" i="47"/>
  <c r="GW45" i="47"/>
  <c r="JJ45" i="47"/>
  <c r="EY62" i="28"/>
  <c r="KL62" i="28"/>
  <c r="HL62" i="28"/>
  <c r="JL52" i="47"/>
  <c r="CY52" i="47"/>
  <c r="CJ43" i="28"/>
  <c r="FW43" i="28"/>
  <c r="LJ43" i="28"/>
  <c r="GW57" i="47"/>
  <c r="M6" i="65"/>
  <c r="N5" i="65"/>
  <c r="CW66" i="28"/>
  <c r="EW43" i="28"/>
  <c r="DW43" i="28"/>
  <c r="HJ43" i="28"/>
  <c r="HJ57" i="47"/>
  <c r="M8" i="65"/>
  <c r="LJ66" i="28"/>
  <c r="FJ43" i="28"/>
  <c r="IJ43" i="28"/>
  <c r="HW43" i="28"/>
  <c r="HW57" i="47"/>
  <c r="I5" i="65"/>
  <c r="O7" i="65"/>
  <c r="DJ43" i="28"/>
  <c r="JW43" i="28"/>
  <c r="LW43" i="28"/>
  <c r="BW57" i="47"/>
  <c r="IJ57" i="47"/>
  <c r="O6" i="65"/>
  <c r="V22" i="63"/>
  <c r="J43" i="28"/>
  <c r="BW43" i="28"/>
  <c r="GW43" i="28"/>
  <c r="KJ43" i="28"/>
  <c r="JW57" i="47"/>
  <c r="AA32" i="70"/>
  <c r="AW43" i="28"/>
  <c r="EJ43" i="28"/>
  <c r="IW43" i="28"/>
  <c r="KW43" i="28"/>
  <c r="CW57" i="47"/>
  <c r="H5" i="65"/>
  <c r="U26" i="70"/>
  <c r="W43" i="28"/>
  <c r="CW43" i="28"/>
  <c r="JJ43" i="28"/>
  <c r="DW57" i="47"/>
  <c r="AA26" i="70"/>
  <c r="HJ66" i="28"/>
  <c r="W62" i="47"/>
  <c r="CW62" i="47"/>
  <c r="KW62" i="47"/>
  <c r="FW57" i="47"/>
  <c r="GJ57" i="47"/>
  <c r="FJ57" i="47"/>
  <c r="CL51" i="28"/>
  <c r="D71" i="28"/>
  <c r="BX71" i="28" s="1"/>
  <c r="LY71" i="28"/>
  <c r="GL71" i="28"/>
  <c r="CY71" i="28"/>
  <c r="M7" i="65"/>
  <c r="I8" i="65"/>
  <c r="O5" i="65"/>
  <c r="M5" i="65"/>
  <c r="H7" i="65"/>
  <c r="N6" i="65"/>
  <c r="EW62" i="47"/>
  <c r="IJ62" i="47"/>
  <c r="KJ62" i="47"/>
  <c r="B57" i="47"/>
  <c r="EI57" i="47" s="1"/>
  <c r="J57" i="47"/>
  <c r="AW57" i="47"/>
  <c r="JJ57" i="47"/>
  <c r="BY71" i="28"/>
  <c r="DL71" i="28"/>
  <c r="HY71" i="28"/>
  <c r="H8" i="65"/>
  <c r="AJ62" i="47"/>
  <c r="GW62" i="47"/>
  <c r="HW62" i="47"/>
  <c r="LW57" i="47"/>
  <c r="DJ57" i="47"/>
  <c r="BJ57" i="47"/>
  <c r="LJ57" i="47"/>
  <c r="IY71" i="28"/>
  <c r="FY71" i="28"/>
  <c r="BL71" i="28"/>
  <c r="I6" i="65"/>
  <c r="H6" i="65"/>
  <c r="N7" i="65"/>
  <c r="JJ62" i="47"/>
  <c r="CJ62" i="47"/>
  <c r="HJ62" i="47"/>
  <c r="LJ62" i="47"/>
  <c r="CJ57" i="47"/>
  <c r="KJ57" i="47"/>
  <c r="EW57" i="47"/>
  <c r="KW57" i="47"/>
  <c r="IL51" i="28"/>
  <c r="KL71" i="28"/>
  <c r="Y71" i="28"/>
  <c r="AY71" i="28"/>
  <c r="N8" i="65"/>
  <c r="O8" i="65"/>
  <c r="T24" i="65"/>
  <c r="AA30" i="65" s="1"/>
  <c r="B66" i="28"/>
  <c r="HI66" i="28" s="1"/>
  <c r="J62" i="47"/>
  <c r="EJ62" i="47"/>
  <c r="JW62" i="47"/>
  <c r="EJ57" i="47"/>
  <c r="W57" i="47"/>
  <c r="Y51" i="28"/>
  <c r="KY71" i="28"/>
  <c r="GY71" i="28"/>
  <c r="JJ30" i="28"/>
  <c r="AA31" i="68"/>
  <c r="C57" i="28"/>
  <c r="KW57" i="28" s="1"/>
  <c r="Z30" i="65"/>
  <c r="HJ67" i="28"/>
  <c r="D43" i="28"/>
  <c r="HX43" i="28" s="1"/>
  <c r="Z24" i="65"/>
  <c r="C72" i="28"/>
  <c r="B72" i="28" s="1"/>
  <c r="EV72" i="28" s="1"/>
  <c r="I7" i="66"/>
  <c r="O6" i="66"/>
  <c r="H6" i="66"/>
  <c r="Z31" i="66"/>
  <c r="T25" i="66"/>
  <c r="AA25" i="66" s="1"/>
  <c r="O8" i="66"/>
  <c r="M7" i="66"/>
  <c r="N5" i="66"/>
  <c r="N8" i="66"/>
  <c r="N6" i="66"/>
  <c r="O7" i="66"/>
  <c r="H5" i="66"/>
  <c r="M8" i="66"/>
  <c r="I8" i="66"/>
  <c r="EX16" i="28"/>
  <c r="L51" i="28"/>
  <c r="AY51" i="28"/>
  <c r="EL51" i="28"/>
  <c r="GL51" i="28"/>
  <c r="DY51" i="28"/>
  <c r="JY51" i="28"/>
  <c r="N7" i="71"/>
  <c r="LY51" i="28"/>
  <c r="HY51" i="28"/>
  <c r="GY51" i="28"/>
  <c r="LL51" i="28"/>
  <c r="D51" i="28"/>
  <c r="KK51" i="28" s="1"/>
  <c r="BL51" i="28"/>
  <c r="IY51" i="28"/>
  <c r="KY51" i="28"/>
  <c r="DL51" i="28"/>
  <c r="HL51" i="28"/>
  <c r="FL51" i="28"/>
  <c r="KL51" i="28"/>
  <c r="EY51" i="28"/>
  <c r="CY51" i="28"/>
  <c r="HY43" i="47"/>
  <c r="C69" i="28"/>
  <c r="CW69" i="28" s="1"/>
  <c r="I5" i="66"/>
  <c r="M5" i="66"/>
  <c r="K5" i="66" s="1"/>
  <c r="O5" i="66"/>
  <c r="I6" i="66"/>
  <c r="Z31" i="62"/>
  <c r="LJ64" i="47"/>
  <c r="M6" i="66"/>
  <c r="C72" i="47"/>
  <c r="LJ72" i="47" s="1"/>
  <c r="EX41" i="28"/>
  <c r="Z22" i="66"/>
  <c r="H8" i="66"/>
  <c r="H7" i="66"/>
  <c r="N7" i="66"/>
  <c r="BX41" i="28"/>
  <c r="Z25" i="62"/>
  <c r="DY22" i="28"/>
  <c r="GL22" i="28"/>
  <c r="JJ79" i="47"/>
  <c r="KL22" i="28"/>
  <c r="HJ79" i="47"/>
  <c r="HY22" i="28"/>
  <c r="CL81" i="28"/>
  <c r="EY43" i="28"/>
  <c r="EL81" i="28"/>
  <c r="J79" i="47"/>
  <c r="L43" i="28"/>
  <c r="HY81" i="28"/>
  <c r="AJ79" i="47"/>
  <c r="DL43" i="28"/>
  <c r="AY22" i="28"/>
  <c r="BL22" i="28"/>
  <c r="KL81" i="28"/>
  <c r="CW79" i="47"/>
  <c r="HY43" i="28"/>
  <c r="KY81" i="28"/>
  <c r="IJ79" i="47"/>
  <c r="FW10" i="47"/>
  <c r="GW24" i="28"/>
  <c r="EY22" i="28"/>
  <c r="FY22" i="28"/>
  <c r="CW24" i="28"/>
  <c r="FJ24" i="28"/>
  <c r="HW24" i="28"/>
  <c r="FY81" i="28"/>
  <c r="LL81" i="28"/>
  <c r="BJ79" i="47"/>
  <c r="GW79" i="47"/>
  <c r="CL36" i="28"/>
  <c r="EL36" i="28"/>
  <c r="IY36" i="28"/>
  <c r="D36" i="28"/>
  <c r="HK36" i="28" s="1"/>
  <c r="BL76" i="28"/>
  <c r="EL76" i="28"/>
  <c r="GL76" i="28"/>
  <c r="L32" i="47"/>
  <c r="CY32" i="47"/>
  <c r="KL32" i="47"/>
  <c r="D32" i="47"/>
  <c r="IK32" i="47" s="1"/>
  <c r="L17" i="28"/>
  <c r="FL17" i="28"/>
  <c r="IL17" i="28"/>
  <c r="IY17" i="28"/>
  <c r="B31" i="28"/>
  <c r="EI31" i="28" s="1"/>
  <c r="GJ31" i="28"/>
  <c r="W31" i="28"/>
  <c r="KW31" i="28"/>
  <c r="AJ20" i="28"/>
  <c r="IW20" i="28"/>
  <c r="CJ20" i="28"/>
  <c r="FL43" i="47"/>
  <c r="JL43" i="28"/>
  <c r="AY43" i="28"/>
  <c r="KW64" i="47"/>
  <c r="EW64" i="47"/>
  <c r="BJ64" i="47"/>
  <c r="Z26" i="63"/>
  <c r="GX41" i="28"/>
  <c r="FK14" i="28"/>
  <c r="IL43" i="47"/>
  <c r="HK41" i="28"/>
  <c r="AX41" i="28"/>
  <c r="Y22" i="28"/>
  <c r="FL22" i="28"/>
  <c r="GY22" i="28"/>
  <c r="J24" i="28"/>
  <c r="GJ24" i="28"/>
  <c r="IW24" i="28"/>
  <c r="BL81" i="28"/>
  <c r="GY81" i="28"/>
  <c r="D81" i="28"/>
  <c r="LX81" i="28" s="1"/>
  <c r="BW79" i="47"/>
  <c r="HW79" i="47"/>
  <c r="DY36" i="28"/>
  <c r="CY36" i="28"/>
  <c r="JL36" i="28"/>
  <c r="FL76" i="28"/>
  <c r="FY76" i="28"/>
  <c r="JY76" i="28"/>
  <c r="Y32" i="47"/>
  <c r="GY32" i="47"/>
  <c r="FL32" i="47"/>
  <c r="Y17" i="28"/>
  <c r="AL17" i="28"/>
  <c r="LL17" i="28"/>
  <c r="LY17" i="28"/>
  <c r="W14" i="28"/>
  <c r="HJ31" i="28"/>
  <c r="LW31" i="28"/>
  <c r="BJ31" i="28"/>
  <c r="BW20" i="28"/>
  <c r="BJ20" i="28"/>
  <c r="HW20" i="28"/>
  <c r="KY43" i="28"/>
  <c r="CY43" i="28"/>
  <c r="CJ64" i="47"/>
  <c r="JJ64" i="47"/>
  <c r="EJ64" i="47"/>
  <c r="JK41" i="28"/>
  <c r="DX41" i="28"/>
  <c r="J14" i="28"/>
  <c r="HX14" i="28"/>
  <c r="AK41" i="28"/>
  <c r="K41" i="28"/>
  <c r="BK41" i="28"/>
  <c r="BY22" i="28"/>
  <c r="HL22" i="28"/>
  <c r="D22" i="28"/>
  <c r="KX22" i="28" s="1"/>
  <c r="DW24" i="28"/>
  <c r="IJ24" i="28"/>
  <c r="B24" i="28"/>
  <c r="GV24" i="28" s="1"/>
  <c r="BY81" i="28"/>
  <c r="IY81" i="28"/>
  <c r="FW79" i="47"/>
  <c r="KJ79" i="47"/>
  <c r="EY36" i="28"/>
  <c r="FY36" i="28"/>
  <c r="LL36" i="28"/>
  <c r="LY76" i="28"/>
  <c r="AY76" i="28"/>
  <c r="IL76" i="28"/>
  <c r="KL76" i="28"/>
  <c r="DY32" i="47"/>
  <c r="DL32" i="47"/>
  <c r="IL32" i="47"/>
  <c r="BY17" i="28"/>
  <c r="CL17" i="28"/>
  <c r="HY17" i="28"/>
  <c r="AY49" i="28"/>
  <c r="GW14" i="28"/>
  <c r="JW31" i="28"/>
  <c r="FW31" i="28"/>
  <c r="CW31" i="28"/>
  <c r="DJ20" i="28"/>
  <c r="CW20" i="28"/>
  <c r="DW20" i="28"/>
  <c r="GL43" i="28"/>
  <c r="B64" i="47"/>
  <c r="AI64" i="47" s="1"/>
  <c r="CW64" i="47"/>
  <c r="LW64" i="47"/>
  <c r="IW64" i="47"/>
  <c r="HX41" i="28"/>
  <c r="EJ24" i="28"/>
  <c r="BW24" i="28"/>
  <c r="KW24" i="28"/>
  <c r="EL22" i="28"/>
  <c r="IL22" i="28"/>
  <c r="EW24" i="28"/>
  <c r="BJ24" i="28"/>
  <c r="JJ24" i="28"/>
  <c r="KJ24" i="28"/>
  <c r="DY81" i="28"/>
  <c r="FL81" i="28"/>
  <c r="EJ79" i="47"/>
  <c r="KW79" i="47"/>
  <c r="FL36" i="28"/>
  <c r="HY36" i="28"/>
  <c r="GL36" i="28"/>
  <c r="D76" i="28"/>
  <c r="GK76" i="28" s="1"/>
  <c r="EY76" i="28"/>
  <c r="IY76" i="28"/>
  <c r="KY76" i="28"/>
  <c r="AA32" i="67"/>
  <c r="EY32" i="47"/>
  <c r="EL32" i="47"/>
  <c r="JY32" i="47"/>
  <c r="CY17" i="28"/>
  <c r="DL17" i="28"/>
  <c r="JL17" i="28"/>
  <c r="CY49" i="28"/>
  <c r="GW31" i="28"/>
  <c r="AJ31" i="28"/>
  <c r="HW31" i="28"/>
  <c r="KJ20" i="28"/>
  <c r="EJ20" i="28"/>
  <c r="IJ20" i="28"/>
  <c r="GJ20" i="28"/>
  <c r="DY43" i="28"/>
  <c r="HJ64" i="47"/>
  <c r="FJ64" i="47"/>
  <c r="DJ64" i="47"/>
  <c r="GJ64" i="47"/>
  <c r="FX41" i="28"/>
  <c r="AJ24" i="28"/>
  <c r="HJ24" i="28"/>
  <c r="CL22" i="28"/>
  <c r="JY22" i="28"/>
  <c r="W24" i="28"/>
  <c r="CJ24" i="28"/>
  <c r="JW24" i="28"/>
  <c r="Y81" i="28"/>
  <c r="IL81" i="28"/>
  <c r="FJ79" i="47"/>
  <c r="LJ79" i="47"/>
  <c r="DL36" i="28"/>
  <c r="IL36" i="28"/>
  <c r="Y76" i="28"/>
  <c r="DL76" i="28"/>
  <c r="GY76" i="28"/>
  <c r="U26" i="67"/>
  <c r="CL32" i="47"/>
  <c r="GL32" i="47"/>
  <c r="DY17" i="28"/>
  <c r="EL17" i="28"/>
  <c r="IL49" i="28"/>
  <c r="LJ31" i="28"/>
  <c r="BW31" i="28"/>
  <c r="LW20" i="28"/>
  <c r="W20" i="28"/>
  <c r="JW20" i="28"/>
  <c r="FL43" i="28"/>
  <c r="BW64" i="47"/>
  <c r="JW64" i="47"/>
  <c r="HW64" i="47"/>
  <c r="X41" i="28"/>
  <c r="C24" i="47"/>
  <c r="KJ24" i="47" s="1"/>
  <c r="AW66" i="28"/>
  <c r="BJ66" i="28"/>
  <c r="JW66" i="28"/>
  <c r="KW66" i="28"/>
  <c r="BW66" i="28"/>
  <c r="W66" i="28"/>
  <c r="HW66" i="28"/>
  <c r="J66" i="28"/>
  <c r="DW66" i="28"/>
  <c r="IJ66" i="28"/>
  <c r="AA27" i="70"/>
  <c r="AX14" i="28"/>
  <c r="DJ66" i="28"/>
  <c r="FJ66" i="28"/>
  <c r="IW66" i="28"/>
  <c r="AA33" i="70"/>
  <c r="M7" i="63"/>
  <c r="AA28" i="63"/>
  <c r="AJ66" i="28"/>
  <c r="CJ66" i="28"/>
  <c r="GW66" i="28"/>
  <c r="U27" i="70"/>
  <c r="AA22" i="63"/>
  <c r="EJ66" i="28"/>
  <c r="EW66" i="28"/>
  <c r="JJ66" i="28"/>
  <c r="LJ10" i="28"/>
  <c r="LW66" i="28"/>
  <c r="FW66" i="28"/>
  <c r="GJ66" i="28"/>
  <c r="GW10" i="28"/>
  <c r="JW67" i="28"/>
  <c r="DL29" i="28"/>
  <c r="N7" i="63"/>
  <c r="JX16" i="28"/>
  <c r="Y60" i="28"/>
  <c r="DY29" i="28"/>
  <c r="BL29" i="28"/>
  <c r="U22" i="71"/>
  <c r="DX16" i="28"/>
  <c r="DW67" i="28"/>
  <c r="BY29" i="28"/>
  <c r="IK16" i="28"/>
  <c r="FJ67" i="28"/>
  <c r="U23" i="64"/>
  <c r="FL29" i="28"/>
  <c r="JK16" i="28"/>
  <c r="DW30" i="28"/>
  <c r="FW67" i="28"/>
  <c r="GY29" i="28"/>
  <c r="EJ30" i="28"/>
  <c r="CW67" i="28"/>
  <c r="FK16" i="28"/>
  <c r="AW10" i="47"/>
  <c r="KL29" i="28"/>
  <c r="IX16" i="28"/>
  <c r="HK16" i="28"/>
  <c r="CK16" i="28"/>
  <c r="KW29" i="47"/>
  <c r="BJ67" i="28"/>
  <c r="GL29" i="28"/>
  <c r="LW67" i="28"/>
  <c r="EW67" i="28"/>
  <c r="GW67" i="28"/>
  <c r="IJ67" i="28"/>
  <c r="AA26" i="69"/>
  <c r="Y29" i="28"/>
  <c r="JL29" i="28"/>
  <c r="HY29" i="28"/>
  <c r="KW10" i="28"/>
  <c r="LL43" i="28"/>
  <c r="BY43" i="28"/>
  <c r="EL43" i="28"/>
  <c r="N5" i="63"/>
  <c r="FX16" i="28"/>
  <c r="GK16" i="28"/>
  <c r="B29" i="47"/>
  <c r="JI29" i="47" s="1"/>
  <c r="AY81" i="47"/>
  <c r="CY81" i="28"/>
  <c r="DL81" i="28"/>
  <c r="JL81" i="28"/>
  <c r="LY81" i="28"/>
  <c r="CJ79" i="47"/>
  <c r="DJ79" i="47"/>
  <c r="GJ79" i="47"/>
  <c r="B79" i="47"/>
  <c r="II79" i="47" s="1"/>
  <c r="B67" i="28"/>
  <c r="AI67" i="28" s="1"/>
  <c r="DJ67" i="28"/>
  <c r="KJ67" i="28"/>
  <c r="IW67" i="28"/>
  <c r="AA32" i="69"/>
  <c r="LY29" i="28"/>
  <c r="L29" i="28"/>
  <c r="FY29" i="28"/>
  <c r="JY29" i="28"/>
  <c r="CJ49" i="28"/>
  <c r="CW10" i="28"/>
  <c r="JY43" i="28"/>
  <c r="GY43" i="28"/>
  <c r="HL43" i="28"/>
  <c r="FL42" i="47"/>
  <c r="DK16" i="28"/>
  <c r="GX16" i="28"/>
  <c r="AX16" i="28"/>
  <c r="H5" i="68"/>
  <c r="GW29" i="47"/>
  <c r="KY81" i="47"/>
  <c r="HW67" i="28"/>
  <c r="IY29" i="28"/>
  <c r="BJ29" i="47"/>
  <c r="J67" i="28"/>
  <c r="JJ67" i="28"/>
  <c r="KY29" i="28"/>
  <c r="AL29" i="28"/>
  <c r="D29" i="28"/>
  <c r="JK29" i="28" s="1"/>
  <c r="LY43" i="28"/>
  <c r="X16" i="28"/>
  <c r="BK16" i="28"/>
  <c r="KX16" i="28"/>
  <c r="BW29" i="47"/>
  <c r="DL22" i="28"/>
  <c r="AL22" i="28"/>
  <c r="JL22" i="28"/>
  <c r="IY22" i="28"/>
  <c r="GL81" i="47"/>
  <c r="AY81" i="28"/>
  <c r="JY81" i="28"/>
  <c r="GL81" i="28"/>
  <c r="W79" i="47"/>
  <c r="DW79" i="47"/>
  <c r="IW79" i="47"/>
  <c r="CJ67" i="28"/>
  <c r="AJ67" i="28"/>
  <c r="GJ67" i="28"/>
  <c r="V26" i="69"/>
  <c r="CL29" i="28"/>
  <c r="AY29" i="28"/>
  <c r="IL29" i="28"/>
  <c r="LL29" i="28"/>
  <c r="IJ49" i="28"/>
  <c r="DJ10" i="28"/>
  <c r="Y43" i="28"/>
  <c r="KL43" i="28"/>
  <c r="FY43" i="28"/>
  <c r="HY42" i="47"/>
  <c r="CX16" i="28"/>
  <c r="BX16" i="28"/>
  <c r="HX16" i="28"/>
  <c r="AW67" i="28"/>
  <c r="BY81" i="47"/>
  <c r="V24" i="63"/>
  <c r="BW67" i="28"/>
  <c r="LJ67" i="28"/>
  <c r="HL29" i="28"/>
  <c r="FJ49" i="28"/>
  <c r="IL43" i="28"/>
  <c r="CL43" i="28"/>
  <c r="GL42" i="47"/>
  <c r="KK16" i="28"/>
  <c r="EJ29" i="47"/>
  <c r="L22" i="28"/>
  <c r="CY22" i="28"/>
  <c r="KY22" i="28"/>
  <c r="FY81" i="47"/>
  <c r="L81" i="28"/>
  <c r="EY81" i="28"/>
  <c r="AW79" i="47"/>
  <c r="EW79" i="47"/>
  <c r="W67" i="28"/>
  <c r="EJ67" i="28"/>
  <c r="CY29" i="28"/>
  <c r="EL29" i="28"/>
  <c r="KJ49" i="28"/>
  <c r="B10" i="47"/>
  <c r="IV10" i="47" s="1"/>
  <c r="BL43" i="28"/>
  <c r="AL43" i="28"/>
  <c r="DL42" i="47"/>
  <c r="EK16" i="28"/>
  <c r="K16" i="28"/>
  <c r="AK16" i="28"/>
  <c r="LX16" i="28"/>
  <c r="W10" i="28"/>
  <c r="O8" i="71"/>
  <c r="CX41" i="28"/>
  <c r="LX41" i="28"/>
  <c r="DX14" i="28"/>
  <c r="T26" i="63"/>
  <c r="AA32" i="63" s="1"/>
  <c r="O7" i="71"/>
  <c r="IX41" i="28"/>
  <c r="CK41" i="28"/>
  <c r="EK41" i="28"/>
  <c r="KK41" i="28"/>
  <c r="GK41" i="28"/>
  <c r="DK41" i="28"/>
  <c r="LK41" i="28"/>
  <c r="JX41" i="28"/>
  <c r="Z32" i="63"/>
  <c r="Y81" i="47"/>
  <c r="CL81" i="47"/>
  <c r="JY81" i="47"/>
  <c r="KW10" i="47"/>
  <c r="JW10" i="47"/>
  <c r="DJ10" i="47"/>
  <c r="FJ10" i="47"/>
  <c r="LJ10" i="47"/>
  <c r="AJ10" i="47"/>
  <c r="W10" i="47"/>
  <c r="GJ10" i="47"/>
  <c r="CY81" i="47"/>
  <c r="HL81" i="47"/>
  <c r="KL81" i="47"/>
  <c r="HW10" i="47"/>
  <c r="BJ10" i="47"/>
  <c r="BW10" i="47"/>
  <c r="AA27" i="68"/>
  <c r="L81" i="47"/>
  <c r="DY81" i="47"/>
  <c r="IL81" i="47"/>
  <c r="LL81" i="47"/>
  <c r="JJ10" i="47"/>
  <c r="EJ10" i="47"/>
  <c r="CW10" i="47"/>
  <c r="C80" i="47"/>
  <c r="C80" i="28"/>
  <c r="BL81" i="47"/>
  <c r="EL81" i="47"/>
  <c r="GY81" i="47"/>
  <c r="D81" i="47"/>
  <c r="JX81" i="47" s="1"/>
  <c r="LW10" i="47"/>
  <c r="HJ10" i="47"/>
  <c r="GW10" i="47"/>
  <c r="V27" i="68"/>
  <c r="FL81" i="47"/>
  <c r="DL81" i="47"/>
  <c r="HY81" i="47"/>
  <c r="LY81" i="47"/>
  <c r="IJ10" i="47"/>
  <c r="CJ10" i="47"/>
  <c r="J10" i="47"/>
  <c r="C13" i="47"/>
  <c r="C13" i="28"/>
  <c r="AA33" i="68"/>
  <c r="AL81" i="47"/>
  <c r="EY81" i="47"/>
  <c r="KJ10" i="47"/>
  <c r="IW10" i="47"/>
  <c r="EW10" i="47"/>
  <c r="H8" i="63"/>
  <c r="FK41" i="28"/>
  <c r="IK41" i="28"/>
  <c r="I7" i="71"/>
  <c r="H8" i="71"/>
  <c r="N8" i="71"/>
  <c r="H5" i="71"/>
  <c r="N5" i="71"/>
  <c r="H7" i="71"/>
  <c r="O5" i="71"/>
  <c r="DW41" i="28"/>
  <c r="KL34" i="47"/>
  <c r="O6" i="71"/>
  <c r="I6" i="71"/>
  <c r="IW41" i="28"/>
  <c r="DL34" i="47"/>
  <c r="M7" i="71"/>
  <c r="H6" i="71"/>
  <c r="I5" i="71"/>
  <c r="M5" i="71"/>
  <c r="HW41" i="28"/>
  <c r="EL34" i="47"/>
  <c r="N6" i="71"/>
  <c r="M6" i="71"/>
  <c r="I8" i="71"/>
  <c r="V23" i="64"/>
  <c r="EW49" i="28"/>
  <c r="DJ49" i="28"/>
  <c r="J49" i="28"/>
  <c r="LJ49" i="28"/>
  <c r="M5" i="63"/>
  <c r="I5" i="63"/>
  <c r="O5" i="63"/>
  <c r="W49" i="28"/>
  <c r="FW49" i="28"/>
  <c r="DW49" i="28"/>
  <c r="B49" i="28"/>
  <c r="CV49" i="28" s="1"/>
  <c r="O6" i="63"/>
  <c r="I7" i="63"/>
  <c r="H7" i="63"/>
  <c r="Z24" i="69"/>
  <c r="E44" i="47"/>
  <c r="E44" i="28"/>
  <c r="Z31" i="71"/>
  <c r="Z25" i="71"/>
  <c r="T25" i="71"/>
  <c r="BJ22" i="47"/>
  <c r="GJ49" i="28"/>
  <c r="AW49" i="28"/>
  <c r="JW49" i="28"/>
  <c r="H5" i="63"/>
  <c r="I8" i="63"/>
  <c r="I6" i="63"/>
  <c r="H5" i="69"/>
  <c r="HW49" i="28"/>
  <c r="EJ49" i="28"/>
  <c r="BW49" i="28"/>
  <c r="N6" i="63"/>
  <c r="H6" i="63"/>
  <c r="AJ49" i="28"/>
  <c r="HJ49" i="28"/>
  <c r="IW49" i="28"/>
  <c r="M6" i="63"/>
  <c r="O7" i="63"/>
  <c r="M8" i="63"/>
  <c r="T25" i="69"/>
  <c r="C65" i="47"/>
  <c r="C65" i="28"/>
  <c r="Z31" i="69"/>
  <c r="Z25" i="69"/>
  <c r="AA29" i="64"/>
  <c r="CW49" i="28"/>
  <c r="BJ49" i="28"/>
  <c r="LW49" i="28"/>
  <c r="O8" i="63"/>
  <c r="C77" i="47"/>
  <c r="C77" i="28"/>
  <c r="KW49" i="28"/>
  <c r="GW49" i="28"/>
  <c r="N8" i="63"/>
  <c r="JJ10" i="28"/>
  <c r="KJ10" i="28"/>
  <c r="BJ10" i="28"/>
  <c r="M8" i="69"/>
  <c r="IJ10" i="28"/>
  <c r="EJ10" i="28"/>
  <c r="AJ10" i="28"/>
  <c r="AY50" i="28"/>
  <c r="HW10" i="28"/>
  <c r="GJ10" i="28"/>
  <c r="BW10" i="28"/>
  <c r="B10" i="28"/>
  <c r="IV10" i="28" s="1"/>
  <c r="LW10" i="28"/>
  <c r="DW10" i="28"/>
  <c r="CJ10" i="28"/>
  <c r="IW10" i="28"/>
  <c r="EW10" i="28"/>
  <c r="JW10" i="28"/>
  <c r="AW10" i="28"/>
  <c r="I5" i="69"/>
  <c r="DY14" i="47"/>
  <c r="GL50" i="28"/>
  <c r="FW10" i="28"/>
  <c r="HJ10" i="28"/>
  <c r="FJ10" i="28"/>
  <c r="BY50" i="28"/>
  <c r="IY50" i="28"/>
  <c r="HL50" i="28"/>
  <c r="CL50" i="28"/>
  <c r="BL50" i="28"/>
  <c r="LY14" i="47"/>
  <c r="KY50" i="28"/>
  <c r="LY50" i="28"/>
  <c r="FY50" i="28"/>
  <c r="CY50" i="28"/>
  <c r="EL50" i="28"/>
  <c r="H7" i="69"/>
  <c r="GY14" i="47"/>
  <c r="L50" i="28"/>
  <c r="JL50" i="28"/>
  <c r="IL50" i="28"/>
  <c r="DL50" i="28"/>
  <c r="EY50" i="28"/>
  <c r="M5" i="69"/>
  <c r="HL14" i="47"/>
  <c r="D50" i="28"/>
  <c r="LX50" i="28" s="1"/>
  <c r="GY50" i="28"/>
  <c r="Y50" i="28"/>
  <c r="N8" i="69"/>
  <c r="M7" i="69"/>
  <c r="FL50" i="28"/>
  <c r="KL50" i="28"/>
  <c r="AL50" i="28"/>
  <c r="DL14" i="47"/>
  <c r="U24" i="71"/>
  <c r="JY50" i="28"/>
  <c r="HY50" i="28"/>
  <c r="Y14" i="47"/>
  <c r="N6" i="69"/>
  <c r="GL14" i="47"/>
  <c r="D14" i="47"/>
  <c r="IX14" i="47" s="1"/>
  <c r="EY14" i="47"/>
  <c r="EL14" i="47"/>
  <c r="AA29" i="62"/>
  <c r="H6" i="69"/>
  <c r="IL14" i="47"/>
  <c r="JL14" i="47"/>
  <c r="CY14" i="47"/>
  <c r="KL14" i="47"/>
  <c r="DJ22" i="47"/>
  <c r="KW22" i="47"/>
  <c r="V23" i="62"/>
  <c r="M6" i="69"/>
  <c r="O8" i="69"/>
  <c r="I8" i="69"/>
  <c r="O7" i="69"/>
  <c r="BY14" i="47"/>
  <c r="HY14" i="47"/>
  <c r="LJ22" i="47"/>
  <c r="AA30" i="71"/>
  <c r="U23" i="62"/>
  <c r="O6" i="69"/>
  <c r="H8" i="69"/>
  <c r="N7" i="69"/>
  <c r="AL14" i="47"/>
  <c r="FL14" i="47"/>
  <c r="HJ22" i="47"/>
  <c r="AA24" i="71"/>
  <c r="O5" i="69"/>
  <c r="I7" i="69"/>
  <c r="JY14" i="47"/>
  <c r="LL14" i="47"/>
  <c r="L14" i="47"/>
  <c r="GJ22" i="47"/>
  <c r="W22" i="47"/>
  <c r="I6" i="69"/>
  <c r="N5" i="69"/>
  <c r="CL14" i="47"/>
  <c r="BL14" i="47"/>
  <c r="FY14" i="47"/>
  <c r="AY14" i="47"/>
  <c r="DY49" i="28"/>
  <c r="EL49" i="28"/>
  <c r="JL49" i="28"/>
  <c r="AJ14" i="28"/>
  <c r="CJ14" i="28"/>
  <c r="IW14" i="28"/>
  <c r="HL43" i="47"/>
  <c r="AY43" i="47"/>
  <c r="BY43" i="47"/>
  <c r="CY43" i="47"/>
  <c r="CL42" i="47"/>
  <c r="BY42" i="47"/>
  <c r="AY42" i="47"/>
  <c r="IY42" i="47"/>
  <c r="K14" i="28"/>
  <c r="HK14" i="28"/>
  <c r="IK14" i="28"/>
  <c r="BL49" i="28"/>
  <c r="FL49" i="28"/>
  <c r="KL49" i="28"/>
  <c r="JW14" i="28"/>
  <c r="CW14" i="28"/>
  <c r="GJ14" i="28"/>
  <c r="AL43" i="47"/>
  <c r="KY43" i="47"/>
  <c r="GY43" i="47"/>
  <c r="L43" i="47"/>
  <c r="IL42" i="47"/>
  <c r="D42" i="47"/>
  <c r="EK42" i="47" s="1"/>
  <c r="L42" i="47"/>
  <c r="LX14" i="28"/>
  <c r="KK14" i="28"/>
  <c r="EK14" i="28"/>
  <c r="LY49" i="28"/>
  <c r="L49" i="28"/>
  <c r="GY49" i="28"/>
  <c r="LL49" i="28"/>
  <c r="KJ14" i="28"/>
  <c r="AW14" i="28"/>
  <c r="HW14" i="28"/>
  <c r="JJ14" i="28"/>
  <c r="IY43" i="47"/>
  <c r="KL43" i="47"/>
  <c r="LY43" i="47"/>
  <c r="GL43" i="47"/>
  <c r="CY42" i="47"/>
  <c r="EY42" i="47"/>
  <c r="HL42" i="47"/>
  <c r="GX14" i="28"/>
  <c r="JX14" i="28"/>
  <c r="CX14" i="28"/>
  <c r="D49" i="28"/>
  <c r="EX49" i="28" s="1"/>
  <c r="BY49" i="28"/>
  <c r="HY49" i="28"/>
  <c r="KY49" i="28"/>
  <c r="B14" i="28"/>
  <c r="FV14" i="28" s="1"/>
  <c r="BJ14" i="28"/>
  <c r="DJ14" i="28"/>
  <c r="HJ14" i="28"/>
  <c r="FY43" i="47"/>
  <c r="EL43" i="47"/>
  <c r="JL43" i="47"/>
  <c r="Y42" i="47"/>
  <c r="EL42" i="47"/>
  <c r="FY42" i="47"/>
  <c r="CK14" i="28"/>
  <c r="X14" i="28"/>
  <c r="GK14" i="28"/>
  <c r="DL49" i="28"/>
  <c r="EY49" i="28"/>
  <c r="GL49" i="28"/>
  <c r="JY49" i="28"/>
  <c r="LJ14" i="28"/>
  <c r="DW14" i="28"/>
  <c r="FW14" i="28"/>
  <c r="IJ14" i="28"/>
  <c r="LL43" i="47"/>
  <c r="BL43" i="47"/>
  <c r="CL43" i="47"/>
  <c r="KL42" i="47"/>
  <c r="AL42" i="47"/>
  <c r="JY42" i="47"/>
  <c r="FX14" i="28"/>
  <c r="BK14" i="28"/>
  <c r="AK14" i="28"/>
  <c r="JK14" i="28"/>
  <c r="Y49" i="28"/>
  <c r="CL49" i="28"/>
  <c r="FY49" i="28"/>
  <c r="KW14" i="28"/>
  <c r="BW14" i="28"/>
  <c r="EW14" i="28"/>
  <c r="DY43" i="47"/>
  <c r="DL43" i="47"/>
  <c r="EY43" i="47"/>
  <c r="BL42" i="47"/>
  <c r="LY42" i="47"/>
  <c r="JL42" i="47"/>
  <c r="CY7" i="47"/>
  <c r="EX14" i="28"/>
  <c r="KX14" i="28"/>
  <c r="AL49" i="28"/>
  <c r="IY49" i="28"/>
  <c r="LW14" i="28"/>
  <c r="EJ14" i="28"/>
  <c r="JY43" i="47"/>
  <c r="D43" i="47"/>
  <c r="DX43" i="47" s="1"/>
  <c r="KY42" i="47"/>
  <c r="LL42" i="47"/>
  <c r="GY42" i="47"/>
  <c r="BX14" i="28"/>
  <c r="IX14" i="28"/>
  <c r="DK14" i="28"/>
  <c r="T24" i="69"/>
  <c r="AA24" i="69" s="1"/>
  <c r="IY14" i="47"/>
  <c r="E67" i="47"/>
  <c r="E67" i="28"/>
  <c r="T27" i="69"/>
  <c r="Z27" i="69"/>
  <c r="Z33" i="69"/>
  <c r="E21" i="47"/>
  <c r="Z23" i="63"/>
  <c r="E21" i="28"/>
  <c r="Z29" i="63"/>
  <c r="T23" i="63"/>
  <c r="I8" i="68"/>
  <c r="E64" i="47"/>
  <c r="E64" i="28"/>
  <c r="CJ22" i="47"/>
  <c r="JW22" i="47"/>
  <c r="KJ22" i="47"/>
  <c r="BW22" i="47"/>
  <c r="DW22" i="47"/>
  <c r="IJ22" i="47"/>
  <c r="B22" i="47"/>
  <c r="LI22" i="47" s="1"/>
  <c r="CW22" i="47"/>
  <c r="FW22" i="47"/>
  <c r="IW22" i="47"/>
  <c r="LW22" i="47"/>
  <c r="AW22" i="47"/>
  <c r="EW22" i="47"/>
  <c r="JJ22" i="47"/>
  <c r="J22" i="47"/>
  <c r="GW22" i="47"/>
  <c r="EJ22" i="47"/>
  <c r="AJ22" i="47"/>
  <c r="FJ22" i="47"/>
  <c r="CW29" i="47"/>
  <c r="FW29" i="47"/>
  <c r="KJ29" i="47"/>
  <c r="DJ41" i="28"/>
  <c r="JW41" i="28"/>
  <c r="KJ41" i="28"/>
  <c r="AA28" i="71"/>
  <c r="FL34" i="47"/>
  <c r="CL34" i="47"/>
  <c r="GL34" i="47"/>
  <c r="CJ29" i="47"/>
  <c r="DJ29" i="47"/>
  <c r="GJ29" i="47"/>
  <c r="LJ29" i="47"/>
  <c r="FW41" i="28"/>
  <c r="BJ41" i="28"/>
  <c r="GJ41" i="28"/>
  <c r="AA22" i="71"/>
  <c r="KY34" i="47"/>
  <c r="FY34" i="47"/>
  <c r="IL34" i="47"/>
  <c r="AL34" i="47"/>
  <c r="W41" i="28"/>
  <c r="FJ41" i="28"/>
  <c r="B41" i="28"/>
  <c r="IV41" i="28" s="1"/>
  <c r="JL34" i="47"/>
  <c r="EY34" i="47"/>
  <c r="Y34" i="47"/>
  <c r="HL34" i="47"/>
  <c r="AJ29" i="47"/>
  <c r="FJ29" i="47"/>
  <c r="JJ29" i="47"/>
  <c r="LW29" i="47"/>
  <c r="LW41" i="28"/>
  <c r="AJ41" i="28"/>
  <c r="IJ41" i="28"/>
  <c r="LJ41" i="28"/>
  <c r="D34" i="47"/>
  <c r="EX34" i="47" s="1"/>
  <c r="GY34" i="47"/>
  <c r="DY34" i="47"/>
  <c r="BY34" i="47"/>
  <c r="CJ41" i="28"/>
  <c r="EJ41" i="28"/>
  <c r="BW41" i="28"/>
  <c r="JJ41" i="28"/>
  <c r="LL34" i="47"/>
  <c r="AY34" i="47"/>
  <c r="JY34" i="47"/>
  <c r="J41" i="28"/>
  <c r="AW41" i="28"/>
  <c r="HJ41" i="28"/>
  <c r="KW41" i="28"/>
  <c r="LY34" i="47"/>
  <c r="IY34" i="47"/>
  <c r="BL34" i="47"/>
  <c r="J29" i="47"/>
  <c r="IJ29" i="47"/>
  <c r="IW29" i="47"/>
  <c r="W29" i="47"/>
  <c r="HW29" i="47"/>
  <c r="HJ29" i="47"/>
  <c r="AW29" i="47"/>
  <c r="DW29" i="47"/>
  <c r="CW41" i="28"/>
  <c r="GW41"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DK48" i="28" s="1"/>
  <c r="IJ22" i="28"/>
  <c r="GY48" i="28"/>
  <c r="B22" i="28"/>
  <c r="GV22" i="28" s="1"/>
  <c r="EY48" i="28"/>
  <c r="KW46" i="47"/>
  <c r="GQ128" i="47"/>
  <c r="GQ129" i="47" s="1"/>
  <c r="IL45" i="28"/>
  <c r="KL48" i="28"/>
  <c r="BD128" i="47"/>
  <c r="BD129" i="47" s="1"/>
  <c r="IL7" i="47"/>
  <c r="N5" i="61"/>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45" i="28"/>
  <c r="LL48" i="28"/>
  <c r="CL48" i="28"/>
  <c r="JL48" i="28"/>
  <c r="JY48" i="28"/>
  <c r="AJ22" i="28"/>
  <c r="HJ22" i="28"/>
  <c r="IW22" i="28"/>
  <c r="DL45" i="28"/>
  <c r="LY48" i="28"/>
  <c r="DY48" i="28"/>
  <c r="DL48" i="28"/>
  <c r="KY48" i="28"/>
  <c r="EW46" i="47"/>
  <c r="AW22" i="28"/>
  <c r="KL45" i="28"/>
  <c r="BL48" i="28"/>
  <c r="IY48" i="28"/>
  <c r="JW46" i="47"/>
  <c r="LY7" i="47"/>
  <c r="KL7" i="47"/>
  <c r="DL7" i="47"/>
  <c r="DY7" i="47"/>
  <c r="M5" i="61"/>
  <c r="Z29" i="61"/>
  <c r="JL7" i="47"/>
  <c r="BY7" i="47"/>
  <c r="GL7" i="47"/>
  <c r="EY7" i="47"/>
  <c r="H6" i="61"/>
  <c r="O6" i="61"/>
  <c r="M8" i="61"/>
  <c r="GY7" i="47"/>
  <c r="IY7" i="47"/>
  <c r="FL7" i="47"/>
  <c r="N7" i="61"/>
  <c r="M6" i="61"/>
  <c r="HL7" i="47"/>
  <c r="JY7" i="47"/>
  <c r="BL7" i="47"/>
  <c r="O5" i="61"/>
  <c r="N6" i="61"/>
  <c r="H5" i="61"/>
  <c r="Y7" i="47"/>
  <c r="FY7" i="47"/>
  <c r="KY7" i="47"/>
  <c r="I7" i="61"/>
  <c r="O7" i="61"/>
  <c r="CL7" i="47"/>
  <c r="AY7" i="47"/>
  <c r="HY7" i="47"/>
  <c r="H7" i="61"/>
  <c r="M7" i="61"/>
  <c r="N8" i="61"/>
  <c r="E7" i="28"/>
  <c r="BY7" i="28" s="1"/>
  <c r="D7" i="47"/>
  <c r="GX7" i="47" s="1"/>
  <c r="L7" i="47"/>
  <c r="I5" i="61"/>
  <c r="O8" i="61"/>
  <c r="I8" i="61"/>
  <c r="FY45" i="47"/>
  <c r="AA31" i="70"/>
  <c r="V22" i="64"/>
  <c r="AA22" i="64"/>
  <c r="CY45" i="47"/>
  <c r="U22" i="64"/>
  <c r="U25" i="70"/>
  <c r="LL45" i="47"/>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T23" i="61"/>
  <c r="V23" i="61" s="1"/>
  <c r="IJ60" i="28"/>
  <c r="IJ46" i="28"/>
  <c r="IW46" i="28"/>
  <c r="W30" i="28"/>
  <c r="AJ30" i="28"/>
  <c r="IW30" i="28"/>
  <c r="LJ30" i="28"/>
  <c r="FW30" i="28"/>
  <c r="CW30" i="28"/>
  <c r="GJ30" i="28"/>
  <c r="Y88" i="28"/>
  <c r="AW30" i="28"/>
  <c r="BJ30" i="28"/>
  <c r="HJ30" i="28"/>
  <c r="EW30" i="28"/>
  <c r="HW30" i="28"/>
  <c r="KW30" i="28"/>
  <c r="DJ30" i="28"/>
  <c r="JW30" i="28"/>
  <c r="B30" i="28"/>
  <c r="LV30" i="28" s="1"/>
  <c r="J30" i="28"/>
  <c r="FJ30" i="28"/>
  <c r="GW30" i="28"/>
  <c r="KJ30" i="28"/>
  <c r="CJ30" i="28"/>
  <c r="BW30" i="28"/>
  <c r="IJ30" i="28"/>
  <c r="CJ46" i="28"/>
  <c r="KJ46" i="28"/>
  <c r="K6" i="70"/>
  <c r="E23" i="26" s="1"/>
  <c r="FW46" i="28"/>
  <c r="DJ46" i="28"/>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IW46" i="47"/>
  <c r="IJ46" i="47"/>
  <c r="BJ46" i="28"/>
  <c r="FJ46" i="28"/>
  <c r="LW46" i="28"/>
  <c r="EW46" i="28"/>
  <c r="GW46" i="28"/>
  <c r="LJ46" i="28"/>
  <c r="AJ46" i="28"/>
  <c r="DW46" i="28"/>
  <c r="EJ46" i="28"/>
  <c r="B46" i="28"/>
  <c r="EV46" i="28" s="1"/>
  <c r="W46" i="28"/>
  <c r="BW46" i="28"/>
  <c r="CW46" i="28"/>
  <c r="JW46" i="28"/>
  <c r="JJ46" i="28"/>
  <c r="HJ46" i="28"/>
  <c r="GJ46" i="28"/>
  <c r="KW46" i="28"/>
  <c r="AW46" i="28"/>
  <c r="HW46" i="28"/>
  <c r="U27" i="72"/>
  <c r="FJ41" i="47"/>
  <c r="J41" i="47"/>
  <c r="IJ41" i="47"/>
  <c r="DJ60" i="28"/>
  <c r="FJ60" i="28"/>
  <c r="L6" i="70"/>
  <c r="K8" i="70"/>
  <c r="E25" i="26" s="1"/>
  <c r="V27" i="72"/>
  <c r="AW60" i="28"/>
  <c r="DW60" i="28"/>
  <c r="HW60" i="28"/>
  <c r="KW60" i="28"/>
  <c r="CJ41" i="47"/>
  <c r="JJ41" i="47"/>
  <c r="EW41" i="47"/>
  <c r="AJ60" i="28"/>
  <c r="CJ60" i="28"/>
  <c r="IW60" i="28"/>
  <c r="DW41" i="47"/>
  <c r="LJ41" i="47"/>
  <c r="BJ41" i="47"/>
  <c r="LW41" i="47"/>
  <c r="EJ60" i="28"/>
  <c r="EW60" i="28"/>
  <c r="GW60" i="28"/>
  <c r="GW41" i="47"/>
  <c r="GJ41" i="47"/>
  <c r="FW41" i="47"/>
  <c r="KW41" i="47"/>
  <c r="J6" i="70"/>
  <c r="FW60" i="28"/>
  <c r="GJ60" i="28"/>
  <c r="JJ60" i="28"/>
  <c r="JW41" i="47"/>
  <c r="EJ41" i="47"/>
  <c r="W41" i="47"/>
  <c r="B41" i="47"/>
  <c r="IV41" i="47" s="1"/>
  <c r="CW60" i="28"/>
  <c r="HJ60" i="28"/>
  <c r="KJ60" i="28"/>
  <c r="AJ41" i="47"/>
  <c r="KJ41" i="47"/>
  <c r="DJ41" i="47"/>
  <c r="J8" i="70"/>
  <c r="L7" i="70"/>
  <c r="AA27" i="72"/>
  <c r="J60" i="28"/>
  <c r="BJ60" i="28"/>
  <c r="JW60" i="28"/>
  <c r="B60" i="28"/>
  <c r="II60" i="28" s="1"/>
  <c r="HJ41" i="47"/>
  <c r="AW41" i="47"/>
  <c r="HW41" i="47"/>
  <c r="BW60" i="28"/>
  <c r="W60" i="28"/>
  <c r="LJ60" i="28"/>
  <c r="IW41" i="47"/>
  <c r="CW41" i="47"/>
  <c r="U26" i="71"/>
  <c r="V26" i="71"/>
  <c r="IY11" i="28"/>
  <c r="AA26" i="71"/>
  <c r="J5" i="70"/>
  <c r="L8" i="70"/>
  <c r="KL11" i="28"/>
  <c r="FY11" i="28"/>
  <c r="Y45" i="28"/>
  <c r="BY45" i="28"/>
  <c r="IY45" i="28"/>
  <c r="KY45" i="28"/>
  <c r="DY45" i="28"/>
  <c r="AL45" i="28"/>
  <c r="JL45" i="28"/>
  <c r="D45" i="28"/>
  <c r="GK45" i="28" s="1"/>
  <c r="BL45" i="28"/>
  <c r="EL45" i="28"/>
  <c r="LL45" i="28"/>
  <c r="CL45" i="28"/>
  <c r="CY45" i="28"/>
  <c r="GY45" i="28"/>
  <c r="FL45" i="28"/>
  <c r="FY45" i="28"/>
  <c r="GL45" i="28"/>
  <c r="J5" i="67"/>
  <c r="J7" i="70"/>
  <c r="AY45" i="28"/>
  <c r="HY45" i="28"/>
  <c r="HL45" i="28"/>
  <c r="EY45" i="28"/>
  <c r="JY45" i="28"/>
  <c r="GL88" i="28"/>
  <c r="KY88" i="28"/>
  <c r="EL88" i="28"/>
  <c r="IY88" i="28"/>
  <c r="LL88" i="28"/>
  <c r="D88" i="28"/>
  <c r="CK88" i="28" s="1"/>
  <c r="J6" i="72"/>
  <c r="IL88" i="28"/>
  <c r="L88" i="28"/>
  <c r="BY88" i="28"/>
  <c r="KL88" i="28"/>
  <c r="BL88" i="28"/>
  <c r="DY88" i="28"/>
  <c r="AY88" i="28"/>
  <c r="DL88" i="28"/>
  <c r="FY88" i="28"/>
  <c r="CY88" i="28"/>
  <c r="FL88" i="28"/>
  <c r="HY88" i="28"/>
  <c r="J8" i="67"/>
  <c r="AL88" i="28"/>
  <c r="EY88" i="28"/>
  <c r="HL88" i="28"/>
  <c r="JY88" i="28"/>
  <c r="CL88" i="28"/>
  <c r="GY88" i="28"/>
  <c r="JL88" i="28"/>
  <c r="AA22" i="72"/>
  <c r="U22" i="72"/>
  <c r="V22" i="72"/>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L6" i="67"/>
  <c r="L5" i="72"/>
  <c r="K6" i="67"/>
  <c r="E63" i="26" s="1"/>
  <c r="K7" i="67"/>
  <c r="E64" i="26" s="1"/>
  <c r="J5" i="72"/>
  <c r="K5" i="67"/>
  <c r="E62" i="26" s="1"/>
  <c r="J6" i="67"/>
  <c r="L8" i="67"/>
  <c r="V24" i="72"/>
  <c r="K8" i="72"/>
  <c r="E30" i="26" s="1"/>
  <c r="O7" i="62"/>
  <c r="K8" i="67"/>
  <c r="I7" i="62"/>
  <c r="N8" i="62"/>
  <c r="J8" i="72"/>
  <c r="L5" i="67"/>
  <c r="L6" i="72"/>
  <c r="J7" i="67"/>
  <c r="K6" i="72"/>
  <c r="J8" i="64"/>
  <c r="O6" i="62"/>
  <c r="L7" i="67"/>
  <c r="L8" i="72"/>
  <c r="AA23" i="71"/>
  <c r="V23" i="71"/>
  <c r="U23" i="71"/>
  <c r="K8" i="64"/>
  <c r="E40" i="26" s="1"/>
  <c r="K5" i="72"/>
  <c r="E27" i="26" s="1"/>
  <c r="I5" i="62"/>
  <c r="O8" i="62"/>
  <c r="N5" i="62"/>
  <c r="N6" i="62"/>
  <c r="I6" i="62"/>
  <c r="L7" i="72"/>
  <c r="J7" i="72"/>
  <c r="H6" i="62"/>
  <c r="H7" i="62"/>
  <c r="N7" i="62"/>
  <c r="M5" i="62"/>
  <c r="O5" i="62"/>
  <c r="H5" i="62"/>
  <c r="M7" i="62"/>
  <c r="H8" i="62"/>
  <c r="K7" i="72"/>
  <c r="E29" i="26" s="1"/>
  <c r="U24" i="72"/>
  <c r="AA30" i="72"/>
  <c r="E15" i="47"/>
  <c r="E15" i="28"/>
  <c r="Z30" i="62"/>
  <c r="T24" i="62"/>
  <c r="Z24" i="62"/>
  <c r="C18" i="28"/>
  <c r="I8" i="62"/>
  <c r="C18" i="47"/>
  <c r="Z27" i="62"/>
  <c r="Z33" i="62"/>
  <c r="M8" i="62"/>
  <c r="T27" i="62"/>
  <c r="M6" i="62"/>
  <c r="L6" i="64"/>
  <c r="E13" i="47"/>
  <c r="E13" i="28"/>
  <c r="Z28" i="62"/>
  <c r="T22" i="62"/>
  <c r="Z22" i="62"/>
  <c r="V25" i="65"/>
  <c r="JB132" i="28"/>
  <c r="IV2" i="28" s="1"/>
  <c r="AA25" i="65"/>
  <c r="GB132" i="28"/>
  <c r="FV2" i="28" s="1"/>
  <c r="K6" i="64"/>
  <c r="E38" i="26" s="1"/>
  <c r="J5" i="64"/>
  <c r="J7" i="64"/>
  <c r="AA31" i="65"/>
  <c r="K7" i="64"/>
  <c r="E39" i="26" s="1"/>
  <c r="L7" i="64"/>
  <c r="U23" i="69"/>
  <c r="AA24" i="64"/>
  <c r="V24" i="64"/>
  <c r="AA32" i="62"/>
  <c r="V23" i="69"/>
  <c r="V26" i="62"/>
  <c r="AA23" i="69"/>
  <c r="U26" i="62"/>
  <c r="L8" i="64"/>
  <c r="J6" i="64"/>
  <c r="L5" i="64"/>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CX74" i="28"/>
  <c r="IK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FK52"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H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HV20" i="47"/>
  <c r="GI20" i="47"/>
  <c r="IV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V8" i="28"/>
  <c r="B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JX78" i="47"/>
  <c r="DX78" i="47"/>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K79" i="28"/>
  <c r="LK79" i="28"/>
  <c r="JK79" i="28"/>
  <c r="IX79" i="28"/>
  <c r="DX79" i="28"/>
  <c r="CX79" i="28"/>
  <c r="BX79" i="28"/>
  <c r="AX79" i="28"/>
  <c r="DK79" i="28"/>
  <c r="CK79" i="28"/>
  <c r="BK79" i="28"/>
  <c r="X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DI20" i="47" l="1"/>
  <c r="II20" i="47"/>
  <c r="V20" i="47"/>
  <c r="LV20" i="47"/>
  <c r="CI20" i="47"/>
  <c r="I20" i="47"/>
  <c r="DV20" i="47"/>
  <c r="LI20" i="47"/>
  <c r="CV20" i="47"/>
  <c r="EV20" i="47"/>
  <c r="EI20" i="47"/>
  <c r="JI20" i="47"/>
  <c r="GV20" i="47"/>
  <c r="FI20" i="47"/>
  <c r="AI20" i="47"/>
  <c r="BI20" i="47"/>
  <c r="AV20" i="47"/>
  <c r="BV20" i="47"/>
  <c r="KI20" i="47"/>
  <c r="KV20" i="47"/>
  <c r="FV20" i="47"/>
  <c r="HI20" i="47"/>
  <c r="EK79" i="28"/>
  <c r="EX79" i="28"/>
  <c r="AK79" i="28"/>
  <c r="GK79" i="28"/>
  <c r="FX79" i="28"/>
  <c r="JX79" i="28"/>
  <c r="K79" i="28"/>
  <c r="HK79" i="28"/>
  <c r="GX79" i="28"/>
  <c r="KX79" i="28"/>
  <c r="KI83" i="28"/>
  <c r="LX79" i="28"/>
  <c r="FK79" i="28"/>
  <c r="IK79" i="28"/>
  <c r="GV57" i="47"/>
  <c r="AV8" i="47"/>
  <c r="LX18" i="28"/>
  <c r="CV8" i="47"/>
  <c r="I8" i="47"/>
  <c r="V8" i="47"/>
  <c r="DX18" i="28"/>
  <c r="IV8" i="47"/>
  <c r="KX18" i="28"/>
  <c r="GK55" i="28"/>
  <c r="AX55" i="28"/>
  <c r="JI8" i="47"/>
  <c r="HX18" i="28"/>
  <c r="AK55" i="28"/>
  <c r="DK18" i="28"/>
  <c r="BI87" i="47"/>
  <c r="KI8" i="47"/>
  <c r="IX18" i="28"/>
  <c r="GI87" i="47"/>
  <c r="HI8" i="47"/>
  <c r="V87" i="47"/>
  <c r="FI8" i="47"/>
  <c r="JK18" i="28"/>
  <c r="AA28" i="66"/>
  <c r="DV87" i="47"/>
  <c r="CV87" i="47"/>
  <c r="KV87" i="47"/>
  <c r="II87" i="47"/>
  <c r="JV87" i="47"/>
  <c r="EV87" i="47"/>
  <c r="HI87" i="47"/>
  <c r="IX78" i="47"/>
  <c r="JV71" i="47"/>
  <c r="II71" i="28"/>
  <c r="GI71" i="47"/>
  <c r="LV83" i="28"/>
  <c r="FI71" i="47"/>
  <c r="X78" i="47"/>
  <c r="CI83" i="28"/>
  <c r="GV71" i="47"/>
  <c r="BX78" i="47"/>
  <c r="EV83" i="28"/>
  <c r="AI71" i="47"/>
  <c r="II83" i="28"/>
  <c r="FX78" i="47"/>
  <c r="FV83" i="28"/>
  <c r="I88" i="47"/>
  <c r="AX78" i="47"/>
  <c r="GX78" i="47"/>
  <c r="KX78" i="47"/>
  <c r="IV83" i="28"/>
  <c r="CV83" i="28"/>
  <c r="EI83" i="28"/>
  <c r="GV88" i="47"/>
  <c r="V71" i="47"/>
  <c r="KI71" i="47"/>
  <c r="LV71" i="47"/>
  <c r="GV71" i="28"/>
  <c r="I71" i="47"/>
  <c r="JI71" i="47"/>
  <c r="CV71" i="47"/>
  <c r="CI71" i="47"/>
  <c r="EX78" i="47"/>
  <c r="AK78" i="47"/>
  <c r="DK78" i="47"/>
  <c r="JK78" i="47"/>
  <c r="LK78" i="47"/>
  <c r="JV83" i="28"/>
  <c r="HV83" i="28"/>
  <c r="I83" i="28"/>
  <c r="DV71" i="47"/>
  <c r="AV71" i="47"/>
  <c r="II71" i="47"/>
  <c r="HV71" i="47"/>
  <c r="CX78" i="47"/>
  <c r="KK78" i="47"/>
  <c r="V83" i="28"/>
  <c r="CK78" i="47"/>
  <c r="EK78" i="47"/>
  <c r="IK78" i="47"/>
  <c r="LX78" i="47"/>
  <c r="HI83" i="28"/>
  <c r="JI83" i="28"/>
  <c r="DV83" i="28"/>
  <c r="AV83" i="28"/>
  <c r="IV71" i="47"/>
  <c r="FV71" i="47"/>
  <c r="LI71" i="47"/>
  <c r="LI83" i="28"/>
  <c r="K78" i="47"/>
  <c r="FK78" i="47"/>
  <c r="GK78" i="47"/>
  <c r="GV83" i="28"/>
  <c r="BV83" i="28"/>
  <c r="DI83" i="28"/>
  <c r="BI83" i="28"/>
  <c r="EI71" i="47"/>
  <c r="KV71" i="47"/>
  <c r="BI71" i="47"/>
  <c r="FI83" i="28"/>
  <c r="BK78" i="47"/>
  <c r="HX78" i="47"/>
  <c r="GI83" i="28"/>
  <c r="AI83" i="28"/>
  <c r="DI62" i="47"/>
  <c r="KI88" i="47"/>
  <c r="DI71" i="47"/>
  <c r="BV71" i="47"/>
  <c r="GI71" i="28"/>
  <c r="KI87" i="47"/>
  <c r="GV87" i="47"/>
  <c r="DI87" i="47"/>
  <c r="HV87" i="47"/>
  <c r="AI87" i="47"/>
  <c r="LI87" i="47"/>
  <c r="AV87" i="47"/>
  <c r="LV87" i="47"/>
  <c r="EI87" i="47"/>
  <c r="I87" i="47"/>
  <c r="IV87" i="47"/>
  <c r="FI87" i="47"/>
  <c r="BV87" i="47"/>
  <c r="CI87" i="47"/>
  <c r="JI87" i="47"/>
  <c r="LI62" i="47"/>
  <c r="KV88" i="47"/>
  <c r="AI88" i="47"/>
  <c r="DI88" i="47"/>
  <c r="DV71" i="28"/>
  <c r="KI71" i="28"/>
  <c r="LV71" i="28"/>
  <c r="JV62" i="47"/>
  <c r="GV55" i="28"/>
  <c r="LV88" i="47"/>
  <c r="EV88" i="47"/>
  <c r="EI88" i="47"/>
  <c r="FV71" i="28"/>
  <c r="I71" i="28"/>
  <c r="BI71" i="28"/>
  <c r="HI71" i="28"/>
  <c r="AV71" i="28"/>
  <c r="DI71" i="28"/>
  <c r="AV88" i="47"/>
  <c r="GI88" i="47"/>
  <c r="CI88" i="47"/>
  <c r="V88" i="47"/>
  <c r="AV59" i="28"/>
  <c r="IV88" i="47"/>
  <c r="HI88" i="47"/>
  <c r="JV88" i="47"/>
  <c r="JI88" i="47"/>
  <c r="KI59" i="28"/>
  <c r="FI71" i="28"/>
  <c r="IV71" i="28"/>
  <c r="KV71" i="28"/>
  <c r="BI88" i="47"/>
  <c r="DV88" i="47"/>
  <c r="BV88" i="47"/>
  <c r="IV20" i="28"/>
  <c r="V59" i="28"/>
  <c r="HV71" i="28"/>
  <c r="LI71" i="28"/>
  <c r="CV71" i="28"/>
  <c r="CV88" i="47"/>
  <c r="II88" i="47"/>
  <c r="LI88" i="47"/>
  <c r="V71" i="28"/>
  <c r="JV71" i="28"/>
  <c r="AI71" i="28"/>
  <c r="BV71" i="28"/>
  <c r="AI62" i="47"/>
  <c r="FV88" i="47"/>
  <c r="FI88" i="47"/>
  <c r="EI71" i="28"/>
  <c r="CI71" i="28"/>
  <c r="EV71" i="28"/>
  <c r="KK60" i="47"/>
  <c r="CX76" i="28"/>
  <c r="GI8" i="47"/>
  <c r="CI8" i="47"/>
  <c r="DV8" i="47"/>
  <c r="AX18" i="28"/>
  <c r="CX18" i="28"/>
  <c r="GK18" i="28"/>
  <c r="K55" i="28"/>
  <c r="LX55" i="28"/>
  <c r="AI8" i="47"/>
  <c r="LI8" i="47"/>
  <c r="LV8" i="47"/>
  <c r="BK18" i="28"/>
  <c r="X18" i="28"/>
  <c r="FX18" i="28"/>
  <c r="DK55" i="28"/>
  <c r="U22" i="66"/>
  <c r="DJ23" i="47"/>
  <c r="JJ23" i="47"/>
  <c r="K81" i="28"/>
  <c r="IX55" i="28"/>
  <c r="KK81" i="28"/>
  <c r="BV8" i="47"/>
  <c r="JV8" i="47"/>
  <c r="DI8" i="47"/>
  <c r="EV8" i="47"/>
  <c r="EK18" i="28"/>
  <c r="EX18" i="28"/>
  <c r="IK18" i="28"/>
  <c r="EX55" i="28"/>
  <c r="DX55" i="28"/>
  <c r="W23" i="47"/>
  <c r="BJ23" i="47"/>
  <c r="BX18" i="28"/>
  <c r="HK18" i="28"/>
  <c r="EV66" i="28"/>
  <c r="FV8" i="47"/>
  <c r="BI8" i="47"/>
  <c r="II8" i="47"/>
  <c r="GV8" i="47"/>
  <c r="K18" i="28"/>
  <c r="FK18" i="28"/>
  <c r="JX18" i="28"/>
  <c r="FX55" i="28"/>
  <c r="FK55" i="28"/>
  <c r="AK18" i="28"/>
  <c r="HV8" i="47"/>
  <c r="EI8" i="47"/>
  <c r="LK18" i="28"/>
  <c r="CK18" i="28"/>
  <c r="GX18" i="28"/>
  <c r="HX55" i="28"/>
  <c r="BX55" i="28"/>
  <c r="EL60" i="28"/>
  <c r="DK43" i="28"/>
  <c r="FK43" i="28"/>
  <c r="IW23" i="47"/>
  <c r="BI45" i="47"/>
  <c r="GI15" i="28"/>
  <c r="DV45" i="47"/>
  <c r="V15" i="28"/>
  <c r="EV45" i="47"/>
  <c r="HV15" i="28"/>
  <c r="EV15" i="28"/>
  <c r="JW72" i="47"/>
  <c r="CW23" i="47"/>
  <c r="BW23" i="47"/>
  <c r="EW69" i="28"/>
  <c r="JV15" i="28"/>
  <c r="CW72" i="47"/>
  <c r="AW23" i="47"/>
  <c r="LW23" i="47"/>
  <c r="AJ23" i="47"/>
  <c r="DL60" i="28"/>
  <c r="JX32" i="28"/>
  <c r="BV45" i="47"/>
  <c r="KW69" i="28"/>
  <c r="CY60" i="28"/>
  <c r="AY60" i="28"/>
  <c r="KK43" i="28"/>
  <c r="HV45" i="47"/>
  <c r="JW69" i="28"/>
  <c r="LV45" i="47"/>
  <c r="X43" i="28"/>
  <c r="CJ69" i="28"/>
  <c r="EI15" i="28"/>
  <c r="GY60" i="28"/>
  <c r="CI45" i="47"/>
  <c r="GJ69" i="28"/>
  <c r="JI15" i="28"/>
  <c r="CJ23" i="47"/>
  <c r="LX32" i="28"/>
  <c r="V45" i="47"/>
  <c r="II45" i="47"/>
  <c r="IV45" i="47"/>
  <c r="HK43" i="28"/>
  <c r="BK43" i="28"/>
  <c r="AW69" i="28"/>
  <c r="J69" i="28"/>
  <c r="FV15" i="28"/>
  <c r="I15" i="28"/>
  <c r="CI15" i="28"/>
  <c r="EW23" i="47"/>
  <c r="JY60" i="28"/>
  <c r="DY60" i="28"/>
  <c r="JL60" i="28"/>
  <c r="AL60" i="28"/>
  <c r="CK43" i="28"/>
  <c r="BI15" i="28"/>
  <c r="BW72" i="47"/>
  <c r="J8" i="69"/>
  <c r="KX32" i="28"/>
  <c r="EI45" i="47"/>
  <c r="KV45" i="47"/>
  <c r="GX43" i="28"/>
  <c r="JX43" i="28"/>
  <c r="IK52" i="47"/>
  <c r="JJ69" i="28"/>
  <c r="FW69" i="28"/>
  <c r="BV15" i="28"/>
  <c r="HI15" i="28"/>
  <c r="AV15" i="28"/>
  <c r="LV15" i="28"/>
  <c r="DW72" i="47"/>
  <c r="FW72" i="47"/>
  <c r="HW23" i="47"/>
  <c r="KL60" i="28"/>
  <c r="DW69" i="28"/>
  <c r="AI15" i="28"/>
  <c r="B23" i="47"/>
  <c r="I23" i="47" s="1"/>
  <c r="CK32" i="28"/>
  <c r="DI45" i="47"/>
  <c r="I45" i="47"/>
  <c r="GK43" i="28"/>
  <c r="JK43" i="28"/>
  <c r="DX52" i="47"/>
  <c r="IW69" i="28"/>
  <c r="DI15" i="28"/>
  <c r="DV15" i="28"/>
  <c r="IV15" i="28"/>
  <c r="KV15" i="28"/>
  <c r="J72" i="47"/>
  <c r="AW72" i="47"/>
  <c r="FW23" i="47"/>
  <c r="KW23" i="47"/>
  <c r="KJ23" i="47"/>
  <c r="JW23" i="47"/>
  <c r="BY60" i="28"/>
  <c r="JV45" i="47"/>
  <c r="DX43" i="28"/>
  <c r="DK32" i="28"/>
  <c r="AI45" i="47"/>
  <c r="CV45" i="47"/>
  <c r="FI31" i="28"/>
  <c r="IK43" i="28"/>
  <c r="KX43" i="28"/>
  <c r="X52" i="47"/>
  <c r="IJ69" i="28"/>
  <c r="BJ69" i="28"/>
  <c r="FI15" i="28"/>
  <c r="GV15" i="28"/>
  <c r="LI15" i="28"/>
  <c r="EJ72" i="47"/>
  <c r="FJ23" i="47"/>
  <c r="HJ23" i="47"/>
  <c r="GL60" i="28"/>
  <c r="FV45" i="47"/>
  <c r="LJ23" i="47"/>
  <c r="DX32" i="28"/>
  <c r="HI45" i="47"/>
  <c r="FI45" i="47"/>
  <c r="AX43" i="28"/>
  <c r="LK43" i="28"/>
  <c r="JK52" i="47"/>
  <c r="W69" i="28"/>
  <c r="BW69" i="28"/>
  <c r="CV15" i="28"/>
  <c r="II15" i="28"/>
  <c r="GJ72" i="47"/>
  <c r="J23" i="47"/>
  <c r="IJ23" i="47"/>
  <c r="GW23" i="47"/>
  <c r="GJ23" i="47"/>
  <c r="DW23" i="47"/>
  <c r="KY60" i="28"/>
  <c r="KX60" i="47"/>
  <c r="AX31" i="28"/>
  <c r="K31" i="28"/>
  <c r="CK60" i="47"/>
  <c r="CX31" i="28"/>
  <c r="EX31" i="28"/>
  <c r="FK17" i="28"/>
  <c r="JJ16" i="47"/>
  <c r="FK31" i="28"/>
  <c r="KK17" i="28"/>
  <c r="BK17" i="28"/>
  <c r="HK31" i="28"/>
  <c r="K60" i="47"/>
  <c r="CX60" i="47"/>
  <c r="IX31" i="28"/>
  <c r="JX60" i="47"/>
  <c r="LK17" i="28"/>
  <c r="FX17" i="28"/>
  <c r="EK17" i="28"/>
  <c r="J16" i="47"/>
  <c r="K17" i="28"/>
  <c r="CX17" i="28"/>
  <c r="DI29" i="47"/>
  <c r="BX17" i="28"/>
  <c r="JK17" i="28"/>
  <c r="GX17" i="28"/>
  <c r="IJ16" i="47"/>
  <c r="DW16" i="47"/>
  <c r="LX17" i="28"/>
  <c r="X17" i="28"/>
  <c r="FX51" i="47"/>
  <c r="AW16" i="47"/>
  <c r="CK17" i="28"/>
  <c r="HK17" i="28"/>
  <c r="AX17" i="28"/>
  <c r="DX17" i="28"/>
  <c r="AK17" i="28"/>
  <c r="IK17" i="28"/>
  <c r="GK17" i="28"/>
  <c r="IX17" i="28"/>
  <c r="EX17" i="28"/>
  <c r="KX17" i="28"/>
  <c r="IW16" i="47"/>
  <c r="AI29" i="47"/>
  <c r="JX17" i="28"/>
  <c r="DK17" i="28"/>
  <c r="FJ16" i="47"/>
  <c r="HV62" i="47"/>
  <c r="HI62" i="47"/>
  <c r="II62" i="47"/>
  <c r="KV62" i="47"/>
  <c r="CV55" i="28"/>
  <c r="LI55" i="28"/>
  <c r="BV20" i="28"/>
  <c r="CI59" i="28"/>
  <c r="BI59" i="28"/>
  <c r="GV59" i="28"/>
  <c r="LV59" i="28"/>
  <c r="BI62" i="47"/>
  <c r="FI62" i="47"/>
  <c r="JI62" i="47"/>
  <c r="DI55" i="28"/>
  <c r="GI55" i="28"/>
  <c r="FV20" i="28"/>
  <c r="II59" i="28"/>
  <c r="IV59" i="28"/>
  <c r="HV59" i="28"/>
  <c r="I62" i="47"/>
  <c r="BV62" i="47"/>
  <c r="FV62" i="47"/>
  <c r="LV62" i="47"/>
  <c r="HI55" i="28"/>
  <c r="BI20" i="28"/>
  <c r="FI59" i="28"/>
  <c r="I59" i="28"/>
  <c r="BV59" i="28"/>
  <c r="CI62" i="47"/>
  <c r="DV62" i="47"/>
  <c r="KI62" i="47"/>
  <c r="AV55" i="28"/>
  <c r="EV20" i="28"/>
  <c r="JV59" i="28"/>
  <c r="DV59" i="28"/>
  <c r="FV59" i="28"/>
  <c r="U25" i="62"/>
  <c r="V62" i="47"/>
  <c r="GV62" i="47"/>
  <c r="EI62" i="47"/>
  <c r="KV55" i="28"/>
  <c r="BI55" i="28"/>
  <c r="JI20" i="28"/>
  <c r="JI59" i="28"/>
  <c r="EI59" i="28"/>
  <c r="AI59" i="28"/>
  <c r="GI62" i="47"/>
  <c r="FV55" i="28"/>
  <c r="HV55" i="28"/>
  <c r="DV20" i="28"/>
  <c r="CV59" i="28"/>
  <c r="KV59" i="28"/>
  <c r="EV59" i="28"/>
  <c r="AA33" i="65"/>
  <c r="AA27" i="65"/>
  <c r="AV62" i="47"/>
  <c r="CV62" i="47"/>
  <c r="EV62" i="47"/>
  <c r="CI55" i="28"/>
  <c r="EV55" i="28"/>
  <c r="AI20" i="28"/>
  <c r="GI20" i="28"/>
  <c r="GI59" i="28"/>
  <c r="LI59" i="28"/>
  <c r="DI59" i="28"/>
  <c r="V27" i="65"/>
  <c r="X31" i="28"/>
  <c r="DX31" i="28"/>
  <c r="GK31" i="28"/>
  <c r="IV8" i="28"/>
  <c r="FK60" i="47"/>
  <c r="DK60" i="47"/>
  <c r="AX60" i="47"/>
  <c r="EK52" i="28"/>
  <c r="FK74" i="28"/>
  <c r="HK74" i="28"/>
  <c r="EK31" i="28"/>
  <c r="KK31" i="28"/>
  <c r="IK31" i="28"/>
  <c r="I8" i="28"/>
  <c r="V16" i="28"/>
  <c r="AK60" i="47"/>
  <c r="GX60" i="47"/>
  <c r="HK60" i="47"/>
  <c r="LK74" i="28"/>
  <c r="BX31" i="28"/>
  <c r="KX31" i="28"/>
  <c r="JK31" i="28"/>
  <c r="EI8" i="28"/>
  <c r="HV16" i="28"/>
  <c r="HX60" i="47"/>
  <c r="LK60" i="47"/>
  <c r="X60" i="47"/>
  <c r="GX74" i="28"/>
  <c r="CK31" i="28"/>
  <c r="LK31" i="28"/>
  <c r="FX31" i="28"/>
  <c r="KV8" i="28"/>
  <c r="FX60" i="47"/>
  <c r="LX60" i="47"/>
  <c r="BX60" i="47"/>
  <c r="EX60" i="47"/>
  <c r="K74" i="28"/>
  <c r="BK31" i="28"/>
  <c r="LX31" i="28"/>
  <c r="GX31" i="28"/>
  <c r="FI8" i="28"/>
  <c r="DX60" i="47"/>
  <c r="BK60" i="47"/>
  <c r="EK60" i="47"/>
  <c r="IX60" i="47"/>
  <c r="EK74" i="28"/>
  <c r="DK31" i="28"/>
  <c r="AK31" i="28"/>
  <c r="JX31" i="28"/>
  <c r="BI8" i="28"/>
  <c r="GI8" i="28"/>
  <c r="JK60" i="47"/>
  <c r="IK60" i="47"/>
  <c r="FX52" i="28"/>
  <c r="KK74" i="28"/>
  <c r="CI8" i="28"/>
  <c r="EV8" i="28"/>
  <c r="JI8" i="28"/>
  <c r="CX52" i="28"/>
  <c r="KX74" i="28"/>
  <c r="X74" i="28"/>
  <c r="EX74" i="28"/>
  <c r="JX74" i="28"/>
  <c r="CV8" i="28"/>
  <c r="LI8" i="28"/>
  <c r="V8" i="28"/>
  <c r="LX74" i="28"/>
  <c r="CK74" i="28"/>
  <c r="JK74" i="28"/>
  <c r="KI8" i="28"/>
  <c r="HI8" i="28"/>
  <c r="DX74" i="28"/>
  <c r="JV8" i="28"/>
  <c r="DI8" i="28"/>
  <c r="FV8" i="28"/>
  <c r="GV8" i="28"/>
  <c r="AK51" i="28"/>
  <c r="HX74" i="28"/>
  <c r="BX74" i="28"/>
  <c r="DK74" i="28"/>
  <c r="AV8" i="28"/>
  <c r="AI8" i="28"/>
  <c r="IX74" i="28"/>
  <c r="FX74" i="28"/>
  <c r="HV8" i="28"/>
  <c r="DV8" i="28"/>
  <c r="KX52" i="28"/>
  <c r="AK74" i="28"/>
  <c r="AX74" i="28"/>
  <c r="FV66" i="28"/>
  <c r="HK55" i="28"/>
  <c r="EK55" i="28"/>
  <c r="GX55" i="28"/>
  <c r="V22" i="66"/>
  <c r="CK55" i="28"/>
  <c r="JX55" i="28"/>
  <c r="KK55" i="28"/>
  <c r="LK55" i="28"/>
  <c r="JK55" i="28"/>
  <c r="IK55" i="28"/>
  <c r="BK55" i="28"/>
  <c r="CX55" i="28"/>
  <c r="KX55" i="28"/>
  <c r="JV16" i="28"/>
  <c r="GI57" i="47"/>
  <c r="KV57" i="47"/>
  <c r="KI16" i="28"/>
  <c r="LV57" i="47"/>
  <c r="HX36" i="28"/>
  <c r="DI16" i="28"/>
  <c r="I57" i="47"/>
  <c r="JV10" i="47"/>
  <c r="JI57" i="47"/>
  <c r="FV16" i="28"/>
  <c r="HI16" i="28"/>
  <c r="LI57" i="47"/>
  <c r="EY60" i="28"/>
  <c r="LY60" i="28"/>
  <c r="LL60" i="28"/>
  <c r="IL60" i="28"/>
  <c r="IY60" i="28"/>
  <c r="HL60" i="28"/>
  <c r="L60" i="28"/>
  <c r="FL60" i="28"/>
  <c r="CL60" i="28"/>
  <c r="BL60" i="28"/>
  <c r="D60" i="28"/>
  <c r="JK60" i="28" s="1"/>
  <c r="HY60" i="28"/>
  <c r="DK22" i="28"/>
  <c r="IX32" i="28"/>
  <c r="EX32" i="28"/>
  <c r="FX32" i="28"/>
  <c r="FK51" i="28"/>
  <c r="CK52" i="47"/>
  <c r="FK52" i="47"/>
  <c r="KK52" i="47"/>
  <c r="HX52" i="47"/>
  <c r="KK32" i="28"/>
  <c r="GX32" i="28"/>
  <c r="AK32" i="28"/>
  <c r="BX32" i="28"/>
  <c r="GK32" i="28"/>
  <c r="X52" i="28"/>
  <c r="AK52" i="47"/>
  <c r="HK52" i="47"/>
  <c r="FK32" i="28"/>
  <c r="IK32" i="28"/>
  <c r="X32" i="28"/>
  <c r="EK32" i="28"/>
  <c r="HK32" i="28"/>
  <c r="LK52" i="28"/>
  <c r="K52" i="47"/>
  <c r="LK52" i="47"/>
  <c r="HX32" i="28"/>
  <c r="K32" i="28"/>
  <c r="CX32" i="28"/>
  <c r="LK32" i="28"/>
  <c r="HX52" i="28"/>
  <c r="AX52" i="47"/>
  <c r="JK32" i="28"/>
  <c r="AX32" i="28"/>
  <c r="LV31" i="28"/>
  <c r="CK52" i="28"/>
  <c r="GK52" i="47"/>
  <c r="EX52" i="47"/>
  <c r="LV55" i="28"/>
  <c r="DV55" i="28"/>
  <c r="FI55" i="28"/>
  <c r="JI55" i="28"/>
  <c r="IK51" i="28"/>
  <c r="KV20" i="28"/>
  <c r="DI20" i="28"/>
  <c r="CV20" i="28"/>
  <c r="HI20" i="28"/>
  <c r="IK52" i="28"/>
  <c r="AX52" i="28"/>
  <c r="KK52" i="28"/>
  <c r="JV55" i="28"/>
  <c r="V55" i="28"/>
  <c r="IV55" i="28"/>
  <c r="X51" i="28"/>
  <c r="JV20" i="28"/>
  <c r="EI20" i="28"/>
  <c r="II20" i="28"/>
  <c r="KI20" i="28"/>
  <c r="GX52" i="28"/>
  <c r="IX52" i="28"/>
  <c r="GK52" i="28"/>
  <c r="I55" i="28"/>
  <c r="II55" i="28"/>
  <c r="KI55" i="28"/>
  <c r="LV20" i="28"/>
  <c r="V20" i="28"/>
  <c r="AV20" i="28"/>
  <c r="K52" i="28"/>
  <c r="AK52" i="28"/>
  <c r="DK52" i="28"/>
  <c r="DX52" i="28"/>
  <c r="AA25" i="62"/>
  <c r="BV55" i="28"/>
  <c r="AI55" i="28"/>
  <c r="LI20" i="28"/>
  <c r="FI20" i="28"/>
  <c r="CI20" i="28"/>
  <c r="HK52" i="28"/>
  <c r="LX52" i="28"/>
  <c r="BX52" i="28"/>
  <c r="JX52" i="28"/>
  <c r="I20" i="28"/>
  <c r="GV20" i="28"/>
  <c r="EX52" i="28"/>
  <c r="BK52" i="28"/>
  <c r="AA31" i="62"/>
  <c r="CI57" i="47"/>
  <c r="FI57" i="47"/>
  <c r="BI57" i="47"/>
  <c r="JV57" i="47"/>
  <c r="HI57" i="47"/>
  <c r="CV57" i="47"/>
  <c r="V57" i="47"/>
  <c r="HV57" i="47"/>
  <c r="FV57" i="47"/>
  <c r="DI57" i="47"/>
  <c r="KI57" i="47"/>
  <c r="BV57" i="47"/>
  <c r="IV57" i="47"/>
  <c r="DV57" i="47"/>
  <c r="EV57" i="47"/>
  <c r="AI57" i="47"/>
  <c r="J5" i="65"/>
  <c r="AV57" i="47"/>
  <c r="II57" i="47"/>
  <c r="J6" i="65"/>
  <c r="J7" i="65"/>
  <c r="BW16" i="47"/>
  <c r="AJ16" i="47"/>
  <c r="JW16" i="47"/>
  <c r="KJ16" i="47"/>
  <c r="GW16" i="47"/>
  <c r="DJ16" i="47"/>
  <c r="HW16" i="47"/>
  <c r="KW16" i="47"/>
  <c r="CW16" i="47"/>
  <c r="BJ16" i="47"/>
  <c r="LJ16" i="47"/>
  <c r="CJ16" i="47"/>
  <c r="DK71" i="28"/>
  <c r="EJ16" i="47"/>
  <c r="GJ16" i="47"/>
  <c r="LW16" i="47"/>
  <c r="LX71" i="28"/>
  <c r="B16" i="47"/>
  <c r="JI16" i="47" s="1"/>
  <c r="HJ16" i="47"/>
  <c r="FW16" i="47"/>
  <c r="W16" i="47"/>
  <c r="AV16" i="28"/>
  <c r="GV16" i="28"/>
  <c r="I16" i="28"/>
  <c r="BV16" i="28"/>
  <c r="IV16" i="28"/>
  <c r="AA31" i="63"/>
  <c r="LV16" i="28"/>
  <c r="GI16" i="28"/>
  <c r="AA25" i="63"/>
  <c r="AI16" i="28"/>
  <c r="IK43" i="47"/>
  <c r="BI16" i="28"/>
  <c r="DV16" i="28"/>
  <c r="II16" i="28"/>
  <c r="KX51" i="28"/>
  <c r="EJ57" i="28"/>
  <c r="K8" i="65"/>
  <c r="E45" i="26" s="1"/>
  <c r="CV16" i="28"/>
  <c r="CI16" i="28"/>
  <c r="EV16" i="28"/>
  <c r="KV16" i="28"/>
  <c r="CK51" i="28"/>
  <c r="V25" i="63"/>
  <c r="DK36" i="28"/>
  <c r="LI16" i="28"/>
  <c r="EI16" i="28"/>
  <c r="FI16" i="28"/>
  <c r="EK51" i="28"/>
  <c r="BJ57" i="28"/>
  <c r="FK51" i="47"/>
  <c r="BK71" i="28"/>
  <c r="JX71" i="28"/>
  <c r="DK51" i="47"/>
  <c r="CX71" i="28"/>
  <c r="LK71" i="28"/>
  <c r="L6" i="65"/>
  <c r="AV6" i="65" s="1"/>
  <c r="AK51" i="47"/>
  <c r="JK51" i="47"/>
  <c r="EX71" i="28"/>
  <c r="V24" i="65"/>
  <c r="DX51" i="47"/>
  <c r="BX51" i="47"/>
  <c r="GK71" i="28"/>
  <c r="IX51" i="47"/>
  <c r="GK51" i="47"/>
  <c r="IK71" i="28"/>
  <c r="JX51" i="47"/>
  <c r="X71" i="28"/>
  <c r="CX51" i="47"/>
  <c r="IX71" i="28"/>
  <c r="EK81" i="28"/>
  <c r="EI66" i="28"/>
  <c r="IJ72" i="28"/>
  <c r="LW72" i="28"/>
  <c r="K6" i="65"/>
  <c r="E43" i="26" s="1"/>
  <c r="GX81" i="28"/>
  <c r="BI24" i="28"/>
  <c r="AK76" i="28"/>
  <c r="K5" i="65"/>
  <c r="E42" i="26" s="1"/>
  <c r="DK76" i="28"/>
  <c r="FX81" i="47"/>
  <c r="IV79" i="47"/>
  <c r="AV24" i="28"/>
  <c r="IX76" i="28"/>
  <c r="IV66" i="28"/>
  <c r="K81" i="47"/>
  <c r="BV24" i="28"/>
  <c r="IX32" i="47"/>
  <c r="II66" i="28"/>
  <c r="LI10" i="47"/>
  <c r="HX81" i="28"/>
  <c r="AK81" i="28"/>
  <c r="CV24" i="28"/>
  <c r="CI66" i="28"/>
  <c r="BI10" i="47"/>
  <c r="J8" i="65"/>
  <c r="BX36" i="28"/>
  <c r="IK81" i="28"/>
  <c r="DK81" i="47"/>
  <c r="DX76" i="28"/>
  <c r="EK36" i="28"/>
  <c r="HJ72" i="28"/>
  <c r="X81" i="28"/>
  <c r="JK81" i="28"/>
  <c r="AI66" i="28"/>
  <c r="KX51" i="47"/>
  <c r="EK71" i="28"/>
  <c r="CX81" i="28"/>
  <c r="LK81" i="28"/>
  <c r="AV79" i="47"/>
  <c r="GI72" i="28"/>
  <c r="K76" i="28"/>
  <c r="JX36" i="28"/>
  <c r="BI66" i="28"/>
  <c r="GV66" i="28"/>
  <c r="KX36" i="28"/>
  <c r="CI24" i="28"/>
  <c r="EX76" i="28"/>
  <c r="CV66" i="28"/>
  <c r="GI29" i="47"/>
  <c r="BX81" i="28"/>
  <c r="EK81" i="47"/>
  <c r="AI24" i="28"/>
  <c r="FX76" i="28"/>
  <c r="CX36" i="28"/>
  <c r="KI66" i="28"/>
  <c r="FI66" i="28"/>
  <c r="GX51" i="47"/>
  <c r="X51" i="47"/>
  <c r="KK71" i="28"/>
  <c r="HX71" i="28"/>
  <c r="U24" i="65"/>
  <c r="HK81" i="28"/>
  <c r="KK81" i="47"/>
  <c r="FI24" i="28"/>
  <c r="IK76" i="28"/>
  <c r="DI66" i="28"/>
  <c r="EX51" i="47"/>
  <c r="HK51" i="47"/>
  <c r="FK71" i="28"/>
  <c r="BK81" i="28"/>
  <c r="DX81" i="28"/>
  <c r="JX81" i="28"/>
  <c r="JK81" i="47"/>
  <c r="BV79" i="47"/>
  <c r="CX22" i="28"/>
  <c r="II72" i="28"/>
  <c r="DI24" i="28"/>
  <c r="KI24" i="28"/>
  <c r="JK76" i="28"/>
  <c r="FK76" i="28"/>
  <c r="HK32" i="47"/>
  <c r="AK36" i="28"/>
  <c r="GX36" i="28"/>
  <c r="HV66" i="28"/>
  <c r="DV66" i="28"/>
  <c r="JI66" i="28"/>
  <c r="GV45" i="47"/>
  <c r="JI45" i="47"/>
  <c r="GI45" i="47"/>
  <c r="KK51" i="47"/>
  <c r="HX51" i="47"/>
  <c r="EK51" i="47"/>
  <c r="K43" i="28"/>
  <c r="AK43" i="28"/>
  <c r="EX43" i="28"/>
  <c r="IX43" i="28"/>
  <c r="BX52" i="47"/>
  <c r="DK52" i="47"/>
  <c r="LX52" i="47"/>
  <c r="KJ69" i="28"/>
  <c r="LW69" i="28"/>
  <c r="B69" i="28"/>
  <c r="FI69" i="28" s="1"/>
  <c r="GW69" i="28"/>
  <c r="CK71" i="28"/>
  <c r="JK71" i="28"/>
  <c r="GX71" i="28"/>
  <c r="KJ72" i="47"/>
  <c r="EW72" i="47"/>
  <c r="AA24" i="65"/>
  <c r="AX81" i="28"/>
  <c r="LX36" i="28"/>
  <c r="JV66" i="28"/>
  <c r="EI72" i="28"/>
  <c r="HV24" i="28"/>
  <c r="KK76" i="28"/>
  <c r="K32" i="47"/>
  <c r="LI66" i="28"/>
  <c r="EK32" i="47"/>
  <c r="CK81" i="28"/>
  <c r="EX81" i="28"/>
  <c r="KX81" i="28"/>
  <c r="GV79" i="47"/>
  <c r="II24" i="28"/>
  <c r="CK76" i="28"/>
  <c r="X36" i="28"/>
  <c r="IX36" i="28"/>
  <c r="V66" i="28"/>
  <c r="LV66" i="28"/>
  <c r="KV66" i="28"/>
  <c r="LI45" i="47"/>
  <c r="AV45" i="47"/>
  <c r="AX51" i="47"/>
  <c r="LK51" i="47"/>
  <c r="LX51" i="47"/>
  <c r="BI31" i="28"/>
  <c r="FX43" i="28"/>
  <c r="CX43" i="28"/>
  <c r="BX43" i="28"/>
  <c r="GX52" i="47"/>
  <c r="EK52" i="47"/>
  <c r="BK52" i="47"/>
  <c r="JX52" i="47"/>
  <c r="AJ69" i="28"/>
  <c r="HJ69" i="28"/>
  <c r="LJ69" i="28"/>
  <c r="DJ69" i="28"/>
  <c r="DX71" i="28"/>
  <c r="K71" i="28"/>
  <c r="AK71" i="28"/>
  <c r="FJ72" i="47"/>
  <c r="W72" i="47"/>
  <c r="IX81" i="28"/>
  <c r="DI72" i="28"/>
  <c r="FV24" i="28"/>
  <c r="HK76" i="28"/>
  <c r="GI66" i="28"/>
  <c r="IV24" i="28"/>
  <c r="AV66" i="28"/>
  <c r="BK51" i="47"/>
  <c r="KX71" i="28"/>
  <c r="AX71" i="28"/>
  <c r="GK81" i="28"/>
  <c r="FV72" i="28"/>
  <c r="LI24" i="28"/>
  <c r="KX76" i="28"/>
  <c r="FK32" i="47"/>
  <c r="FK81" i="28"/>
  <c r="DK81" i="28"/>
  <c r="FX81" i="28"/>
  <c r="JI79" i="47"/>
  <c r="JX22" i="28"/>
  <c r="HV72" i="28"/>
  <c r="JI24" i="28"/>
  <c r="LV24" i="28"/>
  <c r="JX76" i="28"/>
  <c r="HX76" i="28"/>
  <c r="FX32" i="47"/>
  <c r="K36" i="28"/>
  <c r="JK36" i="28"/>
  <c r="BV66" i="28"/>
  <c r="I66" i="28"/>
  <c r="IK51" i="47"/>
  <c r="K51" i="47"/>
  <c r="IV31" i="28"/>
  <c r="EK43" i="28"/>
  <c r="LX43" i="28"/>
  <c r="IX52" i="47"/>
  <c r="CX52" i="47"/>
  <c r="FX52" i="47"/>
  <c r="HW69" i="28"/>
  <c r="EJ69" i="28"/>
  <c r="FJ69" i="28"/>
  <c r="FX71" i="28"/>
  <c r="HK71" i="28"/>
  <c r="EJ72" i="28"/>
  <c r="DJ72" i="47"/>
  <c r="J7" i="66"/>
  <c r="HI10" i="47"/>
  <c r="LV10" i="47"/>
  <c r="GI10" i="47"/>
  <c r="L6" i="66"/>
  <c r="AV6" i="66" s="1"/>
  <c r="K8" i="66"/>
  <c r="E55" i="26" s="1"/>
  <c r="L5" i="65"/>
  <c r="K7" i="65"/>
  <c r="E44" i="26" s="1"/>
  <c r="DJ57" i="28"/>
  <c r="B57" i="28"/>
  <c r="II57" i="28" s="1"/>
  <c r="HJ57" i="28"/>
  <c r="IX51" i="28"/>
  <c r="CX51" i="28"/>
  <c r="EX51" i="28"/>
  <c r="LV64" i="47"/>
  <c r="L8" i="65"/>
  <c r="AV8" i="65" s="1"/>
  <c r="FJ57" i="28"/>
  <c r="IW57" i="28"/>
  <c r="CW57" i="28"/>
  <c r="J57" i="28"/>
  <c r="JW57" i="28"/>
  <c r="GK51" i="28"/>
  <c r="FX51" i="28"/>
  <c r="GX51" i="28"/>
  <c r="EW57" i="28"/>
  <c r="KJ57" i="28"/>
  <c r="IJ57" i="28"/>
  <c r="JK51" i="28"/>
  <c r="AX51" i="28"/>
  <c r="LK51" i="28"/>
  <c r="K51" i="28"/>
  <c r="JX51" i="28"/>
  <c r="DX51" i="28"/>
  <c r="K6" i="66"/>
  <c r="E53" i="26" s="1"/>
  <c r="FW57" i="28"/>
  <c r="DW57" i="28"/>
  <c r="LW57" i="28"/>
  <c r="LJ57" i="28"/>
  <c r="LX51" i="28"/>
  <c r="HX51" i="28"/>
  <c r="BX51" i="28"/>
  <c r="DK51" i="28"/>
  <c r="L7" i="65"/>
  <c r="AV7" i="65" s="1"/>
  <c r="W57" i="28"/>
  <c r="HW57" i="28"/>
  <c r="GW57" i="28"/>
  <c r="AW57" i="28"/>
  <c r="CJ57" i="28"/>
  <c r="HK51" i="28"/>
  <c r="BK51" i="28"/>
  <c r="BW57" i="28"/>
  <c r="JJ57" i="28"/>
  <c r="L7" i="71"/>
  <c r="AI72" i="28"/>
  <c r="HI72" i="28"/>
  <c r="GV72" i="28"/>
  <c r="KX29" i="28"/>
  <c r="IW72" i="28"/>
  <c r="BJ72" i="28"/>
  <c r="FJ72" i="28"/>
  <c r="LW72" i="47"/>
  <c r="AJ72" i="47"/>
  <c r="IJ72" i="47"/>
  <c r="JJ72" i="47"/>
  <c r="L7" i="66"/>
  <c r="JW72" i="28"/>
  <c r="W72" i="28"/>
  <c r="FW72" i="28"/>
  <c r="BX29" i="28"/>
  <c r="L5" i="66"/>
  <c r="GJ72" i="28"/>
  <c r="DJ72" i="28"/>
  <c r="LJ72" i="28"/>
  <c r="DW72" i="28"/>
  <c r="EW72" i="28"/>
  <c r="J5" i="68"/>
  <c r="KK29" i="28"/>
  <c r="K7" i="71"/>
  <c r="E34" i="26" s="1"/>
  <c r="CW72" i="28"/>
  <c r="HW72" i="28"/>
  <c r="J72" i="28"/>
  <c r="GW72" i="28"/>
  <c r="BJ72" i="47"/>
  <c r="HW72" i="47"/>
  <c r="K5" i="63"/>
  <c r="E17" i="26" s="1"/>
  <c r="GJ57" i="28"/>
  <c r="AJ57" i="28"/>
  <c r="JV72" i="28"/>
  <c r="V72" i="28"/>
  <c r="LI72" i="28"/>
  <c r="JI72" i="28"/>
  <c r="GX43" i="47"/>
  <c r="CJ72" i="28"/>
  <c r="AW72" i="28"/>
  <c r="CJ72" i="47"/>
  <c r="B72" i="47"/>
  <c r="II72" i="47" s="1"/>
  <c r="IW72" i="47"/>
  <c r="IK29" i="28"/>
  <c r="I72" i="28"/>
  <c r="BV72" i="28"/>
  <c r="KI72" i="28"/>
  <c r="IV72" i="28"/>
  <c r="AV72" i="28"/>
  <c r="CV72" i="28"/>
  <c r="KV72" i="28"/>
  <c r="LV72" i="28"/>
  <c r="BI72" i="28"/>
  <c r="DV72" i="28"/>
  <c r="X43" i="47"/>
  <c r="AJ72" i="28"/>
  <c r="KW72" i="28"/>
  <c r="KJ72" i="28"/>
  <c r="CI72" i="28"/>
  <c r="FI72" i="28"/>
  <c r="EK43" i="47"/>
  <c r="JJ72" i="28"/>
  <c r="BW72" i="28"/>
  <c r="KW72" i="47"/>
  <c r="HJ72" i="47"/>
  <c r="GW72" i="47"/>
  <c r="J8" i="66"/>
  <c r="J5" i="66"/>
  <c r="I31" i="28"/>
  <c r="EX22" i="28"/>
  <c r="GV31" i="28"/>
  <c r="AX22" i="28"/>
  <c r="IV14" i="28"/>
  <c r="K22" i="28"/>
  <c r="DX22" i="28"/>
  <c r="KK22" i="28"/>
  <c r="JV31" i="28"/>
  <c r="X22" i="28"/>
  <c r="EV31" i="28"/>
  <c r="GK22" i="28"/>
  <c r="E52" i="26"/>
  <c r="HV22" i="47"/>
  <c r="GX22" i="28"/>
  <c r="FX22" i="28"/>
  <c r="HK22" i="28"/>
  <c r="JX48" i="28"/>
  <c r="KI31" i="28"/>
  <c r="JI31" i="28"/>
  <c r="AI31" i="28"/>
  <c r="CV10" i="47"/>
  <c r="AV10" i="47"/>
  <c r="GV64" i="47"/>
  <c r="L8" i="66"/>
  <c r="AV8" i="66" s="1"/>
  <c r="K7" i="66"/>
  <c r="E54" i="26" s="1"/>
  <c r="IX22" i="28"/>
  <c r="CI31" i="28"/>
  <c r="LI31" i="28"/>
  <c r="AK22" i="28"/>
  <c r="FK22" i="28"/>
  <c r="IK22" i="28"/>
  <c r="CK34" i="47"/>
  <c r="II31" i="28"/>
  <c r="V31" i="28"/>
  <c r="DI31" i="28"/>
  <c r="FV10" i="47"/>
  <c r="EV10" i="47"/>
  <c r="FV64" i="47"/>
  <c r="J6" i="66"/>
  <c r="LK22" i="28"/>
  <c r="LX22" i="28"/>
  <c r="DV31" i="28"/>
  <c r="CI64" i="47"/>
  <c r="V25" i="66"/>
  <c r="HX22" i="28"/>
  <c r="BK22" i="28"/>
  <c r="JK22" i="28"/>
  <c r="FV31" i="28"/>
  <c r="AV31" i="28"/>
  <c r="HV31" i="28"/>
  <c r="AI10" i="47"/>
  <c r="KV10" i="47"/>
  <c r="BI64" i="47"/>
  <c r="AA31" i="66"/>
  <c r="EK22" i="28"/>
  <c r="BV31" i="28"/>
  <c r="CV31" i="28"/>
  <c r="HI31" i="28"/>
  <c r="BX22" i="28"/>
  <c r="CK22" i="28"/>
  <c r="GI31" i="28"/>
  <c r="KV31" i="28"/>
  <c r="EI10" i="47"/>
  <c r="BV10" i="47"/>
  <c r="KV64" i="47"/>
  <c r="U25" i="66"/>
  <c r="FI14" i="28"/>
  <c r="BV64" i="47"/>
  <c r="CV64" i="47"/>
  <c r="HV64" i="47"/>
  <c r="DV64" i="47"/>
  <c r="HI64" i="47"/>
  <c r="I64" i="47"/>
  <c r="K7" i="63"/>
  <c r="E19" i="26" s="1"/>
  <c r="II64" i="47"/>
  <c r="FI64" i="47"/>
  <c r="DI64" i="47"/>
  <c r="V64" i="47"/>
  <c r="GI64" i="47"/>
  <c r="JI64" i="47"/>
  <c r="JV64" i="47"/>
  <c r="IX34" i="47"/>
  <c r="EV64" i="47"/>
  <c r="AV64" i="47"/>
  <c r="IV64" i="47"/>
  <c r="LI64" i="47"/>
  <c r="L7" i="69"/>
  <c r="AI14" i="28"/>
  <c r="BX34" i="47"/>
  <c r="EI64" i="47"/>
  <c r="KI64" i="47"/>
  <c r="KI49" i="28"/>
  <c r="K6" i="63"/>
  <c r="E18" i="26" s="1"/>
  <c r="EI49" i="28"/>
  <c r="JX14" i="47"/>
  <c r="GI24" i="28"/>
  <c r="DV24" i="28"/>
  <c r="JV24" i="28"/>
  <c r="AX76" i="28"/>
  <c r="LX76" i="28"/>
  <c r="LK76" i="28"/>
  <c r="AX32" i="47"/>
  <c r="LX32" i="47"/>
  <c r="AX36" i="28"/>
  <c r="BK36" i="28"/>
  <c r="KK36" i="28"/>
  <c r="II49" i="28"/>
  <c r="HV10" i="47"/>
  <c r="FI10" i="47"/>
  <c r="GV10" i="47"/>
  <c r="IK14" i="47"/>
  <c r="I24" i="28"/>
  <c r="HI24" i="28"/>
  <c r="EV24" i="28"/>
  <c r="KV24" i="28"/>
  <c r="BK76" i="28"/>
  <c r="X76" i="28"/>
  <c r="GX76" i="28"/>
  <c r="CK32" i="47"/>
  <c r="CK36" i="28"/>
  <c r="FX36" i="28"/>
  <c r="LK36" i="28"/>
  <c r="LI49" i="28"/>
  <c r="I10" i="47"/>
  <c r="KI10" i="47"/>
  <c r="DV10" i="47"/>
  <c r="EK14" i="47"/>
  <c r="EX36" i="28"/>
  <c r="DX36" i="28"/>
  <c r="GK36" i="28"/>
  <c r="JV49" i="28"/>
  <c r="II10" i="47"/>
  <c r="V10" i="47"/>
  <c r="DI10" i="47"/>
  <c r="DK42" i="47"/>
  <c r="GJ24" i="47"/>
  <c r="HK14" i="47"/>
  <c r="GV22" i="47"/>
  <c r="FV79" i="47"/>
  <c r="V24" i="28"/>
  <c r="EI24" i="28"/>
  <c r="BX76" i="28"/>
  <c r="EK76" i="28"/>
  <c r="DK32" i="47"/>
  <c r="FK36" i="28"/>
  <c r="IK36" i="28"/>
  <c r="I49" i="28"/>
  <c r="JI10" i="47"/>
  <c r="CI10" i="47"/>
  <c r="L7" i="63"/>
  <c r="BJ24" i="47"/>
  <c r="JW24" i="47"/>
  <c r="J24" i="47"/>
  <c r="JJ24" i="47"/>
  <c r="AW24" i="47"/>
  <c r="L8" i="71"/>
  <c r="AV8" i="71" s="1"/>
  <c r="CI29" i="47"/>
  <c r="AK32" i="47"/>
  <c r="CX32" i="47"/>
  <c r="KK32" i="47"/>
  <c r="LK32" i="47"/>
  <c r="EJ24" i="47"/>
  <c r="FW24" i="47"/>
  <c r="B24" i="47"/>
  <c r="HV24" i="47" s="1"/>
  <c r="II29" i="47"/>
  <c r="EX32" i="47"/>
  <c r="BK32" i="47"/>
  <c r="JX32" i="47"/>
  <c r="FI67" i="28"/>
  <c r="HX49" i="28"/>
  <c r="CJ24" i="47"/>
  <c r="KW24" i="47"/>
  <c r="DW24" i="47"/>
  <c r="LK14" i="47"/>
  <c r="J5" i="71"/>
  <c r="IJ24" i="47"/>
  <c r="LJ24" i="47"/>
  <c r="HJ24" i="47"/>
  <c r="X32" i="47"/>
  <c r="GK32" i="47"/>
  <c r="KX32" i="47"/>
  <c r="V67" i="28"/>
  <c r="GW24" i="47"/>
  <c r="EW24" i="47"/>
  <c r="DJ24" i="47"/>
  <c r="BX14" i="47"/>
  <c r="JV67" i="28"/>
  <c r="GV29" i="47"/>
  <c r="V29" i="47"/>
  <c r="LI29" i="47"/>
  <c r="BX32" i="47"/>
  <c r="JK32" i="47"/>
  <c r="HX32" i="47"/>
  <c r="BI67" i="28"/>
  <c r="FJ24" i="47"/>
  <c r="W24" i="47"/>
  <c r="BW24" i="47"/>
  <c r="IW24" i="47"/>
  <c r="X50" i="28"/>
  <c r="AV29" i="47"/>
  <c r="KI29" i="47"/>
  <c r="DX32" i="47"/>
  <c r="GX32" i="47"/>
  <c r="AJ24" i="47"/>
  <c r="LW24" i="47"/>
  <c r="HW24" i="47"/>
  <c r="CW24" i="47"/>
  <c r="BI29" i="47"/>
  <c r="IV29" i="47"/>
  <c r="KV29" i="47"/>
  <c r="IX42" i="47"/>
  <c r="CV29" i="47"/>
  <c r="DV29" i="47"/>
  <c r="HI29" i="47"/>
  <c r="LV29" i="47"/>
  <c r="BI10" i="28"/>
  <c r="BV29" i="47"/>
  <c r="FV29" i="47"/>
  <c r="JV29" i="47"/>
  <c r="LI10" i="28"/>
  <c r="HV29" i="47"/>
  <c r="EV29" i="47"/>
  <c r="EI29" i="47"/>
  <c r="I29" i="47"/>
  <c r="FI29" i="47"/>
  <c r="JV41" i="28"/>
  <c r="J8" i="71"/>
  <c r="II67" i="28"/>
  <c r="FK81" i="47"/>
  <c r="CV79" i="47"/>
  <c r="HV79" i="47"/>
  <c r="JV79" i="47"/>
  <c r="JI67" i="28"/>
  <c r="HV67" i="28"/>
  <c r="GI67" i="28"/>
  <c r="V49" i="28"/>
  <c r="HV49" i="28"/>
  <c r="CI49" i="28"/>
  <c r="FK14" i="47"/>
  <c r="AK14" i="47"/>
  <c r="BK14" i="47"/>
  <c r="EV67" i="28"/>
  <c r="AK81" i="47"/>
  <c r="LK81" i="47"/>
  <c r="BX81" i="47"/>
  <c r="BK81" i="47"/>
  <c r="HK81" i="47"/>
  <c r="KX81" i="47"/>
  <c r="I79" i="47"/>
  <c r="DI79" i="47"/>
  <c r="LI79" i="47"/>
  <c r="KV79" i="47"/>
  <c r="AV67" i="28"/>
  <c r="KI67" i="28"/>
  <c r="LV67" i="28"/>
  <c r="BI49" i="28"/>
  <c r="FI49" i="28"/>
  <c r="AI49" i="28"/>
  <c r="DV49" i="28"/>
  <c r="FX14" i="47"/>
  <c r="DK14" i="47"/>
  <c r="AX14" i="47"/>
  <c r="J6" i="63"/>
  <c r="CI67" i="28"/>
  <c r="DX81" i="47"/>
  <c r="CK81" i="47"/>
  <c r="GX81" i="47"/>
  <c r="LX81" i="47"/>
  <c r="AI79" i="47"/>
  <c r="EI79" i="47"/>
  <c r="GI79" i="47"/>
  <c r="LV79" i="47"/>
  <c r="DI67" i="28"/>
  <c r="I67" i="28"/>
  <c r="FV67" i="28"/>
  <c r="DI49" i="28"/>
  <c r="FV49" i="28"/>
  <c r="BV49" i="28"/>
  <c r="KV49" i="28"/>
  <c r="K14" i="47"/>
  <c r="CX14" i="47"/>
  <c r="JK14" i="47"/>
  <c r="AX81" i="47"/>
  <c r="EX81" i="47"/>
  <c r="HX81" i="47"/>
  <c r="BI79" i="47"/>
  <c r="FI79" i="47"/>
  <c r="HI79" i="47"/>
  <c r="KV67" i="28"/>
  <c r="DV67" i="28"/>
  <c r="GV67" i="28"/>
  <c r="EV49" i="28"/>
  <c r="AV49" i="28"/>
  <c r="IV49" i="28"/>
  <c r="KK14" i="47"/>
  <c r="GK14" i="47"/>
  <c r="CK14" i="47"/>
  <c r="LX14" i="47"/>
  <c r="CX81" i="47"/>
  <c r="GK81" i="47"/>
  <c r="IX81" i="47"/>
  <c r="KI79" i="47"/>
  <c r="BV67" i="28"/>
  <c r="IV67" i="28"/>
  <c r="HI67" i="28"/>
  <c r="LV49" i="28"/>
  <c r="JI49" i="28"/>
  <c r="HI49" i="28"/>
  <c r="HX14" i="47"/>
  <c r="GX14" i="47"/>
  <c r="X14" i="47"/>
  <c r="CV67" i="28"/>
  <c r="CI79" i="47"/>
  <c r="DV79" i="47"/>
  <c r="DI22" i="28"/>
  <c r="X81" i="47"/>
  <c r="IK81" i="47"/>
  <c r="V79" i="47"/>
  <c r="EV79" i="47"/>
  <c r="EI67" i="28"/>
  <c r="LI67" i="28"/>
  <c r="K50" i="28"/>
  <c r="GI49" i="28"/>
  <c r="GV49" i="28"/>
  <c r="EX14" i="47"/>
  <c r="DX14" i="47"/>
  <c r="KX14" i="47"/>
  <c r="LK29" i="28"/>
  <c r="K29" i="28"/>
  <c r="FX29" i="28"/>
  <c r="FX43" i="47"/>
  <c r="KX43" i="47"/>
  <c r="IX43" i="47"/>
  <c r="CX29" i="28"/>
  <c r="AK29" i="28"/>
  <c r="CK29" i="28"/>
  <c r="HK43" i="47"/>
  <c r="FK43" i="47"/>
  <c r="LX43" i="47"/>
  <c r="DK29" i="28"/>
  <c r="HK29" i="28"/>
  <c r="DX29" i="28"/>
  <c r="EX43" i="47"/>
  <c r="AK43" i="47"/>
  <c r="CK43" i="47"/>
  <c r="J5" i="63"/>
  <c r="K6" i="71"/>
  <c r="GX29" i="28"/>
  <c r="AX29" i="28"/>
  <c r="HX29" i="28"/>
  <c r="AX43" i="47"/>
  <c r="CX43" i="47"/>
  <c r="DK43" i="47"/>
  <c r="IX29" i="28"/>
  <c r="EK29" i="28"/>
  <c r="JX29" i="28"/>
  <c r="JX43" i="47"/>
  <c r="HX43" i="47"/>
  <c r="JK43" i="47"/>
  <c r="L6" i="63"/>
  <c r="AV6" i="63" s="1"/>
  <c r="J6" i="71"/>
  <c r="X29" i="28"/>
  <c r="EX29" i="28"/>
  <c r="GK29" i="28"/>
  <c r="KK43" i="47"/>
  <c r="LK43" i="47"/>
  <c r="BK43" i="47"/>
  <c r="LX29" i="28"/>
  <c r="FK29" i="28"/>
  <c r="BK29" i="28"/>
  <c r="GK43" i="47"/>
  <c r="BX43" i="47"/>
  <c r="K43" i="47"/>
  <c r="J8" i="63"/>
  <c r="J7" i="71"/>
  <c r="CK49" i="28"/>
  <c r="DI10" i="28"/>
  <c r="EX42" i="47"/>
  <c r="X49" i="28"/>
  <c r="JV10" i="28"/>
  <c r="U26" i="63"/>
  <c r="LI41" i="28"/>
  <c r="CX50" i="28"/>
  <c r="EV41" i="28"/>
  <c r="HI41" i="28"/>
  <c r="DI41" i="28"/>
  <c r="CI41" i="28"/>
  <c r="GI41" i="28"/>
  <c r="IK49" i="28"/>
  <c r="FK49" i="28"/>
  <c r="GK49" i="28"/>
  <c r="KV10" i="28"/>
  <c r="GI10" i="28"/>
  <c r="JI10" i="28"/>
  <c r="GX42" i="47"/>
  <c r="HX42" i="47"/>
  <c r="FK42" i="47"/>
  <c r="JX42" i="47"/>
  <c r="J5" i="69"/>
  <c r="KI41" i="28"/>
  <c r="V41" i="28"/>
  <c r="FV41" i="28"/>
  <c r="JI41" i="28"/>
  <c r="AK49" i="28"/>
  <c r="JK49" i="28"/>
  <c r="LK49" i="28"/>
  <c r="I10" i="28"/>
  <c r="FV10" i="28"/>
  <c r="HV10" i="28"/>
  <c r="BV10" i="28"/>
  <c r="BK42" i="47"/>
  <c r="BX42" i="47"/>
  <c r="CX42" i="47"/>
  <c r="DX49" i="28"/>
  <c r="DV10" i="28"/>
  <c r="FI10" i="28"/>
  <c r="CV10" i="28"/>
  <c r="LK42" i="47"/>
  <c r="JK42" i="47"/>
  <c r="KX42" i="47"/>
  <c r="AI41" i="28"/>
  <c r="LV41" i="28"/>
  <c r="EI41" i="28"/>
  <c r="DV41" i="28"/>
  <c r="DK49" i="28"/>
  <c r="BX49" i="28"/>
  <c r="FX49" i="28"/>
  <c r="HK49" i="28"/>
  <c r="LV10" i="28"/>
  <c r="V10" i="28"/>
  <c r="KI10" i="28"/>
  <c r="DX42" i="47"/>
  <c r="LX42" i="47"/>
  <c r="K42" i="47"/>
  <c r="BX7" i="47"/>
  <c r="AA26" i="63"/>
  <c r="V26" i="63"/>
  <c r="KV41" i="28"/>
  <c r="II41" i="28"/>
  <c r="K49" i="28"/>
  <c r="LX49" i="28"/>
  <c r="GX49" i="28"/>
  <c r="I41" i="28"/>
  <c r="AV41" i="28"/>
  <c r="FI41" i="28"/>
  <c r="JX49" i="28"/>
  <c r="EK49" i="28"/>
  <c r="KK49" i="28"/>
  <c r="AI10" i="28"/>
  <c r="EI10" i="28"/>
  <c r="II10" i="28"/>
  <c r="CK42" i="47"/>
  <c r="AX42" i="47"/>
  <c r="GK42" i="47"/>
  <c r="HX7" i="47"/>
  <c r="K7" i="69"/>
  <c r="K5" i="69"/>
  <c r="E47" i="26" s="1"/>
  <c r="CV41" i="28"/>
  <c r="BI41" i="28"/>
  <c r="GV41" i="28"/>
  <c r="AX49" i="28"/>
  <c r="KX49" i="28"/>
  <c r="IX49" i="28"/>
  <c r="CI10" i="28"/>
  <c r="GV10" i="28"/>
  <c r="HI10" i="28"/>
  <c r="IK42" i="47"/>
  <c r="FX42" i="47"/>
  <c r="X42" i="47"/>
  <c r="CX7" i="47"/>
  <c r="HV41" i="28"/>
  <c r="BV41" i="28"/>
  <c r="BK49" i="28"/>
  <c r="CX49" i="28"/>
  <c r="EV10" i="28"/>
  <c r="AV10" i="28"/>
  <c r="AK42" i="47"/>
  <c r="KK42" i="47"/>
  <c r="HK42" i="47"/>
  <c r="DX7" i="47"/>
  <c r="CV22" i="28"/>
  <c r="AX50" i="28"/>
  <c r="IX50" i="28"/>
  <c r="KK50" i="28"/>
  <c r="GK50" i="28"/>
  <c r="DV22" i="28"/>
  <c r="HK50" i="28"/>
  <c r="DK50" i="28"/>
  <c r="IK50" i="28"/>
  <c r="FX50" i="28"/>
  <c r="EV22" i="28"/>
  <c r="GX50" i="28"/>
  <c r="DX50" i="28"/>
  <c r="KX50" i="28"/>
  <c r="K8" i="71"/>
  <c r="E35" i="26" s="1"/>
  <c r="HV22" i="28"/>
  <c r="BK50" i="28"/>
  <c r="JK50" i="28"/>
  <c r="AK50" i="28"/>
  <c r="IW13" i="28"/>
  <c r="BJ13" i="28"/>
  <c r="DW13" i="28"/>
  <c r="HW13" i="28"/>
  <c r="LW13" i="28"/>
  <c r="B13" i="28"/>
  <c r="AW13" i="28"/>
  <c r="JJ13" i="28"/>
  <c r="GJ13" i="28"/>
  <c r="EJ13" i="28"/>
  <c r="CJ13" i="28"/>
  <c r="KJ13" i="28"/>
  <c r="DJ13" i="28"/>
  <c r="KW13" i="28"/>
  <c r="HJ13" i="28"/>
  <c r="J13" i="28"/>
  <c r="IJ13" i="28"/>
  <c r="AJ13" i="28"/>
  <c r="GW13" i="28"/>
  <c r="LJ13" i="28"/>
  <c r="BW13" i="28"/>
  <c r="EW13" i="28"/>
  <c r="CW13" i="28"/>
  <c r="JW13" i="28"/>
  <c r="FJ13" i="28"/>
  <c r="FW13" i="28"/>
  <c r="W13" i="28"/>
  <c r="IV22" i="28"/>
  <c r="BX50" i="28"/>
  <c r="EK50" i="28"/>
  <c r="FK50" i="28"/>
  <c r="J8" i="68"/>
  <c r="K8" i="69"/>
  <c r="E50" i="26" s="1"/>
  <c r="EJ13" i="47"/>
  <c r="J13" i="47"/>
  <c r="DJ13" i="47"/>
  <c r="HW13" i="47"/>
  <c r="IW13" i="47"/>
  <c r="CJ13" i="47"/>
  <c r="DW13" i="47"/>
  <c r="KW13" i="47"/>
  <c r="HJ13" i="47"/>
  <c r="EW13" i="47"/>
  <c r="GW13" i="47"/>
  <c r="JJ13" i="47"/>
  <c r="B13" i="47"/>
  <c r="AW13" i="47"/>
  <c r="BW13" i="47"/>
  <c r="W13" i="47"/>
  <c r="KJ13" i="47"/>
  <c r="LJ13" i="47"/>
  <c r="FW13" i="47"/>
  <c r="AJ13" i="47"/>
  <c r="CW13" i="47"/>
  <c r="LW13" i="47"/>
  <c r="GJ13" i="47"/>
  <c r="FJ13" i="47"/>
  <c r="JW13" i="47"/>
  <c r="IJ13" i="47"/>
  <c r="BJ13" i="47"/>
  <c r="GW80" i="28"/>
  <c r="FJ80" i="28"/>
  <c r="AJ80" i="28"/>
  <c r="B80" i="28"/>
  <c r="FW80" i="28"/>
  <c r="EJ80" i="28"/>
  <c r="DW80" i="28"/>
  <c r="LW80" i="28"/>
  <c r="LJ80" i="28"/>
  <c r="EW80" i="28"/>
  <c r="DJ80" i="28"/>
  <c r="BW80" i="28"/>
  <c r="IJ80" i="28"/>
  <c r="KJ80" i="28"/>
  <c r="JW80" i="28"/>
  <c r="CJ80" i="28"/>
  <c r="W80" i="28"/>
  <c r="JJ80" i="28"/>
  <c r="KW80" i="28"/>
  <c r="BJ80" i="28"/>
  <c r="AW80" i="28"/>
  <c r="IW80" i="28"/>
  <c r="HJ80" i="28"/>
  <c r="J80" i="28"/>
  <c r="HW80" i="28"/>
  <c r="GJ80" i="28"/>
  <c r="CW80" i="28"/>
  <c r="E33" i="26"/>
  <c r="K5" i="71"/>
  <c r="E32" i="26" s="1"/>
  <c r="GW80" i="47"/>
  <c r="FJ80" i="47"/>
  <c r="CW80" i="47"/>
  <c r="IJ80" i="47"/>
  <c r="EJ80" i="47"/>
  <c r="AW80" i="47"/>
  <c r="BJ80" i="47"/>
  <c r="B80" i="47"/>
  <c r="JJ80" i="47"/>
  <c r="DJ80" i="47"/>
  <c r="BW80" i="47"/>
  <c r="LW80" i="47"/>
  <c r="HJ80" i="47"/>
  <c r="DW80" i="47"/>
  <c r="EW80" i="47"/>
  <c r="KW80" i="47"/>
  <c r="GJ80" i="47"/>
  <c r="CJ80" i="47"/>
  <c r="W80" i="47"/>
  <c r="JW80" i="47"/>
  <c r="LJ80" i="47"/>
  <c r="IW80" i="47"/>
  <c r="AJ80" i="47"/>
  <c r="HW80" i="47"/>
  <c r="FW80" i="47"/>
  <c r="J80" i="47"/>
  <c r="KJ80" i="47"/>
  <c r="AI22" i="28"/>
  <c r="LI22" i="28"/>
  <c r="HX50" i="28"/>
  <c r="EX50" i="28"/>
  <c r="LK50" i="28"/>
  <c r="BI22" i="28"/>
  <c r="CK50" i="28"/>
  <c r="JX50" i="28"/>
  <c r="V14" i="28"/>
  <c r="II14" i="28"/>
  <c r="GV14" i="28"/>
  <c r="AV14" i="28"/>
  <c r="EI14" i="28"/>
  <c r="LI14" i="28"/>
  <c r="GI14" i="28"/>
  <c r="L6" i="71"/>
  <c r="JV14" i="28"/>
  <c r="CI14" i="28"/>
  <c r="JI14" i="28"/>
  <c r="HV14" i="28"/>
  <c r="EV14" i="28"/>
  <c r="CV14" i="28"/>
  <c r="KV14" i="28"/>
  <c r="DI14" i="28"/>
  <c r="DV14" i="28"/>
  <c r="KI14" i="28"/>
  <c r="BV14" i="28"/>
  <c r="BI14" i="28"/>
  <c r="LV14" i="28"/>
  <c r="L5" i="71"/>
  <c r="I14" i="28"/>
  <c r="HI14" i="28"/>
  <c r="L5" i="63"/>
  <c r="AV5" i="63" s="1"/>
  <c r="K6" i="69"/>
  <c r="E48" i="26" s="1"/>
  <c r="L8" i="63"/>
  <c r="J7" i="63"/>
  <c r="BK34" i="47"/>
  <c r="GK34" i="47"/>
  <c r="GX34" i="47"/>
  <c r="FX34" i="47"/>
  <c r="JX34" i="47"/>
  <c r="CX34" i="47"/>
  <c r="KK34" i="47"/>
  <c r="AX34" i="47"/>
  <c r="FK34" i="47"/>
  <c r="V25" i="71"/>
  <c r="U25" i="71"/>
  <c r="AA25" i="71"/>
  <c r="AA31" i="71"/>
  <c r="DK34" i="47"/>
  <c r="DX34" i="47"/>
  <c r="HK34" i="47"/>
  <c r="B77" i="28"/>
  <c r="LW77" i="28"/>
  <c r="DW77" i="28"/>
  <c r="DJ77" i="28"/>
  <c r="KW77" i="28"/>
  <c r="JJ77" i="28"/>
  <c r="CW77" i="28"/>
  <c r="AJ77" i="28"/>
  <c r="JW77" i="28"/>
  <c r="KJ77" i="28"/>
  <c r="BW77" i="28"/>
  <c r="CJ77" i="28"/>
  <c r="EW77" i="28"/>
  <c r="LJ77" i="28"/>
  <c r="IW77" i="28"/>
  <c r="AW77" i="28"/>
  <c r="IJ77" i="28"/>
  <c r="HW77" i="28"/>
  <c r="BJ77" i="28"/>
  <c r="FJ77" i="28"/>
  <c r="W77" i="28"/>
  <c r="HJ77" i="28"/>
  <c r="GW77" i="28"/>
  <c r="J77" i="28"/>
  <c r="GJ77" i="28"/>
  <c r="FW77" i="28"/>
  <c r="EJ77" i="28"/>
  <c r="IK34" i="47"/>
  <c r="HX34" i="47"/>
  <c r="AK34" i="47"/>
  <c r="K8" i="63"/>
  <c r="KJ77" i="47"/>
  <c r="JW77" i="47"/>
  <c r="CW77" i="47"/>
  <c r="J77" i="47"/>
  <c r="KW77" i="47"/>
  <c r="IW77" i="47"/>
  <c r="BW77" i="47"/>
  <c r="IJ77" i="47"/>
  <c r="LJ77" i="47"/>
  <c r="HJ77" i="47"/>
  <c r="FW77" i="47"/>
  <c r="AW77" i="47"/>
  <c r="AJ77" i="47"/>
  <c r="GJ77" i="47"/>
  <c r="EW77" i="47"/>
  <c r="W77" i="47"/>
  <c r="JJ77" i="47"/>
  <c r="DW77" i="47"/>
  <c r="CJ77" i="47"/>
  <c r="B77" i="47"/>
  <c r="FJ77" i="47"/>
  <c r="GW77" i="47"/>
  <c r="LW77" i="47"/>
  <c r="HW77" i="47"/>
  <c r="EJ77" i="47"/>
  <c r="BJ77" i="47"/>
  <c r="DJ77" i="47"/>
  <c r="KJ65" i="28"/>
  <c r="IJ65" i="28"/>
  <c r="CJ65" i="28"/>
  <c r="B65" i="28"/>
  <c r="KW65" i="28"/>
  <c r="HW65" i="28"/>
  <c r="FJ65" i="28"/>
  <c r="LW65" i="28"/>
  <c r="IW65" i="28"/>
  <c r="JW65" i="28"/>
  <c r="FW65" i="28"/>
  <c r="DW65" i="28"/>
  <c r="AW65" i="28"/>
  <c r="HJ65" i="28"/>
  <c r="EJ65" i="28"/>
  <c r="W65" i="28"/>
  <c r="LJ65" i="28"/>
  <c r="GJ65" i="28"/>
  <c r="BW65" i="28"/>
  <c r="CW65" i="28"/>
  <c r="AJ65" i="28"/>
  <c r="JJ65" i="28"/>
  <c r="DJ65" i="28"/>
  <c r="BJ65" i="28"/>
  <c r="GW65" i="28"/>
  <c r="EW65" i="28"/>
  <c r="J65" i="28"/>
  <c r="EK34" i="47"/>
  <c r="JK34" i="47"/>
  <c r="LX34" i="47"/>
  <c r="LK34" i="47"/>
  <c r="IW65" i="47"/>
  <c r="CJ65" i="47"/>
  <c r="J65" i="47"/>
  <c r="BJ65" i="47"/>
  <c r="LW65" i="47"/>
  <c r="HJ65" i="47"/>
  <c r="AJ65" i="47"/>
  <c r="AW65" i="47"/>
  <c r="B65" i="47"/>
  <c r="GW65" i="47"/>
  <c r="EJ65" i="47"/>
  <c r="DJ65" i="47"/>
  <c r="HW65" i="47"/>
  <c r="GJ65" i="47"/>
  <c r="DW65" i="47"/>
  <c r="W65" i="47"/>
  <c r="LJ65" i="47"/>
  <c r="JW65" i="47"/>
  <c r="BW65" i="47"/>
  <c r="IJ65" i="47"/>
  <c r="KW65" i="47"/>
  <c r="FW65" i="47"/>
  <c r="JJ65" i="47"/>
  <c r="FJ65" i="47"/>
  <c r="KJ65" i="47"/>
  <c r="CW65" i="47"/>
  <c r="EW65" i="47"/>
  <c r="HL44" i="28"/>
  <c r="KL44" i="28"/>
  <c r="BY44" i="28"/>
  <c r="AL44" i="28"/>
  <c r="HY44" i="28"/>
  <c r="GL44" i="28"/>
  <c r="AY44" i="28"/>
  <c r="KY44" i="28"/>
  <c r="FY44" i="28"/>
  <c r="Y44" i="28"/>
  <c r="BL44" i="28"/>
  <c r="JL44" i="28"/>
  <c r="GY44" i="28"/>
  <c r="L44" i="28"/>
  <c r="LL44" i="28"/>
  <c r="IL44" i="28"/>
  <c r="FL44" i="28"/>
  <c r="EL44" i="28"/>
  <c r="IY44" i="28"/>
  <c r="LY44" i="28"/>
  <c r="EY44" i="28"/>
  <c r="DL44" i="28"/>
  <c r="D44" i="28"/>
  <c r="JY44" i="28"/>
  <c r="DY44" i="28"/>
  <c r="CL44" i="28"/>
  <c r="CY44" i="28"/>
  <c r="KX34" i="47"/>
  <c r="K34" i="47"/>
  <c r="X34" i="47"/>
  <c r="V25" i="69"/>
  <c r="AA25" i="69"/>
  <c r="U25" i="69"/>
  <c r="AA31" i="69"/>
  <c r="KY44" i="47"/>
  <c r="EL44" i="47"/>
  <c r="GY44" i="47"/>
  <c r="JL44" i="47"/>
  <c r="DY44" i="47"/>
  <c r="BY44" i="47"/>
  <c r="HY44" i="47"/>
  <c r="Y44" i="47"/>
  <c r="BL44" i="47"/>
  <c r="AL44" i="47"/>
  <c r="HL44" i="47"/>
  <c r="DL44" i="47"/>
  <c r="AY44" i="47"/>
  <c r="D44" i="47"/>
  <c r="FY44" i="47"/>
  <c r="L44" i="47"/>
  <c r="LY44" i="47"/>
  <c r="GL44" i="47"/>
  <c r="IY44" i="47"/>
  <c r="FL44" i="47"/>
  <c r="JY44" i="47"/>
  <c r="LL44" i="47"/>
  <c r="IL44" i="47"/>
  <c r="EY44" i="47"/>
  <c r="CY44" i="47"/>
  <c r="KL44" i="47"/>
  <c r="CL44" i="47"/>
  <c r="J6" i="69"/>
  <c r="L5" i="69"/>
  <c r="L6" i="69"/>
  <c r="AV6" i="69" s="1"/>
  <c r="DK7" i="47"/>
  <c r="J7" i="69"/>
  <c r="L8" i="69"/>
  <c r="BV22" i="47"/>
  <c r="IV22" i="47"/>
  <c r="CV22" i="47"/>
  <c r="I22" i="47"/>
  <c r="EV22" i="47"/>
  <c r="AA30" i="69"/>
  <c r="FV22" i="47"/>
  <c r="EI22" i="47"/>
  <c r="EX48" i="28"/>
  <c r="U24" i="69"/>
  <c r="V24" i="69"/>
  <c r="K8" i="68"/>
  <c r="E60" i="26" s="1"/>
  <c r="IK48" i="28"/>
  <c r="K48" i="28"/>
  <c r="FI22" i="47"/>
  <c r="BI22" i="47"/>
  <c r="GI22" i="47"/>
  <c r="KI22" i="47"/>
  <c r="I22" i="28"/>
  <c r="FI22" i="28"/>
  <c r="JI22" i="28"/>
  <c r="KV22" i="28"/>
  <c r="FX45" i="47"/>
  <c r="EK7" i="47"/>
  <c r="EI22" i="28"/>
  <c r="V22" i="28"/>
  <c r="GI22" i="28"/>
  <c r="KI22" i="28"/>
  <c r="LV22" i="28"/>
  <c r="HK7" i="47"/>
  <c r="II22" i="28"/>
  <c r="JI22" i="47"/>
  <c r="V22" i="47"/>
  <c r="DI22" i="47"/>
  <c r="II22" i="47"/>
  <c r="LV22" i="47"/>
  <c r="AV22" i="28"/>
  <c r="HI22" i="28"/>
  <c r="FV22" i="28"/>
  <c r="BK7" i="47"/>
  <c r="AI22" i="47"/>
  <c r="JV22" i="47"/>
  <c r="JV22" i="28"/>
  <c r="CI22" i="47"/>
  <c r="HI22" i="47"/>
  <c r="AV22" i="47"/>
  <c r="DV22" i="47"/>
  <c r="KV22" i="47"/>
  <c r="CI22" i="28"/>
  <c r="BV22" i="28"/>
  <c r="CK7" i="47"/>
  <c r="J6" i="62"/>
  <c r="DV30" i="28"/>
  <c r="L5" i="68"/>
  <c r="KK48" i="28"/>
  <c r="FX48" i="28"/>
  <c r="HX48" i="28"/>
  <c r="CX48" i="28"/>
  <c r="IL21" i="47"/>
  <c r="JL21" i="47"/>
  <c r="FY21" i="47"/>
  <c r="Y21" i="47"/>
  <c r="JY21" i="47"/>
  <c r="DY21" i="47"/>
  <c r="L21" i="47"/>
  <c r="AL21" i="47"/>
  <c r="IY21" i="47"/>
  <c r="DL21" i="47"/>
  <c r="EY21" i="47"/>
  <c r="LY21" i="47"/>
  <c r="LL21" i="47"/>
  <c r="GY21" i="47"/>
  <c r="FL21" i="47"/>
  <c r="CL21" i="47"/>
  <c r="GL21" i="47"/>
  <c r="BY21" i="47"/>
  <c r="AY21" i="47"/>
  <c r="EL21" i="47"/>
  <c r="KL21" i="47"/>
  <c r="HL21" i="47"/>
  <c r="CY21" i="47"/>
  <c r="BL21" i="47"/>
  <c r="KY21" i="47"/>
  <c r="D21" i="47"/>
  <c r="HY21" i="47"/>
  <c r="AV7" i="67"/>
  <c r="EK48" i="28"/>
  <c r="GK48" i="28"/>
  <c r="BK48" i="28"/>
  <c r="KX48" i="28"/>
  <c r="X48" i="28"/>
  <c r="JK48" i="28"/>
  <c r="K5" i="68"/>
  <c r="E57" i="26" s="1"/>
  <c r="GL64" i="28"/>
  <c r="DL64" i="28"/>
  <c r="CY64" i="28"/>
  <c r="IL64" i="28"/>
  <c r="KY64" i="28"/>
  <c r="FY64" i="28"/>
  <c r="CL64" i="28"/>
  <c r="BY64" i="28"/>
  <c r="IY64" i="28"/>
  <c r="JY64" i="28"/>
  <c r="BL64" i="28"/>
  <c r="AY64" i="28"/>
  <c r="GY64" i="28"/>
  <c r="AL64" i="28"/>
  <c r="Y64" i="28"/>
  <c r="LL64" i="28"/>
  <c r="HL64" i="28"/>
  <c r="FL64" i="28"/>
  <c r="LY64" i="28"/>
  <c r="L64" i="28"/>
  <c r="KL64" i="28"/>
  <c r="HY64" i="28"/>
  <c r="EY64" i="28"/>
  <c r="D64" i="28"/>
  <c r="JL64" i="28"/>
  <c r="EL64" i="28"/>
  <c r="DY64" i="28"/>
  <c r="AK48" i="28"/>
  <c r="HK48" i="28"/>
  <c r="CK48" i="28"/>
  <c r="AV5" i="64"/>
  <c r="AV5" i="64" a="1"/>
  <c r="AV6" i="64" s="1"/>
  <c r="AV5" i="70" a="1"/>
  <c r="AV7" i="70" s="1"/>
  <c r="LY64" i="47"/>
  <c r="AY64" i="47"/>
  <c r="GY64" i="47"/>
  <c r="HL64" i="47"/>
  <c r="FY64" i="47"/>
  <c r="CY64" i="47"/>
  <c r="JY64" i="47"/>
  <c r="FL64" i="47"/>
  <c r="DL64" i="47"/>
  <c r="JL64" i="47"/>
  <c r="EY64" i="47"/>
  <c r="L64" i="47"/>
  <c r="D64" i="47"/>
  <c r="KL64" i="47"/>
  <c r="AL64" i="47"/>
  <c r="IY64" i="47"/>
  <c r="HY64" i="47"/>
  <c r="KY64" i="47"/>
  <c r="EL64" i="47"/>
  <c r="CL64" i="47"/>
  <c r="LL64" i="47"/>
  <c r="BL64" i="47"/>
  <c r="DY64" i="47"/>
  <c r="BY64" i="47"/>
  <c r="IL64" i="47"/>
  <c r="GL64" i="47"/>
  <c r="Y64" i="47"/>
  <c r="AV5" i="63" a="1"/>
  <c r="IL21" i="28"/>
  <c r="FY21" i="28"/>
  <c r="EY21" i="28"/>
  <c r="CY21" i="28"/>
  <c r="HL21" i="28"/>
  <c r="KL21" i="28"/>
  <c r="BL21" i="28"/>
  <c r="GL21" i="28"/>
  <c r="JY21" i="28"/>
  <c r="AL21" i="28"/>
  <c r="FL21" i="28"/>
  <c r="EL21" i="28"/>
  <c r="DY21" i="28"/>
  <c r="LL21" i="28"/>
  <c r="D21" i="28"/>
  <c r="IY21" i="28"/>
  <c r="CL21" i="28"/>
  <c r="L21" i="28"/>
  <c r="DL21" i="28"/>
  <c r="KY21" i="28"/>
  <c r="HY21" i="28"/>
  <c r="AY21" i="28"/>
  <c r="BY21" i="28"/>
  <c r="JL21" i="28"/>
  <c r="GY21" i="28"/>
  <c r="Y21" i="28"/>
  <c r="LY21" i="28"/>
  <c r="FK48" i="28"/>
  <c r="IX48" i="28"/>
  <c r="DX48" i="28"/>
  <c r="AV5" i="69" a="1"/>
  <c r="L8" i="68"/>
  <c r="AV5" i="66" a="1"/>
  <c r="AV8" i="67"/>
  <c r="AV5" i="72" a="1"/>
  <c r="AV5" i="72" s="1"/>
  <c r="U27" i="69"/>
  <c r="V27" i="69"/>
  <c r="AA27" i="69"/>
  <c r="AA33" i="69"/>
  <c r="AV5" i="71" a="1"/>
  <c r="GX48" i="28"/>
  <c r="AX48" i="28"/>
  <c r="LK48" i="28"/>
  <c r="AV5" i="65" a="1"/>
  <c r="AV8" i="72"/>
  <c r="AV6" i="72"/>
  <c r="AV6" i="67"/>
  <c r="AA23" i="63"/>
  <c r="V23" i="63"/>
  <c r="U23" i="63"/>
  <c r="AA29" i="63"/>
  <c r="GY67" i="28"/>
  <c r="FY67" i="28"/>
  <c r="BY67" i="28"/>
  <c r="FL67" i="28"/>
  <c r="EY67" i="28"/>
  <c r="L67" i="28"/>
  <c r="IY67" i="28"/>
  <c r="DY67" i="28"/>
  <c r="AL67" i="28"/>
  <c r="EL67" i="28"/>
  <c r="D67" i="28"/>
  <c r="JL67" i="28"/>
  <c r="Y67" i="28"/>
  <c r="BL67" i="28"/>
  <c r="KL67" i="28"/>
  <c r="KY67" i="28"/>
  <c r="DL67" i="28"/>
  <c r="GL67" i="28"/>
  <c r="LY67" i="28"/>
  <c r="CY67" i="28"/>
  <c r="JY67" i="28"/>
  <c r="IL67" i="28"/>
  <c r="CL67" i="28"/>
  <c r="AY67" i="28"/>
  <c r="HY67" i="28"/>
  <c r="HL67" i="28"/>
  <c r="LL67" i="28"/>
  <c r="AV8" i="70"/>
  <c r="LX48" i="28"/>
  <c r="BX48" i="28"/>
  <c r="AV8" i="64"/>
  <c r="AV7" i="72"/>
  <c r="AV5" i="67" a="1"/>
  <c r="AV5" i="67" s="1"/>
  <c r="IL67" i="47"/>
  <c r="CY67" i="47"/>
  <c r="GL67" i="47"/>
  <c r="D67" i="47"/>
  <c r="DY67" i="47"/>
  <c r="HY67" i="47"/>
  <c r="CL67" i="47"/>
  <c r="DL67" i="47"/>
  <c r="LL67" i="47"/>
  <c r="BL67" i="47"/>
  <c r="GY67" i="47"/>
  <c r="BY67" i="47"/>
  <c r="L67" i="47"/>
  <c r="EL67" i="47"/>
  <c r="FY67" i="47"/>
  <c r="Y67" i="47"/>
  <c r="HL67" i="47"/>
  <c r="AY67" i="47"/>
  <c r="EY67" i="47"/>
  <c r="KL67" i="47"/>
  <c r="AL67" i="47"/>
  <c r="KY67" i="47"/>
  <c r="JL67" i="47"/>
  <c r="JY67" i="47"/>
  <c r="FL67" i="47"/>
  <c r="IY67" i="47"/>
  <c r="LY67"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X45" i="47"/>
  <c r="CK45" i="47"/>
  <c r="EX45" i="47"/>
  <c r="CX45" i="47"/>
  <c r="HX45" i="47"/>
  <c r="JK45" i="47"/>
  <c r="AX45" i="47"/>
  <c r="FK45" i="47"/>
  <c r="HV46" i="28"/>
  <c r="II46" i="28"/>
  <c r="JI46" i="28"/>
  <c r="DK88" i="28"/>
  <c r="KV41" i="47"/>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U23" i="61"/>
  <c r="AA23" i="61"/>
  <c r="AA29" i="61"/>
  <c r="AI30" i="28"/>
  <c r="BI30" i="28"/>
  <c r="IV30" i="28"/>
  <c r="EV30" i="28"/>
  <c r="FV30" i="28"/>
  <c r="GI30" i="28"/>
  <c r="DI30" i="28"/>
  <c r="HV30" i="28"/>
  <c r="HI30" i="28"/>
  <c r="FI30" i="28"/>
  <c r="JV30" i="28"/>
  <c r="KI30" i="28"/>
  <c r="I30" i="28"/>
  <c r="BV30" i="28"/>
  <c r="GV30" i="28"/>
  <c r="LI30" i="28"/>
  <c r="AV30" i="28"/>
  <c r="EI30" i="28"/>
  <c r="II30" i="28"/>
  <c r="KV30" i="28"/>
  <c r="V30" i="28"/>
  <c r="CV30" i="28"/>
  <c r="JV23" i="47"/>
  <c r="CV23" i="47"/>
  <c r="DI41" i="47"/>
  <c r="AI23" i="47"/>
  <c r="HI41" i="47"/>
  <c r="FI41" i="47"/>
  <c r="DX45" i="28"/>
  <c r="CX45" i="28"/>
  <c r="II23" i="47"/>
  <c r="KK45" i="28"/>
  <c r="I17" i="70"/>
  <c r="I15" i="70"/>
  <c r="I14" i="70"/>
  <c r="I16" i="70"/>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J7" i="62"/>
  <c r="I15" i="67"/>
  <c r="K5" i="62"/>
  <c r="E12" i="26" s="1"/>
  <c r="L9" i="67"/>
  <c r="R7" i="67" s="1"/>
  <c r="J5" i="62"/>
  <c r="I15" i="72"/>
  <c r="I14" i="67"/>
  <c r="I17" i="72"/>
  <c r="I14" i="72"/>
  <c r="E65" i="26"/>
  <c r="I16" i="72"/>
  <c r="I17" i="67"/>
  <c r="I16" i="67"/>
  <c r="E28" i="26"/>
  <c r="J4" i="29"/>
  <c r="K6" i="62"/>
  <c r="E13" i="26" s="1"/>
  <c r="J8" i="62"/>
  <c r="K7" i="62"/>
  <c r="E14" i="26" s="1"/>
  <c r="L9" i="72"/>
  <c r="R5" i="72" s="1"/>
  <c r="L9" i="64"/>
  <c r="R5" i="64" s="1"/>
  <c r="L5" i="62"/>
  <c r="L7" i="62"/>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7" i="64"/>
  <c r="I16" i="64"/>
  <c r="I15" i="64"/>
  <c r="I14" i="64"/>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V23" i="47" l="1"/>
  <c r="IV23" i="47"/>
  <c r="HI23" i="47"/>
  <c r="HV23" i="47"/>
  <c r="GV23" i="47"/>
  <c r="DV23" i="47"/>
  <c r="KV23" i="47"/>
  <c r="AV23" i="47"/>
  <c r="GI23" i="47"/>
  <c r="V23" i="47"/>
  <c r="BI23" i="47"/>
  <c r="KI23" i="47"/>
  <c r="JI23" i="47"/>
  <c r="LI23" i="47"/>
  <c r="DI23" i="47"/>
  <c r="BV23" i="47"/>
  <c r="EI23" i="47"/>
  <c r="CI23" i="47"/>
  <c r="FV23" i="47"/>
  <c r="EV23" i="47"/>
  <c r="FI23" i="47"/>
  <c r="LV16" i="47"/>
  <c r="KI16" i="47"/>
  <c r="JV16" i="47"/>
  <c r="DV16" i="47"/>
  <c r="CI16" i="47"/>
  <c r="BV16" i="47"/>
  <c r="GI16" i="47"/>
  <c r="EV16" i="47"/>
  <c r="KV16" i="47"/>
  <c r="EV72" i="47"/>
  <c r="IV69" i="28"/>
  <c r="DK60" i="28"/>
  <c r="K60" i="28"/>
  <c r="AK60" i="28"/>
  <c r="BK60" i="28"/>
  <c r="X60" i="28"/>
  <c r="EK60" i="28"/>
  <c r="GX60" i="28"/>
  <c r="CK60" i="28"/>
  <c r="HX60" i="28"/>
  <c r="CX60" i="28"/>
  <c r="IK60" i="28"/>
  <c r="FX60" i="28"/>
  <c r="EX60" i="28"/>
  <c r="HK60" i="28"/>
  <c r="IX60" i="28"/>
  <c r="JX60" i="28"/>
  <c r="FK60" i="28"/>
  <c r="AX60" i="28"/>
  <c r="GK60" i="28"/>
  <c r="LK60" i="28"/>
  <c r="KX60" i="28"/>
  <c r="DX60" i="28"/>
  <c r="LX60" i="28"/>
  <c r="BX60" i="28"/>
  <c r="KK60" i="28"/>
  <c r="CV69" i="28"/>
  <c r="HV69" i="28"/>
  <c r="JI69" i="28"/>
  <c r="II69" i="28"/>
  <c r="KV72" i="47"/>
  <c r="GI72" i="47"/>
  <c r="DI72" i="47"/>
  <c r="BI16" i="47"/>
  <c r="FI16" i="47"/>
  <c r="IV16" i="47"/>
  <c r="GV16" i="47"/>
  <c r="AV5" i="65"/>
  <c r="II16" i="47"/>
  <c r="FV16" i="47"/>
  <c r="AI16" i="47"/>
  <c r="V16" i="47"/>
  <c r="HI16" i="47"/>
  <c r="EI16" i="47"/>
  <c r="I16" i="47"/>
  <c r="HV16" i="47"/>
  <c r="LI16" i="47"/>
  <c r="AV5" i="66"/>
  <c r="AV16" i="47"/>
  <c r="DI16" i="47"/>
  <c r="CV16" i="47"/>
  <c r="EI72" i="47"/>
  <c r="AI72" i="47"/>
  <c r="FI72" i="47"/>
  <c r="V72" i="47"/>
  <c r="L9" i="65"/>
  <c r="R5" i="65" s="1"/>
  <c r="FV69" i="28"/>
  <c r="EI69" i="28"/>
  <c r="I14" i="65"/>
  <c r="BI69" i="28"/>
  <c r="KV69" i="28"/>
  <c r="LV69" i="28"/>
  <c r="I69" i="28"/>
  <c r="FI57" i="28"/>
  <c r="KV57" i="28"/>
  <c r="I15" i="65"/>
  <c r="JV69" i="28"/>
  <c r="I16" i="65"/>
  <c r="GV69" i="28"/>
  <c r="DV69" i="28"/>
  <c r="KI69" i="28"/>
  <c r="AI57" i="28"/>
  <c r="LI57" i="28"/>
  <c r="GI57" i="28"/>
  <c r="LV57" i="28"/>
  <c r="EI57" i="28"/>
  <c r="L9" i="66"/>
  <c r="R5" i="66" s="1"/>
  <c r="EV57" i="28"/>
  <c r="CI57" i="28"/>
  <c r="HV57" i="28"/>
  <c r="I57" i="28"/>
  <c r="V69" i="28"/>
  <c r="BV69" i="28"/>
  <c r="HI69" i="28"/>
  <c r="I16" i="66"/>
  <c r="I17" i="66"/>
  <c r="DI57" i="28"/>
  <c r="JV57" i="28"/>
  <c r="BI57" i="28"/>
  <c r="GI69" i="28"/>
  <c r="AI69" i="28"/>
  <c r="CI69" i="28"/>
  <c r="EV69" i="28"/>
  <c r="LI69" i="28"/>
  <c r="I14" i="66"/>
  <c r="HI57" i="28"/>
  <c r="BV57" i="28"/>
  <c r="CV57" i="28"/>
  <c r="DV57" i="28"/>
  <c r="IV57" i="28"/>
  <c r="V57" i="28"/>
  <c r="I15" i="66"/>
  <c r="AV69" i="28"/>
  <c r="DI69" i="28"/>
  <c r="I17" i="65"/>
  <c r="FV72" i="47"/>
  <c r="KI72" i="47"/>
  <c r="HV72" i="47"/>
  <c r="DV72" i="47"/>
  <c r="HI72" i="47"/>
  <c r="AV7" i="71"/>
  <c r="GV72" i="47"/>
  <c r="AV72" i="47"/>
  <c r="JI57" i="28"/>
  <c r="AV57" i="28"/>
  <c r="CI72" i="47"/>
  <c r="FV57" i="28"/>
  <c r="KI57" i="28"/>
  <c r="AV7" i="66"/>
  <c r="LV72" i="47"/>
  <c r="BI72" i="47"/>
  <c r="IV72" i="47"/>
  <c r="I14" i="63"/>
  <c r="BV72" i="47"/>
  <c r="JI72" i="47"/>
  <c r="GV57" i="28"/>
  <c r="CV72" i="47"/>
  <c r="LI72" i="47"/>
  <c r="I72" i="47"/>
  <c r="JV72" i="47"/>
  <c r="KV24" i="47"/>
  <c r="BI24" i="47"/>
  <c r="LV24" i="47"/>
  <c r="AV24" i="47"/>
  <c r="JI24" i="47"/>
  <c r="GI24" i="47"/>
  <c r="I16" i="69"/>
  <c r="JV24" i="47"/>
  <c r="KI24" i="47"/>
  <c r="FI24" i="47"/>
  <c r="I15" i="63"/>
  <c r="EI24" i="47"/>
  <c r="DI24" i="47"/>
  <c r="AI24" i="47"/>
  <c r="I24" i="47"/>
  <c r="V24" i="47"/>
  <c r="FV24" i="47"/>
  <c r="LI24" i="47"/>
  <c r="II24" i="47"/>
  <c r="EV24" i="47"/>
  <c r="GV24" i="47"/>
  <c r="HI24" i="47"/>
  <c r="BV24" i="47"/>
  <c r="DV24" i="47"/>
  <c r="CI24" i="47"/>
  <c r="CV24" i="47"/>
  <c r="IV24" i="47"/>
  <c r="I14" i="69"/>
  <c r="I17" i="69"/>
  <c r="E49" i="26"/>
  <c r="L9" i="71"/>
  <c r="R5" i="71" s="1"/>
  <c r="I15" i="69"/>
  <c r="L9" i="63"/>
  <c r="R7" i="63" s="1"/>
  <c r="AV8" i="63"/>
  <c r="I16" i="71"/>
  <c r="I15" i="71"/>
  <c r="I14" i="71"/>
  <c r="I17" i="71"/>
  <c r="LI80" i="47"/>
  <c r="GV80" i="47"/>
  <c r="EV80" i="47"/>
  <c r="AV80" i="47"/>
  <c r="KI80" i="47"/>
  <c r="FV80" i="47"/>
  <c r="DV80" i="47"/>
  <c r="V80" i="47"/>
  <c r="LV80" i="47"/>
  <c r="HI80" i="47"/>
  <c r="CI80" i="47"/>
  <c r="KV80" i="47"/>
  <c r="JI80" i="47"/>
  <c r="GI80" i="47"/>
  <c r="BI80" i="47"/>
  <c r="FI80" i="47"/>
  <c r="II80" i="47"/>
  <c r="AI80" i="47"/>
  <c r="BV80" i="47"/>
  <c r="JV80" i="47"/>
  <c r="EI80" i="47"/>
  <c r="I80" i="47"/>
  <c r="IV80" i="47"/>
  <c r="DI80" i="47"/>
  <c r="CV80" i="47"/>
  <c r="HV80" i="47"/>
  <c r="LI80" i="28"/>
  <c r="BV80" i="28"/>
  <c r="JI80" i="28"/>
  <c r="IV80" i="28"/>
  <c r="AV80" i="28"/>
  <c r="FI80" i="28"/>
  <c r="HV80" i="28"/>
  <c r="II80" i="28"/>
  <c r="EV80" i="28"/>
  <c r="GI80" i="28"/>
  <c r="GV80" i="28"/>
  <c r="EI80" i="28"/>
  <c r="BI80" i="28"/>
  <c r="FV80" i="28"/>
  <c r="DI80" i="28"/>
  <c r="AI80" i="28"/>
  <c r="LV80" i="28"/>
  <c r="KI80" i="28"/>
  <c r="CI80" i="28"/>
  <c r="V80" i="28"/>
  <c r="CV80" i="28"/>
  <c r="KV80" i="28"/>
  <c r="DV80" i="28"/>
  <c r="HI80" i="28"/>
  <c r="I80" i="28"/>
  <c r="JV80" i="28"/>
  <c r="LI13" i="47"/>
  <c r="GV13" i="47"/>
  <c r="AV13" i="47"/>
  <c r="DI13" i="47"/>
  <c r="LV13" i="47"/>
  <c r="HV13" i="47"/>
  <c r="GI13" i="47"/>
  <c r="EV13" i="47"/>
  <c r="JV13" i="47"/>
  <c r="CI13" i="47"/>
  <c r="DV13" i="47"/>
  <c r="AI13" i="47"/>
  <c r="FI13" i="47"/>
  <c r="FV13" i="47"/>
  <c r="I13" i="47"/>
  <c r="KI13" i="47"/>
  <c r="V13" i="47"/>
  <c r="KV13" i="47"/>
  <c r="II13" i="47"/>
  <c r="IV13" i="47"/>
  <c r="HI13" i="47"/>
  <c r="BV13" i="47"/>
  <c r="EI13" i="47"/>
  <c r="CV13" i="47"/>
  <c r="JI13" i="47"/>
  <c r="BI13" i="47"/>
  <c r="GI13" i="28"/>
  <c r="HV13" i="28"/>
  <c r="KI13" i="28"/>
  <c r="AI13" i="28"/>
  <c r="CV13" i="28"/>
  <c r="LI13" i="28"/>
  <c r="DI13" i="28"/>
  <c r="V13" i="28"/>
  <c r="BV13" i="28"/>
  <c r="AV13" i="28"/>
  <c r="CI13" i="28"/>
  <c r="FI13" i="28"/>
  <c r="II13" i="28"/>
  <c r="HI13" i="28"/>
  <c r="FV13" i="28"/>
  <c r="EI13" i="28"/>
  <c r="JV13" i="28"/>
  <c r="IV13" i="28"/>
  <c r="GV13" i="28"/>
  <c r="JI13" i="28"/>
  <c r="DV13" i="28"/>
  <c r="EV13" i="28"/>
  <c r="LV13" i="28"/>
  <c r="KV13" i="28"/>
  <c r="BI13" i="28"/>
  <c r="I13" i="28"/>
  <c r="I16" i="63"/>
  <c r="E20" i="26"/>
  <c r="I17" i="63"/>
  <c r="L9" i="69"/>
  <c r="R7" i="69" s="1"/>
  <c r="AK44" i="28"/>
  <c r="IX44" i="28"/>
  <c r="HK44" i="28"/>
  <c r="EX44" i="28"/>
  <c r="HX44" i="28"/>
  <c r="LX44" i="28"/>
  <c r="DX44" i="28"/>
  <c r="GX44" i="28"/>
  <c r="GK44" i="28"/>
  <c r="KX44" i="28"/>
  <c r="CX44" i="28"/>
  <c r="LK44" i="28"/>
  <c r="JX44" i="28"/>
  <c r="JK44" i="28"/>
  <c r="EK44" i="28"/>
  <c r="BX44" i="28"/>
  <c r="FX44" i="28"/>
  <c r="FK44" i="28"/>
  <c r="BK44" i="28"/>
  <c r="DK44" i="28"/>
  <c r="AX44" i="28"/>
  <c r="KK44" i="28"/>
  <c r="CK44" i="28"/>
  <c r="X44" i="28"/>
  <c r="IK44" i="28"/>
  <c r="K44" i="28"/>
  <c r="LV65" i="28"/>
  <c r="KI65" i="28"/>
  <c r="AI65" i="28"/>
  <c r="EV65" i="28"/>
  <c r="EI65" i="28"/>
  <c r="CI65" i="28"/>
  <c r="II65" i="28"/>
  <c r="HV65" i="28"/>
  <c r="GI65" i="28"/>
  <c r="DV65" i="28"/>
  <c r="BV65" i="28"/>
  <c r="GV65" i="28"/>
  <c r="I65" i="28"/>
  <c r="FI65" i="28"/>
  <c r="KV65" i="28"/>
  <c r="V65" i="28"/>
  <c r="LI65" i="28"/>
  <c r="BI65" i="28"/>
  <c r="HI65" i="28"/>
  <c r="DI65" i="28"/>
  <c r="AV65" i="28"/>
  <c r="FV65" i="28"/>
  <c r="CV65" i="28"/>
  <c r="JI65" i="28"/>
  <c r="IV65" i="28"/>
  <c r="JV65" i="28"/>
  <c r="JI77" i="28"/>
  <c r="DI77" i="28"/>
  <c r="GV77" i="28"/>
  <c r="JV77" i="28"/>
  <c r="CI77" i="28"/>
  <c r="V77" i="28"/>
  <c r="LI77" i="28"/>
  <c r="II77" i="28"/>
  <c r="BI77" i="28"/>
  <c r="BV77" i="28"/>
  <c r="HV77" i="28"/>
  <c r="EI77" i="28"/>
  <c r="HI77" i="28"/>
  <c r="IV77" i="28"/>
  <c r="EV77" i="28"/>
  <c r="GI77" i="28"/>
  <c r="AV77" i="28"/>
  <c r="LV77" i="28"/>
  <c r="FI77" i="28"/>
  <c r="DV77" i="28"/>
  <c r="AI77" i="28"/>
  <c r="KI77" i="28"/>
  <c r="FV77" i="28"/>
  <c r="KV77" i="28"/>
  <c r="CV77" i="28"/>
  <c r="I77" i="28"/>
  <c r="II65" i="47"/>
  <c r="HV65" i="47"/>
  <c r="BI65" i="47"/>
  <c r="KI65" i="47"/>
  <c r="CV65" i="47"/>
  <c r="I65" i="47"/>
  <c r="BV65" i="47"/>
  <c r="FI65" i="47"/>
  <c r="AV65" i="47"/>
  <c r="GI65" i="47"/>
  <c r="GV65" i="47"/>
  <c r="EV65" i="47"/>
  <c r="CI65" i="47"/>
  <c r="AI65" i="47"/>
  <c r="JI65" i="47"/>
  <c r="LV65" i="47"/>
  <c r="KV65" i="47"/>
  <c r="EI65" i="47"/>
  <c r="FV65" i="47"/>
  <c r="IV65" i="47"/>
  <c r="HI65" i="47"/>
  <c r="DV65" i="47"/>
  <c r="V65" i="47"/>
  <c r="JV65" i="47"/>
  <c r="DI65" i="47"/>
  <c r="LI65" i="47"/>
  <c r="II77" i="47"/>
  <c r="LV77" i="47"/>
  <c r="FI77" i="47"/>
  <c r="BI77" i="47"/>
  <c r="KV77" i="47"/>
  <c r="HI77" i="47"/>
  <c r="EI77" i="47"/>
  <c r="AI77" i="47"/>
  <c r="GV77" i="47"/>
  <c r="JI77" i="47"/>
  <c r="JV77" i="47"/>
  <c r="GI77" i="47"/>
  <c r="DI77" i="47"/>
  <c r="I77" i="47"/>
  <c r="BV77" i="47"/>
  <c r="EV77" i="47"/>
  <c r="CI77" i="47"/>
  <c r="IV77" i="47"/>
  <c r="HV77" i="47"/>
  <c r="CV77" i="47"/>
  <c r="KI77" i="47"/>
  <c r="V77" i="47"/>
  <c r="DV77" i="47"/>
  <c r="LI77" i="47"/>
  <c r="FV77" i="47"/>
  <c r="AV77" i="47"/>
  <c r="AV8" i="69"/>
  <c r="AX44" i="47"/>
  <c r="X44" i="47"/>
  <c r="KK44" i="47"/>
  <c r="FX44" i="47"/>
  <c r="DK44" i="47"/>
  <c r="JX44" i="47"/>
  <c r="HK44" i="47"/>
  <c r="FK44" i="47"/>
  <c r="K44" i="47"/>
  <c r="IK44" i="47"/>
  <c r="DX44" i="47"/>
  <c r="BK44" i="47"/>
  <c r="EX44" i="47"/>
  <c r="CX44" i="47"/>
  <c r="LK44" i="47"/>
  <c r="AK44" i="47"/>
  <c r="CK44" i="47"/>
  <c r="LX44" i="47"/>
  <c r="GK44" i="47"/>
  <c r="GX44" i="47"/>
  <c r="JK44" i="47"/>
  <c r="HX44" i="47"/>
  <c r="EK44" i="47"/>
  <c r="BX44" i="47"/>
  <c r="IX44" i="47"/>
  <c r="KX44" i="47"/>
  <c r="L9" i="68"/>
  <c r="R6" i="68" s="1"/>
  <c r="LK67" i="28"/>
  <c r="IK67" i="28"/>
  <c r="IX67" i="28"/>
  <c r="BK67" i="28"/>
  <c r="JX67" i="28"/>
  <c r="HK67" i="28"/>
  <c r="DK67" i="28"/>
  <c r="K67" i="28"/>
  <c r="KK67" i="28"/>
  <c r="KX67" i="28"/>
  <c r="FX67" i="28"/>
  <c r="CX67" i="28"/>
  <c r="FK67" i="28"/>
  <c r="DX67" i="28"/>
  <c r="X67" i="28"/>
  <c r="HX67" i="28"/>
  <c r="GK67" i="28"/>
  <c r="CK67" i="28"/>
  <c r="EK67" i="28"/>
  <c r="EX67" i="28"/>
  <c r="JK67" i="28"/>
  <c r="GX67" i="28"/>
  <c r="AX67" i="28"/>
  <c r="BX67" i="28"/>
  <c r="LX67" i="28"/>
  <c r="AK67" i="28"/>
  <c r="AV7" i="69"/>
  <c r="AV5" i="70"/>
  <c r="AV6" i="70"/>
  <c r="AV5" i="69"/>
  <c r="GX64" i="47"/>
  <c r="JK64" i="47"/>
  <c r="EX64" i="47"/>
  <c r="CX64" i="47"/>
  <c r="FK64" i="47"/>
  <c r="GK64" i="47"/>
  <c r="CK64" i="47"/>
  <c r="AK64" i="47"/>
  <c r="IX64" i="47"/>
  <c r="K64" i="47"/>
  <c r="HK64" i="47"/>
  <c r="LK64" i="47"/>
  <c r="FX64" i="47"/>
  <c r="DK64" i="47"/>
  <c r="JX64" i="47"/>
  <c r="HX64" i="47"/>
  <c r="BX64" i="47"/>
  <c r="EK64" i="47"/>
  <c r="IK64" i="47"/>
  <c r="KK64" i="47"/>
  <c r="LX64" i="47"/>
  <c r="BK64" i="47"/>
  <c r="DX64" i="47"/>
  <c r="KX64" i="47"/>
  <c r="AX64" i="47"/>
  <c r="X64" i="47"/>
  <c r="LX64" i="28"/>
  <c r="IK64" i="28"/>
  <c r="AX64" i="28"/>
  <c r="EK64" i="28"/>
  <c r="GK64" i="28"/>
  <c r="LK64" i="28"/>
  <c r="JX64" i="28"/>
  <c r="X64" i="28"/>
  <c r="AK64" i="28"/>
  <c r="DK64" i="28"/>
  <c r="CX64" i="28"/>
  <c r="CK64" i="28"/>
  <c r="HX64" i="28"/>
  <c r="FK64" i="28"/>
  <c r="KX64" i="28"/>
  <c r="K64" i="28"/>
  <c r="KK64" i="28"/>
  <c r="IX64" i="28"/>
  <c r="GX64" i="28"/>
  <c r="HK64" i="28"/>
  <c r="BX64" i="28"/>
  <c r="DX64" i="28"/>
  <c r="JK64" i="28"/>
  <c r="EX64" i="28"/>
  <c r="FX64" i="28"/>
  <c r="BK64" i="28"/>
  <c r="AV7" i="63"/>
  <c r="AV6" i="68"/>
  <c r="IX21" i="28"/>
  <c r="HK21" i="28"/>
  <c r="K21" i="28"/>
  <c r="KK21" i="28"/>
  <c r="AX21" i="28"/>
  <c r="JX21" i="28"/>
  <c r="LK21" i="28"/>
  <c r="HX21" i="28"/>
  <c r="GK21" i="28"/>
  <c r="JK21" i="28"/>
  <c r="GX21" i="28"/>
  <c r="FX21" i="28"/>
  <c r="IK21" i="28"/>
  <c r="FK21" i="28"/>
  <c r="EK21" i="28"/>
  <c r="X21" i="28"/>
  <c r="LX21" i="28"/>
  <c r="BK21" i="28"/>
  <c r="CX21" i="28"/>
  <c r="EX21" i="28"/>
  <c r="BX21" i="28"/>
  <c r="KX21" i="28"/>
  <c r="DX21" i="28"/>
  <c r="DK21" i="28"/>
  <c r="AK21" i="28"/>
  <c r="CK21" i="28"/>
  <c r="AV6" i="71"/>
  <c r="AV5" i="68" a="1"/>
  <c r="AV5" i="68" s="1"/>
  <c r="AV5" i="61" a="1"/>
  <c r="AV8" i="61" s="1"/>
  <c r="AV5" i="71"/>
  <c r="GX21" i="47"/>
  <c r="GK21" i="47"/>
  <c r="CX21" i="47"/>
  <c r="HX21" i="47"/>
  <c r="LX21" i="47"/>
  <c r="JX21" i="47"/>
  <c r="DX21" i="47"/>
  <c r="BX21" i="47"/>
  <c r="K21" i="47"/>
  <c r="AX21" i="47"/>
  <c r="KX21" i="47"/>
  <c r="HK21" i="47"/>
  <c r="DK21" i="47"/>
  <c r="X21" i="47"/>
  <c r="CK21" i="47"/>
  <c r="LK21" i="47"/>
  <c r="FK21" i="47"/>
  <c r="KK21" i="47"/>
  <c r="EK21" i="47"/>
  <c r="BK21" i="47"/>
  <c r="IX21" i="47"/>
  <c r="JK21" i="47"/>
  <c r="IK21" i="47"/>
  <c r="AK21" i="47"/>
  <c r="FX21" i="47"/>
  <c r="EX21" i="47"/>
  <c r="I17" i="68"/>
  <c r="AV5" i="62" a="1"/>
  <c r="AV6" i="62" s="1"/>
  <c r="EK67" i="47"/>
  <c r="JX67" i="47"/>
  <c r="JK67" i="47"/>
  <c r="AK67" i="47"/>
  <c r="GK67" i="47"/>
  <c r="CX67" i="47"/>
  <c r="CK67" i="47"/>
  <c r="BK67" i="47"/>
  <c r="K67" i="47"/>
  <c r="LK67" i="47"/>
  <c r="IK67" i="47"/>
  <c r="X67" i="47"/>
  <c r="IX67" i="47"/>
  <c r="HX67" i="47"/>
  <c r="DK67" i="47"/>
  <c r="LX67" i="47"/>
  <c r="KX67" i="47"/>
  <c r="KK67" i="47"/>
  <c r="DX67" i="47"/>
  <c r="FK67" i="47"/>
  <c r="HK67" i="47"/>
  <c r="GX67" i="47"/>
  <c r="FX67" i="47"/>
  <c r="EX67" i="47"/>
  <c r="AX67" i="47"/>
  <c r="BX67" i="47"/>
  <c r="AV7" i="64"/>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AY23" i="67" s="1"/>
  <c r="O14" i="67" a="1"/>
  <c r="O14" i="67" s="1"/>
  <c r="S17" i="67" a="1"/>
  <c r="S17" i="67" s="1"/>
  <c r="S16" i="72" a="1"/>
  <c r="S16" i="72"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R8" i="72"/>
  <c r="R6" i="72"/>
  <c r="R7" i="72"/>
  <c r="AX14" i="64" a="1"/>
  <c r="AX14" i="64" s="1"/>
  <c r="R8" i="64"/>
  <c r="O14" i="64" a="1"/>
  <c r="O14" i="64" s="1"/>
  <c r="R6" i="64"/>
  <c r="R7" i="64"/>
  <c r="O17" i="64" a="1"/>
  <c r="O17" i="64"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S17" i="64" a="1"/>
  <c r="S17" i="64" s="1"/>
  <c r="K17" i="64" a="1"/>
  <c r="K17" i="64" s="1"/>
  <c r="O16" i="64" a="1"/>
  <c r="O16" i="64" s="1"/>
  <c r="G4" i="29"/>
  <c r="G5" i="29"/>
  <c r="J5" i="32"/>
  <c r="R6" i="65" l="1"/>
  <c r="R7" i="65"/>
  <c r="K16" i="66" a="1"/>
  <c r="K16" i="66" s="1"/>
  <c r="S16" i="66" a="1"/>
  <c r="S16" i="66" s="1"/>
  <c r="R8" i="65"/>
  <c r="O16" i="66" a="1"/>
  <c r="O16" i="66" s="1"/>
  <c r="S17" i="65" a="1"/>
  <c r="S17" i="65" s="1"/>
  <c r="S16" i="65" a="1"/>
  <c r="S16" i="65" s="1"/>
  <c r="O16" i="65" a="1"/>
  <c r="O16" i="65" s="1"/>
  <c r="O17" i="65" a="1"/>
  <c r="O17" i="65" s="1"/>
  <c r="S15" i="65" a="1"/>
  <c r="S15" i="65" s="1"/>
  <c r="O15" i="65" a="1"/>
  <c r="O15" i="65" s="1"/>
  <c r="K16" i="65" a="1"/>
  <c r="K16" i="65" s="1"/>
  <c r="O14" i="65" a="1"/>
  <c r="O14" i="65" s="1"/>
  <c r="K14" i="65" a="1"/>
  <c r="K14" i="65" s="1"/>
  <c r="S14" i="65" a="1"/>
  <c r="S14" i="65" s="1"/>
  <c r="AX14" i="65" a="1"/>
  <c r="AX14" i="65" s="1"/>
  <c r="AX22" i="65" a="1"/>
  <c r="AX22" i="65" s="1"/>
  <c r="AY22" i="65" s="1"/>
  <c r="K15" i="65" a="1"/>
  <c r="K15" i="65" s="1"/>
  <c r="K17" i="65" a="1"/>
  <c r="K17" i="65" s="1"/>
  <c r="AX14" i="66" a="1"/>
  <c r="AX14" i="66" s="1"/>
  <c r="S15" i="66" a="1"/>
  <c r="S15" i="66" s="1"/>
  <c r="K15" i="66" a="1"/>
  <c r="K15" i="66" s="1"/>
  <c r="O17" i="66" a="1"/>
  <c r="O17" i="66" s="1"/>
  <c r="R6" i="66"/>
  <c r="K14" i="66" a="1"/>
  <c r="K14" i="66" s="1"/>
  <c r="O14" i="66" a="1"/>
  <c r="O14" i="66" s="1"/>
  <c r="AX22" i="66" a="1"/>
  <c r="AX22" i="66" s="1"/>
  <c r="AY25" i="66" s="1"/>
  <c r="R7" i="66"/>
  <c r="O15" i="66" a="1"/>
  <c r="O15" i="66" s="1"/>
  <c r="K17" i="66" a="1"/>
  <c r="K17" i="66" s="1"/>
  <c r="S17" i="66" a="1"/>
  <c r="S17" i="66" s="1"/>
  <c r="S14" i="66" a="1"/>
  <c r="S14" i="66" s="1"/>
  <c r="R8" i="66"/>
  <c r="S14" i="69" a="1"/>
  <c r="S14" i="69" s="1"/>
  <c r="R7" i="71"/>
  <c r="O17" i="63" a="1"/>
  <c r="O17" i="63" s="1"/>
  <c r="R5" i="63"/>
  <c r="S15" i="69" a="1"/>
  <c r="S15" i="69" s="1"/>
  <c r="K14" i="69" a="1"/>
  <c r="K14" i="69" s="1"/>
  <c r="S17" i="63" a="1"/>
  <c r="S17" i="63" s="1"/>
  <c r="R8" i="71"/>
  <c r="R6" i="71"/>
  <c r="R6" i="63"/>
  <c r="R8" i="63"/>
  <c r="AX14" i="69" a="1"/>
  <c r="AX14" i="69" s="1"/>
  <c r="O16" i="69" a="1"/>
  <c r="O16" i="69" s="1"/>
  <c r="AX22" i="69" a="1"/>
  <c r="AX22" i="69" s="1"/>
  <c r="AY22" i="69" s="1"/>
  <c r="K16" i="69" a="1"/>
  <c r="K16" i="69" s="1"/>
  <c r="S17" i="69" a="1"/>
  <c r="S17" i="69" s="1"/>
  <c r="K15" i="69" a="1"/>
  <c r="K15" i="69" s="1"/>
  <c r="O14" i="69" a="1"/>
  <c r="O14" i="69" s="1"/>
  <c r="K17" i="69" a="1"/>
  <c r="K17" i="69" s="1"/>
  <c r="O15" i="69" a="1"/>
  <c r="O15" i="69" s="1"/>
  <c r="S16" i="69" a="1"/>
  <c r="S16" i="69" s="1"/>
  <c r="O17" i="69" a="1"/>
  <c r="O17" i="69" s="1"/>
  <c r="R8" i="69"/>
  <c r="R6" i="69"/>
  <c r="R5" i="69"/>
  <c r="K16" i="71" a="1"/>
  <c r="K16" i="71" s="1"/>
  <c r="K14" i="71" a="1"/>
  <c r="K14" i="71" s="1"/>
  <c r="K15" i="71" a="1"/>
  <c r="K15" i="71" s="1"/>
  <c r="S17" i="71" a="1"/>
  <c r="S17" i="71" s="1"/>
  <c r="O16" i="63" a="1"/>
  <c r="O16" i="63" s="1"/>
  <c r="O16" i="71" a="1"/>
  <c r="O16" i="71" s="1"/>
  <c r="O15" i="63" a="1"/>
  <c r="O15" i="63" s="1"/>
  <c r="K16" i="63" a="1"/>
  <c r="K16" i="63" s="1"/>
  <c r="S14" i="63" a="1"/>
  <c r="S14" i="63" s="1"/>
  <c r="O14" i="63" a="1"/>
  <c r="O14" i="63" s="1"/>
  <c r="O17" i="71" a="1"/>
  <c r="O17" i="71" s="1"/>
  <c r="AX22" i="63" a="1"/>
  <c r="AX22" i="63" s="1"/>
  <c r="AY24" i="63" s="1"/>
  <c r="K14" i="63" a="1"/>
  <c r="K14" i="63" s="1"/>
  <c r="S15" i="71" a="1"/>
  <c r="S15" i="71" s="1"/>
  <c r="O14" i="71" a="1"/>
  <c r="O14" i="71" s="1"/>
  <c r="K17" i="71" a="1"/>
  <c r="K17" i="71" s="1"/>
  <c r="S16" i="71" a="1"/>
  <c r="S16" i="71" s="1"/>
  <c r="S15" i="63" a="1"/>
  <c r="S15" i="63" s="1"/>
  <c r="K15" i="63" a="1"/>
  <c r="K15" i="63" s="1"/>
  <c r="AX14" i="71" a="1"/>
  <c r="AX14" i="71" s="1"/>
  <c r="AX22" i="71" a="1"/>
  <c r="AX22" i="71" s="1"/>
  <c r="S16" i="63" a="1"/>
  <c r="S16" i="63" s="1"/>
  <c r="K17" i="63" a="1"/>
  <c r="K17" i="63" s="1"/>
  <c r="AX14" i="63" a="1"/>
  <c r="AX14" i="63" s="1"/>
  <c r="O15" i="71" a="1"/>
  <c r="O15" i="71" s="1"/>
  <c r="S14" i="71" a="1"/>
  <c r="S14" i="71" s="1"/>
  <c r="O17" i="68" a="1"/>
  <c r="O17" i="68" s="1"/>
  <c r="R7" i="68"/>
  <c r="R5" i="68"/>
  <c r="R8" i="68"/>
  <c r="R6" i="61"/>
  <c r="S14" i="68" a="1"/>
  <c r="S14" i="68" s="1"/>
  <c r="R5" i="61"/>
  <c r="K17" i="68" a="1"/>
  <c r="K17" i="68" s="1"/>
  <c r="K14" i="68" a="1"/>
  <c r="K14" i="68" s="1"/>
  <c r="AX14" i="68" a="1"/>
  <c r="AX14" i="68" s="1"/>
  <c r="S15" i="68" a="1"/>
  <c r="S15" i="68" s="1"/>
  <c r="K15" i="68" a="1"/>
  <c r="K15" i="68" s="1"/>
  <c r="S16" i="68" a="1"/>
  <c r="S16" i="68" s="1"/>
  <c r="AX22" i="68" a="1"/>
  <c r="AX22" i="68" s="1"/>
  <c r="AY23" i="68" s="1"/>
  <c r="AV5" i="61"/>
  <c r="AV8" i="62"/>
  <c r="S17" i="68" a="1"/>
  <c r="S17" i="68" s="1"/>
  <c r="K16" i="68" a="1"/>
  <c r="K16" i="68" s="1"/>
  <c r="AV7" i="62"/>
  <c r="AV7" i="68"/>
  <c r="AY24" i="70"/>
  <c r="O14" i="68" a="1"/>
  <c r="O14" i="68" s="1"/>
  <c r="AV5" i="62"/>
  <c r="AV7" i="61"/>
  <c r="O15" i="68" a="1"/>
  <c r="O15" i="68" s="1"/>
  <c r="AV6" i="61"/>
  <c r="O16" i="68" a="1"/>
  <c r="O16" i="68" s="1"/>
  <c r="AV8"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L17" i="72"/>
  <c r="M17" i="72"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AY24" i="65" l="1"/>
  <c r="L14" i="66"/>
  <c r="M14" i="66" s="1"/>
  <c r="P14" i="66" s="1"/>
  <c r="L17" i="65"/>
  <c r="M17" i="65" s="1"/>
  <c r="P17" i="65" s="1"/>
  <c r="Q17" i="65" s="1"/>
  <c r="T17" i="65" s="1"/>
  <c r="U17" i="65" s="1"/>
  <c r="L16" i="65"/>
  <c r="M16" i="65" s="1"/>
  <c r="P16" i="65" s="1"/>
  <c r="Q16" i="65" s="1"/>
  <c r="T16" i="65" s="1"/>
  <c r="U16" i="65" s="1"/>
  <c r="L15" i="65"/>
  <c r="M15" i="65" s="1"/>
  <c r="P15" i="65" s="1"/>
  <c r="Q15" i="65" s="1"/>
  <c r="T15" i="65" s="1"/>
  <c r="U15" i="65" s="1"/>
  <c r="L14" i="65"/>
  <c r="M14" i="65" s="1"/>
  <c r="P14" i="65" s="1"/>
  <c r="Q14" i="65" s="1"/>
  <c r="T14" i="65" s="1"/>
  <c r="U14" i="65" s="1"/>
  <c r="L15" i="66"/>
  <c r="M15" i="66" s="1"/>
  <c r="P15" i="66" s="1"/>
  <c r="Q15" i="66" s="1"/>
  <c r="T15" i="66" s="1"/>
  <c r="U15" i="66" s="1"/>
  <c r="AY24" i="66"/>
  <c r="L16" i="66"/>
  <c r="M16" i="66" s="1"/>
  <c r="P16" i="66" s="1"/>
  <c r="Q16" i="66" s="1"/>
  <c r="T16" i="66" s="1"/>
  <c r="U16" i="66" s="1"/>
  <c r="L17" i="66"/>
  <c r="M17" i="66" s="1"/>
  <c r="P17" i="66" s="1"/>
  <c r="AY22" i="66"/>
  <c r="AY23" i="66"/>
  <c r="L15" i="69"/>
  <c r="M15" i="69" s="1"/>
  <c r="P15" i="69" s="1"/>
  <c r="Q15" i="69" s="1"/>
  <c r="AY23" i="69"/>
  <c r="L14" i="69"/>
  <c r="M14" i="69" s="1"/>
  <c r="P14" i="69" s="1"/>
  <c r="Q14" i="69" s="1"/>
  <c r="T14" i="69" s="1"/>
  <c r="U14" i="69" s="1"/>
  <c r="AY24" i="69"/>
  <c r="AY25" i="69"/>
  <c r="L16" i="71"/>
  <c r="M16" i="71" s="1"/>
  <c r="P16" i="71" s="1"/>
  <c r="Q16" i="71" s="1"/>
  <c r="T16" i="71" s="1"/>
  <c r="U16" i="71" s="1"/>
  <c r="L17" i="71"/>
  <c r="M17" i="71" s="1"/>
  <c r="P17" i="71" s="1"/>
  <c r="Q17" i="71" s="1"/>
  <c r="T17" i="71" s="1"/>
  <c r="U17" i="71" s="1"/>
  <c r="L16" i="69"/>
  <c r="M16" i="69" s="1"/>
  <c r="P16" i="69" s="1"/>
  <c r="Q16" i="69" s="1"/>
  <c r="L17" i="69"/>
  <c r="M17" i="69" s="1"/>
  <c r="P17" i="69" s="1"/>
  <c r="Q17" i="69" s="1"/>
  <c r="T17" i="69" s="1"/>
  <c r="U17" i="69" s="1"/>
  <c r="L15" i="71"/>
  <c r="M15" i="71" s="1"/>
  <c r="P15" i="71" s="1"/>
  <c r="Q15" i="71" s="1"/>
  <c r="T15" i="71" s="1"/>
  <c r="U15" i="71" s="1"/>
  <c r="L14" i="71"/>
  <c r="M14" i="71" s="1"/>
  <c r="P14" i="71" s="1"/>
  <c r="Q14" i="71" s="1"/>
  <c r="T14" i="71" s="1"/>
  <c r="U14" i="71" s="1"/>
  <c r="L15" i="63"/>
  <c r="M15" i="63" s="1"/>
  <c r="P15" i="63" s="1"/>
  <c r="Q15" i="63" s="1"/>
  <c r="T15" i="63" s="1"/>
  <c r="U15" i="63" s="1"/>
  <c r="L16" i="63"/>
  <c r="M16" i="63" s="1"/>
  <c r="P16" i="63" s="1"/>
  <c r="Q16" i="63" s="1"/>
  <c r="T16" i="63" s="1"/>
  <c r="U16" i="63" s="1"/>
  <c r="L17" i="63"/>
  <c r="M17" i="63" s="1"/>
  <c r="P17" i="63" s="1"/>
  <c r="Q17" i="63" s="1"/>
  <c r="T17" i="63" s="1"/>
  <c r="U17" i="63" s="1"/>
  <c r="L14" i="63"/>
  <c r="M14" i="63" s="1"/>
  <c r="P14" i="63" s="1"/>
  <c r="Q14" i="63" s="1"/>
  <c r="T14" i="63" s="1"/>
  <c r="U14" i="63" s="1"/>
  <c r="L16" i="68"/>
  <c r="M16" i="68" s="1"/>
  <c r="P16" i="68" s="1"/>
  <c r="Q16" i="68" s="1"/>
  <c r="T16" i="68" s="1"/>
  <c r="U16" i="68" s="1"/>
  <c r="L17" i="68"/>
  <c r="M17" i="68" s="1"/>
  <c r="P17" i="68" s="1"/>
  <c r="Q17" i="68" s="1"/>
  <c r="T17" i="68" s="1"/>
  <c r="U17" i="68" s="1"/>
  <c r="L15" i="68"/>
  <c r="M15" i="68" s="1"/>
  <c r="P15" i="68" s="1"/>
  <c r="Q15" i="68" s="1"/>
  <c r="T15" i="68" s="1"/>
  <c r="U15" i="68" s="1"/>
  <c r="L14" i="68"/>
  <c r="M14" i="68" s="1"/>
  <c r="P14" i="68" s="1"/>
  <c r="Q14" i="68" s="1"/>
  <c r="T14" i="68" s="1"/>
  <c r="U14" i="68"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P17" i="72"/>
  <c r="Q17" i="72" s="1"/>
  <c r="T17" i="72" s="1"/>
  <c r="U17" i="72" s="1"/>
  <c r="P16" i="64"/>
  <c r="Q16" i="64" s="1"/>
  <c r="P15" i="64"/>
  <c r="Q15" i="64" s="1"/>
  <c r="T15" i="64" s="1"/>
  <c r="U15" i="64" s="1"/>
  <c r="P17" i="64"/>
  <c r="Q17" i="64" s="1"/>
  <c r="T17" i="64" s="1"/>
  <c r="U17" i="64"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0"/>
  <c r="U14" i="70" s="1"/>
  <c r="T17" i="70"/>
  <c r="U17" i="70" s="1"/>
  <c r="T16" i="72"/>
  <c r="U16" i="72" s="1"/>
  <c r="T16" i="70"/>
  <c r="U16" i="70" s="1"/>
  <c r="T14" i="72"/>
  <c r="U14" i="72" s="1"/>
  <c r="T15" i="70"/>
  <c r="U15" i="70" s="1"/>
  <c r="Q14" i="66" l="1"/>
  <c r="T14" i="66" s="1"/>
  <c r="U14" i="66" s="1"/>
  <c r="Q17" i="66"/>
  <c r="T17" i="66" s="1"/>
  <c r="U17" i="66" s="1"/>
  <c r="BB6" i="66"/>
  <c r="BB5" i="66"/>
  <c r="BB8" i="66"/>
  <c r="BB7" i="66"/>
  <c r="BB7" i="69"/>
  <c r="BB5" i="69"/>
  <c r="BB8" i="69"/>
  <c r="BB6" i="69"/>
  <c r="T17" i="67"/>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C22" i="69" l="1" a="1"/>
  <c r="BC25" i="69" s="1"/>
  <c r="AZ22" i="66" a="1"/>
  <c r="AZ22" i="66" s="1"/>
  <c r="BA22" i="66" a="1"/>
  <c r="BA23" i="66" s="1"/>
  <c r="BB22" i="66" a="1"/>
  <c r="BB22" i="66" s="1"/>
  <c r="BC22" i="66" a="1"/>
  <c r="BC23" i="66" s="1"/>
  <c r="BB22" i="69" a="1"/>
  <c r="BB24" i="69" s="1"/>
  <c r="AZ22" i="69" a="1"/>
  <c r="AZ24" i="69" s="1"/>
  <c r="BA22" i="69" a="1"/>
  <c r="BA22" i="69"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C23" i="69" l="1"/>
  <c r="BC24" i="69"/>
  <c r="BA23" i="69"/>
  <c r="BA25" i="69"/>
  <c r="BA24" i="69"/>
  <c r="AZ25" i="66"/>
  <c r="AZ23" i="66"/>
  <c r="AZ24" i="66"/>
  <c r="AZ25" i="69"/>
  <c r="AZ23" i="69"/>
  <c r="AZ22" i="69"/>
  <c r="BB24" i="66"/>
  <c r="BB23" i="66"/>
  <c r="BB23" i="69"/>
  <c r="BA25" i="66"/>
  <c r="BB25" i="66"/>
  <c r="BA24" i="66"/>
  <c r="BA22" i="66"/>
  <c r="BB22" i="69"/>
  <c r="BC22" i="66"/>
  <c r="BC24" i="66"/>
  <c r="BB25" i="69"/>
  <c r="BC25" i="66"/>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E21" i="66" l="1" a="1"/>
  <c r="BE21" i="66" s="1"/>
  <c r="BE21" i="69" a="1"/>
  <c r="BH21" i="69"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I16" i="64" s="1"/>
  <c r="AJ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7" i="69"/>
  <c r="AJ17" i="69"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I15" i="72"/>
  <c r="AJ15" i="72" s="1"/>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7" i="65"/>
  <c r="AJ17" i="65" s="1"/>
  <c r="BG21" i="69" l="1"/>
  <c r="BF21" i="69"/>
  <c r="BE21" i="69"/>
  <c r="BE22" i="69" s="1" a="1"/>
  <c r="BF21" i="66"/>
  <c r="BH21" i="66"/>
  <c r="BG21" i="66"/>
  <c r="AI14" i="62"/>
  <c r="AJ14" i="62" s="1"/>
  <c r="AL14" i="62" s="1"/>
  <c r="AM14" i="62" s="1"/>
  <c r="AU5" i="62" s="1" a="1"/>
  <c r="AI16" i="62"/>
  <c r="AJ16" i="62" s="1"/>
  <c r="AI15" i="62"/>
  <c r="AJ15" i="62"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4"/>
  <c r="AM16" i="64" s="1"/>
  <c r="AL14" i="64"/>
  <c r="AM14" i="64" s="1"/>
  <c r="AU5" i="64" s="1" a="1"/>
  <c r="AL14" i="69"/>
  <c r="AM14" i="69" s="1"/>
  <c r="AU5" i="69" s="1" a="1"/>
  <c r="AL16" i="65"/>
  <c r="AM16" i="65" s="1"/>
  <c r="AL15" i="72"/>
  <c r="AM15" i="72" s="1"/>
  <c r="AI14" i="72"/>
  <c r="AJ14" i="72" s="1"/>
  <c r="AI17" i="70"/>
  <c r="AJ17" i="70" s="1"/>
  <c r="AI17" i="68"/>
  <c r="AJ17" i="68" s="1"/>
  <c r="AI16" i="72"/>
  <c r="AJ16" i="72" s="1"/>
  <c r="AL17" i="65"/>
  <c r="AM17" i="65" s="1"/>
  <c r="AI15" i="66"/>
  <c r="AJ15" i="66" s="1"/>
  <c r="AI14" i="68"/>
  <c r="AJ14" i="68" s="1"/>
  <c r="AI14" i="66"/>
  <c r="AJ14" i="66" s="1"/>
  <c r="AI15" i="63"/>
  <c r="AJ15" i="63" s="1"/>
  <c r="BE22" i="66" l="1" a="1"/>
  <c r="BH22" i="66" s="1"/>
  <c r="AL15" i="62"/>
  <c r="AM15" i="62" s="1"/>
  <c r="AL16" i="62"/>
  <c r="AM16" i="62" s="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BE25" i="69"/>
  <c r="BF23" i="69"/>
  <c r="BF22" i="69"/>
  <c r="BF25" i="69"/>
  <c r="BF24" i="69"/>
  <c r="BG22" i="69"/>
  <c r="BG23" i="69"/>
  <c r="BG25" i="69"/>
  <c r="BG24" i="69"/>
  <c r="BH22" i="69"/>
  <c r="BH23" i="69"/>
  <c r="BH24" i="69"/>
  <c r="BH25" i="69"/>
  <c r="BE23" i="69"/>
  <c r="BE22" i="69"/>
  <c r="BE24" i="69"/>
  <c r="AL17" i="61"/>
  <c r="AM17" i="61" s="1"/>
  <c r="AO14" i="61"/>
  <c r="AP14" i="61" s="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U5" i="68" s="1" a="1"/>
  <c r="AL16" i="68"/>
  <c r="AM16" i="68" s="1"/>
  <c r="AL16" i="66"/>
  <c r="AM16" i="66" s="1"/>
  <c r="AO14" i="62"/>
  <c r="AP14" i="62" s="1"/>
  <c r="AU5" i="69"/>
  <c r="AV14" i="69" s="1"/>
  <c r="AO14" i="69"/>
  <c r="AP14" i="69" s="1"/>
  <c r="AU14" i="69" a="1"/>
  <c r="AU14" i="69" s="1"/>
  <c r="AL16" i="72"/>
  <c r="AM16" i="72" s="1"/>
  <c r="AU5" i="64"/>
  <c r="AV14" i="64" s="1"/>
  <c r="AO14" i="64"/>
  <c r="AP14" i="64" s="1"/>
  <c r="AU14" i="64" a="1"/>
  <c r="AU14" i="64" s="1"/>
  <c r="AL17" i="68"/>
  <c r="AM17" i="68" s="1"/>
  <c r="AO17" i="62"/>
  <c r="AP17" i="62" s="1"/>
  <c r="AL17" i="70"/>
  <c r="AM17" i="70" s="1"/>
  <c r="AL14" i="70"/>
  <c r="AM14" i="70" s="1"/>
  <c r="AL17" i="66"/>
  <c r="AM17" i="66" s="1"/>
  <c r="AL14" i="72"/>
  <c r="AM14" i="72" s="1"/>
  <c r="AL14" i="63"/>
  <c r="AM14" i="63" s="1"/>
  <c r="AU5" i="63" s="1" a="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8" i="69"/>
  <c r="AV17" i="69" s="1"/>
  <c r="AO17" i="69"/>
  <c r="AP17" i="69" s="1"/>
  <c r="AL14" i="66"/>
  <c r="AM14" i="66" s="1"/>
  <c r="AU5" i="66" s="1" a="1"/>
  <c r="AU8" i="64"/>
  <c r="AV17" i="64" s="1"/>
  <c r="AO17" i="64"/>
  <c r="AP17" i="64" s="1"/>
  <c r="AO15" i="72"/>
  <c r="AP15" i="72" s="1"/>
  <c r="AU7" i="69"/>
  <c r="AV16" i="69" s="1"/>
  <c r="AO16" i="69"/>
  <c r="AP16" i="69" s="1"/>
  <c r="AU7" i="64"/>
  <c r="AV16" i="64" s="1"/>
  <c r="AO16" i="64"/>
  <c r="AP16" i="64" s="1"/>
  <c r="AL17" i="72"/>
  <c r="AM17" i="72" s="1"/>
  <c r="AL15" i="70"/>
  <c r="AM15" i="70" s="1"/>
  <c r="BH23" i="66" l="1"/>
  <c r="BH24" i="66"/>
  <c r="BG25" i="66"/>
  <c r="BE22" i="66"/>
  <c r="BE23" i="66"/>
  <c r="BG22" i="66"/>
  <c r="BE24" i="66"/>
  <c r="BH25" i="66"/>
  <c r="BG23" i="66"/>
  <c r="BF23" i="66"/>
  <c r="BG24" i="66"/>
  <c r="BF24" i="66"/>
  <c r="BE25" i="66"/>
  <c r="BF25" i="66"/>
  <c r="BF22" i="66"/>
  <c r="AU14" i="62" a="1"/>
  <c r="AU14" i="62" s="1"/>
  <c r="C5" i="16" s="1"/>
  <c r="AO16" i="62"/>
  <c r="AP16" i="62" s="1"/>
  <c r="AR16" i="62" s="1"/>
  <c r="AS16" i="62" s="1"/>
  <c r="G16" i="62" s="1"/>
  <c r="F16" i="62" s="1"/>
  <c r="AU7" i="62"/>
  <c r="AV16" i="62" s="1"/>
  <c r="AO15" i="62"/>
  <c r="AP15" i="62" s="1"/>
  <c r="AU6" i="62"/>
  <c r="AV15" i="62" s="1"/>
  <c r="AU5" i="62"/>
  <c r="AV14" i="62" s="1"/>
  <c r="AU8" i="62"/>
  <c r="AV17" i="62" s="1"/>
  <c r="AU5" i="72" a="1"/>
  <c r="AU5" i="70" a="1"/>
  <c r="AO14" i="67"/>
  <c r="AP14" i="67" s="1"/>
  <c r="AR14" i="67" s="1"/>
  <c r="AS14" i="67" s="1"/>
  <c r="G14" i="67" s="1"/>
  <c r="F14" i="67" s="1"/>
  <c r="AU5" i="67" a="1"/>
  <c r="AU5" i="67" s="1"/>
  <c r="AV14" i="67" s="1"/>
  <c r="AU5" i="61" a="1"/>
  <c r="AU6" i="61" s="1"/>
  <c r="AV15" i="61" s="1"/>
  <c r="AU14" i="61" a="1"/>
  <c r="AU14" i="61" s="1"/>
  <c r="C4" i="16" s="1"/>
  <c r="E4" i="16" s="1"/>
  <c r="AU8" i="67"/>
  <c r="AV17"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5" i="62" l="1"/>
  <c r="AS15" i="62" s="1"/>
  <c r="G15" i="62" s="1"/>
  <c r="F15" i="62" s="1"/>
  <c r="E15" i="62" s="1"/>
  <c r="E8" i="33"/>
  <c r="AU7" i="67"/>
  <c r="AV16" i="67" s="1"/>
  <c r="AU6" i="67"/>
  <c r="AV15"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6" i="69"/>
  <c r="AY16" i="69" s="1"/>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7" i="62" l="1"/>
  <c r="E14" i="62"/>
  <c r="AY22" i="62" s="1"/>
  <c r="E16" i="62"/>
  <c r="E16" i="7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16" i="62"/>
  <c r="AY15" i="64"/>
  <c r="AY23" i="64"/>
  <c r="E16" i="70"/>
  <c r="AY16" i="70" s="1"/>
  <c r="E15" i="61"/>
  <c r="E16" i="61"/>
  <c r="E17" i="61"/>
  <c r="E14" i="61"/>
  <c r="AY22" i="61" s="1"/>
  <c r="E14" i="70"/>
  <c r="AY22" i="70" s="1"/>
  <c r="E15" i="70"/>
  <c r="AY15" i="70" s="1"/>
  <c r="E17" i="70"/>
  <c r="E16" i="68"/>
  <c r="D23" i="62"/>
  <c r="D24" i="62"/>
  <c r="D23" i="69"/>
  <c r="D24" i="69"/>
  <c r="D25" i="69"/>
  <c r="D22" i="69"/>
  <c r="AY14" i="69"/>
  <c r="E14" i="68"/>
  <c r="AY22" i="68" s="1"/>
  <c r="E15" i="68"/>
  <c r="AY15" i="68" s="1"/>
  <c r="E17" i="68"/>
  <c r="E16" i="72"/>
  <c r="E16" i="66"/>
  <c r="AY16" i="66" s="1"/>
  <c r="G4" i="16"/>
  <c r="D25" i="67"/>
  <c r="D24" i="67"/>
  <c r="D22" i="67"/>
  <c r="D23" i="67"/>
  <c r="E17" i="63"/>
  <c r="E14" i="66"/>
  <c r="AY14" i="66" s="1"/>
  <c r="E14" i="72"/>
  <c r="AY22" i="72" s="1"/>
  <c r="E16" i="63"/>
  <c r="AY16" i="63" s="1"/>
  <c r="E17" i="72"/>
  <c r="E15" i="72"/>
  <c r="F13" i="16"/>
  <c r="E17" i="66"/>
  <c r="AY17" i="66" s="1"/>
  <c r="F5" i="16"/>
  <c r="F7" i="16"/>
  <c r="E15" i="66"/>
  <c r="AY15" i="66" s="1"/>
  <c r="E15" i="63"/>
  <c r="D24" i="64"/>
  <c r="D23" i="64"/>
  <c r="D25" i="64"/>
  <c r="D22" i="64"/>
  <c r="D54" i="73" s="1" a="1"/>
  <c r="AY14" i="64"/>
  <c r="F14" i="16"/>
  <c r="E14" i="63"/>
  <c r="AY22" i="63" s="1"/>
  <c r="D4" i="16"/>
  <c r="H8" i="16"/>
  <c r="F8" i="16"/>
  <c r="D24" i="65"/>
  <c r="D22" i="65"/>
  <c r="D25" i="65"/>
  <c r="D23" i="65"/>
  <c r="AY14" i="65"/>
  <c r="F6" i="16"/>
  <c r="D25" i="62" l="1"/>
  <c r="E6" i="33" s="1"/>
  <c r="D22" i="62"/>
  <c r="D14" i="73" s="1" a="1"/>
  <c r="AY14" i="62"/>
  <c r="BA6" i="62" s="1"/>
  <c r="AY24" i="62"/>
  <c r="BB5" i="62" s="1"/>
  <c r="D94" i="73" a="1"/>
  <c r="D62" i="73" a="1"/>
  <c r="D70" i="73" a="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M22" i="62" a="1"/>
  <c r="E3" i="33"/>
  <c r="N22" i="62"/>
  <c r="E22" i="62"/>
  <c r="CA6" i="62"/>
  <c r="BA8" i="62"/>
  <c r="BA7" i="62"/>
  <c r="BO6" i="62"/>
  <c r="BO5" i="62"/>
  <c r="BA5" i="62"/>
  <c r="BO7" i="62"/>
  <c r="F24" i="62"/>
  <c r="G24" i="62"/>
  <c r="D16" i="73"/>
  <c r="C5" i="45"/>
  <c r="E5" i="33"/>
  <c r="E24" i="62"/>
  <c r="N24" i="62"/>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D17" i="73" l="1"/>
  <c r="CA8" i="62"/>
  <c r="G22" i="62"/>
  <c r="CA7" i="62"/>
  <c r="BO8" i="62"/>
  <c r="BN14" i="62" s="1" a="1"/>
  <c r="H21" i="62" a="1"/>
  <c r="H21" i="62" s="1"/>
  <c r="J13" i="73" s="1" a="1"/>
  <c r="CA5" i="62"/>
  <c r="BZ14" i="62" s="1" a="1"/>
  <c r="F22" i="62"/>
  <c r="BB8" i="62"/>
  <c r="BB6" i="62"/>
  <c r="G54" i="73" a="1"/>
  <c r="G54" i="73" s="1"/>
  <c r="E62" i="73" a="1"/>
  <c r="I70" i="73" a="1"/>
  <c r="I71" i="73" s="1"/>
  <c r="I14" i="73"/>
  <c r="I14" i="73" a="1"/>
  <c r="I17" i="73" s="1"/>
  <c r="D46" i="73" a="1"/>
  <c r="I94" i="73" a="1"/>
  <c r="I94" i="73" s="1"/>
  <c r="D30" i="73" a="1"/>
  <c r="D78" i="73" a="1"/>
  <c r="D80" i="73" s="1"/>
  <c r="G55" i="73"/>
  <c r="G62" i="73" a="1"/>
  <c r="G65" i="73" s="1"/>
  <c r="G70" i="73" a="1"/>
  <c r="G73" i="73" s="1"/>
  <c r="D38" i="73" a="1"/>
  <c r="E54" i="73" a="1"/>
  <c r="G57" i="73"/>
  <c r="I62" i="73" a="1"/>
  <c r="I63" i="73" s="1"/>
  <c r="D86" i="73" a="1"/>
  <c r="G14" i="73" a="1"/>
  <c r="G15" i="73" s="1"/>
  <c r="D6" i="73" a="1"/>
  <c r="I15" i="73"/>
  <c r="I55" i="73"/>
  <c r="I95" i="73"/>
  <c r="D22" i="73" a="1"/>
  <c r="I54" i="73" a="1"/>
  <c r="I57" i="73" s="1"/>
  <c r="G63" i="73"/>
  <c r="G94" i="73" a="1"/>
  <c r="G97" i="73" s="1"/>
  <c r="E14" i="73" a="1"/>
  <c r="CC14" i="67" a="1"/>
  <c r="CC16" i="67" s="1"/>
  <c r="BZ14" i="67" a="1"/>
  <c r="BZ15" i="67" s="1"/>
  <c r="CA14" i="67" a="1"/>
  <c r="CA16" i="67" s="1"/>
  <c r="CB14" i="67" a="1"/>
  <c r="CB14"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I16" i="73"/>
  <c r="L22" i="62"/>
  <c r="F3" i="33"/>
  <c r="E14" i="73"/>
  <c r="F5" i="45"/>
  <c r="G16" i="73"/>
  <c r="L23" i="62"/>
  <c r="F4" i="33"/>
  <c r="E15" i="73"/>
  <c r="L24" i="62"/>
  <c r="E16" i="73"/>
  <c r="F5" i="33"/>
  <c r="D5" i="45"/>
  <c r="BB14" i="62" a="1"/>
  <c r="AZ14" i="62" a="1"/>
  <c r="BA14" i="62" a="1"/>
  <c r="BC14" i="62" a="1"/>
  <c r="M22" i="62"/>
  <c r="M23" i="62"/>
  <c r="M24" i="62"/>
  <c r="M25" i="62"/>
  <c r="K5" i="45"/>
  <c r="L5" i="45"/>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BQ16" i="67"/>
  <c r="AV94" i="73" a="1"/>
  <c r="AW94" i="73" a="1"/>
  <c r="G15" i="45"/>
  <c r="I96" i="73"/>
  <c r="E94" i="73"/>
  <c r="L22" i="67"/>
  <c r="AJ3" i="33"/>
  <c r="E97" i="73"/>
  <c r="AJ6" i="33"/>
  <c r="L25" i="67"/>
  <c r="F15" i="45"/>
  <c r="G96" i="73"/>
  <c r="M22" i="64"/>
  <c r="M23" i="64"/>
  <c r="M24" i="64"/>
  <c r="M25" i="64"/>
  <c r="G25" i="66"/>
  <c r="N25" i="66"/>
  <c r="E25" i="66"/>
  <c r="F25" i="66"/>
  <c r="AC6" i="33"/>
  <c r="G10" i="45"/>
  <c r="I56" i="73"/>
  <c r="L25" i="65"/>
  <c r="E65" i="73"/>
  <c r="X6" i="33"/>
  <c r="BB14" i="64" a="1"/>
  <c r="AZ14" i="64" a="1"/>
  <c r="BA14" i="64" a="1"/>
  <c r="BC14" i="64" a="1"/>
  <c r="X4" i="33"/>
  <c r="E63" i="73"/>
  <c r="L23" i="65"/>
  <c r="BB14" i="65" a="1"/>
  <c r="AZ14" i="65" a="1"/>
  <c r="BA14" i="65" a="1"/>
  <c r="BC14" i="65" a="1"/>
  <c r="G23" i="66"/>
  <c r="F23" i="66"/>
  <c r="N23" i="66"/>
  <c r="AC4" i="33"/>
  <c r="E23" i="66"/>
  <c r="N6" i="33"/>
  <c r="E25" i="72"/>
  <c r="G25" i="72"/>
  <c r="D41" i="73"/>
  <c r="F25" i="72"/>
  <c r="N25" i="72"/>
  <c r="G24" i="66"/>
  <c r="C13" i="45"/>
  <c r="N24" i="66"/>
  <c r="AC5" i="3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H21" i="66" a="1"/>
  <c r="M22" i="66" a="1"/>
  <c r="F22" i="66"/>
  <c r="AC3" i="33"/>
  <c r="E22" i="66"/>
  <c r="G22" i="66"/>
  <c r="E22" i="72"/>
  <c r="G22" i="72"/>
  <c r="D38" i="73"/>
  <c r="M22" i="72" a="1"/>
  <c r="H21" i="72" a="1"/>
  <c r="N3" i="33"/>
  <c r="F22" i="72"/>
  <c r="N22" i="72"/>
  <c r="K21" i="65"/>
  <c r="I21" i="65"/>
  <c r="J21" i="65"/>
  <c r="H21" i="65"/>
  <c r="J61" i="73" s="1" a="1"/>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CC14" i="62" l="1" a="1"/>
  <c r="CA14" i="62" a="1"/>
  <c r="BO14" i="62" a="1"/>
  <c r="BO17" i="62" s="1"/>
  <c r="CB14" i="62" a="1"/>
  <c r="BP14" i="62" a="1"/>
  <c r="BQ14" i="62" a="1"/>
  <c r="BQ15" i="62" s="1"/>
  <c r="J21" i="62"/>
  <c r="L13" i="73" s="1"/>
  <c r="K21" i="62"/>
  <c r="M13" i="73" s="1"/>
  <c r="I21" i="62"/>
  <c r="K13" i="73" s="1"/>
  <c r="CC15" i="67"/>
  <c r="CC17" i="67"/>
  <c r="AN97" i="73" s="1"/>
  <c r="CC14" i="67"/>
  <c r="BZ14" i="67"/>
  <c r="F55" i="73"/>
  <c r="F57" i="73"/>
  <c r="BZ16" i="67"/>
  <c r="BZ17" i="67"/>
  <c r="F63" i="73"/>
  <c r="CA14" i="67"/>
  <c r="CA15" i="67"/>
  <c r="CB17" i="67"/>
  <c r="CA17" i="67"/>
  <c r="AL97" i="73" s="1"/>
  <c r="CB16" i="67"/>
  <c r="CB15" i="67"/>
  <c r="E11" i="45"/>
  <c r="H11" i="45" s="1"/>
  <c r="F15" i="73"/>
  <c r="D81" i="73"/>
  <c r="BQ17" i="67"/>
  <c r="AN94" i="73" a="1"/>
  <c r="I62" i="73"/>
  <c r="G70" i="73"/>
  <c r="G78" i="73" a="1"/>
  <c r="G78" i="73" s="1"/>
  <c r="E22" i="73" a="1"/>
  <c r="L61" i="73"/>
  <c r="D79" i="73"/>
  <c r="BQ15" i="67"/>
  <c r="J69" i="73" a="1"/>
  <c r="L69" i="73" s="1"/>
  <c r="I30" i="73" a="1"/>
  <c r="I33" i="73" s="1"/>
  <c r="I9" i="73"/>
  <c r="E46" i="73" a="1"/>
  <c r="G94" i="73"/>
  <c r="F94" i="73" s="1"/>
  <c r="G71" i="73"/>
  <c r="F71" i="73" s="1"/>
  <c r="I70" i="73"/>
  <c r="AL94" i="73" a="1"/>
  <c r="I38" i="73" a="1"/>
  <c r="I38" i="73" s="1"/>
  <c r="D78" i="73"/>
  <c r="G72" i="73"/>
  <c r="F72" i="73" s="1"/>
  <c r="E30" i="73" a="1"/>
  <c r="E33" i="73" s="1"/>
  <c r="G47" i="73"/>
  <c r="G46" i="73"/>
  <c r="G46" i="73" a="1"/>
  <c r="G95" i="73"/>
  <c r="F95" i="73" s="1"/>
  <c r="I97" i="73"/>
  <c r="F97" i="73" s="1"/>
  <c r="I73" i="73"/>
  <c r="F73" i="73" s="1"/>
  <c r="G81" i="73"/>
  <c r="I64" i="73"/>
  <c r="F64" i="73" s="1"/>
  <c r="M61" i="73"/>
  <c r="E38" i="73" a="1"/>
  <c r="M53" i="73"/>
  <c r="G79" i="73"/>
  <c r="AM94" i="73" a="1"/>
  <c r="G86" i="73" a="1"/>
  <c r="G87" i="73" s="1"/>
  <c r="I65" i="73"/>
  <c r="F65" i="73" s="1"/>
  <c r="I25" i="73"/>
  <c r="K61" i="73"/>
  <c r="I78" i="73" a="1"/>
  <c r="I81" i="73" s="1"/>
  <c r="L53" i="73"/>
  <c r="G9" i="73"/>
  <c r="I54" i="73"/>
  <c r="F54" i="73" s="1"/>
  <c r="G62" i="73"/>
  <c r="I86" i="73" a="1"/>
  <c r="I89" i="73" s="1"/>
  <c r="I46" i="73" a="1"/>
  <c r="I49" i="73" s="1"/>
  <c r="I22" i="73"/>
  <c r="I22" i="73" a="1"/>
  <c r="I23" i="73" s="1"/>
  <c r="G38" i="73"/>
  <c r="G38" i="73" a="1"/>
  <c r="G41" i="73" s="1"/>
  <c r="E78" i="73" a="1"/>
  <c r="K53" i="73"/>
  <c r="J93" i="73" a="1"/>
  <c r="L93" i="73" s="1"/>
  <c r="E86" i="73" a="1"/>
  <c r="I31" i="73"/>
  <c r="G6" i="73"/>
  <c r="G6" i="73" a="1"/>
  <c r="G7" i="73" s="1"/>
  <c r="G14" i="73"/>
  <c r="F14" i="73" s="1"/>
  <c r="G22" i="73" a="1"/>
  <c r="G23" i="73" s="1"/>
  <c r="I39" i="73"/>
  <c r="AK94" i="73" a="1"/>
  <c r="I87" i="73"/>
  <c r="M69" i="73"/>
  <c r="G30" i="73" a="1"/>
  <c r="G33" i="73" s="1"/>
  <c r="I6" i="73" a="1"/>
  <c r="I6" i="73" s="1"/>
  <c r="G49" i="73"/>
  <c r="G17" i="73"/>
  <c r="F17" i="73" s="1"/>
  <c r="BN14" i="67"/>
  <c r="BP16" i="67"/>
  <c r="BP14" i="67"/>
  <c r="BP17" i="67"/>
  <c r="BO16" i="67"/>
  <c r="BN15" i="67"/>
  <c r="BN17" i="67"/>
  <c r="BO15" i="67"/>
  <c r="BO14" i="67"/>
  <c r="BB14" i="67"/>
  <c r="BB15" i="67"/>
  <c r="BB17" i="67"/>
  <c r="AZ15" i="67"/>
  <c r="AZ14" i="67"/>
  <c r="AZ16" i="67"/>
  <c r="BA16" i="67"/>
  <c r="BC17" i="67"/>
  <c r="BC15" i="67"/>
  <c r="R94" i="73" s="1" a="1"/>
  <c r="R94" i="73" s="1"/>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E5" i="45"/>
  <c r="H5" i="45" s="1"/>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L4" i="33"/>
  <c r="M24" i="70"/>
  <c r="M25" i="70"/>
  <c r="M22" i="70"/>
  <c r="M23" i="70"/>
  <c r="D7" i="45"/>
  <c r="L24" i="70"/>
  <c r="L5" i="33"/>
  <c r="L6" i="33"/>
  <c r="L25" i="70"/>
  <c r="BQ14" i="70" a="1"/>
  <c r="BN14" i="70" a="1"/>
  <c r="BO14" i="70" a="1"/>
  <c r="BP14" i="70" a="1"/>
  <c r="BA14" i="70" a="1"/>
  <c r="BC14" i="70" a="1"/>
  <c r="AZ14" i="70" a="1"/>
  <c r="BB14" i="70" a="1"/>
  <c r="K7" i="45"/>
  <c r="L7" i="45"/>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AZ17" i="62"/>
  <c r="AZ14" i="62"/>
  <c r="O14" i="73" s="1" a="1"/>
  <c r="AZ15" i="62"/>
  <c r="AZ16" i="62"/>
  <c r="BP14" i="62"/>
  <c r="BP15" i="62"/>
  <c r="BP17" i="62"/>
  <c r="BP16" i="62"/>
  <c r="BB15" i="62"/>
  <c r="BB16" i="62"/>
  <c r="BB14" i="62"/>
  <c r="BB17" i="62"/>
  <c r="E44" i="33"/>
  <c r="F44" i="33"/>
  <c r="E42" i="33"/>
  <c r="N79" i="22" s="1"/>
  <c r="I89" i="22" s="1"/>
  <c r="F42" i="33"/>
  <c r="CC16" i="62"/>
  <c r="CC17" i="62"/>
  <c r="CC14" i="62"/>
  <c r="CC15" i="62"/>
  <c r="AW15" i="73"/>
  <c r="AW16" i="73"/>
  <c r="AW17" i="73"/>
  <c r="AW14" i="73"/>
  <c r="BN15" i="62"/>
  <c r="BN17" i="62"/>
  <c r="BN14" i="62"/>
  <c r="BN16" i="62"/>
  <c r="CA15" i="62"/>
  <c r="CA16" i="62"/>
  <c r="CA17" i="62"/>
  <c r="CA14" i="62"/>
  <c r="BZ14" i="69"/>
  <c r="AK70" i="73" s="1" a="1"/>
  <c r="BZ16" i="69"/>
  <c r="BZ17" i="69"/>
  <c r="BZ15" i="69"/>
  <c r="AK71" i="73" s="1"/>
  <c r="AP71" i="73" s="1"/>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O70" i="73" s="1" a="1"/>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J21" i="73" s="1" a="1"/>
  <c r="BP14" i="65"/>
  <c r="BP15" i="65"/>
  <c r="BP16" i="65"/>
  <c r="BP17" i="65"/>
  <c r="E25" i="73"/>
  <c r="L25" i="63"/>
  <c r="I6" i="33"/>
  <c r="BQ17" i="66"/>
  <c r="BQ14" i="66"/>
  <c r="BQ15" i="66"/>
  <c r="BQ16" i="66"/>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AK54" i="73" s="1" a="1"/>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Q17" i="62" l="1"/>
  <c r="BQ14" i="62"/>
  <c r="BQ16" i="62"/>
  <c r="BO16" i="62"/>
  <c r="BO15" i="62"/>
  <c r="BO14" i="62"/>
  <c r="H22" i="62" a="1"/>
  <c r="I24" i="62" s="1"/>
  <c r="AN94" i="73"/>
  <c r="CE13" i="67" a="1"/>
  <c r="CG13" i="67" s="1"/>
  <c r="AK92" i="73"/>
  <c r="AW78" i="73" a="1"/>
  <c r="AW78" i="73" s="1"/>
  <c r="AV78" i="73" a="1"/>
  <c r="AV80" i="73" s="1"/>
  <c r="AK96" i="73"/>
  <c r="AP96" i="73" s="1"/>
  <c r="AL95" i="73"/>
  <c r="F6" i="73"/>
  <c r="F33" i="73"/>
  <c r="F81" i="73"/>
  <c r="F70" i="73"/>
  <c r="AM95" i="73"/>
  <c r="F87" i="73"/>
  <c r="F9" i="73"/>
  <c r="F38" i="73"/>
  <c r="F49" i="73"/>
  <c r="F23" i="73"/>
  <c r="AN62" i="73" a="1"/>
  <c r="AN64" i="73" s="1"/>
  <c r="Q72" i="73"/>
  <c r="P96" i="73"/>
  <c r="AK78" i="73" a="1"/>
  <c r="AK79" i="73" s="1"/>
  <c r="AP79" i="73" s="1"/>
  <c r="L21" i="73"/>
  <c r="Q70" i="73" a="1"/>
  <c r="Q70" i="73" s="1"/>
  <c r="O73" i="73"/>
  <c r="AN70" i="73" a="1"/>
  <c r="AN71" i="73" s="1"/>
  <c r="O17" i="73"/>
  <c r="P14" i="73" a="1"/>
  <c r="P16" i="73" s="1"/>
  <c r="J5" i="73" a="1"/>
  <c r="M5" i="73" s="1"/>
  <c r="M45" i="73"/>
  <c r="G22" i="73"/>
  <c r="F22" i="73" s="1"/>
  <c r="AL94" i="73"/>
  <c r="I7" i="73"/>
  <c r="F7" i="73" s="1"/>
  <c r="P17" i="73"/>
  <c r="AM16" i="73"/>
  <c r="E31" i="73"/>
  <c r="O94" i="73" a="1"/>
  <c r="O97" i="73" s="1"/>
  <c r="I47" i="73"/>
  <c r="F47" i="73" s="1"/>
  <c r="AK95" i="73"/>
  <c r="AP95" i="73" s="1"/>
  <c r="I46" i="73"/>
  <c r="F46" i="73" s="1"/>
  <c r="I78" i="73"/>
  <c r="F78" i="73" s="1"/>
  <c r="G86" i="73"/>
  <c r="AM97" i="73"/>
  <c r="G31" i="73"/>
  <c r="F31" i="73" s="1"/>
  <c r="K69" i="73"/>
  <c r="G39" i="73"/>
  <c r="F39" i="73" s="1"/>
  <c r="O65" i="73"/>
  <c r="O57" i="73"/>
  <c r="AK55" i="73"/>
  <c r="AP55" i="73" s="1"/>
  <c r="AM62" i="73" a="1"/>
  <c r="AM63" i="73" s="1"/>
  <c r="P54" i="73" a="1"/>
  <c r="P54" i="73" s="1"/>
  <c r="Q64" i="73"/>
  <c r="K21" i="73"/>
  <c r="AL54" i="73" a="1"/>
  <c r="AL55" i="73" s="1"/>
  <c r="AM70" i="73" a="1"/>
  <c r="AM70" i="73" s="1"/>
  <c r="O71" i="73"/>
  <c r="AK73" i="73"/>
  <c r="AP73" i="73" s="1"/>
  <c r="AN14" i="73" a="1"/>
  <c r="AN15" i="73" s="1"/>
  <c r="AM14" i="73" a="1"/>
  <c r="AM14" i="73" s="1"/>
  <c r="J29" i="73" a="1"/>
  <c r="K29" i="73" s="1"/>
  <c r="E30" i="73"/>
  <c r="E32" i="73"/>
  <c r="L5" i="73"/>
  <c r="O95" i="73"/>
  <c r="AL96" i="73"/>
  <c r="G89" i="73"/>
  <c r="F89" i="73" s="1"/>
  <c r="AN95" i="73"/>
  <c r="G25" i="73"/>
  <c r="F25" i="73" s="1"/>
  <c r="M93" i="73"/>
  <c r="Q78" i="73"/>
  <c r="Q78" i="73" a="1"/>
  <c r="P78" i="73"/>
  <c r="P78" i="73" a="1"/>
  <c r="P81" i="73"/>
  <c r="P64" i="73"/>
  <c r="K77" i="73"/>
  <c r="O62" i="73" a="1"/>
  <c r="O54" i="73" a="1"/>
  <c r="O56" i="73" s="1"/>
  <c r="AK63" i="73"/>
  <c r="AP63" i="73" s="1"/>
  <c r="AK57" i="73"/>
  <c r="AP57" i="73" s="1"/>
  <c r="AM64" i="73"/>
  <c r="P57" i="73"/>
  <c r="R54" i="73" a="1"/>
  <c r="R57" i="73" s="1"/>
  <c r="L37" i="73"/>
  <c r="AM57" i="73"/>
  <c r="AL57" i="73"/>
  <c r="J85" i="73" a="1"/>
  <c r="J85" i="73" s="1"/>
  <c r="O72" i="73"/>
  <c r="AK72" i="73"/>
  <c r="AP72" i="73" s="1"/>
  <c r="R17" i="73"/>
  <c r="AK14" i="73" a="1"/>
  <c r="AK16" i="73" s="1"/>
  <c r="AP16" i="73" s="1"/>
  <c r="R96" i="73"/>
  <c r="K93" i="73"/>
  <c r="I30" i="73"/>
  <c r="AN54" i="73" a="1"/>
  <c r="AN56" i="73" s="1"/>
  <c r="O63" i="73"/>
  <c r="O55" i="73"/>
  <c r="AK64" i="73"/>
  <c r="AP64" i="73" s="1"/>
  <c r="P56" i="73"/>
  <c r="O78" i="73" a="1"/>
  <c r="O81" i="73" s="1"/>
  <c r="AN78" i="73"/>
  <c r="AN78" i="73" a="1"/>
  <c r="AN81" i="73" s="1"/>
  <c r="Q81" i="73"/>
  <c r="AM56" i="73"/>
  <c r="AM78" i="73"/>
  <c r="AM78" i="73" a="1"/>
  <c r="AM79" i="73" s="1"/>
  <c r="AL56" i="73"/>
  <c r="K85" i="73"/>
  <c r="P70" i="73" a="1"/>
  <c r="P73" i="73" s="1"/>
  <c r="R15" i="73"/>
  <c r="AK17" i="73"/>
  <c r="AP17" i="73" s="1"/>
  <c r="P94" i="73" a="1"/>
  <c r="P97" i="73" s="1"/>
  <c r="I86" i="73"/>
  <c r="AK97" i="73"/>
  <c r="AP97" i="73" s="1"/>
  <c r="AM94" i="73"/>
  <c r="AM96" i="73"/>
  <c r="P62" i="73" a="1"/>
  <c r="P65" i="73" s="1"/>
  <c r="R62" i="73" a="1"/>
  <c r="R65" i="73" s="1"/>
  <c r="O64" i="73"/>
  <c r="AN55" i="73"/>
  <c r="Q62" i="73" a="1"/>
  <c r="Q62" i="73" s="1"/>
  <c r="R56" i="73"/>
  <c r="M21" i="73"/>
  <c r="AL64" i="73"/>
  <c r="Q55" i="73"/>
  <c r="AL62" i="73"/>
  <c r="AL62" i="73" a="1"/>
  <c r="AL65" i="73" s="1"/>
  <c r="AK62" i="73" a="1"/>
  <c r="AK65" i="73" s="1"/>
  <c r="AP65" i="73" s="1"/>
  <c r="AK56" i="73"/>
  <c r="AP56" i="73" s="1"/>
  <c r="P55" i="73"/>
  <c r="AL80" i="73"/>
  <c r="AN80" i="73"/>
  <c r="Q79" i="73"/>
  <c r="J37" i="73" a="1"/>
  <c r="M37" i="73" s="1"/>
  <c r="AM54" i="73" a="1"/>
  <c r="AM55" i="73" s="1"/>
  <c r="AM80" i="73"/>
  <c r="AN63" i="73"/>
  <c r="Q73" i="73"/>
  <c r="AL70" i="73"/>
  <c r="AL70" i="73" a="1"/>
  <c r="AL73" i="73" s="1"/>
  <c r="R70" i="73" a="1"/>
  <c r="R70" i="73" s="1"/>
  <c r="AL14" i="73" a="1"/>
  <c r="AL15" i="73" s="1"/>
  <c r="O16" i="73"/>
  <c r="R14" i="73"/>
  <c r="R14" i="73" a="1"/>
  <c r="L29" i="73"/>
  <c r="J45" i="73" a="1"/>
  <c r="L45" i="73" s="1"/>
  <c r="R95" i="73"/>
  <c r="Q94" i="73"/>
  <c r="Q94" i="73" a="1"/>
  <c r="Q96" i="73" s="1"/>
  <c r="I79" i="73"/>
  <c r="F79" i="73" s="1"/>
  <c r="Q54" i="73"/>
  <c r="Q54" i="73" a="1"/>
  <c r="P79" i="73"/>
  <c r="AL79" i="73"/>
  <c r="Q63" i="73"/>
  <c r="Q57" i="73"/>
  <c r="AM65" i="73"/>
  <c r="Q56" i="73"/>
  <c r="AL63" i="73"/>
  <c r="P80" i="73"/>
  <c r="P63" i="73"/>
  <c r="R78" i="73"/>
  <c r="R78" i="73" a="1"/>
  <c r="R81" i="73" s="1"/>
  <c r="R64" i="73"/>
  <c r="AL78" i="73" a="1"/>
  <c r="AL78" i="73" s="1"/>
  <c r="AN79" i="73"/>
  <c r="Q80" i="73"/>
  <c r="K37" i="73"/>
  <c r="AN65" i="73"/>
  <c r="J77" i="73" a="1"/>
  <c r="L77" i="73" s="1"/>
  <c r="Q71" i="73"/>
  <c r="AL72" i="73"/>
  <c r="Q14" i="73"/>
  <c r="Q14" i="73" a="1"/>
  <c r="Q15" i="73" s="1"/>
  <c r="O15" i="73"/>
  <c r="R16" i="73"/>
  <c r="K45" i="73"/>
  <c r="R97" i="73"/>
  <c r="G30" i="73"/>
  <c r="F62" i="73"/>
  <c r="I41" i="73"/>
  <c r="F41" i="73" s="1"/>
  <c r="AN96" i="73"/>
  <c r="BS13" i="67" a="1"/>
  <c r="BU13" i="67" s="1"/>
  <c r="Z92" i="73"/>
  <c r="BE13" i="67" a="1"/>
  <c r="BE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AK30" i="73" s="1" a="1"/>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CE13" i="62" a="1"/>
  <c r="AK12" i="73"/>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CF13" i="67"/>
  <c r="AB78" i="73" a="1"/>
  <c r="AB81"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I23" i="62" l="1"/>
  <c r="H24" i="62"/>
  <c r="J23" i="62"/>
  <c r="H25" i="62"/>
  <c r="H22" i="62"/>
  <c r="I25" i="62"/>
  <c r="K24" i="62"/>
  <c r="I22" i="62"/>
  <c r="H23" i="62"/>
  <c r="K23" i="62"/>
  <c r="J24" i="62"/>
  <c r="J22" i="62"/>
  <c r="K25" i="62"/>
  <c r="K22" i="62"/>
  <c r="J25" i="62"/>
  <c r="AW81" i="73"/>
  <c r="AW80" i="73"/>
  <c r="AV79" i="73"/>
  <c r="AV81" i="73"/>
  <c r="AV78" i="73"/>
  <c r="BS13" i="67"/>
  <c r="AW79" i="73"/>
  <c r="T78" i="73"/>
  <c r="BF13" i="67"/>
  <c r="V93" i="73" s="1"/>
  <c r="BG13" i="67"/>
  <c r="BV13" i="67"/>
  <c r="T14" i="73"/>
  <c r="BT13" i="67"/>
  <c r="T64" i="73"/>
  <c r="BH13" i="67"/>
  <c r="X93" i="73" s="1"/>
  <c r="T15" i="73"/>
  <c r="T57" i="73"/>
  <c r="T56" i="73"/>
  <c r="T81" i="73"/>
  <c r="R30" i="73" a="1"/>
  <c r="R30" i="73" s="1"/>
  <c r="AK33" i="73"/>
  <c r="AP33" i="73" s="1"/>
  <c r="AN6" i="73" a="1"/>
  <c r="AN6" i="73" s="1"/>
  <c r="Q48" i="73"/>
  <c r="L85" i="73"/>
  <c r="J54" i="73" a="1"/>
  <c r="L55" i="73" s="1"/>
  <c r="L54" i="73"/>
  <c r="O25" i="73"/>
  <c r="AK39" i="73"/>
  <c r="AP39" i="73" s="1"/>
  <c r="R86" i="73" a="1"/>
  <c r="R86" i="73" s="1"/>
  <c r="J70" i="73" a="1"/>
  <c r="L73" i="73" s="1"/>
  <c r="O30" i="73" a="1"/>
  <c r="O32" i="73" s="1"/>
  <c r="AK31" i="73"/>
  <c r="AP31" i="73" s="1"/>
  <c r="AK7" i="73"/>
  <c r="AP7" i="73" s="1"/>
  <c r="AL6" i="73" a="1"/>
  <c r="AL9" i="73" s="1"/>
  <c r="Q46" i="73" a="1"/>
  <c r="Q46" i="73" s="1"/>
  <c r="AL46" i="73" a="1"/>
  <c r="AL47" i="73" s="1"/>
  <c r="Q17" i="73"/>
  <c r="T17" i="73" s="1"/>
  <c r="AN54" i="73"/>
  <c r="AK81" i="73"/>
  <c r="AP81" i="73" s="1"/>
  <c r="AN14" i="73"/>
  <c r="O80" i="73"/>
  <c r="AK15" i="73"/>
  <c r="AP15" i="73" s="1"/>
  <c r="AN70" i="73"/>
  <c r="R55" i="73"/>
  <c r="T55" i="73" s="1"/>
  <c r="M77" i="73"/>
  <c r="Q38" i="73" a="1"/>
  <c r="Q38" i="73" s="1"/>
  <c r="R32" i="73"/>
  <c r="K57" i="73"/>
  <c r="AM86" i="73"/>
  <c r="AM86" i="73" a="1"/>
  <c r="O23" i="73"/>
  <c r="AL32" i="73"/>
  <c r="O31" i="73"/>
  <c r="R46" i="73" a="1"/>
  <c r="R49" i="73" s="1"/>
  <c r="O49" i="73"/>
  <c r="AK80" i="73"/>
  <c r="AP80" i="73" s="1"/>
  <c r="M85" i="73"/>
  <c r="AN57" i="73"/>
  <c r="AN16" i="73"/>
  <c r="AN17" i="73"/>
  <c r="AM81" i="73"/>
  <c r="R63" i="73"/>
  <c r="T63" i="73" s="1"/>
  <c r="AL54" i="73"/>
  <c r="R79" i="73"/>
  <c r="AM15" i="73"/>
  <c r="Q65" i="73"/>
  <c r="T65" i="73" s="1"/>
  <c r="AM17" i="73"/>
  <c r="K56" i="73"/>
  <c r="L62" i="73"/>
  <c r="AM89" i="73"/>
  <c r="P22" i="73" a="1"/>
  <c r="P23" i="73" s="1"/>
  <c r="R88" i="73"/>
  <c r="AN39" i="73"/>
  <c r="L56" i="73"/>
  <c r="J62" i="73" a="1"/>
  <c r="K62" i="73" s="1"/>
  <c r="AN40" i="73"/>
  <c r="AL38" i="73"/>
  <c r="AL38" i="73" a="1"/>
  <c r="AL39" i="73" s="1"/>
  <c r="AN86" i="73" a="1"/>
  <c r="AN86" i="73" s="1"/>
  <c r="P88" i="73"/>
  <c r="T70" i="73"/>
  <c r="AK14" i="73"/>
  <c r="AP14" i="73" s="1"/>
  <c r="AL33" i="73"/>
  <c r="AN30" i="73" a="1"/>
  <c r="AN32" i="73" s="1"/>
  <c r="AK6" i="73" a="1"/>
  <c r="AK9" i="73" s="1"/>
  <c r="AP9" i="73" s="1"/>
  <c r="AL8" i="73"/>
  <c r="P9" i="73"/>
  <c r="AM7" i="73"/>
  <c r="AN46" i="73"/>
  <c r="AN46" i="73" a="1"/>
  <c r="AN47" i="73" s="1"/>
  <c r="AK46" i="73" a="1"/>
  <c r="AM46" i="73" a="1"/>
  <c r="AM46" i="73" s="1"/>
  <c r="AL14" i="73"/>
  <c r="R72" i="73"/>
  <c r="T72" i="73" s="1"/>
  <c r="R73" i="73"/>
  <c r="T73" i="73" s="1"/>
  <c r="AL81" i="73"/>
  <c r="P15" i="73"/>
  <c r="AN62" i="73"/>
  <c r="M56" i="73"/>
  <c r="AN24" i="73"/>
  <c r="AN8" i="73"/>
  <c r="L63" i="73"/>
  <c r="O41" i="73"/>
  <c r="M70" i="73"/>
  <c r="O24" i="73"/>
  <c r="J57" i="73"/>
  <c r="L57" i="73"/>
  <c r="K64" i="73"/>
  <c r="AN38" i="73"/>
  <c r="AN38" i="73" a="1"/>
  <c r="R38" i="73" a="1"/>
  <c r="R38" i="73" s="1"/>
  <c r="AL41" i="73"/>
  <c r="AN88" i="73"/>
  <c r="AL86" i="73" a="1"/>
  <c r="AL88" i="73" s="1"/>
  <c r="K73" i="73"/>
  <c r="AL30" i="73"/>
  <c r="AL30" i="73" a="1"/>
  <c r="AL31" i="73" s="1"/>
  <c r="O33" i="73"/>
  <c r="Q32" i="73"/>
  <c r="AL7" i="73"/>
  <c r="AM6" i="73" a="1"/>
  <c r="AM6" i="73" s="1"/>
  <c r="AN49" i="73"/>
  <c r="O46" i="73" a="1"/>
  <c r="O48" i="73" s="1"/>
  <c r="AK48" i="73"/>
  <c r="AP48" i="73" s="1"/>
  <c r="R62" i="73"/>
  <c r="T62" i="73" s="1"/>
  <c r="Q95" i="73"/>
  <c r="T95" i="73" s="1"/>
  <c r="Q97" i="73"/>
  <c r="T97" i="73" s="1"/>
  <c r="R71" i="73"/>
  <c r="T71" i="73" s="1"/>
  <c r="P72" i="73"/>
  <c r="P14" i="73"/>
  <c r="Q16" i="73"/>
  <c r="T16" i="73" s="1"/>
  <c r="R80" i="73"/>
  <c r="O40" i="73"/>
  <c r="AM22" i="73" a="1"/>
  <c r="AM22" i="73" s="1"/>
  <c r="R40" i="73"/>
  <c r="R89" i="73"/>
  <c r="M57" i="73"/>
  <c r="AK40" i="73"/>
  <c r="AN22" i="73" a="1"/>
  <c r="AN25" i="73" s="1"/>
  <c r="J55" i="73"/>
  <c r="Q22" i="73"/>
  <c r="Q22" i="73" a="1"/>
  <c r="Q25" i="73" s="1"/>
  <c r="O38" i="73" a="1"/>
  <c r="O39" i="73" s="1"/>
  <c r="J56" i="73"/>
  <c r="K63" i="73"/>
  <c r="J63" i="73"/>
  <c r="P41" i="73"/>
  <c r="AK22" i="73" a="1"/>
  <c r="AK25" i="73" s="1"/>
  <c r="AP25" i="73" s="1"/>
  <c r="Q41" i="73"/>
  <c r="AM24" i="73"/>
  <c r="K54" i="73"/>
  <c r="M54" i="73"/>
  <c r="K65" i="73"/>
  <c r="J64" i="73"/>
  <c r="P38" i="73"/>
  <c r="P38" i="73" a="1"/>
  <c r="P39" i="73" s="1"/>
  <c r="Q39" i="73"/>
  <c r="AM23" i="73"/>
  <c r="AN41" i="73"/>
  <c r="R41" i="73"/>
  <c r="AL23" i="73"/>
  <c r="AM38" i="73" a="1"/>
  <c r="AM41" i="73" s="1"/>
  <c r="J94" i="73" a="1"/>
  <c r="L97" i="73" s="1"/>
  <c r="U93" i="73" a="1"/>
  <c r="AS93" i="73"/>
  <c r="AM87" i="73"/>
  <c r="AN87" i="73"/>
  <c r="Q86" i="73"/>
  <c r="Q86" i="73" a="1"/>
  <c r="Q89" i="73" s="1"/>
  <c r="P86" i="73"/>
  <c r="P86" i="73" a="1"/>
  <c r="P87" i="73" s="1"/>
  <c r="AL87" i="73"/>
  <c r="J14" i="73" a="1"/>
  <c r="M17" i="73" s="1"/>
  <c r="P31" i="73"/>
  <c r="R33" i="73"/>
  <c r="Q30" i="73" a="1"/>
  <c r="Q30" i="73" s="1"/>
  <c r="R6" i="73"/>
  <c r="R6" i="73" a="1"/>
  <c r="R9" i="73" s="1"/>
  <c r="O6" i="73" a="1"/>
  <c r="O8" i="73" s="1"/>
  <c r="AN9" i="73"/>
  <c r="AM9" i="73"/>
  <c r="AK47" i="73"/>
  <c r="AP47" i="73" s="1"/>
  <c r="AL17" i="73"/>
  <c r="P70" i="73"/>
  <c r="P71" i="73"/>
  <c r="AM62" i="73"/>
  <c r="O94" i="73"/>
  <c r="T94" i="73" s="1"/>
  <c r="AL16" i="73"/>
  <c r="AL25" i="73"/>
  <c r="AT93" i="73"/>
  <c r="K55" i="73"/>
  <c r="M55" i="73"/>
  <c r="J65" i="73"/>
  <c r="P40" i="73"/>
  <c r="Q40" i="73"/>
  <c r="R22" i="73" a="1"/>
  <c r="R23" i="73" s="1"/>
  <c r="AM25" i="73"/>
  <c r="AK41" i="73"/>
  <c r="AP41" i="73" s="1"/>
  <c r="R39" i="73"/>
  <c r="AL22" i="73" a="1"/>
  <c r="AL24" i="73" s="1"/>
  <c r="AN23" i="73"/>
  <c r="AM40" i="73"/>
  <c r="K95" i="73"/>
  <c r="AQ93" i="73" a="1"/>
  <c r="AR93" i="73" s="1"/>
  <c r="AM88" i="73"/>
  <c r="AN89" i="73"/>
  <c r="AK86" i="73" a="1"/>
  <c r="AK89" i="73" s="1"/>
  <c r="AP89" i="73" s="1"/>
  <c r="R87" i="73"/>
  <c r="O86" i="73" a="1"/>
  <c r="O89" i="73" s="1"/>
  <c r="J72" i="73"/>
  <c r="L70" i="73"/>
  <c r="P30" i="73" a="1"/>
  <c r="P33" i="73" s="1"/>
  <c r="R31" i="73"/>
  <c r="AM30" i="73"/>
  <c r="AM30" i="73" a="1"/>
  <c r="AM33" i="73" s="1"/>
  <c r="AK32" i="73"/>
  <c r="AP32" i="73" s="1"/>
  <c r="Q33" i="73"/>
  <c r="Q6" i="73" a="1"/>
  <c r="Q6" i="73" s="1"/>
  <c r="R7" i="73"/>
  <c r="AN7" i="73"/>
  <c r="P6" i="73"/>
  <c r="P6" i="73" a="1"/>
  <c r="P7" i="73" s="1"/>
  <c r="AM8" i="73"/>
  <c r="Q49" i="73"/>
  <c r="AK49" i="73"/>
  <c r="AP49" i="73" s="1"/>
  <c r="F30" i="73"/>
  <c r="AN73" i="73"/>
  <c r="AM54" i="73"/>
  <c r="P62" i="73"/>
  <c r="P94" i="73"/>
  <c r="AL71" i="73"/>
  <c r="K5" i="73"/>
  <c r="R54" i="73"/>
  <c r="T54" i="73" s="1"/>
  <c r="AN72" i="73"/>
  <c r="P46" i="73"/>
  <c r="P46" i="73" a="1"/>
  <c r="P47" i="73" s="1"/>
  <c r="Q47" i="73"/>
  <c r="O79" i="73"/>
  <c r="M29" i="73"/>
  <c r="AM72" i="73"/>
  <c r="AM71" i="73"/>
  <c r="AM73" i="73"/>
  <c r="P95" i="73"/>
  <c r="F86" i="73"/>
  <c r="O96" i="73"/>
  <c r="T96" i="73" s="1"/>
  <c r="Z97" i="73"/>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AQ69" i="73" s="1" a="1"/>
  <c r="CF13" i="69"/>
  <c r="CH13" i="69"/>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AK22" i="73"/>
  <c r="AP22" i="73" s="1"/>
  <c r="Z56" i="73"/>
  <c r="Z57" i="73"/>
  <c r="Z55" i="73"/>
  <c r="Z54" i="73"/>
  <c r="AE54" i="73" s="1"/>
  <c r="Z81" i="73"/>
  <c r="AE81" i="73" s="1"/>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AP40"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AQ53" i="73" s="1" a="1"/>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T79" i="73" l="1"/>
  <c r="BS14" i="67" a="1"/>
  <c r="BT17" i="67" s="1"/>
  <c r="AE16" i="73"/>
  <c r="AF93" i="73" a="1"/>
  <c r="AE17" i="73"/>
  <c r="T33" i="73"/>
  <c r="T41" i="73"/>
  <c r="BE14" i="67" a="1"/>
  <c r="BF15" i="67" s="1"/>
  <c r="T40" i="73"/>
  <c r="W93" i="73"/>
  <c r="T89" i="73"/>
  <c r="T39" i="73"/>
  <c r="T32" i="73"/>
  <c r="T49" i="73"/>
  <c r="AS61" i="73"/>
  <c r="T86" i="73"/>
  <c r="V13" i="73"/>
  <c r="P8" i="73"/>
  <c r="AM31" i="73"/>
  <c r="L16" i="73"/>
  <c r="AM39" i="73"/>
  <c r="AK88" i="73"/>
  <c r="AP88" i="73" s="1"/>
  <c r="AL48" i="73"/>
  <c r="P89" i="73"/>
  <c r="M62" i="73"/>
  <c r="L14" i="73"/>
  <c r="J96" i="73"/>
  <c r="L64" i="73"/>
  <c r="AQ61" i="73" a="1"/>
  <c r="AR53" i="73"/>
  <c r="U53" i="73" a="1"/>
  <c r="X53" i="73" s="1"/>
  <c r="AT69" i="73"/>
  <c r="U13" i="73" a="1"/>
  <c r="W13" i="73" s="1"/>
  <c r="K49" i="73"/>
  <c r="M97" i="73"/>
  <c r="L65" i="73"/>
  <c r="AM49" i="73"/>
  <c r="Q9" i="73"/>
  <c r="M15" i="73"/>
  <c r="R24" i="73"/>
  <c r="AL49" i="73"/>
  <c r="AN30" i="73"/>
  <c r="AL89" i="73"/>
  <c r="J62" i="73"/>
  <c r="J95" i="73"/>
  <c r="K97" i="73"/>
  <c r="AM48" i="73"/>
  <c r="AN31" i="73"/>
  <c r="Q88" i="73"/>
  <c r="M63" i="73"/>
  <c r="AL6" i="73"/>
  <c r="J73" i="73"/>
  <c r="AL40" i="73"/>
  <c r="M64" i="73"/>
  <c r="P49" i="73"/>
  <c r="J78" i="73" a="1"/>
  <c r="M80" i="73" s="1"/>
  <c r="AT61" i="73"/>
  <c r="AS53" i="73"/>
  <c r="K41" i="73"/>
  <c r="V53" i="73"/>
  <c r="AR69" i="73"/>
  <c r="X13" i="73"/>
  <c r="J8" i="73"/>
  <c r="O9" i="73"/>
  <c r="J97" i="73"/>
  <c r="P32" i="73"/>
  <c r="J6" i="73" a="1"/>
  <c r="K8" i="73" s="1"/>
  <c r="J47" i="73"/>
  <c r="O7" i="73"/>
  <c r="R22" i="73"/>
  <c r="T22" i="73" s="1"/>
  <c r="L94" i="73"/>
  <c r="AM47" i="73"/>
  <c r="K17" i="73"/>
  <c r="J94" i="73"/>
  <c r="O87" i="73"/>
  <c r="J17" i="73"/>
  <c r="J71" i="73"/>
  <c r="K96" i="73"/>
  <c r="Q87" i="73"/>
  <c r="P22" i="73"/>
  <c r="K16" i="73"/>
  <c r="M94" i="73"/>
  <c r="Q8" i="73"/>
  <c r="AL46" i="73"/>
  <c r="J70" i="73"/>
  <c r="K14" i="73"/>
  <c r="T38" i="73"/>
  <c r="AT53" i="73"/>
  <c r="AQ77" i="73" a="1"/>
  <c r="AS77" i="73" s="1"/>
  <c r="V77" i="73"/>
  <c r="AS69" i="73"/>
  <c r="J30" i="73" a="1"/>
  <c r="L33" i="73" s="1"/>
  <c r="M6" i="73"/>
  <c r="K7" i="73"/>
  <c r="T6" i="73"/>
  <c r="M95" i="73"/>
  <c r="R25" i="73"/>
  <c r="T25" i="73" s="1"/>
  <c r="L96" i="73"/>
  <c r="AM32" i="73"/>
  <c r="L15" i="73"/>
  <c r="J15" i="73"/>
  <c r="Q23" i="73"/>
  <c r="T23" i="73" s="1"/>
  <c r="R46" i="73"/>
  <c r="T46" i="73" s="1"/>
  <c r="L17" i="73"/>
  <c r="AK23" i="73"/>
  <c r="AP23" i="73" s="1"/>
  <c r="R47" i="73"/>
  <c r="O88" i="73"/>
  <c r="P24" i="73"/>
  <c r="J54" i="73"/>
  <c r="M16" i="73"/>
  <c r="J22" i="73" a="1"/>
  <c r="K23" i="73" s="1"/>
  <c r="J86" i="73" a="1"/>
  <c r="K86" i="73" s="1"/>
  <c r="U69" i="73" a="1"/>
  <c r="V69" i="73" s="1"/>
  <c r="L8" i="73"/>
  <c r="L6" i="73"/>
  <c r="M49" i="73"/>
  <c r="P30" i="73"/>
  <c r="O47" i="73"/>
  <c r="Q7" i="73"/>
  <c r="J14" i="73"/>
  <c r="AK87" i="73"/>
  <c r="AP87" i="73" s="1"/>
  <c r="L95" i="73"/>
  <c r="AN33" i="73"/>
  <c r="AL86" i="73"/>
  <c r="M73" i="73"/>
  <c r="Q31" i="73"/>
  <c r="T31" i="73" s="1"/>
  <c r="M14" i="73"/>
  <c r="P25" i="73"/>
  <c r="R8" i="73"/>
  <c r="AN48" i="73"/>
  <c r="K72" i="73"/>
  <c r="T80" i="73"/>
  <c r="W77" i="73"/>
  <c r="X77" i="73"/>
  <c r="W69" i="73"/>
  <c r="AQ13" i="73" a="1"/>
  <c r="AR13" i="73" s="1"/>
  <c r="M32" i="73"/>
  <c r="M8" i="73"/>
  <c r="K6" i="73"/>
  <c r="J46" i="73"/>
  <c r="J46" i="73" a="1"/>
  <c r="L49" i="73" s="1"/>
  <c r="P48" i="73"/>
  <c r="J16" i="73"/>
  <c r="AL22" i="73"/>
  <c r="M72" i="73"/>
  <c r="AM38" i="73"/>
  <c r="AK24" i="73"/>
  <c r="AP24" i="73" s="1"/>
  <c r="AN22" i="73"/>
  <c r="K71" i="73"/>
  <c r="R48" i="73"/>
  <c r="T48" i="73" s="1"/>
  <c r="M71" i="73"/>
  <c r="M96" i="73"/>
  <c r="M65" i="73"/>
  <c r="L71" i="73"/>
  <c r="L72" i="73"/>
  <c r="Q24" i="73"/>
  <c r="AK8" i="73"/>
  <c r="AP8" i="73" s="1"/>
  <c r="AR61" i="73"/>
  <c r="U61" i="73" a="1"/>
  <c r="V61" i="73" s="1"/>
  <c r="J38" i="73" a="1"/>
  <c r="K40" i="73" s="1"/>
  <c r="W53" i="73"/>
  <c r="J24" i="73"/>
  <c r="X69" i="73"/>
  <c r="K33" i="73"/>
  <c r="T30" i="73"/>
  <c r="J7" i="73"/>
  <c r="M9" i="73"/>
  <c r="K15" i="73"/>
  <c r="K70" i="73"/>
  <c r="K94" i="73"/>
  <c r="C103" i="28"/>
  <c r="B103" i="28" s="1"/>
  <c r="C103" i="47"/>
  <c r="L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CF15" i="67"/>
  <c r="CH15" i="67"/>
  <c r="CF16" i="67"/>
  <c r="CH14" i="67"/>
  <c r="CF14" i="67"/>
  <c r="CH16" i="67"/>
  <c r="CE16" i="67"/>
  <c r="CG15" i="67"/>
  <c r="CE15" i="67"/>
  <c r="CG17" i="67"/>
  <c r="CE14" i="67"/>
  <c r="CG16" i="67"/>
  <c r="CE17" i="67"/>
  <c r="CG14" i="67"/>
  <c r="CF17" i="67"/>
  <c r="CH17" i="67"/>
  <c r="BV15" i="67"/>
  <c r="BT14" i="67"/>
  <c r="BS17" i="67"/>
  <c r="BS14" i="67"/>
  <c r="BV14" i="67"/>
  <c r="BU16" i="67"/>
  <c r="AC23" i="73"/>
  <c r="AC25" i="73"/>
  <c r="AG93" i="73"/>
  <c r="AH93" i="73"/>
  <c r="AI93" i="73"/>
  <c r="AF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T16" i="67" l="1"/>
  <c r="BU15" i="67"/>
  <c r="BU17" i="67"/>
  <c r="BS15" i="67"/>
  <c r="BU14" i="67"/>
  <c r="BV17" i="67"/>
  <c r="BS16" i="67"/>
  <c r="BT15" i="67"/>
  <c r="BV16" i="67"/>
  <c r="BG15" i="67"/>
  <c r="BE16" i="67"/>
  <c r="BH15" i="67"/>
  <c r="BF16" i="67"/>
  <c r="BG16" i="67"/>
  <c r="BH16" i="67"/>
  <c r="BE17" i="67"/>
  <c r="BF17" i="67"/>
  <c r="BG17" i="67"/>
  <c r="BH17" i="67"/>
  <c r="X97" i="73" s="1"/>
  <c r="BE14" i="67"/>
  <c r="U94" i="73" s="1"/>
  <c r="BF14" i="67"/>
  <c r="BG14" i="67"/>
  <c r="BH14" i="67"/>
  <c r="BE15" i="67"/>
  <c r="BE22" i="62"/>
  <c r="W103" i="47"/>
  <c r="BH22" i="62"/>
  <c r="GW103" i="47"/>
  <c r="BG24" i="62"/>
  <c r="CW103" i="47"/>
  <c r="T88" i="73"/>
  <c r="T8" i="73"/>
  <c r="T47" i="73"/>
  <c r="T87" i="73"/>
  <c r="IJ103" i="47"/>
  <c r="JW103" i="47"/>
  <c r="AW103" i="47"/>
  <c r="AT96" i="73"/>
  <c r="W5" i="73"/>
  <c r="X45" i="73"/>
  <c r="L47" i="73"/>
  <c r="J87" i="73"/>
  <c r="L80" i="73"/>
  <c r="K46" i="73"/>
  <c r="AT13" i="73"/>
  <c r="T7" i="73"/>
  <c r="AS13" i="73"/>
  <c r="K80" i="73"/>
  <c r="K32" i="73"/>
  <c r="L25" i="73"/>
  <c r="AT77" i="73"/>
  <c r="W61" i="73"/>
  <c r="K30" i="73"/>
  <c r="J39" i="73"/>
  <c r="V29" i="73"/>
  <c r="AQ21" i="73" a="1"/>
  <c r="AS21" i="73" s="1"/>
  <c r="U21" i="73" a="1"/>
  <c r="U21" i="73" s="1"/>
  <c r="GJ103" i="47"/>
  <c r="J103" i="47"/>
  <c r="HW103" i="47"/>
  <c r="V95" i="73"/>
  <c r="U29" i="73" a="1"/>
  <c r="W29" i="73" s="1"/>
  <c r="M87" i="73"/>
  <c r="J80" i="73"/>
  <c r="K88" i="73"/>
  <c r="L40" i="73"/>
  <c r="L87" i="73"/>
  <c r="M81" i="73"/>
  <c r="J48" i="73"/>
  <c r="M89" i="73"/>
  <c r="L32" i="73"/>
  <c r="J41" i="73"/>
  <c r="L81" i="73"/>
  <c r="K48" i="73"/>
  <c r="J88" i="73"/>
  <c r="M78" i="73"/>
  <c r="L30" i="73"/>
  <c r="J81" i="73"/>
  <c r="K81" i="73"/>
  <c r="U37" i="73" a="1"/>
  <c r="W37" i="73" s="1"/>
  <c r="BJ103" i="47"/>
  <c r="B103" i="47"/>
  <c r="V103" i="47" s="1"/>
  <c r="FJ103" i="47"/>
  <c r="AQ94" i="73" a="1"/>
  <c r="AQ95" i="73" s="1"/>
  <c r="AS85" i="73"/>
  <c r="AR45" i="73"/>
  <c r="L24" i="73"/>
  <c r="L41" i="73"/>
  <c r="J23" i="73"/>
  <c r="M48" i="73"/>
  <c r="J86" i="73"/>
  <c r="M25" i="73"/>
  <c r="K24" i="73"/>
  <c r="T9" i="73"/>
  <c r="AR77" i="73"/>
  <c r="J78" i="73"/>
  <c r="T24" i="73"/>
  <c r="K9" i="73"/>
  <c r="M22" i="73"/>
  <c r="M40" i="73"/>
  <c r="M86" i="73"/>
  <c r="J89" i="73"/>
  <c r="K78" i="73"/>
  <c r="IW103" i="47"/>
  <c r="LW103" i="47"/>
  <c r="KJ103" i="47"/>
  <c r="AT95" i="73"/>
  <c r="AQ85" i="73" a="1"/>
  <c r="AT85" i="73" s="1"/>
  <c r="AQ29" i="73" a="1"/>
  <c r="AT29" i="73" s="1"/>
  <c r="AS45" i="73"/>
  <c r="M33" i="73"/>
  <c r="L79" i="73"/>
  <c r="L23" i="73"/>
  <c r="L89" i="73"/>
  <c r="M30" i="73"/>
  <c r="K25" i="73"/>
  <c r="J6" i="73"/>
  <c r="L38" i="73"/>
  <c r="L46" i="73"/>
  <c r="K87" i="73"/>
  <c r="M79" i="73"/>
  <c r="L7" i="73"/>
  <c r="K22" i="73"/>
  <c r="J49" i="73"/>
  <c r="L78" i="73"/>
  <c r="U61" i="73"/>
  <c r="EW103" i="47"/>
  <c r="KW103" i="47"/>
  <c r="BW103" i="47"/>
  <c r="FW103" i="47"/>
  <c r="AR5" i="73"/>
  <c r="V5" i="73"/>
  <c r="AQ45" i="73" a="1"/>
  <c r="AT45" i="73" s="1"/>
  <c r="J79" i="73"/>
  <c r="M24" i="73"/>
  <c r="J9" i="73"/>
  <c r="M38" i="73"/>
  <c r="M46" i="73"/>
  <c r="K89" i="73"/>
  <c r="K79" i="73"/>
  <c r="J31" i="73"/>
  <c r="J25" i="73"/>
  <c r="K47" i="73"/>
  <c r="L88" i="73"/>
  <c r="M88" i="73"/>
  <c r="CJ103" i="47"/>
  <c r="EJ103" i="47"/>
  <c r="DJ103" i="47"/>
  <c r="JJ103" i="47"/>
  <c r="AT97" i="73"/>
  <c r="AS95" i="73"/>
  <c r="U85" i="73" a="1"/>
  <c r="X85" i="73" s="1"/>
  <c r="AQ5" i="73" a="1"/>
  <c r="AS5" i="73" s="1"/>
  <c r="X5" i="73"/>
  <c r="V45" i="73"/>
  <c r="J38" i="73"/>
  <c r="L22" i="73"/>
  <c r="J32" i="73"/>
  <c r="M41" i="73"/>
  <c r="M31" i="73"/>
  <c r="J22" i="73"/>
  <c r="M47" i="73"/>
  <c r="J30" i="73"/>
  <c r="L39" i="73"/>
  <c r="J33" i="73"/>
  <c r="M7" i="73"/>
  <c r="M23" i="73"/>
  <c r="L31" i="73"/>
  <c r="J40" i="73"/>
  <c r="K39" i="73"/>
  <c r="L9" i="73"/>
  <c r="L86" i="73"/>
  <c r="AS37" i="73"/>
  <c r="AQ37" i="73" a="1"/>
  <c r="AT37" i="73" s="1"/>
  <c r="AR21" i="73"/>
  <c r="DW103" i="47"/>
  <c r="AJ103" i="47"/>
  <c r="HJ103" i="47"/>
  <c r="AR97" i="73"/>
  <c r="AQ96" i="73"/>
  <c r="U94" i="73" a="1"/>
  <c r="W45" i="73"/>
  <c r="L48" i="73"/>
  <c r="K38" i="73"/>
  <c r="X61" i="73"/>
  <c r="K31" i="73"/>
  <c r="M3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JV103" i="47"/>
  <c r="CV103" i="47"/>
  <c r="GI103" i="47"/>
  <c r="DI103" i="47"/>
  <c r="AV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I103" i="47" l="1"/>
  <c r="LV103" i="47"/>
  <c r="FV103" i="47"/>
  <c r="IV103" i="47"/>
  <c r="GV103" i="47"/>
  <c r="HG103" i="47" s="1"/>
  <c r="EV103" i="47"/>
  <c r="FG103" i="47" s="1"/>
  <c r="AF94" i="73" a="1"/>
  <c r="AI94" i="73" s="1"/>
  <c r="W94" i="73"/>
  <c r="LI103" i="47"/>
  <c r="LT103" i="47" s="1"/>
  <c r="HV103" i="47"/>
  <c r="IG103" i="47" s="1"/>
  <c r="KV103" i="47"/>
  <c r="LG103" i="47" s="1"/>
  <c r="II103" i="47"/>
  <c r="IT103" i="47" s="1"/>
  <c r="JI103" i="47"/>
  <c r="JT103" i="47" s="1"/>
  <c r="HI103" i="47"/>
  <c r="HT103" i="47" s="1"/>
  <c r="DV103" i="47"/>
  <c r="EG103" i="47" s="1"/>
  <c r="AI103" i="47"/>
  <c r="AT103" i="47" s="1"/>
  <c r="I103" i="47"/>
  <c r="T103" i="47" s="1"/>
  <c r="BV103" i="47"/>
  <c r="KI103" i="47"/>
  <c r="KT103" i="47" s="1"/>
  <c r="EI103" i="47"/>
  <c r="ET103" i="47" s="1"/>
  <c r="FI103" i="47"/>
  <c r="FT103" i="47" s="1"/>
  <c r="CI103" i="47"/>
  <c r="CT103" i="47" s="1"/>
  <c r="V62" i="73"/>
  <c r="AR70" i="73"/>
  <c r="U70" i="73" a="1"/>
  <c r="U70" i="73" s="1"/>
  <c r="AQ14" i="73" a="1"/>
  <c r="AS14" i="73" s="1"/>
  <c r="AT14" i="73"/>
  <c r="AS29" i="73"/>
  <c r="X21" i="73"/>
  <c r="V96" i="73"/>
  <c r="U95" i="73"/>
  <c r="AS94" i="73"/>
  <c r="AS62" i="73"/>
  <c r="AQ62" i="73" a="1"/>
  <c r="AQ62" i="73" s="1"/>
  <c r="AR85" i="73"/>
  <c r="W97" i="73"/>
  <c r="X95" i="73"/>
  <c r="AR29" i="73"/>
  <c r="X96" i="73"/>
  <c r="U96" i="73"/>
  <c r="V21" i="73"/>
  <c r="AR94" i="73"/>
  <c r="AQ16" i="73"/>
  <c r="AS81" i="73"/>
  <c r="AS63" i="73"/>
  <c r="X71" i="73"/>
  <c r="U71" i="73"/>
  <c r="X37" i="73"/>
  <c r="W96" i="73"/>
  <c r="AR96" i="73"/>
  <c r="AQ97" i="73"/>
  <c r="W95" i="73"/>
  <c r="U78" i="73" a="1"/>
  <c r="U79" i="73" s="1"/>
  <c r="AT79" i="73"/>
  <c r="V65" i="73"/>
  <c r="AS64" i="73"/>
  <c r="AQ63" i="73"/>
  <c r="AQ70" i="73" a="1"/>
  <c r="AQ73" i="73" s="1"/>
  <c r="U14" i="73" a="1"/>
  <c r="W17" i="73" s="1"/>
  <c r="AT16" i="73"/>
  <c r="V97" i="73"/>
  <c r="AS96" i="73"/>
  <c r="X29" i="73"/>
  <c r="V63" i="73"/>
  <c r="AT54" i="73"/>
  <c r="U62" i="73" a="1"/>
  <c r="X65" i="73" s="1"/>
  <c r="X56" i="73"/>
  <c r="AS65" i="73"/>
  <c r="X72" i="73"/>
  <c r="U72" i="73"/>
  <c r="W15" i="73"/>
  <c r="AT17" i="73"/>
  <c r="V85" i="73"/>
  <c r="U97" i="73"/>
  <c r="AR37" i="73"/>
  <c r="AS97" i="73"/>
  <c r="W21" i="73"/>
  <c r="AT5" i="73"/>
  <c r="AQ94" i="73"/>
  <c r="AT21" i="73"/>
  <c r="W85" i="73"/>
  <c r="V37" i="73"/>
  <c r="U65" i="73"/>
  <c r="W65" i="73"/>
  <c r="W73" i="73"/>
  <c r="AR79" i="73"/>
  <c r="W81" i="73"/>
  <c r="AT81" i="73"/>
  <c r="U63" i="73"/>
  <c r="AR62" i="73"/>
  <c r="AT73" i="73"/>
  <c r="V72" i="73"/>
  <c r="AR17" i="73"/>
  <c r="V94" i="73"/>
  <c r="AR95" i="73"/>
  <c r="AT94" i="73"/>
  <c r="X94" i="73"/>
  <c r="V79" i="73"/>
  <c r="X79" i="73"/>
  <c r="AQ78" i="73" a="1"/>
  <c r="AS79" i="73" s="1"/>
  <c r="U64" i="73"/>
  <c r="AQ54" i="73" a="1"/>
  <c r="AQ56" i="73" s="1"/>
  <c r="AS57" i="73"/>
  <c r="U54" i="73" a="1"/>
  <c r="V54" i="73" s="1"/>
  <c r="AT63" i="73"/>
  <c r="AS73" i="73"/>
  <c r="X73"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DT103" i="47"/>
  <c r="GG103" i="47"/>
  <c r="BG103" i="47"/>
  <c r="AH95"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H96" i="73" l="1"/>
  <c r="AG95" i="73"/>
  <c r="AF97" i="73"/>
  <c r="AF94" i="73"/>
  <c r="AF95" i="73"/>
  <c r="AH94" i="73"/>
  <c r="AI95" i="73"/>
  <c r="AH97" i="73"/>
  <c r="AI97" i="73"/>
  <c r="AG96" i="73"/>
  <c r="AI96" i="73"/>
  <c r="AG97" i="73"/>
  <c r="AF96" i="73"/>
  <c r="AG94" i="73"/>
  <c r="JG93" i="47"/>
  <c r="HT93" i="47"/>
  <c r="AG98" i="47"/>
  <c r="T98" i="47"/>
  <c r="KT93" i="47"/>
  <c r="FT93" i="47"/>
  <c r="DT98" i="47"/>
  <c r="KT98" i="47"/>
  <c r="CT93" i="47"/>
  <c r="BT93" i="47"/>
  <c r="IT93" i="47"/>
  <c r="MG93" i="47"/>
  <c r="CT98" i="47"/>
  <c r="W14" i="73"/>
  <c r="X54" i="73"/>
  <c r="V15" i="73"/>
  <c r="U38" i="73" a="1"/>
  <c r="V41" i="73" s="1"/>
  <c r="AQ38" i="73" a="1"/>
  <c r="AS38" i="73" s="1"/>
  <c r="V30" i="73"/>
  <c r="U46" i="73" a="1"/>
  <c r="V47" i="73" s="1"/>
  <c r="AT57" i="73"/>
  <c r="U14" i="73"/>
  <c r="AT55" i="73"/>
  <c r="U16" i="73"/>
  <c r="W57" i="73"/>
  <c r="AS71" i="73"/>
  <c r="X62" i="73"/>
  <c r="AS22" i="73"/>
  <c r="AQ22" i="73" a="1"/>
  <c r="AS25" i="73" s="1"/>
  <c r="AQ39" i="73"/>
  <c r="AQ30" i="73" a="1"/>
  <c r="AS30" i="73" s="1"/>
  <c r="U30" i="73"/>
  <c r="U30" i="73" a="1"/>
  <c r="V31" i="73" s="1"/>
  <c r="X30" i="73"/>
  <c r="AQ6" i="73"/>
  <c r="AQ6" i="73" a="1"/>
  <c r="AT6" i="73" s="1"/>
  <c r="X49" i="73"/>
  <c r="AR72" i="73"/>
  <c r="AQ54" i="73"/>
  <c r="AR64" i="73"/>
  <c r="AQ17" i="73"/>
  <c r="AT62" i="73"/>
  <c r="AR81" i="73"/>
  <c r="U80" i="73"/>
  <c r="V80" i="73"/>
  <c r="AR57" i="73"/>
  <c r="X63" i="73"/>
  <c r="U15" i="73"/>
  <c r="V55" i="73"/>
  <c r="U78" i="73"/>
  <c r="AR55" i="73"/>
  <c r="V73" i="73"/>
  <c r="V70" i="73"/>
  <c r="U57" i="73"/>
  <c r="AQ14" i="73"/>
  <c r="AR65" i="73"/>
  <c r="AS80" i="73"/>
  <c r="U49" i="73"/>
  <c r="U47" i="73"/>
  <c r="AS17" i="73"/>
  <c r="AR63" i="73"/>
  <c r="W64" i="73"/>
  <c r="W55" i="73"/>
  <c r="V17" i="73"/>
  <c r="V57" i="73"/>
  <c r="X78" i="73"/>
  <c r="W80" i="73"/>
  <c r="AS72" i="73"/>
  <c r="W62" i="73"/>
  <c r="W71" i="73"/>
  <c r="X55" i="73"/>
  <c r="W78" i="73"/>
  <c r="AR71" i="73"/>
  <c r="V64" i="73"/>
  <c r="U55" i="73"/>
  <c r="W70" i="73"/>
  <c r="X15" i="73"/>
  <c r="AT65" i="73"/>
  <c r="AQ80" i="73"/>
  <c r="AQ9" i="73"/>
  <c r="U41" i="73"/>
  <c r="AQ41" i="73"/>
  <c r="V33" i="73"/>
  <c r="AS8" i="73"/>
  <c r="AT8" i="73"/>
  <c r="X46" i="73"/>
  <c r="X47" i="73"/>
  <c r="AS15" i="73"/>
  <c r="AQ79" i="73"/>
  <c r="W16" i="73"/>
  <c r="X57" i="73"/>
  <c r="V78" i="73"/>
  <c r="AQ81" i="73"/>
  <c r="AR73" i="73"/>
  <c r="V71" i="73"/>
  <c r="AT56" i="73"/>
  <c r="X16" i="73"/>
  <c r="AT72" i="73"/>
  <c r="X64" i="73"/>
  <c r="AS55" i="73"/>
  <c r="AT70" i="73"/>
  <c r="V16" i="73"/>
  <c r="W56" i="73"/>
  <c r="X81" i="73"/>
  <c r="W40" i="73"/>
  <c r="AQ40" i="73"/>
  <c r="AR9" i="73"/>
  <c r="X25" i="73"/>
  <c r="AR41" i="73"/>
  <c r="AQ86" i="73" a="1"/>
  <c r="AQ87" i="73" s="1"/>
  <c r="W32" i="73"/>
  <c r="X33" i="73"/>
  <c r="AR6" i="73"/>
  <c r="AT9" i="73"/>
  <c r="U6" i="73" a="1"/>
  <c r="V6" i="73" s="1"/>
  <c r="V48" i="73"/>
  <c r="W46" i="73"/>
  <c r="AQ46" i="73" a="1"/>
  <c r="AT49" i="73" s="1"/>
  <c r="X14" i="73"/>
  <c r="W54" i="73"/>
  <c r="AS78" i="73"/>
  <c r="W72" i="73"/>
  <c r="AS54" i="73"/>
  <c r="AT80" i="73"/>
  <c r="AR14" i="73"/>
  <c r="AS16" i="73"/>
  <c r="AQ64" i="73"/>
  <c r="U62" i="73"/>
  <c r="AT71" i="73"/>
  <c r="AR56" i="73"/>
  <c r="AS70" i="73"/>
  <c r="AT15" i="73"/>
  <c r="AQ65" i="73"/>
  <c r="AR78" i="73"/>
  <c r="X80" i="73"/>
  <c r="AQ71" i="73"/>
  <c r="X70" i="73"/>
  <c r="U56" i="73"/>
  <c r="V81" i="73"/>
  <c r="AS40" i="73"/>
  <c r="AT30" i="73"/>
  <c r="W30" i="73"/>
  <c r="X39" i="73"/>
  <c r="AT23" i="73"/>
  <c r="U22" i="73" a="1"/>
  <c r="W22" i="73" s="1"/>
  <c r="V24" i="73"/>
  <c r="AT39" i="73"/>
  <c r="AT86" i="73"/>
  <c r="U86" i="73" a="1"/>
  <c r="U89" i="73" s="1"/>
  <c r="AT31" i="73"/>
  <c r="W33" i="73"/>
  <c r="U33" i="73"/>
  <c r="AT7" i="73"/>
  <c r="AQ7" i="73"/>
  <c r="V49" i="73"/>
  <c r="AS49" i="73"/>
  <c r="U17" i="73"/>
  <c r="AQ57" i="73"/>
  <c r="AR80" i="73"/>
  <c r="AT78" i="73"/>
  <c r="AQ55" i="73"/>
  <c r="AR16" i="73"/>
  <c r="W79" i="73"/>
  <c r="AR15" i="73"/>
  <c r="AS56" i="73"/>
  <c r="V14" i="73"/>
  <c r="X88" i="73"/>
  <c r="X31" i="73"/>
  <c r="V38" i="73"/>
  <c r="V40" i="73"/>
  <c r="U24" i="73"/>
  <c r="V25" i="73"/>
  <c r="AT41" i="73"/>
  <c r="AT89" i="73"/>
  <c r="AS32" i="73"/>
  <c r="AS33" i="73"/>
  <c r="U31" i="73"/>
  <c r="V32" i="73"/>
  <c r="AR7" i="73"/>
  <c r="AS7" i="73"/>
  <c r="W49" i="73"/>
  <c r="W47" i="73"/>
  <c r="AS46" i="73"/>
  <c r="U73" i="73"/>
  <c r="U54" i="73"/>
  <c r="AQ78" i="73"/>
  <c r="AQ72" i="73"/>
  <c r="W63" i="73"/>
  <c r="U81" i="73"/>
  <c r="AT64" i="73"/>
  <c r="X17" i="73"/>
  <c r="V56" i="73"/>
  <c r="AQ15" i="73"/>
  <c r="AQ70" i="73"/>
  <c r="AR54"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R32" i="73" l="1"/>
  <c r="AS86" i="73"/>
  <c r="X9" i="73"/>
  <c r="X48" i="73"/>
  <c r="AQ32" i="73"/>
  <c r="W23" i="73"/>
  <c r="X41" i="73"/>
  <c r="V46" i="73"/>
  <c r="AQ31" i="73"/>
  <c r="AS88" i="73"/>
  <c r="X40" i="73"/>
  <c r="AQ47" i="73"/>
  <c r="AR87" i="73"/>
  <c r="V39" i="73"/>
  <c r="W9" i="73"/>
  <c r="AT32" i="73"/>
  <c r="V23" i="73"/>
  <c r="AQ89" i="73"/>
  <c r="W41" i="73"/>
  <c r="U9" i="73"/>
  <c r="AR30" i="73"/>
  <c r="AS39" i="73"/>
  <c r="AQ22" i="73"/>
  <c r="U8" i="73"/>
  <c r="X87" i="73"/>
  <c r="X24" i="73"/>
  <c r="U40" i="73"/>
  <c r="X8" i="73"/>
  <c r="V87" i="73"/>
  <c r="X89" i="73"/>
  <c r="AR49" i="73"/>
  <c r="V9" i="73"/>
  <c r="W24" i="73"/>
  <c r="X7" i="73"/>
  <c r="W88" i="73"/>
  <c r="W8" i="73"/>
  <c r="U88" i="73"/>
  <c r="AQ48" i="73"/>
  <c r="AR39" i="73"/>
  <c r="X38" i="73"/>
  <c r="W48" i="73"/>
  <c r="AS31" i="73"/>
  <c r="AR38" i="73"/>
  <c r="U6" i="73"/>
  <c r="W89" i="73"/>
  <c r="AR22" i="73"/>
  <c r="AT47" i="73"/>
  <c r="U32" i="73"/>
  <c r="AS41" i="73"/>
  <c r="AQ33" i="73"/>
  <c r="AS48" i="73"/>
  <c r="AS9" i="73"/>
  <c r="AQ30" i="73"/>
  <c r="U23" i="73"/>
  <c r="AR25" i="73"/>
  <c r="AS6" i="73"/>
  <c r="AT88" i="73"/>
  <c r="U38" i="73"/>
  <c r="AQ8" i="73"/>
  <c r="AR88" i="73"/>
  <c r="AT22" i="73"/>
  <c r="AT33" i="73"/>
  <c r="V22" i="73"/>
  <c r="W87" i="73"/>
  <c r="AQ49" i="73"/>
  <c r="V88" i="73"/>
  <c r="AQ23" i="73"/>
  <c r="AS24" i="73"/>
  <c r="AT48" i="73"/>
  <c r="AR8" i="73"/>
  <c r="AS87" i="73"/>
  <c r="W38" i="73"/>
  <c r="AQ88" i="73"/>
  <c r="W7" i="73"/>
  <c r="AQ46" i="73"/>
  <c r="AQ86" i="73"/>
  <c r="AR31" i="73"/>
  <c r="X23" i="73"/>
  <c r="AT87" i="73"/>
  <c r="AT46" i="73"/>
  <c r="U87" i="73"/>
  <c r="AS23" i="73"/>
  <c r="AR48" i="73"/>
  <c r="X22" i="73"/>
  <c r="AR46" i="73"/>
  <c r="X32" i="73"/>
  <c r="AT40" i="73"/>
  <c r="U7" i="73"/>
  <c r="W86" i="73"/>
  <c r="AR24" i="73"/>
  <c r="AS89" i="73"/>
  <c r="V7" i="73"/>
  <c r="U86" i="73"/>
  <c r="U22" i="73"/>
  <c r="W25" i="73"/>
  <c r="AR47" i="73"/>
  <c r="AR86" i="73"/>
  <c r="W6" i="73"/>
  <c r="V89" i="73"/>
  <c r="AQ25" i="73"/>
  <c r="AQ24" i="73"/>
  <c r="AS47" i="73"/>
  <c r="AR89" i="73"/>
  <c r="U39" i="73"/>
  <c r="W31" i="73"/>
  <c r="AQ38" i="73"/>
  <c r="AT25" i="73"/>
  <c r="AR40" i="73"/>
  <c r="V8" i="73"/>
  <c r="X86" i="73"/>
  <c r="AT24" i="73"/>
  <c r="V86" i="73"/>
  <c r="AR23" i="73"/>
  <c r="AT38" i="73"/>
  <c r="U25" i="73"/>
  <c r="X6" i="73"/>
  <c r="U48" i="73"/>
  <c r="W39" i="73"/>
  <c r="U46" i="73"/>
  <c r="AR33"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<sst xmlns="http://schemas.openxmlformats.org/spreadsheetml/2006/main" count="7805" uniqueCount="1950">
  <si>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</si>
  <si>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</si>
  <si>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</si>
  <si>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</si>
  <si>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</si>
  <si>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</si>
  <si>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</si>
  <si>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</si>
  <si>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</si>
  <si>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</si>
  <si>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</si>
  <si>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</si>
  <si>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</si>
  <si>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</si>
  <si>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</si>
  <si>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</si>
  <si>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</si>
  <si>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</si>
  <si>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</si>
  <si>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</si>
  <si>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</si>
  <si>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</si>
  <si>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</si>
  <si>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</si>
  <si>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</si>
  <si>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</si>
  <si>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</si>
  <si>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</si>
  <si>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</si>
  <si>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</si>
  <si>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</si>
  <si>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</si>
  <si>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</si>
  <si>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</si>
  <si>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</si>
  <si>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</si>
  <si>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</si>
  <si>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</si>
  <si>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</si>
  <si>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</si>
  <si>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</si>
  <si>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</si>
  <si>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</si>
  <si>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</si>
  <si>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</si>
  <si>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</si>
  <si>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</si>
  <si>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</si>
  <si>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</si>
  <si>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</si>
  <si>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</si>
  <si>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</si>
  <si>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</si>
  <si>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</si>
  <si>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</si>
  <si>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</si>
  <si>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</si>
  <si>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</si>
  <si>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</si>
  <si>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</si>
  <si>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</si>
  <si>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</si>
  <si>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</si>
  <si>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</si>
  <si>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</si>
  <si>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</si>
  <si>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</si>
  <si>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</si>
  <si>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</si>
  <si>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</si>
  <si>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</si>
  <si>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</si>
  <si>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</si>
  <si>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</si>
  <si>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</si>
  <si>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</si>
  <si>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</si>
  <si>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</si>
  <si>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</si>
  <si>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</si>
  <si>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</si>
  <si>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</si>
  <si>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</si>
  <si>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</si>
  <si>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</si>
  <si>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</si>
  <si>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</si>
  <si>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</si>
  <si>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</si>
  <si>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</si>
  <si>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</si>
  <si>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</si>
  <si>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</si>
  <si>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</si>
  <si>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</si>
  <si>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</si>
  <si>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</si>
  <si>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</si>
  <si>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</si>
  <si>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</si>
  <si>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</si>
  <si>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</si>
  <si>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</si>
  <si>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</si>
  <si>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</si>
  <si>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</si>
  <si>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</si>
  <si>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</si>
  <si>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</si>
  <si>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</si>
  <si>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</si>
  <si>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</si>
  <si>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</si>
  <si>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</si>
  <si>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</si>
  <si>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</si>
  <si>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</si>
  <si>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</si>
  <si>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</si>
  <si>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</si>
  <si>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</si>
  <si>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</si>
  <si>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</si>
  <si>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</si>
  <si>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</si>
  <si>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</si>
  <si>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</si>
  <si>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</si>
  <si>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</si>
  <si>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</si>
  <si>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</si>
  <si>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</si>
  <si>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</si>
  <si>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</si>
  <si>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</si>
  <si>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</si>
  <si>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</si>
  <si>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</si>
  <si>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</si>
  <si>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</si>
  <si>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</si>
  <si>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</si>
  <si>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</si>
  <si>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</si>
  <si>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</si>
  <si>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</si>
  <si>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</si>
  <si>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</si>
  <si>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</si>
  <si>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</si>
  <si>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</si>
  <si>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</si>
  <si>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</si>
  <si>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</si>
  <si>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</si>
  <si>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</si>
  <si>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</si>
  <si>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</si>
  <si>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</si>
  <si>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</si>
  <si>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</si>
  <si>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</si>
  <si>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</si>
  <si>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</si>
  <si>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</si>
  <si>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</si>
  <si>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</si>
  <si>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</si>
  <si>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</si>
  <si>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</si>
  <si>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</si>
  <si>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</si>
  <si>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</si>
  <si>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</si>
  <si>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</si>
  <si>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</si>
  <si>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</si>
  <si>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</si>
  <si>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</si>
  <si>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</si>
  <si>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</si>
  <si>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</si>
  <si>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</si>
  <si>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</si>
  <si>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</si>
  <si>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</si>
  <si>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</si>
  <si>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</si>
  <si>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</si>
  <si>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</si>
  <si>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</si>
  <si>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</si>
  <si>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</si>
  <si>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</si>
  <si>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</si>
  <si>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</si>
  <si>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</si>
  <si>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</si>
  <si>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</si>
  <si>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</si>
  <si>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</si>
  <si>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</si>
  <si>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</si>
  <si>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</si>
  <si>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</si>
  <si>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</si>
  <si>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</si>
  <si>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</si>
  <si>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</si>
  <si>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</si>
  <si>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</si>
  <si>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</si>
  <si>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</si>
  <si>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</si>
  <si>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</si>
  <si>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</si>
  <si>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</si>
  <si>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</si>
  <si>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</si>
  <si>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</si>
  <si>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</si>
  <si>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</si>
  <si>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</si>
  <si>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</si>
  <si>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</si>
  <si>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</si>
  <si>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</si>
  <si>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</si>
  <si>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</si>
  <si>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</si>
  <si>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</si>
  <si>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</si>
  <si>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</si>
  <si>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</si>
  <si>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</si>
  <si>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</si>
  <si>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</si>
  <si>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</si>
  <si>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</si>
  <si>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</si>
  <si>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</si>
  <si>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</si>
  <si>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</si>
  <si>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</si>
  <si>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</si>
  <si>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</si>
  <si>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</si>
  <si>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</si>
  <si>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</si>
  <si>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</si>
  <si>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</si>
  <si>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</si>
  <si>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</si>
  <si>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</si>
  <si>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</si>
  <si>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</si>
  <si>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</si>
  <si>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</si>
  <si>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</si>
  <si>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</si>
  <si>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</si>
  <si>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</si>
  <si>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</si>
  <si>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</si>
  <si>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</si>
  <si>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</si>
  <si>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</si>
  <si>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</si>
  <si>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</si>
  <si>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</si>
  <si>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</si>
  <si>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</si>
  <si>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</si>
  <si>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</si>
  <si>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</si>
  <si>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</si>
  <si>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</si>
  <si>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</si>
  <si>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</si>
  <si>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</si>
  <si>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</si>
  <si>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</si>
  <si>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</si>
  <si>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</si>
  <si>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</si>
  <si>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</si>
  <si>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</si>
  <si>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</si>
  <si>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</si>
  <si>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</si>
  <si>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</si>
  <si>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</si>
  <si>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</si>
  <si>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</si>
  <si>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</si>
  <si>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</si>
  <si>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</si>
  <si>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</si>
  <si>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</si>
  <si>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</si>
  <si>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</si>
  <si>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</si>
  <si>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</si>
  <si>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</si>
  <si>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</si>
  <si>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</si>
  <si>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</si>
  <si>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</si>
  <si>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</si>
  <si>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</si>
  <si>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</si>
  <si>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</si>
  <si>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</si>
  <si>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</si>
  <si>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</si>
  <si>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</si>
  <si>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</si>
  <si>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</si>
  <si>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</si>
  <si>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</si>
  <si>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</si>
  <si>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</si>
  <si>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</si>
  <si>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</si>
  <si>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</si>
  <si>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</si>
  <si>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</si>
  <si>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</si>
  <si>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</si>
  <si>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</si>
  <si>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</si>
  <si>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</si>
  <si>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</si>
  <si>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</si>
  <si>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</si>
  <si>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</si>
  <si>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</si>
  <si>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</si>
  <si>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</si>
  <si>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</si>
  <si>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</si>
  <si>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</si>
  <si>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</si>
  <si>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</si>
  <si>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</si>
  <si>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</si>
  <si>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</si>
  <si>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</si>
  <si>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</si>
  <si>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</si>
  <si>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</si>
  <si>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</si>
  <si>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</si>
  <si>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</si>
  <si>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</si>
  <si>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</si>
  <si>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</si>
  <si>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</si>
  <si>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</si>
  <si>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</si>
  <si>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</si>
  <si>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</si>
  <si>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</si>
  <si>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</si>
  <si>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</si>
  <si>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</si>
  <si>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</si>
  <si>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</si>
  <si>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</si>
  <si>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</si>
  <si>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</si>
  <si>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</si>
  <si>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</si>
  <si>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</si>
  <si>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</si>
  <si>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</si>
  <si>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</si>
  <si>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</si>
  <si>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</si>
  <si>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</si>
  <si>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</si>
  <si>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</si>
  <si>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</si>
  <si>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</si>
  <si>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</si>
  <si>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</si>
  <si>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</si>
  <si>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</si>
  <si>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</si>
  <si>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</si>
  <si>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</si>
  <si>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</si>
  <si>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</si>
  <si>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</si>
  <si>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</si>
  <si>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</si>
  <si>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</si>
  <si>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</si>
  <si>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</si>
  <si>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</si>
  <si>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</si>
  <si>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</si>
  <si>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</si>
  <si>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</si>
  <si>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</si>
  <si>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</si>
  <si>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</si>
  <si>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</si>
  <si>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</si>
  <si>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</si>
  <si>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</si>
  <si>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</si>
  <si>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</si>
  <si>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</si>
  <si>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</si>
  <si>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</si>
  <si>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</si>
  <si>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</si>
  <si>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</si>
  <si>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</si>
  <si>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</si>
  <si>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</si>
  <si>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</si>
  <si>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</si>
  <si>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</si>
  <si>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</si>
  <si>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</si>
  <si>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</si>
  <si>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</si>
  <si>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</si>
  <si>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</si>
  <si>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</si>
  <si>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</si>
  <si>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</si>
  <si>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</si>
  <si>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</si>
  <si>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</si>
  <si>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</si>
  <si>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</si>
  <si>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</si>
  <si>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</si>
  <si>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</si>
  <si>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</si>
  <si>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</si>
  <si>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</si>
  <si>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</si>
  <si>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</si>
  <si>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</si>
  <si>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</si>
  <si>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</si>
  <si>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</si>
  <si>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</si>
  <si>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</si>
  <si>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</si>
  <si>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</si>
  <si>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</si>
  <si>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</si>
  <si>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</si>
  <si>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</si>
  <si>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</si>
  <si>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</si>
  <si>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</si>
  <si>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</si>
  <si>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</si>
  <si>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</si>
  <si>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</si>
  <si>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</si>
  <si>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</si>
  <si>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</si>
  <si>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</si>
  <si>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</si>
  <si>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</si>
  <si>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</si>
  <si>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</si>
  <si>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</si>
  <si>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</si>
  <si>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</si>
  <si>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</si>
  <si>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</si>
  <si>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</si>
  <si>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</si>
  <si>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</si>
  <si>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</si>
  <si>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</si>
  <si>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</si>
  <si>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</si>
  <si>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</si>
  <si>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</si>
  <si>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</si>
  <si>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</si>
  <si>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</si>
  <si>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</si>
  <si>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</si>
  <si>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</si>
  <si>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</si>
  <si>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</si>
  <si>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</si>
  <si>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</si>
  <si>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</si>
  <si>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</si>
  <si>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</si>
  <si>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</si>
  <si>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</si>
  <si>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</si>
  <si>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</si>
  <si>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</si>
  <si>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</si>
  <si>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</si>
  <si>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</si>
  <si>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</si>
  <si>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</si>
  <si>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</si>
  <si>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</si>
  <si>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</si>
  <si>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</si>
  <si>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</si>
  <si>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</si>
  <si>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</si>
  <si>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</si>
  <si>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</si>
  <si>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</si>
  <si>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</si>
  <si>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</si>
  <si>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</si>
  <si>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</si>
  <si>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</si>
  <si>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</si>
  <si>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</si>
  <si>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</si>
  <si>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</si>
  <si>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</si>
  <si>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</si>
  <si>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</si>
  <si>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</si>
  <si>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</si>
  <si>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</si>
  <si>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</si>
  <si>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</si>
  <si>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</si>
  <si>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</si>
  <si>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</si>
  <si>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</si>
  <si>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</si>
  <si>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</si>
  <si>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</si>
  <si>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</si>
  <si>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</si>
  <si>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</si>
  <si>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</si>
  <si>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</si>
  <si>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</si>
  <si>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</si>
  <si>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</si>
  <si>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</si>
  <si>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</si>
  <si>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</si>
  <si>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</si>
  <si>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</si>
  <si>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</si>
  <si>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</si>
  <si>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</si>
  <si>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</si>
  <si>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</si>
  <si>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</si>
  <si>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</si>
  <si>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</si>
  <si>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</si>
  <si>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</si>
  <si>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</si>
  <si>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</si>
  <si>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</si>
  <si>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</si>
  <si>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</si>
  <si>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</si>
  <si>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</si>
  <si>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</si>
  <si>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</si>
  <si>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</si>
  <si>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</si>
  <si>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</si>
  <si>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</si>
  <si>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</si>
  <si>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</si>
  <si>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</si>
  <si>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</si>
  <si>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</si>
  <si>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</si>
  <si>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</si>
  <si>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</si>
  <si>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</si>
  <si>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</si>
  <si>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</si>
  <si>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</si>
  <si>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</si>
  <si>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</si>
  <si>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</si>
  <si>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</si>
  <si>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</si>
  <si>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</si>
  <si>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</si>
  <si>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</si>
  <si>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</si>
  <si>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</si>
  <si>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</si>
  <si>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</si>
  <si>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</si>
  <si>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</si>
  <si>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</si>
  <si>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</si>
  <si>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</si>
  <si>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</si>
  <si>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</si>
  <si>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</si>
  <si>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</si>
  <si>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</si>
  <si>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</si>
  <si>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</si>
  <si>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</si>
  <si>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</si>
  <si>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</si>
  <si>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</si>
  <si>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</si>
  <si>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</si>
  <si>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</si>
  <si>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</si>
  <si>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</si>
  <si>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</si>
  <si>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</si>
  <si>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</si>
  <si>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</si>
  <si>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</si>
  <si>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</si>
  <si>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</si>
  <si>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</si>
  <si>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</si>
  <si>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</si>
  <si>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</si>
  <si>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</si>
  <si>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</si>
  <si>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</si>
  <si>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</si>
  <si>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</si>
  <si>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</si>
  <si>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</si>
  <si>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</si>
  <si>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</si>
  <si>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</si>
  <si>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</si>
  <si>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</si>
  <si>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</si>
  <si>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</si>
  <si>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</si>
  <si>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</si>
  <si>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</si>
  <si>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</si>
  <si>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</si>
  <si>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</si>
  <si>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</si>
  <si>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</si>
  <si>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</si>
  <si>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</si>
  <si>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</si>
  <si>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</si>
  <si>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</si>
  <si>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</si>
  <si>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</si>
  <si>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</si>
  <si>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</si>
  <si>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</si>
  <si>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</si>
  <si>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</si>
  <si>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</si>
  <si>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</si>
  <si>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</si>
  <si>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</si>
  <si>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</si>
  <si>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</si>
  <si>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</si>
  <si>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</si>
  <si>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</si>
  <si>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</si>
  <si>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</si>
  <si>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</si>
  <si>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</si>
  <si>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</si>
  <si>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</si>
  <si>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</si>
  <si>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</si>
  <si>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</si>
  <si>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</si>
  <si>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</si>
  <si>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</si>
  <si>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</si>
  <si>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</si>
  <si>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</si>
  <si>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</si>
  <si>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</si>
  <si>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</si>
  <si>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</si>
  <si>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</si>
  <si>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</si>
  <si>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</si>
  <si>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</si>
  <si>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</si>
  <si>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</si>
  <si>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</si>
  <si>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</si>
  <si>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</si>
  <si>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</si>
  <si>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</si>
  <si>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</si>
  <si>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</si>
  <si>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</si>
  <si>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</si>
  <si>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</si>
  <si>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</si>
  <si>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</si>
  <si>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</si>
  <si>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</si>
  <si>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</si>
  <si>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</si>
  <si>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</si>
  <si>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</si>
  <si>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</si>
  <si>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</si>
  <si>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</si>
  <si>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</si>
  <si>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</si>
  <si>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</si>
  <si>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</si>
  <si>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</si>
  <si>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</si>
  <si>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</si>
  <si>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</si>
  <si>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</si>
  <si>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</si>
  <si>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</si>
  <si>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</si>
  <si>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</si>
  <si>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</si>
  <si>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</si>
  <si>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</si>
  <si>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</si>
  <si>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</si>
  <si>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</si>
  <si>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</si>
  <si>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</si>
  <si>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</si>
  <si>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</si>
  <si>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</si>
  <si>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</si>
  <si>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</si>
  <si>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</si>
  <si>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</si>
  <si>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</si>
  <si>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</si>
  <si>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</si>
  <si>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</si>
  <si>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</si>
  <si>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</si>
  <si>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</si>
  <si>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</si>
  <si>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</si>
  <si>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</si>
  <si>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</si>
  <si>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</si>
  <si>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</si>
  <si>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</si>
  <si>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</si>
  <si>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</si>
  <si>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</si>
  <si>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</si>
  <si>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</si>
  <si>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</si>
  <si>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</si>
  <si>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</si>
  <si>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</si>
  <si>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</si>
  <si>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</si>
  <si>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</si>
  <si>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</si>
  <si>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</si>
  <si>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</si>
  <si>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</si>
  <si>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</si>
  <si>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</si>
  <si>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</si>
  <si>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</si>
  <si>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</si>
  <si>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</si>
  <si>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</si>
  <si>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</si>
  <si>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</si>
  <si>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</si>
  <si>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</si>
  <si>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</si>
  <si>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</si>
  <si>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</si>
  <si>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</si>
  <si>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</si>
  <si>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</si>
  <si>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</si>
  <si>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</si>
  <si>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</si>
  <si>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</si>
  <si>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</si>
  <si>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</si>
  <si>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</si>
  <si>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</si>
  <si>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</si>
  <si>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</si>
  <si>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</si>
  <si>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</si>
  <si>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</si>
  <si>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</si>
  <si>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</si>
  <si>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</si>
  <si>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</si>
  <si>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</si>
  <si>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</si>
  <si>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</si>
  <si>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</si>
  <si>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</si>
  <si>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</si>
  <si>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</si>
  <si>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</si>
  <si>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</si>
  <si>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</si>
  <si>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</si>
  <si>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</si>
  <si>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</si>
  <si>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</si>
  <si>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</si>
  <si>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</si>
  <si>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</si>
  <si>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</si>
  <si>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</si>
  <si>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</si>
  <si>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</si>
  <si>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</si>
  <si>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</si>
  <si>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</si>
  <si>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</si>
  <si>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</si>
  <si>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</si>
  <si>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</si>
  <si>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</si>
  <si>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</si>
  <si>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</si>
  <si>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</si>
  <si>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</si>
  <si>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</si>
  <si>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</si>
  <si>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</si>
  <si>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</si>
  <si>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</si>
  <si>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</si>
  <si>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</si>
  <si>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</si>
  <si>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</si>
  <si>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</si>
  <si>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</si>
  <si>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</si>
  <si>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</si>
  <si>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</si>
  <si>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</si>
  <si>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</si>
  <si>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</si>
  <si>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</si>
  <si>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</si>
  <si>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</si>
  <si>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</si>
  <si>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</si>
  <si>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</si>
  <si>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</si>
  <si>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</si>
  <si>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</si>
  <si>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</si>
  <si>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</si>
  <si>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</si>
  <si>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</si>
  <si>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</si>
  <si>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</si>
  <si>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</si>
  <si>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</si>
  <si>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</si>
  <si>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</si>
  <si>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</si>
  <si>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</si>
  <si>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</si>
  <si>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</si>
  <si>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</si>
  <si>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</si>
  <si>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</si>
  <si>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</si>
  <si>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</si>
  <si>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</si>
  <si>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</si>
  <si>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</si>
  <si>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</si>
  <si>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</si>
  <si>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</si>
  <si>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</si>
  <si>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</si>
  <si>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</si>
  <si>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</si>
  <si>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</si>
  <si>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</si>
  <si>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</si>
  <si>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</si>
  <si>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</si>
  <si>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</si>
  <si>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</si>
  <si>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</si>
  <si>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</si>
  <si>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</si>
  <si>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</si>
  <si>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</si>
  <si>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</si>
  <si>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</si>
  <si>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</si>
  <si>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</si>
  <si>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</si>
  <si>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</si>
  <si>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</si>
  <si>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</si>
  <si>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</si>
  <si>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</si>
  <si>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</si>
  <si>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</si>
  <si>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</si>
  <si>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</si>
  <si>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</si>
  <si>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</si>
  <si>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</si>
  <si>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</si>
  <si>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</si>
  <si>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</si>
  <si>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</si>
  <si>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</si>
  <si>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</si>
  <si>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</si>
  <si>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</si>
  <si>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</si>
  <si>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</si>
  <si>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</si>
  <si>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</si>
  <si>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</si>
  <si>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</si>
  <si>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</si>
  <si>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</si>
  <si>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</si>
  <si>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</si>
  <si>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</si>
  <si>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</si>
  <si>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</si>
  <si>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</si>
  <si>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</si>
  <si>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</si>
  <si>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</si>
  <si>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</si>
  <si>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</si>
  <si>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</si>
  <si>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</si>
  <si>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</si>
  <si>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</si>
  <si>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</si>
  <si>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</si>
  <si>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</si>
  <si>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</si>
  <si>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</si>
  <si>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</si>
  <si>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</si>
  <si>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</si>
  <si>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</si>
  <si>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</si>
  <si>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</si>
  <si>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</si>
  <si>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</si>
  <si>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</si>
  <si>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</si>
  <si>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</si>
  <si>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</si>
  <si>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</si>
  <si>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</si>
  <si>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</si>
  <si>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</si>
  <si>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</si>
  <si>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</si>
  <si>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</si>
  <si>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</si>
  <si>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</si>
  <si>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</si>
  <si>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</si>
  <si>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</si>
  <si>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</si>
  <si>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</si>
  <si>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</si>
  <si>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</si>
  <si>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</si>
  <si>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</si>
  <si>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</si>
  <si>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</si>
  <si>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</si>
  <si>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</si>
  <si>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</si>
  <si>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</si>
  <si>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</si>
  <si>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</si>
  <si>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</si>
  <si>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</si>
  <si>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</si>
  <si>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</si>
  <si>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</si>
  <si>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</si>
  <si>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</si>
  <si>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</si>
  <si>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</si>
  <si>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</si>
  <si>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</si>
  <si>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</si>
  <si>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</si>
  <si>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</si>
  <si>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</si>
  <si>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</si>
  <si>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</si>
  <si>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</si>
  <si>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</si>
  <si>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</si>
  <si>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</si>
  <si>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</si>
  <si>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</si>
  <si>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</si>
  <si>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</si>
  <si>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</si>
  <si>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</si>
  <si>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</si>
  <si>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</si>
  <si>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</si>
  <si>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</si>
  <si>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</si>
  <si>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</si>
  <si>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</si>
  <si>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</si>
  <si>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</si>
  <si>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</si>
  <si>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</si>
  <si>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</si>
  <si>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</si>
  <si>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</si>
  <si>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</si>
  <si>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</si>
  <si>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</si>
  <si>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</si>
  <si>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</si>
  <si>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</si>
  <si>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</si>
  <si>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</si>
  <si>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</si>
  <si>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</si>
  <si>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</si>
  <si>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</si>
  <si>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</si>
  <si>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</si>
  <si>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</si>
  <si>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</si>
  <si>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</si>
  <si>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</si>
  <si>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</si>
  <si>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</si>
  <si>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</si>
  <si>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</si>
  <si>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</si>
  <si>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</si>
  <si>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</si>
  <si>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</si>
  <si>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</si>
  <si>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</si>
  <si>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</si>
  <si>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</si>
  <si>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</si>
  <si>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</si>
  <si>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</si>
  <si>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</si>
  <si>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</si>
  <si>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</si>
  <si>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</si>
  <si>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</si>
  <si>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</si>
  <si>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</si>
  <si>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</si>
  <si>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</si>
  <si>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</si>
  <si>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</si>
  <si>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</si>
  <si>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</si>
  <si>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</si>
  <si>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</si>
  <si>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</si>
  <si>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</si>
  <si>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</si>
  <si>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</si>
  <si>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</si>
  <si>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</si>
  <si>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</si>
  <si>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</si>
  <si>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</si>
  <si>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</si>
  <si>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</si>
  <si>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</si>
  <si>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</si>
  <si>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</si>
  <si>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</si>
  <si>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</si>
  <si>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</si>
  <si>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</si>
  <si>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</si>
  <si>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</si>
  <si>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</si>
  <si>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</si>
  <si>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</si>
  <si>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</si>
  <si>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</si>
  <si>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</si>
  <si>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</si>
  <si>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</si>
  <si>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</si>
  <si>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</si>
  <si>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</si>
  <si>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</si>
  <si>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</si>
  <si>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</si>
  <si>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</si>
  <si>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</si>
  <si>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</si>
  <si>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</si>
  <si>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</si>
  <si>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</si>
  <si>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</si>
  <si>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</si>
  <si>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</si>
  <si>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</si>
  <si>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</si>
  <si>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</si>
  <si>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</si>
  <si>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</si>
  <si>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</si>
  <si>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</si>
  <si>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</si>
  <si>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</si>
  <si>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</si>
  <si>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</si>
  <si>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</si>
  <si>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</si>
  <si>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</si>
  <si>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</si>
  <si>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</si>
  <si>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</si>
  <si>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</si>
  <si>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</si>
  <si>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</si>
  <si>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</si>
  <si>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</si>
  <si>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</si>
  <si>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</si>
  <si>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</si>
  <si>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</si>
  <si>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</si>
  <si>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</si>
  <si>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</si>
  <si>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</si>
  <si>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</si>
  <si>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</si>
  <si>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</si>
  <si>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</si>
  <si>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</si>
  <si>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</si>
  <si>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</si>
  <si>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</si>
  <si>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</si>
  <si>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</si>
  <si>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</si>
  <si>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</si>
  <si>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</si>
  <si>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</si>
  <si>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</si>
  <si>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</si>
  <si>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</si>
  <si>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</si>
  <si>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</si>
  <si>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</si>
  <si>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</si>
  <si>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</si>
  <si>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</si>
  <si>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</si>
  <si>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</si>
  <si>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</si>
  <si>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</si>
  <si>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</si>
  <si>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</si>
  <si>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</si>
  <si>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</si>
  <si>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</si>
  <si>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</si>
  <si>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</si>
  <si>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</si>
  <si>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</si>
  <si>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</si>
  <si>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</si>
  <si>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</si>
  <si>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</si>
  <si>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</si>
  <si>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</si>
  <si>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</si>
  <si>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</si>
  <si>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</si>
  <si>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</si>
  <si>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</si>
  <si>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</si>
  <si>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</si>
  <si>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</si>
  <si>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</si>
  <si>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</si>
  <si>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</si>
  <si>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</si>
  <si>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</si>
  <si>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</si>
  <si>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</si>
  <si>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</si>
  <si>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</si>
  <si>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</si>
  <si>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</si>
  <si>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</si>
  <si>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</si>
  <si>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</si>
  <si>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</si>
  <si>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</si>
  <si>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</si>
  <si>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</si>
  <si>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</si>
  <si>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</si>
  <si>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</si>
  <si>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</si>
  <si>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</si>
  <si>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</si>
  <si>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</si>
  <si>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</si>
  <si>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</si>
  <si>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</si>
  <si>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</si>
  <si>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</si>
  <si>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</si>
  <si>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</si>
  <si>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</si>
  <si>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</si>
  <si>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</si>
  <si>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</si>
  <si>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</si>
  <si>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</si>
  <si>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</si>
  <si>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</si>
  <si>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</si>
  <si>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</si>
  <si>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</si>
  <si>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</si>
  <si>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</si>
  <si>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</si>
  <si>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</si>
  <si>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</si>
  <si>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</si>
  <si>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</si>
  <si>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</si>
  <si>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</si>
  <si>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</si>
  <si>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</si>
  <si>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</si>
  <si>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</si>
  <si>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</si>
  <si>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</si>
  <si>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</si>
  <si>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</si>
  <si>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</si>
  <si>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</si>
  <si>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</si>
  <si>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</si>
  <si>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</si>
  <si>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</si>
  <si>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</si>
  <si>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</si>
  <si>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</si>
  <si>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</si>
  <si>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</si>
  <si>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</si>
  <si>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</si>
  <si>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</si>
  <si>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</si>
  <si>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</si>
  <si>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</si>
  <si>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</si>
  <si>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</si>
  <si>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</si>
  <si>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</si>
  <si>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</si>
  <si>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</si>
  <si>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</si>
  <si>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</si>
  <si>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</si>
  <si>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</si>
  <si>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</si>
  <si>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</si>
  <si>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</si>
  <si>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</si>
  <si>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</si>
  <si>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</si>
  <si>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</si>
  <si>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</si>
  <si>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</si>
  <si>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</si>
  <si>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</si>
  <si>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</si>
  <si>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</si>
  <si>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</si>
  <si>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</si>
  <si>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</si>
  <si>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</si>
  <si>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</si>
  <si>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</si>
  <si>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</si>
  <si>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</si>
  <si>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</si>
  <si>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</si>
  <si>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</si>
  <si>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</si>
  <si>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</si>
  <si>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</si>
  <si>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</si>
  <si>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</si>
  <si>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</si>
  <si>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</si>
  <si>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</si>
  <si>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</si>
  <si>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</si>
  <si>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</si>
  <si>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</si>
  <si>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</si>
  <si>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</si>
  <si>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</si>
  <si>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</si>
  <si>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</si>
  <si>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</si>
  <si>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</si>
  <si>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</si>
  <si>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</si>
  <si>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</si>
  <si>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</si>
  <si>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</si>
  <si>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</si>
  <si>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</si>
  <si>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</si>
  <si>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</si>
  <si>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</si>
  <si>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</si>
  <si>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</si>
  <si>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</si>
  <si>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</si>
  <si>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</si>
  <si>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</si>
  <si>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</si>
  <si>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</si>
  <si>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</si>
  <si>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</si>
  <si>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</si>
  <si>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</si>
  <si>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</si>
  <si>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</si>
  <si>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</si>
  <si>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</si>
  <si>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</si>
  <si>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</si>
  <si>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</si>
  <si>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</si>
  <si>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</si>
  <si>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</si>
  <si>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</si>
  <si>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</si>
  <si>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</si>
  <si>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</si>
  <si>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</si>
  <si>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</si>
  <si>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</si>
  <si>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</si>
  <si>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</si>
  <si>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</si>
  <si>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</si>
  <si>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</si>
  <si>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</si>
  <si>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</si>
  <si>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</si>
  <si>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</si>
  <si>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</si>
  <si>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</si>
  <si>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</si>
  <si>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</si>
  <si>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</si>
  <si>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</si>
  <si>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</si>
  <si>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</si>
  <si>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</si>
  <si>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</si>
  <si>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</si>
  <si>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</si>
  <si>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</si>
  <si>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</si>
  <si>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</si>
  <si>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</si>
  <si>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</si>
  <si>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</si>
  <si>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</si>
  <si>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</si>
  <si>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</si>
  <si>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</si>
  <si>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</si>
  <si>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</si>
  <si>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</si>
  <si>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</si>
  <si>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</si>
  <si>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</si>
  <si>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</si>
  <si>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</si>
  <si>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</si>
  <si>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</si>
  <si>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</si>
  <si>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</si>
  <si>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</si>
  <si>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</si>
  <si>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</si>
  <si>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</si>
  <si>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</si>
  <si>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</si>
  <si>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</si>
  <si>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</si>
  <si>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</si>
  <si>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</si>
  <si>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</si>
  <si>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</si>
  <si>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</si>
  <si>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</si>
  <si>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</si>
  <si>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</si>
  <si>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</si>
  <si>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</si>
  <si>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</si>
  <si>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</si>
  <si>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</si>
  <si>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</si>
  <si>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</si>
  <si>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</si>
  <si>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</si>
  <si>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</si>
  <si>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</si>
  <si>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</si>
  <si>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</si>
  <si>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</si>
  <si>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</si>
  <si>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</si>
  <si>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</si>
  <si>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</si>
  <si>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</si>
  <si>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</si>
  <si>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</si>
  <si>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</si>
  <si>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</si>
  <si>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</si>
  <si>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</si>
  <si>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</si>
  <si>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</si>
  <si>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</si>
  <si>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</si>
  <si>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</si>
  <si>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</si>
  <si>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</si>
  <si>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</si>
  <si>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</si>
  <si>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</si>
  <si>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</si>
  <si>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</si>
  <si>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</si>
  <si>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</si>
  <si>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</si>
  <si>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</si>
  <si>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</si>
  <si>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</si>
  <si>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</si>
  <si>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</si>
  <si>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</si>
  <si>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</si>
  <si>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</si>
  <si>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</si>
  <si>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</si>
  <si>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</si>
  <si>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</si>
  <si>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</si>
  <si>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</si>
  <si>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</si>
  <si>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</si>
  <si>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</si>
  <si>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</si>
  <si>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</si>
  <si>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</si>
  <si>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</si>
  <si>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</si>
  <si>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</si>
  <si>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</si>
  <si>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</si>
  <si>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</si>
  <si>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</si>
  <si>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</si>
  <si>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</si>
  <si>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</si>
  <si>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</si>
  <si>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</si>
  <si>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</si>
  <si>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</si>
  <si>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</si>
  <si>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</si>
  <si>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</si>
  <si>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</si>
  <si>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</si>
  <si>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</si>
  <si>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</si>
  <si>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</si>
  <si>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</si>
  <si>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</si>
  <si>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</si>
  <si>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</si>
  <si>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</si>
  <si>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</si>
  <si>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</si>
  <si>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</si>
  <si>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</si>
  <si>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</si>
  <si>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</si>
  <si>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</si>
  <si>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</si>
  <si>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</si>
  <si>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</si>
  <si>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</si>
  <si>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</si>
  <si>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</si>
  <si>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</si>
  <si>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</si>
  <si>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</si>
  <si>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</si>
  <si>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</si>
  <si>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</si>
  <si>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</si>
  <si>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</si>
  <si>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</si>
  <si>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</si>
  <si>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</si>
  <si>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</si>
  <si>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</si>
  <si>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</si>
  <si>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</si>
  <si>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</si>
  <si>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</si>
  <si>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</si>
  <si>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</si>
  <si>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</si>
  <si>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</si>
  <si>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</si>
  <si>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</si>
  <si>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</si>
  <si>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</si>
  <si>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</si>
  <si>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</si>
  <si>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</si>
  <si>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</si>
  <si>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</si>
  <si>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</si>
  <si>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</si>
  <si>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</si>
  <si>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</si>
  <si>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</si>
  <si>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</si>
  <si>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</si>
  <si>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</si>
  <si>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</si>
  <si>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</si>
  <si>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</si>
  <si>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</si>
  <si>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</si>
  <si>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</si>
  <si>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</si>
  <si>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</si>
  <si>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</si>
  <si>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</si>
  <si>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</si>
  <si>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</si>
  <si>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</si>
  <si>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</si>
  <si>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</si>
  <si>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</si>
  <si>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</si>
  <si>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</si>
  <si>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</si>
  <si>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</si>
  <si>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</si>
  <si>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</si>
  <si>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</si>
  <si>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</si>
  <si>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</si>
  <si>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</si>
  <si>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</si>
  <si>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</si>
  <si>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</si>
  <si>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</si>
  <si>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</si>
  <si>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</si>
  <si>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</si>
  <si>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</si>
  <si>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</si>
  <si>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</si>
  <si>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</si>
  <si>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</si>
  <si>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</si>
  <si>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</si>
  <si>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</si>
  <si>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</si>
  <si>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</si>
  <si>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</si>
  <si>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</si>
  <si>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</si>
  <si>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</si>
  <si>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</si>
  <si>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</si>
  <si>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</si>
  <si>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</si>
  <si>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</si>
  <si>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</si>
  <si>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</si>
  <si>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</si>
  <si>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</si>
  <si>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</si>
  <si>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</si>
  <si>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</si>
  <si>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</si>
  <si>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</si>
  <si>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</si>
  <si>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</si>
  <si>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</si>
  <si>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</si>
  <si>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</si>
  <si>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</si>
  <si>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</si>
  <si>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</si>
  <si>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</si>
  <si>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</si>
  <si>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</si>
  <si>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</si>
  <si>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</si>
  <si>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</si>
  <si>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</si>
  <si>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</si>
  <si>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</si>
  <si>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</si>
  <si>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</si>
  <si>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</si>
  <si>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</si>
  <si>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</si>
  <si>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</si>
  <si>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</si>
  <si>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</si>
  <si>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</si>
  <si>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</si>
  <si>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</si>
  <si>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</si>
  <si>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</si>
  <si>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</si>
  <si>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</si>
  <si>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</si>
  <si>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</si>
  <si>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</si>
  <si>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</si>
  <si>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</si>
  <si>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</si>
  <si>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</si>
  <si>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</si>
  <si>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</si>
  <si>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</si>
  <si>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</si>
  <si>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</si>
  <si>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</si>
  <si>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</si>
  <si>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</si>
  <si>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</si>
  <si>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</si>
  <si>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</si>
  <si>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</si>
  <si>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</si>
  <si>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</si>
  <si>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</si>
  <si>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</si>
  <si>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</si>
  <si>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</si>
  <si>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</si>
  <si>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</si>
  <si>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</si>
  <si>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</si>
  <si>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</si>
  <si>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</si>
  <si>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</si>
  <si>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</si>
  <si>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</si>
  <si>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</si>
  <si>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</si>
  <si>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</si>
  <si>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</si>
  <si>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</si>
  <si>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</si>
  <si>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</si>
  <si>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</si>
  <si>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</si>
  <si>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</si>
  <si>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</si>
  <si>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</si>
  <si>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</si>
  <si>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</si>
  <si>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</si>
  <si>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</si>
  <si>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</si>
  <si>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</si>
  <si>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</si>
  <si>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</si>
  <si>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</si>
  <si>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</si>
  <si>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</si>
  <si>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</si>
  <si>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</si>
  <si>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</si>
  <si>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</si>
  <si>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</si>
  <si>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</si>
  <si>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</si>
  <si>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</si>
  <si>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</si>
  <si>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</si>
  <si>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</si>
  <si>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</si>
  <si>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</si>
  <si>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</si>
  <si>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</si>
  <si>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</si>
  <si>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</si>
  <si>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</si>
  <si>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</si>
  <si>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</si>
  <si>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</si>
  <si>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</si>
  <si>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</si>
  <si>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</si>
  <si>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</si>
  <si>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</si>
  <si>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</si>
  <si>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</si>
  <si>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</si>
  <si>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</si>
  <si>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</si>
  <si>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</si>
  <si>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</si>
  <si>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</si>
  <si>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</si>
  <si>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</si>
  <si>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</si>
  <si>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</si>
  <si>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</si>
  <si>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</si>
  <si>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</si>
  <si>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</si>
  <si>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</si>
  <si>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</si>
  <si>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</si>
  <si>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</si>
  <si>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</si>
  <si>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</si>
  <si>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</si>
  <si>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</si>
  <si>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</si>
  <si>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</si>
  <si>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</si>
  <si>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</si>
  <si>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</si>
  <si>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</si>
  <si>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</si>
  <si>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</si>
  <si>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</si>
  <si>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</si>
  <si>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</si>
  <si>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</si>
  <si>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</si>
  <si>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</si>
  <si>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</si>
  <si>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</si>
  <si>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</si>
  <si>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</si>
  <si>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</si>
  <si>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</si>
  <si>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</si>
  <si>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</si>
  <si>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</si>
  <si>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</si>
  <si>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</si>
  <si>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</si>
  <si>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</si>
  <si>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</si>
  <si>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</si>
  <si>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</si>
  <si>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</si>
  <si>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</si>
  <si>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</si>
  <si>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</si>
  <si>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</si>
  <si>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</si>
  <si>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</si>
  <si>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</si>
  <si>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</si>
  <si>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</si>
  <si>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</si>
  <si>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</si>
  <si>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</si>
  <si>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</si>
  <si>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</si>
  <si>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</si>
  <si>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</si>
  <si>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</si>
  <si>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</si>
  <si>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</si>
  <si>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</si>
  <si>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</si>
  <si>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</si>
  <si>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</si>
  <si>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</si>
  <si>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</si>
  <si>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</si>
  <si>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</si>
  <si>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</si>
  <si>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</si>
  <si>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</si>
  <si>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</si>
  <si>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</si>
  <si>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</si>
  <si>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</si>
  <si>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</si>
  <si>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</si>
  <si>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</si>
  <si>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</si>
  <si>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</si>
  <si>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</si>
  <si>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</si>
  <si>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</si>
  <si>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</si>
  <si>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</si>
  <si>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</si>
  <si>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</si>
  <si>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</si>
  <si>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</si>
  <si>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</si>
  <si>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</si>
  <si>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</si>
  <si>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</si>
  <si>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</si>
  <si>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</si>
  <si>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</si>
  <si>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</si>
  <si>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</si>
  <si>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</si>
  <si>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</si>
  <si>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</si>
  <si>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</si>
  <si>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</si>
  <si>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</si>
  <si>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</si>
  <si>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</si>
  <si>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</si>
  <si>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</si>
  <si>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</si>
  <si>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</si>
  <si>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</si>
  <si>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</si>
  <si>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</si>
  <si>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</si>
  <si>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</si>
  <si>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</si>
  <si>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</si>
  <si>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</si>
  <si>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</si>
  <si>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</si>
  <si>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</si>
  <si>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</si>
  <si>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</si>
  <si>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</si>
  <si>
    <t>França</t>
  </si>
  <si>
    <t>Espanha</t>
  </si>
  <si>
    <t>Holanda</t>
  </si>
  <si>
    <t>Marrocos</t>
  </si>
  <si>
    <t>Alemanha</t>
  </si>
  <si>
    <t>Croácia</t>
  </si>
  <si>
    <t>Itália</t>
  </si>
  <si>
    <t>Colômbia</t>
  </si>
  <si>
    <t>EUA</t>
  </si>
  <si>
    <t>Uruguai</t>
  </si>
  <si>
    <t>Japão</t>
  </si>
  <si>
    <t>Suíça</t>
  </si>
  <si>
    <t>Irã</t>
  </si>
  <si>
    <t>Turquia</t>
  </si>
  <si>
    <t>Equador</t>
  </si>
  <si>
    <t>Áustria</t>
  </si>
  <si>
    <t>Coréia do Sul</t>
  </si>
  <si>
    <t>Nigéria</t>
  </si>
  <si>
    <t>Austrália</t>
  </si>
  <si>
    <t>Argélia</t>
  </si>
  <si>
    <t>Egito</t>
  </si>
  <si>
    <t>Ucrânia</t>
  </si>
  <si>
    <t>Costa do Marfim</t>
  </si>
  <si>
    <t>Polônia</t>
  </si>
  <si>
    <t>Rússia</t>
  </si>
  <si>
    <t>País de Gales</t>
  </si>
  <si>
    <t>Suécia</t>
  </si>
  <si>
    <t>Sérvia</t>
  </si>
  <si>
    <t>Paraguai</t>
  </si>
  <si>
    <t>Tchéquia</t>
  </si>
  <si>
    <t>Hungria</t>
  </si>
  <si>
    <t>Escócia</t>
  </si>
  <si>
    <t>Tunísia</t>
  </si>
  <si>
    <t>Camarões</t>
  </si>
  <si>
    <t>Congo</t>
  </si>
  <si>
    <t>Grécia</t>
  </si>
  <si>
    <t>Eslováquia</t>
  </si>
  <si>
    <t>Uzbequistão</t>
  </si>
  <si>
    <t>Catar</t>
  </si>
  <si>
    <t>Romênia</t>
  </si>
  <si>
    <t>Iraque</t>
  </si>
  <si>
    <t>Eslovênia</t>
  </si>
  <si>
    <t>África do Sul</t>
  </si>
  <si>
    <t>Arábia Saudita</t>
  </si>
  <si>
    <t>Bósnia e Herzegonia</t>
  </si>
  <si>
    <t>Geórgia</t>
  </si>
  <si>
    <t>Nova Zelândia</t>
  </si>
  <si>
    <t>Jordânia</t>
  </si>
  <si>
    <t>Gana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</si>
</sst>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i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53340</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129540</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M1" zoomScaleNormal="100" workbookViewId="0">
      <selection activeCell="E61" sqref="E61"/>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África do Sul</v>
      </c>
      <c r="C3" s="337" t="str">
        <f>"   "&amp;CalcA!$E22&amp;"        "&amp;CalcA!$F22&amp;Language!$E$197&amp;CalcA!$G22</f>
        <v xml:space="preserve">   3        2 - 1</v>
      </c>
      <c r="D3" s="68"/>
      <c r="E3" s="336" t="str">
        <f>CalcB!$D22</f>
        <v>Suíça</v>
      </c>
      <c r="F3" s="337" t="str">
        <f>"   "&amp;CalcB!$E22&amp;"        "&amp;CalcB!$F22&amp;Language!$E$197&amp;CalcB!$G22</f>
        <v xml:space="preserve">   3        3 - 1</v>
      </c>
      <c r="G3" s="68"/>
      <c r="H3" s="336" t="str">
        <f>CalcC!$D22</f>
        <v>Brasil</v>
      </c>
      <c r="I3" s="337" t="str">
        <f>"   "&amp;CalcC!$E22&amp;"        "&amp;CalcC!$F22&amp;Language!$E$197&amp;CalcC!$G22</f>
        <v xml:space="preserve">   0        0 - 0</v>
      </c>
      <c r="J3" s="4"/>
      <c r="K3" s="336" t="str">
        <f>CalcD!$D22</f>
        <v>EUA</v>
      </c>
      <c r="L3" s="337" t="str">
        <f>"   "&amp;CalcD!$E22&amp;"        "&amp;CalcD!$F22&amp;Language!$E$197&amp;CalcD!$G22</f>
        <v xml:space="preserve">   0        0 - 0</v>
      </c>
      <c r="M3" s="4"/>
      <c r="N3" s="336" t="str">
        <f>CalcE!$D22</f>
        <v>Alemanha</v>
      </c>
      <c r="O3" s="337" t="str">
        <f>"   "&amp;CalcE!$E22&amp;"        "&amp;CalcE!$F22&amp;Language!$E$197&amp;CalcE!$G22</f>
        <v xml:space="preserve">   0        0 - 0</v>
      </c>
      <c r="P3" s="68"/>
      <c r="Q3" s="336" t="str">
        <f>CalcF!$D22</f>
        <v>Holanda</v>
      </c>
      <c r="R3" s="337" t="str">
        <f>"   "&amp;CalcF!$E22&amp;"        "&amp;CalcF!$F22&amp;Language!$E$197&amp;CalcF!$G22</f>
        <v xml:space="preserve">   0        0 - 0</v>
      </c>
      <c r="S3" s="4"/>
      <c r="T3" s="336" t="str">
        <f>CalcG!$D22</f>
        <v>Bélgica</v>
      </c>
      <c r="U3" s="337" t="str">
        <f>"   "&amp;CalcG!$E22&amp;"        "&amp;CalcG!$F22&amp;Language!$E$197&amp;CalcG!$G22</f>
        <v xml:space="preserve">   0        0 - 0</v>
      </c>
      <c r="V3" s="68"/>
      <c r="W3" s="336" t="str">
        <f>CalcH!$D22</f>
        <v>Espanha</v>
      </c>
      <c r="X3" s="337" t="str">
        <f>"   "&amp;CalcH!$E22&amp;"        "&amp;CalcH!$F22&amp;Language!$E$197&amp;CalcH!$G22</f>
        <v xml:space="preserve">   0        0 - 0</v>
      </c>
      <c r="Y3" s="4"/>
      <c r="Z3" s="336" t="str">
        <f>CalcI!$D22</f>
        <v>França</v>
      </c>
      <c r="AA3" s="337" t="str">
        <f>"   "&amp;CalcI!$E22&amp;"        "&amp;CalcI!$F22&amp;Language!$E$197&amp;CalcI!$G22</f>
        <v xml:space="preserve">   0        0 - 0</v>
      </c>
      <c r="AB3" s="68"/>
      <c r="AC3" s="336" t="str">
        <f>CalcJ!$D22</f>
        <v>Argentina</v>
      </c>
      <c r="AD3" s="337" t="str">
        <f>"   "&amp;CalcJ!$E22&amp;"        "&amp;CalcJ!$F22&amp;Language!$E$197&amp;CalcJ!$G22</f>
        <v xml:space="preserve">   0        0 - 0</v>
      </c>
      <c r="AE3" s="68"/>
      <c r="AF3" s="336" t="str">
        <f>CalcK!$D22</f>
        <v>Portugal</v>
      </c>
      <c r="AG3" s="337" t="str">
        <f>"   "&amp;CalcK!$E22&amp;"        "&amp;CalcK!$F22&amp;Language!$E$197&amp;CalcK!$G22</f>
        <v xml:space="preserve">   0        0 - 0</v>
      </c>
      <c r="AH3" s="4"/>
      <c r="AI3" s="336" t="str">
        <f>CalcL!$D22</f>
        <v>Inglaterra</v>
      </c>
      <c r="AJ3" s="337" t="str">
        <f>"   "&amp;CalcL!$E22&amp;"        "&amp;CalcL!$F22&amp;Language!$E$197&amp;CalcL!$G22</f>
        <v xml:space="preserve">   0        0 - 0</v>
      </c>
      <c r="AK3" s="4"/>
      <c r="AL3" s="781"/>
      <c r="AM3" s="365"/>
      <c r="AN3" s="365"/>
      <c r="AO3" s="365"/>
      <c r="AP3" s="365"/>
      <c r="AQ3" s="365"/>
      <c r="AR3" s="365"/>
      <c r="AS3" s="365"/>
      <c r="AT3" s="365"/>
      <c r="AU3" s="365"/>
      <c r="AV3" s="365"/>
      <c r="AZ3" s="328"/>
    </row>
    <row r="4" spans="1:52">
      <c r="A4" s="4"/>
      <c r="B4" s="338" t="str">
        <f>CalcA!$D23</f>
        <v>Coréia do Sul</v>
      </c>
      <c r="C4" s="339" t="str">
        <f>"   "&amp;CalcA!$E23&amp;"        "&amp;CalcA!$F23&amp;Language!$E$197&amp;CalcA!$G23</f>
        <v xml:space="preserve">   0        0 - 0</v>
      </c>
      <c r="D4" s="68"/>
      <c r="E4" s="338" t="str">
        <f>CalcB!$D23</f>
        <v>Canadá</v>
      </c>
      <c r="F4" s="339" t="str">
        <f>"   "&amp;CalcB!$E23&amp;"        "&amp;CalcB!$F23&amp;Language!$E$197&amp;CalcB!$G23</f>
        <v xml:space="preserve">   3        2 - 1</v>
      </c>
      <c r="G4" s="68"/>
      <c r="H4" s="338" t="str">
        <f>CalcC!$D23</f>
        <v>Marrocos</v>
      </c>
      <c r="I4" s="339" t="str">
        <f>"   "&amp;CalcC!$E23&amp;"        "&amp;CalcC!$F23&amp;Language!$E$197&amp;CalcC!$G23</f>
        <v xml:space="preserve">   0        0 - 0</v>
      </c>
      <c r="J4" s="4"/>
      <c r="K4" s="338" t="str">
        <f>CalcD!$D23</f>
        <v>Paraguai</v>
      </c>
      <c r="L4" s="339" t="str">
        <f>"   "&amp;CalcD!$E23&amp;"        "&amp;CalcD!$F23&amp;Language!$E$197&amp;CalcD!$G23</f>
        <v xml:space="preserve">   0        0 - 0</v>
      </c>
      <c r="M4" s="4"/>
      <c r="N4" s="338" t="str">
        <f>CalcE!$D23</f>
        <v>Curaçao</v>
      </c>
      <c r="O4" s="339" t="str">
        <f>"   "&amp;CalcE!$E23&amp;"        "&amp;CalcE!$F23&amp;Language!$E$197&amp;CalcE!$G23</f>
        <v xml:space="preserve">   0        0 - 0</v>
      </c>
      <c r="P4" s="68"/>
      <c r="Q4" s="338" t="str">
        <f>CalcF!$D23</f>
        <v>Japão</v>
      </c>
      <c r="R4" s="339" t="str">
        <f>"   "&amp;CalcF!$E23&amp;"        "&amp;CalcF!$F23&amp;Language!$E$197&amp;CalcF!$G23</f>
        <v xml:space="preserve">   0        0 - 0</v>
      </c>
      <c r="S4" s="4"/>
      <c r="T4" s="338" t="str">
        <f>CalcG!$D23</f>
        <v>Egito</v>
      </c>
      <c r="U4" s="339" t="str">
        <f>"   "&amp;CalcG!$E23&amp;"        "&amp;CalcG!$F23&amp;Language!$E$197&amp;CalcG!$G23</f>
        <v xml:space="preserve">   0        0 - 0</v>
      </c>
      <c r="V4" s="68"/>
      <c r="W4" s="338" t="str">
        <f>CalcH!$D23</f>
        <v>Cabo Verde</v>
      </c>
      <c r="X4" s="339" t="str">
        <f>"   "&amp;CalcH!$E23&amp;"        "&amp;CalcH!$F23&amp;Language!$E$197&amp;CalcH!$G23</f>
        <v xml:space="preserve">   0        0 - 0</v>
      </c>
      <c r="Y4" s="4"/>
      <c r="Z4" s="338" t="str">
        <f>CalcI!$D23</f>
        <v>Senegal</v>
      </c>
      <c r="AA4" s="339" t="str">
        <f>"   "&amp;CalcI!$E23&amp;"        "&amp;CalcI!$F23&amp;Language!$E$197&amp;CalcI!$G23</f>
        <v xml:space="preserve">   0        0 - 0</v>
      </c>
      <c r="AB4" s="68"/>
      <c r="AC4" s="338" t="str">
        <f>CalcJ!$D23</f>
        <v>Argélia</v>
      </c>
      <c r="AD4" s="339" t="str">
        <f>"   "&amp;CalcJ!$E23&amp;"        "&amp;CalcJ!$F23&amp;Language!$E$197&amp;CalcJ!$G23</f>
        <v xml:space="preserve">   0        0 - 0</v>
      </c>
      <c r="AE4" s="68"/>
      <c r="AF4" s="338" t="str">
        <f>CalcK!$D23</f>
        <v>Congo</v>
      </c>
      <c r="AG4" s="339" t="str">
        <f>"   "&amp;CalcK!$E23&amp;"        "&amp;CalcK!$F23&amp;Language!$E$197&amp;CalcK!$G23</f>
        <v xml:space="preserve">   0        0 - 0</v>
      </c>
      <c r="AH4" s="4"/>
      <c r="AI4" s="338" t="str">
        <f>CalcL!$D23</f>
        <v>Croácia</v>
      </c>
      <c r="AJ4" s="339" t="str">
        <f>"   "&amp;CalcL!$E23&amp;"        "&amp;CalcL!$F23&amp;Language!$E$197&amp;CalcL!$G23</f>
        <v xml:space="preserve">   0        0 - 0</v>
      </c>
      <c r="AK4" s="4"/>
      <c r="AL4" s="782"/>
      <c r="AM4" s="365"/>
      <c r="AN4" s="365"/>
      <c r="AO4" s="365"/>
      <c r="AP4" s="365"/>
      <c r="AQ4" s="365"/>
      <c r="AR4" s="365"/>
      <c r="AS4" s="365"/>
      <c r="AT4" s="365"/>
      <c r="AU4" s="365"/>
      <c r="AV4" s="365"/>
      <c r="AZ4" s="328"/>
    </row>
    <row r="5" spans="1:52">
      <c r="A5" s="4"/>
      <c r="B5" s="372" t="str">
        <f>CalcA!$D24</f>
        <v>Tchéquia</v>
      </c>
      <c r="C5" s="373" t="str">
        <f>"   "&amp;CalcA!$E24&amp;"        "&amp;CalcA!$F24&amp;Language!$E$197&amp;CalcA!$G24</f>
        <v xml:space="preserve">   0        0 - 0</v>
      </c>
      <c r="D5" s="68"/>
      <c r="E5" s="372" t="str">
        <f>CalcB!$D24</f>
        <v>Bósnia e Herzegonia</v>
      </c>
      <c r="F5" s="373" t="str">
        <f>"   "&amp;CalcB!$E24&amp;"        "&amp;CalcB!$F24&amp;Language!$E$197&amp;CalcB!$G24</f>
        <v xml:space="preserve">   0        1 - 2</v>
      </c>
      <c r="G5" s="68"/>
      <c r="H5" s="372" t="str">
        <f>CalcC!$D24</f>
        <v>Haiti</v>
      </c>
      <c r="I5" s="373" t="str">
        <f>"   "&amp;CalcC!$E24&amp;"        "&amp;CalcC!$F24&amp;Language!$E$197&amp;CalcC!$G24</f>
        <v xml:space="preserve">   0        0 - 0</v>
      </c>
      <c r="J5" s="4"/>
      <c r="K5" s="372" t="str">
        <f>CalcD!$D24</f>
        <v>Austrália</v>
      </c>
      <c r="L5" s="373" t="str">
        <f>"   "&amp;CalcD!$E24&amp;"        "&amp;CalcD!$F24&amp;Language!$E$197&amp;CalcD!$G24</f>
        <v xml:space="preserve">   0        0 - 0</v>
      </c>
      <c r="M5" s="4"/>
      <c r="N5" s="372" t="str">
        <f>CalcE!$D24</f>
        <v>Costa do Marfim</v>
      </c>
      <c r="O5" s="373" t="str">
        <f>"   "&amp;CalcE!$E24&amp;"        "&amp;CalcE!$F24&amp;Language!$E$197&amp;CalcE!$G24</f>
        <v xml:space="preserve">   0        0 - 0</v>
      </c>
      <c r="P5" s="68"/>
      <c r="Q5" s="372" t="str">
        <f>CalcF!$D24</f>
        <v>Suécia</v>
      </c>
      <c r="R5" s="373" t="str">
        <f>"   "&amp;CalcF!$E24&amp;"        "&amp;CalcF!$F24&amp;Language!$E$197&amp;CalcF!$G24</f>
        <v xml:space="preserve">   0        0 - 0</v>
      </c>
      <c r="S5" s="4"/>
      <c r="T5" s="372" t="str">
        <f>CalcG!$D24</f>
        <v>Irã</v>
      </c>
      <c r="U5" s="373" t="str">
        <f>"   "&amp;CalcG!$E24&amp;"        "&amp;CalcG!$F24&amp;Language!$E$197&amp;CalcG!$G24</f>
        <v xml:space="preserve">   0        0 - 0</v>
      </c>
      <c r="V5" s="68"/>
      <c r="W5" s="372" t="str">
        <f>CalcH!$D24</f>
        <v>Arábia Saudita</v>
      </c>
      <c r="X5" s="373" t="str">
        <f>"   "&amp;CalcH!$E24&amp;"        "&amp;CalcH!$F24&amp;Language!$E$197&amp;CalcH!$G24</f>
        <v xml:space="preserve">   0        0 - 0</v>
      </c>
      <c r="Y5" s="4"/>
      <c r="Z5" s="372" t="str">
        <f>CalcI!$D24</f>
        <v>Iraque</v>
      </c>
      <c r="AA5" s="373" t="str">
        <f>"   "&amp;CalcI!$E24&amp;"        "&amp;CalcI!$F24&amp;Language!$E$197&amp;CalcI!$G24</f>
        <v xml:space="preserve">   0        0 - 0</v>
      </c>
      <c r="AB5" s="68"/>
      <c r="AC5" s="372" t="str">
        <f>CalcJ!$D24</f>
        <v>Áustria</v>
      </c>
      <c r="AD5" s="373" t="str">
        <f>"   "&amp;CalcJ!$E24&amp;"        "&amp;CalcJ!$F24&amp;Language!$E$197&amp;CalcJ!$G24</f>
        <v xml:space="preserve">   0        0 - 0</v>
      </c>
      <c r="AE5" s="68"/>
      <c r="AF5" s="372" t="str">
        <f>CalcK!$D24</f>
        <v>Uzbequistão</v>
      </c>
      <c r="AG5" s="373" t="str">
        <f>"   "&amp;CalcK!$E24&amp;"        "&amp;CalcK!$F24&amp;Language!$E$197&amp;CalcK!$G24</f>
        <v xml:space="preserve">   0        0 - 0</v>
      </c>
      <c r="AH5" s="4"/>
      <c r="AI5" s="372" t="str">
        <f>CalcL!$D24</f>
        <v>Gana</v>
      </c>
      <c r="AJ5" s="373" t="str">
        <f>"   "&amp;CalcL!$E24&amp;"        "&amp;CalcL!$F24&amp;Language!$E$197&amp;CalcL!$G24</f>
        <v xml:space="preserve">   0        0 - 0</v>
      </c>
      <c r="AK5" s="4"/>
      <c r="AL5" s="782"/>
      <c r="AM5" s="365"/>
      <c r="AN5" s="365"/>
      <c r="AO5" s="365"/>
      <c r="AP5" s="365"/>
      <c r="AQ5" s="365"/>
      <c r="AR5" s="365"/>
      <c r="AS5" s="365"/>
      <c r="AT5" s="365"/>
      <c r="AU5" s="365"/>
      <c r="AV5" s="365"/>
      <c r="AZ5" s="328"/>
    </row>
    <row r="6" spans="1:52">
      <c r="A6" s="4"/>
      <c r="B6" s="75" t="str">
        <f>CalcA!$D25</f>
        <v>México</v>
      </c>
      <c r="C6" s="325" t="str">
        <f>"   "&amp;CalcA!$E25&amp;"        "&amp;CalcA!$F25&amp;Language!$E$197&amp;CalcA!$G25</f>
        <v xml:space="preserve">   0        1 - 2</v>
      </c>
      <c r="D6" s="68"/>
      <c r="E6" s="75" t="str">
        <f>CalcB!$D25</f>
        <v>Catar</v>
      </c>
      <c r="F6" s="325" t="str">
        <f>"   "&amp;CalcB!$E25&amp;"        "&amp;CalcB!$F25&amp;Language!$E$197&amp;CalcB!$G25</f>
        <v xml:space="preserve">   0        1 - 3</v>
      </c>
      <c r="G6" s="68"/>
      <c r="H6" s="75" t="str">
        <f>CalcC!$D25</f>
        <v>Escócia</v>
      </c>
      <c r="I6" s="325" t="str">
        <f>"   "&amp;CalcC!$E25&amp;"        "&amp;CalcC!$F25&amp;Language!$E$197&amp;CalcC!$G25</f>
        <v xml:space="preserve">   0        0 - 0</v>
      </c>
      <c r="J6" s="4"/>
      <c r="K6" s="75" t="str">
        <f>CalcD!$D25</f>
        <v>Turquia</v>
      </c>
      <c r="L6" s="325" t="str">
        <f>"   "&amp;CalcD!$E25&amp;"        "&amp;CalcD!$F25&amp;Language!$E$197&amp;CalcD!$G25</f>
        <v xml:space="preserve">   0        0 - 0</v>
      </c>
      <c r="M6" s="4"/>
      <c r="N6" s="75" t="str">
        <f>CalcE!$D25</f>
        <v>Equador</v>
      </c>
      <c r="O6" s="325" t="str">
        <f>"   "&amp;CalcE!$E25&amp;"        "&amp;CalcE!$F25&amp;Language!$E$197&amp;CalcE!$G25</f>
        <v xml:space="preserve">   0        0 - 0</v>
      </c>
      <c r="P6" s="68"/>
      <c r="Q6" s="75" t="str">
        <f>CalcF!$D25</f>
        <v>Tunísia</v>
      </c>
      <c r="R6" s="325" t="str">
        <f>"   "&amp;CalcF!$E25&amp;"        "&amp;CalcF!$F25&amp;Language!$E$197&amp;CalcF!$G25</f>
        <v xml:space="preserve">   0        0 - 0</v>
      </c>
      <c r="S6" s="4"/>
      <c r="T6" s="75" t="str">
        <f>CalcG!$D25</f>
        <v>Nova Zelândia</v>
      </c>
      <c r="U6" s="325" t="str">
        <f>"   "&amp;CalcG!$E25&amp;"        "&amp;CalcG!$F25&amp;Language!$E$197&amp;CalcG!$G25</f>
        <v xml:space="preserve">   0        0 - 0</v>
      </c>
      <c r="V6" s="68"/>
      <c r="W6" s="75" t="str">
        <f>CalcH!$D25</f>
        <v>Uruguai</v>
      </c>
      <c r="X6" s="325" t="str">
        <f>"   "&amp;CalcH!$E25&amp;"        "&amp;CalcH!$F25&amp;Language!$E$197&amp;CalcH!$G25</f>
        <v xml:space="preserve">   0        0 - 0</v>
      </c>
      <c r="Y6" s="4"/>
      <c r="Z6" s="75" t="str">
        <f>CalcI!$D25</f>
        <v>Noruega</v>
      </c>
      <c r="AA6" s="325" t="str">
        <f>"   "&amp;CalcI!$E25&amp;"        "&amp;CalcI!$F25&amp;Language!$E$197&amp;CalcI!$G25</f>
        <v xml:space="preserve">   0        0 - 0</v>
      </c>
      <c r="AB6" s="68"/>
      <c r="AC6" s="75" t="str">
        <f>CalcJ!$D25</f>
        <v>Jordânia</v>
      </c>
      <c r="AD6" s="325" t="str">
        <f>"   "&amp;CalcJ!$E25&amp;"        "&amp;CalcJ!$F25&amp;Language!$E$197&amp;CalcJ!$G25</f>
        <v xml:space="preserve">   0        0 - 0</v>
      </c>
      <c r="AE6" s="68"/>
      <c r="AF6" s="75" t="str">
        <f>CalcK!$D25</f>
        <v>Colômbia</v>
      </c>
      <c r="AG6" s="325" t="str">
        <f>"   "&amp;CalcK!$E25&amp;"        "&amp;CalcK!$F25&amp;Language!$E$197&amp;CalcK!$G25</f>
        <v xml:space="preserve">   0        0 - 0</v>
      </c>
      <c r="AH6" s="4"/>
      <c r="AI6" s="75" t="str">
        <f>CalcL!$D25</f>
        <v>Panamá</v>
      </c>
      <c r="AJ6" s="325" t="str">
        <f>"   "&amp;CalcL!$E25&amp;"        "&amp;CalcL!$F25&amp;Language!$E$197&amp;CalcL!$G25</f>
        <v xml:space="preserve">   0        0 - 0</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Inglaterra</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EUA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Canadá</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México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México</v>
      </c>
      <c r="C13" s="35" t="str">
        <f>VLOOKUP(A11,Matches!$B$4:$K$113,9,0)</f>
        <v>África do Sul</v>
      </c>
      <c r="E13" s="34" t="str">
        <f>VLOOKUP(D11,Matches!$B$4:$K$113,8,0)</f>
        <v>Canadá</v>
      </c>
      <c r="F13" s="35" t="str">
        <f>VLOOKUP(D11,Matches!$B$4:$K$113,9,0)</f>
        <v>Bósnia e Herzegonia</v>
      </c>
      <c r="H13" s="34" t="str">
        <f>VLOOKUP(G11,Matches!$B$4:$K$113,8,0)</f>
        <v>Brasil</v>
      </c>
      <c r="I13" s="35" t="str">
        <f>VLOOKUP(G11,Matches!$B$4:$K$113,9,0)</f>
        <v>Marrocos</v>
      </c>
      <c r="K13" s="34" t="str">
        <f>VLOOKUP(J11,Matches!$B$4:$K$113,8,0)</f>
        <v>EUA</v>
      </c>
      <c r="L13" s="35" t="str">
        <f>VLOOKUP(J11,Matches!$B$4:$K$113,9,0)</f>
        <v>Paraguai</v>
      </c>
      <c r="N13" s="34" t="str">
        <f>VLOOKUP(M11,Matches!$B$4:$K$113,8,0)</f>
        <v>Alemanha</v>
      </c>
      <c r="O13" s="35" t="str">
        <f>VLOOKUP(M11,Matches!$B$4:$K$113,9,0)</f>
        <v>Curaçao</v>
      </c>
      <c r="Q13" s="34" t="str">
        <f>VLOOKUP(P11,Matches!$B$4:$K$113,8,0)</f>
        <v>Holanda</v>
      </c>
      <c r="R13" s="35" t="str">
        <f>VLOOKUP(P11,Matches!$B$4:$K$113,9,0)</f>
        <v>Japão</v>
      </c>
      <c r="T13" s="34" t="str">
        <f>VLOOKUP(S11,Matches!$B$4:$K$113,8,0)</f>
        <v>Bélgica</v>
      </c>
      <c r="U13" s="35" t="str">
        <f>VLOOKUP(S11,Matches!$B$4:$K$113,9,0)</f>
        <v>Egito</v>
      </c>
      <c r="W13" s="34" t="str">
        <f>VLOOKUP(V11,Matches!$B$4:$K$113,8,0)</f>
        <v>Espanha</v>
      </c>
      <c r="X13" s="35" t="str">
        <f>VLOOKUP(V11,Matches!$B$4:$K$113,9,0)</f>
        <v>Cabo Verde</v>
      </c>
      <c r="Z13" s="34" t="str">
        <f>VLOOKUP(Y11,Matches!$B$4:$K$113,8,0)</f>
        <v>França</v>
      </c>
      <c r="AA13" s="35" t="str">
        <f>VLOOKUP(Y11,Matches!$B$4:$K$113,9,0)</f>
        <v>Senegal</v>
      </c>
      <c r="AC13" s="34" t="str">
        <f>VLOOKUP(AB11,Matches!$B$4:$K$113,8,0)</f>
        <v>Argentina</v>
      </c>
      <c r="AD13" s="35" t="str">
        <f>VLOOKUP(AB11,Matches!$B$4:$K$113,9,0)</f>
        <v>Argélia</v>
      </c>
      <c r="AF13" s="34" t="str">
        <f>VLOOKUP(AE11,Matches!$B$4:$K$113,8,0)</f>
        <v>Portugal</v>
      </c>
      <c r="AG13" s="35" t="str">
        <f>VLOOKUP(AE11,Matches!$B$4:$K$113,9,0)</f>
        <v>Congo</v>
      </c>
      <c r="AI13" s="34" t="str">
        <f>VLOOKUP(AH11,Matches!$B$4:$K$113,8,0)</f>
        <v>Inglaterra</v>
      </c>
      <c r="AJ13" s="35" t="str">
        <f>VLOOKUP(AH11,Matches!$B$4:$K$113,9,0)</f>
        <v>Croácia</v>
      </c>
      <c r="AL13" s="17"/>
      <c r="AM13" s="17"/>
      <c r="AO13" s="17"/>
      <c r="AP13" s="17"/>
      <c r="AR13" s="17"/>
      <c r="AS13" s="17"/>
      <c r="AU13" s="17"/>
      <c r="AV13" s="17"/>
    </row>
    <row r="14" spans="1:52" ht="15" thickBot="1">
      <c r="B14" s="1">
        <v>1</v>
      </c>
      <c r="C14" s="2">
        <v>2</v>
      </c>
      <c r="E14" s="1">
        <v>2</v>
      </c>
      <c r="F14" s="2">
        <v>1</v>
      </c>
      <c r="H14" s="1"/>
      <c r="I14" s="2"/>
      <c r="K14" s="1"/>
      <c r="L14" s="2"/>
      <c r="N14" s="1"/>
      <c r="O14" s="2"/>
      <c r="Q14" s="1"/>
      <c r="R14" s="2"/>
      <c r="T14" s="1"/>
      <c r="U14" s="2"/>
      <c r="W14" s="1"/>
      <c r="X14" s="2"/>
      <c r="Z14" s="1"/>
      <c r="AA14" s="2"/>
      <c r="AC14" s="1"/>
      <c r="AD14" s="2"/>
      <c r="AF14" s="1"/>
      <c r="AG14" s="2"/>
      <c r="AI14" s="1"/>
      <c r="AJ14" s="2"/>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Coréia do Sul</v>
      </c>
      <c r="C18" s="35" t="str">
        <f>VLOOKUP(A16,Matches!$B$4:$K$113,9,0)</f>
        <v>Tchéquia</v>
      </c>
      <c r="E18" s="34" t="str">
        <f>VLOOKUP(D16,Matches!$B$4:$K$113,8,0)</f>
        <v>Catar</v>
      </c>
      <c r="F18" s="35" t="str">
        <f>VLOOKUP(D16,Matches!$B$4:$K$113,9,0)</f>
        <v>Suíça</v>
      </c>
      <c r="H18" s="34" t="str">
        <f>VLOOKUP(G16,Matches!$B$4:$K$113,8,0)</f>
        <v>Haiti</v>
      </c>
      <c r="I18" s="35" t="str">
        <f>VLOOKUP(G16,Matches!$B$4:$K$113,9,0)</f>
        <v>Escócia</v>
      </c>
      <c r="K18" s="34" t="str">
        <f>VLOOKUP(J16,Matches!$B$4:$K$113,8,0)</f>
        <v>Austrália</v>
      </c>
      <c r="L18" s="35" t="str">
        <f>VLOOKUP(J16,Matches!$B$4:$K$113,9,0)</f>
        <v>Turquia</v>
      </c>
      <c r="N18" s="34" t="str">
        <f>VLOOKUP(M16,Matches!$B$4:$K$113,8,0)</f>
        <v>Costa do Marfim</v>
      </c>
      <c r="O18" s="35" t="str">
        <f>VLOOKUP(M16,Matches!$B$4:$K$113,9,0)</f>
        <v>Equador</v>
      </c>
      <c r="Q18" s="34" t="str">
        <f>VLOOKUP(P16,Matches!$B$4:$K$113,8,0)</f>
        <v>Suécia</v>
      </c>
      <c r="R18" s="35" t="str">
        <f>VLOOKUP(P16,Matches!$B$4:$K$113,9,0)</f>
        <v>Tunísia</v>
      </c>
      <c r="T18" s="34" t="str">
        <f>VLOOKUP(S16,Matches!$B$4:$K$113,8,0)</f>
        <v>Irã</v>
      </c>
      <c r="U18" s="35" t="str">
        <f>VLOOKUP(S16,Matches!$B$4:$K$113,9,0)</f>
        <v>Nova Zelândia</v>
      </c>
      <c r="W18" s="34" t="str">
        <f>VLOOKUP(V16,Matches!$B$4:$K$113,8,0)</f>
        <v>Arábia Saudita</v>
      </c>
      <c r="X18" s="35" t="str">
        <f>VLOOKUP(V16,Matches!$B$4:$K$113,9,0)</f>
        <v>Uruguai</v>
      </c>
      <c r="Z18" s="34" t="str">
        <f>VLOOKUP(Y16,Matches!$B$4:$K$113,8,0)</f>
        <v>Iraque</v>
      </c>
      <c r="AA18" s="35" t="str">
        <f>VLOOKUP(Y16,Matches!$B$4:$K$113,9,0)</f>
        <v>Noruega</v>
      </c>
      <c r="AC18" s="34" t="str">
        <f>VLOOKUP(AB16,Matches!$B$4:$K$113,8,0)</f>
        <v>Áustria</v>
      </c>
      <c r="AD18" s="35" t="str">
        <f>VLOOKUP(AB16,Matches!$B$4:$K$113,9,0)</f>
        <v>Jordânia</v>
      </c>
      <c r="AF18" s="34" t="str">
        <f>VLOOKUP(AE16,Matches!$B$4:$K$113,8,0)</f>
        <v>Uzbequistão</v>
      </c>
      <c r="AG18" s="35" t="str">
        <f>VLOOKUP(AE16,Matches!$B$4:$K$113,9,0)</f>
        <v>Colômbia</v>
      </c>
      <c r="AI18" s="34" t="str">
        <f>VLOOKUP(AH16,Matches!$B$4:$K$113,8,0)</f>
        <v>Gana</v>
      </c>
      <c r="AJ18" s="35" t="str">
        <f>VLOOKUP(AH16,Matches!$B$4:$K$113,9,0)</f>
        <v>Panamá</v>
      </c>
      <c r="AL18" s="17"/>
      <c r="AM18" s="17"/>
      <c r="AO18" s="17"/>
      <c r="AP18" s="17"/>
      <c r="AR18" s="17"/>
      <c r="AS18" s="17"/>
      <c r="AU18" s="17"/>
      <c r="AV18" s="17"/>
    </row>
    <row r="19" spans="1:48" ht="15" thickBot="1">
      <c r="B19" s="1"/>
      <c r="C19" s="2"/>
      <c r="E19" s="1">
        <v>1</v>
      </c>
      <c r="F19" s="2">
        <v>3</v>
      </c>
      <c r="H19" s="1"/>
      <c r="I19" s="2"/>
      <c r="K19" s="1"/>
      <c r="L19" s="2"/>
      <c r="N19" s="1"/>
      <c r="O19" s="2"/>
      <c r="Q19" s="1"/>
      <c r="R19" s="2"/>
      <c r="T19" s="1"/>
      <c r="U19" s="2"/>
      <c r="W19" s="1"/>
      <c r="X19" s="2"/>
      <c r="Z19" s="1"/>
      <c r="AA19" s="2"/>
      <c r="AC19" s="1"/>
      <c r="AD19" s="2"/>
      <c r="AF19" s="1"/>
      <c r="AG19" s="2"/>
      <c r="AI19" s="1"/>
      <c r="AJ19" s="2"/>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Tchéquia</v>
      </c>
      <c r="C23" s="35" t="str">
        <f>VLOOKUP(A21,Matches!$B$4:$K$113,9,0)</f>
        <v>África do Sul</v>
      </c>
      <c r="E23" s="34" t="str">
        <f>VLOOKUP(D21,Matches!$B$4:$K$113,8,0)</f>
        <v>Suíça</v>
      </c>
      <c r="F23" s="35" t="str">
        <f>VLOOKUP(D21,Matches!$B$4:$K$113,9,0)</f>
        <v>Bósnia e Herzegonia</v>
      </c>
      <c r="H23" s="34" t="str">
        <f>VLOOKUP(G21,Matches!$B$4:$K$113,8,0)</f>
        <v>Escócia</v>
      </c>
      <c r="I23" s="35" t="str">
        <f>VLOOKUP(G21,Matches!$B$4:$K$113,9,0)</f>
        <v>Marrocos</v>
      </c>
      <c r="K23" s="34" t="str">
        <f>VLOOKUP(J21,Matches!$B$4:$K$113,8,0)</f>
        <v>EUA</v>
      </c>
      <c r="L23" s="35" t="str">
        <f>VLOOKUP(J21,Matches!$B$4:$K$113,9,0)</f>
        <v>Austrália</v>
      </c>
      <c r="N23" s="34" t="str">
        <f>VLOOKUP(M21,Matches!$B$4:$K$113,8,0)</f>
        <v>Alemanha</v>
      </c>
      <c r="O23" s="35" t="str">
        <f>VLOOKUP(M21,Matches!$B$4:$K$113,9,0)</f>
        <v>Costa do Marfim</v>
      </c>
      <c r="Q23" s="34" t="str">
        <f>VLOOKUP(P21,Matches!$B$4:$K$113,8,0)</f>
        <v>Holanda</v>
      </c>
      <c r="R23" s="35" t="str">
        <f>VLOOKUP(P21,Matches!$B$4:$K$113,9,0)</f>
        <v>Suécia</v>
      </c>
      <c r="T23" s="34" t="str">
        <f>VLOOKUP(S21,Matches!$B$4:$K$113,8,0)</f>
        <v>Bélgica</v>
      </c>
      <c r="U23" s="35" t="str">
        <f>VLOOKUP(S21,Matches!$B$4:$K$113,9,0)</f>
        <v>Irã</v>
      </c>
      <c r="W23" s="34" t="str">
        <f>VLOOKUP(V21,Matches!$B$4:$K$113,8,0)</f>
        <v>Espanha</v>
      </c>
      <c r="X23" s="35" t="str">
        <f>VLOOKUP(V21,Matches!$B$4:$K$113,9,0)</f>
        <v>Arábia Saudita</v>
      </c>
      <c r="Z23" s="34" t="str">
        <f>VLOOKUP(Y21,Matches!$B$4:$K$113,8,0)</f>
        <v>França</v>
      </c>
      <c r="AA23" s="35" t="str">
        <f>VLOOKUP(Y21,Matches!$B$4:$K$113,9,0)</f>
        <v>Iraque</v>
      </c>
      <c r="AC23" s="34" t="str">
        <f>VLOOKUP(AB21,Matches!$B$4:$K$113,8,0)</f>
        <v>Argentina</v>
      </c>
      <c r="AD23" s="35" t="str">
        <f>VLOOKUP(AB21,Matches!$B$4:$K$113,9,0)</f>
        <v>Áustria</v>
      </c>
      <c r="AF23" s="34" t="str">
        <f>VLOOKUP(AE21,Matches!$B$4:$K$113,8,0)</f>
        <v>Portugal</v>
      </c>
      <c r="AG23" s="35" t="str">
        <f>VLOOKUP(AE21,Matches!$B$4:$K$113,9,0)</f>
        <v>Uzbequistão</v>
      </c>
      <c r="AI23" s="34" t="str">
        <f>VLOOKUP(AH21,Matches!$B$4:$K$113,8,0)</f>
        <v>Inglaterra</v>
      </c>
      <c r="AJ23" s="35" t="str">
        <f>VLOOKUP(AH21,Matches!$B$4:$K$113,9,0)</f>
        <v>Gana</v>
      </c>
      <c r="AL23" s="17"/>
      <c r="AM23" s="17"/>
      <c r="AO23" s="17"/>
      <c r="AP23" s="17"/>
      <c r="AR23" s="17"/>
      <c r="AS23" s="17"/>
      <c r="AU23" s="17"/>
      <c r="AV23" s="17"/>
    </row>
    <row r="24" spans="1:48" ht="15" thickBot="1">
      <c r="B24" s="1"/>
      <c r="C24" s="2"/>
      <c r="E24" s="1"/>
      <c r="F24" s="2"/>
      <c r="H24" s="1"/>
      <c r="I24" s="2"/>
      <c r="K24" s="1"/>
      <c r="L24" s="2"/>
      <c r="N24" s="1"/>
      <c r="O24" s="2"/>
      <c r="Q24" s="1"/>
      <c r="R24" s="2"/>
      <c r="T24" s="1"/>
      <c r="U24" s="2"/>
      <c r="W24" s="1"/>
      <c r="X24" s="2"/>
      <c r="Z24" s="1"/>
      <c r="AA24" s="2"/>
      <c r="AC24" s="1"/>
      <c r="AD24" s="2"/>
      <c r="AF24" s="1"/>
      <c r="AG24" s="2"/>
      <c r="AI24" s="1"/>
      <c r="AJ24" s="2"/>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México</v>
      </c>
      <c r="C28" s="35" t="str">
        <f>VLOOKUP(A26,Matches!$B$4:$K$113,9,0)</f>
        <v>Coréia do Sul</v>
      </c>
      <c r="E28" s="34" t="str">
        <f>VLOOKUP(D26,Matches!$B$4:$K$113,8,0)</f>
        <v>Canadá</v>
      </c>
      <c r="F28" s="35" t="str">
        <f>VLOOKUP(D26,Matches!$B$4:$K$113,9,0)</f>
        <v>Catar</v>
      </c>
      <c r="H28" s="34" t="str">
        <f>VLOOKUP(G26,Matches!$B$4:$K$113,8,0)</f>
        <v>Brasil</v>
      </c>
      <c r="I28" s="35" t="str">
        <f>VLOOKUP(G26,Matches!$B$4:$K$113,9,0)</f>
        <v>Haiti</v>
      </c>
      <c r="K28" s="34" t="str">
        <f>VLOOKUP(J26,Matches!$B$4:$K$113,8,0)</f>
        <v>Turquia</v>
      </c>
      <c r="L28" s="35" t="str">
        <f>VLOOKUP(J26,Matches!$B$4:$K$113,9,0)</f>
        <v>Paraguai</v>
      </c>
      <c r="N28" s="34" t="str">
        <f>VLOOKUP(M26,Matches!$B$4:$K$113,8,0)</f>
        <v>Equador</v>
      </c>
      <c r="O28" s="35" t="str">
        <f>VLOOKUP(M26,Matches!$B$4:$K$113,9,0)</f>
        <v>Curaçao</v>
      </c>
      <c r="Q28" s="34" t="str">
        <f>VLOOKUP(P26,Matches!$B$4:$K$113,8,0)</f>
        <v>Tunísia</v>
      </c>
      <c r="R28" s="35" t="str">
        <f>VLOOKUP(P26,Matches!$B$4:$K$113,9,0)</f>
        <v>Japão</v>
      </c>
      <c r="T28" s="34" t="str">
        <f>VLOOKUP(S26,Matches!$B$4:$K$113,8,0)</f>
        <v>Nova Zelândia</v>
      </c>
      <c r="U28" s="35" t="str">
        <f>VLOOKUP(S26,Matches!$B$4:$K$113,9,0)</f>
        <v>Egito</v>
      </c>
      <c r="W28" s="34" t="str">
        <f>VLOOKUP(V26,Matches!$B$4:$K$113,8,0)</f>
        <v>Uruguai</v>
      </c>
      <c r="X28" s="35" t="str">
        <f>VLOOKUP(V26,Matches!$B$4:$K$113,9,0)</f>
        <v>Cabo Verde</v>
      </c>
      <c r="Z28" s="34" t="str">
        <f>VLOOKUP(Y26,Matches!$B$4:$K$113,8,0)</f>
        <v>Noruega</v>
      </c>
      <c r="AA28" s="35" t="str">
        <f>VLOOKUP(Y26,Matches!$B$4:$K$113,9,0)</f>
        <v>Senegal</v>
      </c>
      <c r="AC28" s="34" t="str">
        <f>VLOOKUP(AB26,Matches!$B$4:$K$113,8,0)</f>
        <v>Jordânia</v>
      </c>
      <c r="AD28" s="35" t="str">
        <f>VLOOKUP(AB26,Matches!$B$4:$K$113,9,0)</f>
        <v>Argélia</v>
      </c>
      <c r="AF28" s="34" t="str">
        <f>VLOOKUP(AE26,Matches!$B$4:$K$113,8,0)</f>
        <v>Colômbia</v>
      </c>
      <c r="AG28" s="35" t="str">
        <f>VLOOKUP(AE26,Matches!$B$4:$K$113,9,0)</f>
        <v>Congo</v>
      </c>
      <c r="AI28" s="34" t="str">
        <f>VLOOKUP(AH26,Matches!$B$4:$K$113,8,0)</f>
        <v>Panamá</v>
      </c>
      <c r="AJ28" s="35" t="str">
        <f>VLOOKUP(AH26,Matches!$B$4:$K$113,9,0)</f>
        <v>Croácia</v>
      </c>
      <c r="AL28" s="17"/>
      <c r="AM28" s="17"/>
      <c r="AO28" s="17"/>
      <c r="AP28" s="17"/>
      <c r="AR28" s="17"/>
      <c r="AS28" s="17"/>
      <c r="AU28" s="17"/>
      <c r="AV28" s="17"/>
    </row>
    <row r="29" spans="1:48" ht="15" thickBot="1">
      <c r="B29" s="1"/>
      <c r="C29" s="2"/>
      <c r="E29" s="1"/>
      <c r="F29" s="2"/>
      <c r="H29" s="1"/>
      <c r="I29" s="2"/>
      <c r="K29" s="1"/>
      <c r="L29" s="2"/>
      <c r="N29" s="1"/>
      <c r="O29" s="2"/>
      <c r="Q29" s="1"/>
      <c r="R29" s="2"/>
      <c r="T29" s="1"/>
      <c r="U29" s="2"/>
      <c r="W29" s="1"/>
      <c r="X29" s="2"/>
      <c r="Z29" s="1"/>
      <c r="AA29" s="2"/>
      <c r="AC29" s="1"/>
      <c r="AD29" s="2"/>
      <c r="AF29" s="1"/>
      <c r="AG29" s="2"/>
      <c r="AI29" s="1"/>
      <c r="AJ29" s="2"/>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
      </c>
      <c r="AM32" s="459" t="str">
        <f>IF(AL32&lt;&gt;"","   "&amp;ThirdPlaced!$D17&amp;"        "&amp;ThirdPlaced!$F17&amp;Language!$E$197&amp;ThirdPlaced!$G17,"")</f>
        <v/>
      </c>
      <c r="AN32" s="465" t="str">
        <f>IF(AL32&lt;&gt;"",ThirdPlaced!$I17,"")</f>
        <v/>
      </c>
      <c r="AO32" s="369"/>
      <c r="AP32" s="369"/>
      <c r="AR32" s="369"/>
      <c r="AS32" s="369"/>
      <c r="AU32" s="369"/>
      <c r="AV32" s="369"/>
    </row>
    <row r="33" spans="1:48">
      <c r="B33" s="34" t="str">
        <f>VLOOKUP(A31,Matches!$B$4:$K$113,8,0)</f>
        <v>Tchéquia</v>
      </c>
      <c r="C33" s="35" t="str">
        <f>VLOOKUP(A31,Matches!$B$4:$K$113,9,0)</f>
        <v>México</v>
      </c>
      <c r="E33" s="34" t="str">
        <f>VLOOKUP(D31,Matches!$B$4:$K$113,8,0)</f>
        <v>Suíça</v>
      </c>
      <c r="F33" s="35" t="str">
        <f>VLOOKUP(D31,Matches!$B$4:$K$113,9,0)</f>
        <v>Canadá</v>
      </c>
      <c r="H33" s="34" t="str">
        <f>VLOOKUP(G31,Matches!$B$4:$K$113,8,0)</f>
        <v>Escócia</v>
      </c>
      <c r="I33" s="35" t="str">
        <f>VLOOKUP(G31,Matches!$B$4:$K$113,9,0)</f>
        <v>Brasil</v>
      </c>
      <c r="K33" s="34" t="str">
        <f>VLOOKUP(J31,Matches!$B$4:$K$113,8,0)</f>
        <v>Turquia</v>
      </c>
      <c r="L33" s="35" t="str">
        <f>VLOOKUP(J31,Matches!$B$4:$K$113,9,0)</f>
        <v>EUA</v>
      </c>
      <c r="N33" s="34" t="str">
        <f>VLOOKUP(M31,Matches!$B$4:$K$113,8,0)</f>
        <v>Curaçao</v>
      </c>
      <c r="O33" s="35" t="str">
        <f>VLOOKUP(M31,Matches!$B$4:$K$113,9,0)</f>
        <v>Costa do Marfim</v>
      </c>
      <c r="Q33" s="34" t="str">
        <f>VLOOKUP(P31,Matches!$B$4:$K$113,8,0)</f>
        <v>Japão</v>
      </c>
      <c r="R33" s="35" t="str">
        <f>VLOOKUP(P31,Matches!$B$4:$K$113,9,0)</f>
        <v>Suécia</v>
      </c>
      <c r="T33" s="34" t="str">
        <f>VLOOKUP(S31,Matches!$B$4:$K$113,8,0)</f>
        <v>Egito</v>
      </c>
      <c r="U33" s="35" t="str">
        <f>VLOOKUP(S31,Matches!$B$4:$K$113,9,0)</f>
        <v>Irã</v>
      </c>
      <c r="W33" s="34" t="str">
        <f>VLOOKUP(V31,Matches!$B$4:$K$113,8,0)</f>
        <v>Cabo Verde</v>
      </c>
      <c r="X33" s="35" t="str">
        <f>VLOOKUP(V31,Matches!$B$4:$K$113,9,0)</f>
        <v>Arábia Saudita</v>
      </c>
      <c r="Z33" s="34" t="str">
        <f>VLOOKUP(Y31,Matches!$B$4:$K$113,8,0)</f>
        <v>Noruega</v>
      </c>
      <c r="AA33" s="35" t="str">
        <f>VLOOKUP(Y31,Matches!$B$4:$K$113,9,0)</f>
        <v>França</v>
      </c>
      <c r="AC33" s="34" t="str">
        <f>VLOOKUP(AB31,Matches!$B$4:$K$113,8,0)</f>
        <v>Argélia</v>
      </c>
      <c r="AD33" s="35" t="str">
        <f>VLOOKUP(AB31,Matches!$B$4:$K$113,9,0)</f>
        <v>Áustria</v>
      </c>
      <c r="AF33" s="34" t="str">
        <f>VLOOKUP(AE31,Matches!$B$4:$K$113,8,0)</f>
        <v>Colômbia</v>
      </c>
      <c r="AG33" s="35" t="str">
        <f>VLOOKUP(AE31,Matches!$B$4:$K$113,9,0)</f>
        <v>Portugal</v>
      </c>
      <c r="AI33" s="34" t="str">
        <f>VLOOKUP(AH31,Matches!$B$4:$K$113,8,0)</f>
        <v>Panamá</v>
      </c>
      <c r="AJ33" s="35" t="str">
        <f>VLOOKUP(AH31,Matches!$B$4:$K$113,9,0)</f>
        <v>Inglaterra</v>
      </c>
      <c r="AL33" s="466" t="str">
        <f>IF(OR(ThirdPlaced!$D18&gt;0,ThirdPlaced!$G18&gt;0),ThirdPlaced!$C18,"")</f>
        <v/>
      </c>
      <c r="AM33" s="459" t="str">
        <f>IF(AL33&lt;&gt;"","   "&amp;ThirdPlaced!$D18&amp;"        "&amp;ThirdPlaced!$F18&amp;Language!$E$197&amp;ThirdPlaced!$G18,"")</f>
        <v/>
      </c>
      <c r="AN33" s="465" t="str">
        <f>IF(AL33&lt;&gt;"",ThirdPlaced!$I18,"")</f>
        <v/>
      </c>
      <c r="AO33" s="17"/>
      <c r="AP33" s="17"/>
      <c r="AR33" s="17"/>
      <c r="AS33" s="17"/>
      <c r="AU33" s="17"/>
      <c r="AV33" s="17"/>
    </row>
    <row r="34" spans="1:48" ht="15" thickBot="1">
      <c r="B34" s="1"/>
      <c r="C34" s="2"/>
      <c r="E34" s="1"/>
      <c r="F34" s="2"/>
      <c r="H34" s="1"/>
      <c r="I34" s="2"/>
      <c r="K34" s="1"/>
      <c r="L34" s="2"/>
      <c r="N34" s="1"/>
      <c r="O34" s="2"/>
      <c r="Q34" s="1"/>
      <c r="R34" s="2"/>
      <c r="T34" s="1"/>
      <c r="U34" s="2"/>
      <c r="W34" s="1"/>
      <c r="X34" s="2"/>
      <c r="Z34" s="1"/>
      <c r="AA34" s="2"/>
      <c r="AC34" s="1"/>
      <c r="AD34" s="2"/>
      <c r="AF34" s="1"/>
      <c r="AG34" s="2"/>
      <c r="AI34" s="1"/>
      <c r="AJ34" s="2"/>
      <c r="AL34" s="466" t="str">
        <f>IF(OR(ThirdPlaced!$D19&gt;0,ThirdPlaced!$G19&gt;0),ThirdPlaced!$C19,"")</f>
        <v/>
      </c>
      <c r="AM34" s="459" t="str">
        <f>IF(AL34&lt;&gt;"","   "&amp;ThirdPlaced!$D19&amp;"        "&amp;ThirdPlaced!$F19&amp;Language!$E$197&amp;ThirdPlaced!$G19,"")</f>
        <v/>
      </c>
      <c r="AN34" s="465" t="str">
        <f>IF(AL34&lt;&gt;"",ThirdPlaced!$I19,"")</f>
        <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
      </c>
      <c r="AM35" s="459" t="str">
        <f>IF(AL35&lt;&gt;"","   "&amp;ThirdPlaced!$D20&amp;"        "&amp;ThirdPlaced!$F20&amp;Language!$E$197&amp;ThirdPlaced!$G20,"")</f>
        <v/>
      </c>
      <c r="AN35" s="465" t="str">
        <f>IF(AL35&lt;&gt;"",ThirdPlaced!$I20,"")</f>
        <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
      </c>
      <c r="AM36" s="459" t="str">
        <f>IF(AL36&lt;&gt;"","   "&amp;ThirdPlaced!$D21&amp;"        "&amp;ThirdPlaced!$F21&amp;Language!$E$197&amp;ThirdPlaced!$G21,"")</f>
        <v/>
      </c>
      <c r="AN36" s="465" t="str">
        <f>IF(AL36&lt;&gt;"",ThirdPlaced!$I21,"")</f>
        <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
      </c>
      <c r="AM37" s="459" t="str">
        <f>IF(AL37&lt;&gt;"","   "&amp;ThirdPlaced!$D22&amp;"        "&amp;ThirdPlaced!$F22&amp;Language!$E$197&amp;ThirdPlaced!$G22,"")</f>
        <v/>
      </c>
      <c r="AN37" s="465" t="str">
        <f>IF(AL37&lt;&gt;"",ThirdPlaced!$I22,"")</f>
        <v/>
      </c>
      <c r="AQ37" s="38"/>
      <c r="AR37" s="369"/>
      <c r="AS37" s="369"/>
      <c r="AU37" s="369"/>
      <c r="AV37" s="369"/>
    </row>
    <row r="38" spans="1:48">
      <c r="B38" s="34" t="str">
        <f>VLOOKUP(A36,Matches!$B$4:$K$113,8,0)</f>
        <v>África do Sul</v>
      </c>
      <c r="C38" s="35" t="str">
        <f>VLOOKUP(A36,Matches!$B$4:$K$113,9,0)</f>
        <v>Coréia do Sul</v>
      </c>
      <c r="E38" s="34" t="str">
        <f>VLOOKUP(D36,Matches!$B$4:$K$113,8,0)</f>
        <v>Bósnia e Herzegonia</v>
      </c>
      <c r="F38" s="35" t="str">
        <f>VLOOKUP(D36,Matches!$B$4:$K$113,9,0)</f>
        <v>Catar</v>
      </c>
      <c r="H38" s="34" t="str">
        <f>VLOOKUP(G36,Matches!$B$4:$K$113,8,0)</f>
        <v>Marrocos</v>
      </c>
      <c r="I38" s="35" t="str">
        <f>VLOOKUP(G36,Matches!$B$4:$K$113,9,0)</f>
        <v>Haiti</v>
      </c>
      <c r="K38" s="34" t="str">
        <f>VLOOKUP(J36,Matches!$B$4:$K$113,8,0)</f>
        <v>Paraguai</v>
      </c>
      <c r="L38" s="35" t="str">
        <f>VLOOKUP(J36,Matches!$B$4:$K$113,9,0)</f>
        <v>Austrália</v>
      </c>
      <c r="N38" s="34" t="str">
        <f>VLOOKUP(M36,Matches!$B$4:$K$113,8,0)</f>
        <v>Equador</v>
      </c>
      <c r="O38" s="35" t="str">
        <f>VLOOKUP(M36,Matches!$B$4:$K$113,9,0)</f>
        <v>Alemanha</v>
      </c>
      <c r="Q38" s="34" t="str">
        <f>VLOOKUP(P36,Matches!$B$4:$K$113,8,0)</f>
        <v>Tunísia</v>
      </c>
      <c r="R38" s="35" t="str">
        <f>VLOOKUP(P36,Matches!$B$4:$K$113,9,0)</f>
        <v>Holanda</v>
      </c>
      <c r="T38" s="34" t="str">
        <f>VLOOKUP(S36,Matches!$B$4:$K$113,8,0)</f>
        <v>Nova Zelândia</v>
      </c>
      <c r="U38" s="35" t="str">
        <f>VLOOKUP(S36,Matches!$B$4:$K$113,9,0)</f>
        <v>Bélgica</v>
      </c>
      <c r="W38" s="34" t="str">
        <f>VLOOKUP(V36,Matches!$B$4:$K$113,8,0)</f>
        <v>Uruguai</v>
      </c>
      <c r="X38" s="35" t="str">
        <f>VLOOKUP(V36,Matches!$B$4:$K$113,9,0)</f>
        <v>Espanha</v>
      </c>
      <c r="Z38" s="34" t="str">
        <f>VLOOKUP(Y36,Matches!$B$4:$K$113,8,0)</f>
        <v>Senegal</v>
      </c>
      <c r="AA38" s="35" t="str">
        <f>VLOOKUP(Y36,Matches!$B$4:$K$113,9,0)</f>
        <v>Iraque</v>
      </c>
      <c r="AC38" s="34" t="str">
        <f>VLOOKUP(AB36,Matches!$B$4:$K$113,8,0)</f>
        <v>Jordânia</v>
      </c>
      <c r="AD38" s="35" t="str">
        <f>VLOOKUP(AB36,Matches!$B$4:$K$113,9,0)</f>
        <v>Argentina</v>
      </c>
      <c r="AF38" s="34" t="str">
        <f>VLOOKUP(AE36,Matches!$B$4:$K$113,8,0)</f>
        <v>Congo</v>
      </c>
      <c r="AG38" s="35" t="str">
        <f>VLOOKUP(AE36,Matches!$B$4:$K$113,9,0)</f>
        <v>Uzbequistão</v>
      </c>
      <c r="AI38" s="34" t="str">
        <f>VLOOKUP(AH36,Matches!$B$4:$K$113,8,0)</f>
        <v>Croácia</v>
      </c>
      <c r="AJ38" s="35" t="str">
        <f>VLOOKUP(AH36,Matches!$B$4:$K$113,9,0)</f>
        <v>Gana</v>
      </c>
      <c r="AL38" s="466" t="str">
        <f>IF(OR(ThirdPlaced!$D23&gt;0,ThirdPlaced!$G23&gt;0),ThirdPlaced!$C23,"")</f>
        <v/>
      </c>
      <c r="AM38" s="459" t="str">
        <f>IF(AL38&lt;&gt;"","   "&amp;ThirdPlaced!$D23&amp;"        "&amp;ThirdPlaced!$F23&amp;Language!$E$197&amp;ThirdPlaced!$G23,"")</f>
        <v/>
      </c>
      <c r="AN38" s="465" t="str">
        <f>IF(AL38&lt;&gt;"",ThirdPlaced!$I23,"")</f>
        <v/>
      </c>
      <c r="AR38" s="17"/>
      <c r="AS38" s="17"/>
      <c r="AU38" s="17"/>
      <c r="AV38" s="17"/>
    </row>
    <row r="39" spans="1:48" ht="15" thickBot="1">
      <c r="B39" s="1"/>
      <c r="C39" s="2"/>
      <c r="E39" s="1"/>
      <c r="F39" s="2"/>
      <c r="H39" s="1"/>
      <c r="I39" s="2"/>
      <c r="K39" s="1"/>
      <c r="L39" s="2"/>
      <c r="N39" s="1"/>
      <c r="O39" s="2"/>
      <c r="Q39" s="1"/>
      <c r="R39" s="2"/>
      <c r="T39" s="1"/>
      <c r="U39" s="2"/>
      <c r="W39" s="1"/>
      <c r="X39" s="2"/>
      <c r="Z39" s="1"/>
      <c r="AA39" s="2"/>
      <c r="AC39" s="1"/>
      <c r="AD39" s="2"/>
      <c r="AF39" s="1"/>
      <c r="AG39" s="2"/>
      <c r="AI39" s="1"/>
      <c r="AJ39" s="2"/>
      <c r="AL39" s="471" t="str">
        <f>IF(OR(ThirdPlaced!$D24&gt;0,ThirdPlaced!$G24&gt;0),ThirdPlaced!$C24,"")</f>
        <v/>
      </c>
      <c r="AM39" s="472" t="str">
        <f>IF(AL39&lt;&gt;"","   "&amp;ThirdPlaced!$D24&amp;"        "&amp;ThirdPlaced!$F24&amp;Language!$E$197&amp;ThirdPlaced!$G24,"")</f>
        <v/>
      </c>
      <c r="AN39" s="473" t="str">
        <f>IF(AL39&lt;&gt;"",ThirdPlaced!$I24,"")</f>
        <v/>
      </c>
      <c r="AO39" s="791"/>
      <c r="AP39" s="791"/>
      <c r="AQ39" s="38"/>
      <c r="AR39" s="19"/>
      <c r="AS39" s="19"/>
      <c r="AU39" s="19"/>
      <c r="AV39" s="19"/>
    </row>
    <row r="40" spans="1:48" ht="15.6">
      <c r="T40" s="44"/>
      <c r="U40" s="44"/>
      <c r="AL40" s="468" t="str">
        <f>IF(OR(ThirdPlaced!$D25&gt;0,ThirdPlaced!$G25&gt;0),ThirdPlaced!$C25,"")</f>
        <v/>
      </c>
      <c r="AM40" s="469" t="str">
        <f>IF(AL40&lt;&gt;"","   "&amp;ThirdPlaced!$D25&amp;"        "&amp;ThirdPlaced!$F25&amp;Language!$E$197&amp;ThirdPlaced!$G25,"")</f>
        <v/>
      </c>
      <c r="AN40" s="470" t="str">
        <f>IF(AL40&lt;&gt;"",ThirdPlaced!$I25,"")</f>
        <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
      </c>
      <c r="AM41" s="461" t="str">
        <f>IF(AL41&lt;&gt;"","   "&amp;ThirdPlaced!$D26&amp;"        "&amp;ThirdPlaced!$F26&amp;Language!$E$197&amp;ThirdPlaced!$G26,"")</f>
        <v/>
      </c>
      <c r="AN41" s="462" t="str">
        <f>IF(AL41&lt;&gt;"",ThirdPlaced!$I26,"")</f>
        <v/>
      </c>
      <c r="AR41" s="368"/>
      <c r="AS41" s="368"/>
      <c r="AT41" s="38"/>
      <c r="AU41" s="368"/>
      <c r="AV41" s="368"/>
    </row>
    <row r="42" spans="1:48">
      <c r="A42" s="69" t="s">
        <v>2</v>
      </c>
      <c r="B42" s="545" t="str">
        <f>IF(CalcA!$L22,B3,"")</f>
        <v>África do Sul</v>
      </c>
      <c r="C42" s="544" t="str">
        <f>IF(CalcA!$L22,C3,"")</f>
        <v xml:space="preserve">   3        2 - 1</v>
      </c>
      <c r="D42" s="69" t="s">
        <v>3</v>
      </c>
      <c r="E42" s="543" t="str">
        <f>IF(CalcB!$L22,E3,"")</f>
        <v>Suíça</v>
      </c>
      <c r="F42" s="544" t="str">
        <f>IF(CalcB!$L22,F3,"")</f>
        <v xml:space="preserve">   3        3 - 1</v>
      </c>
      <c r="G42" s="69" t="s">
        <v>4</v>
      </c>
      <c r="H42" s="543" t="str">
        <f>IF(CalcC!$L22,H3,"")</f>
        <v/>
      </c>
      <c r="I42" s="544" t="str">
        <f>IF(CalcC!$L22,I3,"")</f>
        <v/>
      </c>
      <c r="J42" s="69" t="s">
        <v>5</v>
      </c>
      <c r="K42" s="543" t="str">
        <f>IF(CalcD!$L22,K3,"")</f>
        <v/>
      </c>
      <c r="L42" s="544" t="str">
        <f>IF(CalcD!$L22,L3,"")</f>
        <v/>
      </c>
      <c r="M42" s="69" t="s">
        <v>6</v>
      </c>
      <c r="N42" s="543" t="str">
        <f>IF(CalcE!$L22,N3,"")</f>
        <v/>
      </c>
      <c r="O42" s="544" t="str">
        <f>IF(CalcE!$L22,O3,"")</f>
        <v/>
      </c>
      <c r="P42" s="69" t="s">
        <v>7</v>
      </c>
      <c r="Q42" s="543" t="str">
        <f>IF(CalcF!$L22,Q3,"")</f>
        <v/>
      </c>
      <c r="R42" s="544" t="str">
        <f>IF(CalcF!$L22,R3,"")</f>
        <v/>
      </c>
      <c r="S42" s="69" t="s">
        <v>93</v>
      </c>
      <c r="T42" s="543" t="str">
        <f>IF(CalcG!$L22,T3,"")</f>
        <v/>
      </c>
      <c r="U42" s="544" t="str">
        <f>IF(CalcG!$L22,U3,"")</f>
        <v/>
      </c>
      <c r="V42" s="69" t="s">
        <v>96</v>
      </c>
      <c r="W42" s="543" t="str">
        <f>IF(CalcH!$L22,W3,"")</f>
        <v/>
      </c>
      <c r="X42" s="544" t="str">
        <f>IF(CalcH!$L22,X3,"")</f>
        <v/>
      </c>
      <c r="Y42" s="69" t="s">
        <v>855</v>
      </c>
      <c r="Z42" s="543" t="str">
        <f>IF(CalcI!$L22,Z3,"")</f>
        <v/>
      </c>
      <c r="AA42" s="544" t="str">
        <f>IF(CalcI!$L22,AA3,"")</f>
        <v/>
      </c>
      <c r="AB42" s="69" t="s">
        <v>858</v>
      </c>
      <c r="AC42" s="543" t="str">
        <f>IF(CalcJ!$L22,AC3,"")</f>
        <v/>
      </c>
      <c r="AD42" s="544" t="str">
        <f>IF(CalcJ!$L22,AD3,"")</f>
        <v/>
      </c>
      <c r="AE42" s="69" t="s">
        <v>861</v>
      </c>
      <c r="AF42" s="543" t="str">
        <f>IF(CalcK!$L22,AF3,"")</f>
        <v/>
      </c>
      <c r="AG42" s="544" t="str">
        <f>IF(CalcK!$L22,AG3,"")</f>
        <v/>
      </c>
      <c r="AH42" s="69" t="s">
        <v>864</v>
      </c>
      <c r="AI42" s="543" t="str">
        <f>IF(CalcL!$L22,AI3,"")</f>
        <v/>
      </c>
      <c r="AJ42" s="544" t="str">
        <f>IF(CalcL!$L22,AJ3,"")</f>
        <v/>
      </c>
      <c r="AK42" s="69"/>
      <c r="AL42" s="460" t="str">
        <f>IF(OR(ThirdPlaced!$D27&gt;0,ThirdPlaced!$G27&gt;0),ThirdPlaced!$C27,"")</f>
        <v/>
      </c>
      <c r="AM42" s="461" t="str">
        <f>IF(AL42&lt;&gt;"","   "&amp;ThirdPlaced!$D27&amp;"        "&amp;ThirdPlaced!$F27&amp;Language!$E$197&amp;ThirdPlaced!$G27,"")</f>
        <v/>
      </c>
      <c r="AN42" s="462" t="str">
        <f>IF(AL42&lt;&gt;"",ThirdPlaced!$I27,"")</f>
        <v/>
      </c>
      <c r="AR42" s="367"/>
      <c r="AS42" s="367"/>
      <c r="AT42" s="69"/>
      <c r="AU42" s="367"/>
      <c r="AV42" s="367"/>
    </row>
    <row r="43" spans="1:48" ht="15" thickBot="1">
      <c r="A43" s="69" t="s">
        <v>8</v>
      </c>
      <c r="B43" s="543" t="str">
        <f>IF(CalcA!$L23,B4,"")</f>
        <v/>
      </c>
      <c r="C43" s="544" t="str">
        <f>IF(CalcA!$L23,C4,"")</f>
        <v/>
      </c>
      <c r="D43" s="69" t="s">
        <v>9</v>
      </c>
      <c r="E43" s="543" t="str">
        <f>IF(CalcB!$L23,E4,"")</f>
        <v>Canadá</v>
      </c>
      <c r="F43" s="544" t="str">
        <f>IF(CalcB!$L23,F4,"")</f>
        <v xml:space="preserve">   3        2 - 1</v>
      </c>
      <c r="G43" s="69" t="s">
        <v>10</v>
      </c>
      <c r="H43" s="543" t="str">
        <f>IF(CalcC!$L23,H4,"")</f>
        <v/>
      </c>
      <c r="I43" s="544" t="str">
        <f>IF(CalcC!$L23,I4,"")</f>
        <v/>
      </c>
      <c r="J43" s="69" t="s">
        <v>11</v>
      </c>
      <c r="K43" s="543" t="str">
        <f>IF(CalcD!$L23,K4,"")</f>
        <v/>
      </c>
      <c r="L43" s="544" t="str">
        <f>IF(CalcD!$L23,L4,"")</f>
        <v/>
      </c>
      <c r="M43" s="69" t="s">
        <v>12</v>
      </c>
      <c r="N43" s="543" t="str">
        <f>IF(CalcE!$L23,N4,"")</f>
        <v/>
      </c>
      <c r="O43" s="544" t="str">
        <f>IF(CalcE!$L23,O4,"")</f>
        <v/>
      </c>
      <c r="P43" s="69" t="s">
        <v>13</v>
      </c>
      <c r="Q43" s="543" t="str">
        <f>IF(CalcF!$L23,Q4,"")</f>
        <v/>
      </c>
      <c r="R43" s="544" t="str">
        <f>IF(CalcF!$L23,R4,"")</f>
        <v/>
      </c>
      <c r="S43" s="69" t="s">
        <v>94</v>
      </c>
      <c r="T43" s="543" t="str">
        <f>IF(CalcG!$L23,T4,"")</f>
        <v/>
      </c>
      <c r="U43" s="544" t="str">
        <f>IF(CalcG!$L23,U4,"")</f>
        <v/>
      </c>
      <c r="V43" s="69" t="s">
        <v>97</v>
      </c>
      <c r="W43" s="543" t="str">
        <f>IF(CalcH!$L23,W4,"")</f>
        <v/>
      </c>
      <c r="X43" s="544" t="str">
        <f>IF(CalcH!$L23,X4,"")</f>
        <v/>
      </c>
      <c r="Y43" s="69" t="s">
        <v>856</v>
      </c>
      <c r="Z43" s="543" t="str">
        <f>IF(CalcI!$L23,Z4,"")</f>
        <v/>
      </c>
      <c r="AA43" s="544" t="str">
        <f>IF(CalcI!$L23,AA4,"")</f>
        <v/>
      </c>
      <c r="AB43" s="69" t="s">
        <v>859</v>
      </c>
      <c r="AC43" s="543" t="str">
        <f>IF(CalcJ!$L23,AC4,"")</f>
        <v/>
      </c>
      <c r="AD43" s="544" t="str">
        <f>IF(CalcJ!$L23,AD4,"")</f>
        <v/>
      </c>
      <c r="AE43" s="69" t="s">
        <v>862</v>
      </c>
      <c r="AF43" s="543" t="str">
        <f>IF(CalcK!$L23,AF4,"")</f>
        <v/>
      </c>
      <c r="AG43" s="544" t="str">
        <f>IF(CalcK!$L23,AG4,"")</f>
        <v/>
      </c>
      <c r="AH43" s="69" t="s">
        <v>865</v>
      </c>
      <c r="AI43" s="543" t="str">
        <f>IF(CalcL!$L23,AI4,"")</f>
        <v/>
      </c>
      <c r="AJ43" s="544" t="str">
        <f>IF(CalcL!$L23,AJ4,"")</f>
        <v/>
      </c>
      <c r="AK43" s="69"/>
      <c r="AL43" s="474" t="str">
        <f>IF(OR(ThirdPlaced!$D28&gt;0,ThirdPlaced!$G28&gt;0),ThirdPlaced!$C28,"")</f>
        <v>Bósnia e Herzegonia</v>
      </c>
      <c r="AM43" s="475" t="str">
        <f>IF(AL43&lt;&gt;"","   "&amp;ThirdPlaced!$D28&amp;"        "&amp;ThirdPlaced!$F28&amp;Language!$E$197&amp;ThirdPlaced!$G28,"")</f>
        <v xml:space="preserve">   0        1 - 2</v>
      </c>
      <c r="AN43" s="476" t="str">
        <f>IF(AL43&lt;&gt;"",ThirdPlaced!$I28,"")</f>
        <v>B</v>
      </c>
      <c r="AR43" s="367"/>
      <c r="AS43" s="367"/>
      <c r="AT43" s="69"/>
      <c r="AU43" s="367"/>
      <c r="AV43" s="367"/>
    </row>
    <row r="44" spans="1:48">
      <c r="A44" s="70" t="s">
        <v>14</v>
      </c>
      <c r="B44" s="541" t="str">
        <f>IF(CalcA!$L24,B5,"")</f>
        <v/>
      </c>
      <c r="C44" s="542" t="str">
        <f>IF(CalcA!$L24,C5,"")</f>
        <v/>
      </c>
      <c r="D44" s="70" t="s">
        <v>15</v>
      </c>
      <c r="E44" s="541" t="str">
        <f>IF(CalcB!$L24,E5,"")</f>
        <v>Bósnia e Herzegonia</v>
      </c>
      <c r="F44" s="542" t="str">
        <f>IF(CalcB!$L24,F5,"")</f>
        <v xml:space="preserve">   0        1 - 2</v>
      </c>
      <c r="G44" s="70" t="s">
        <v>16</v>
      </c>
      <c r="H44" s="541" t="str">
        <f>IF(CalcC!$L24,H5,"")</f>
        <v/>
      </c>
      <c r="I44" s="542" t="str">
        <f>IF(CalcC!$L24,I5,"")</f>
        <v/>
      </c>
      <c r="J44" s="70" t="s">
        <v>17</v>
      </c>
      <c r="K44" s="541" t="str">
        <f>IF(CalcD!$L24,K5,"")</f>
        <v/>
      </c>
      <c r="L44" s="542" t="str">
        <f>IF(CalcD!$L24,L5,"")</f>
        <v/>
      </c>
      <c r="M44" s="70" t="s">
        <v>18</v>
      </c>
      <c r="N44" s="541" t="str">
        <f>IF(CalcE!$L24,N5,"")</f>
        <v/>
      </c>
      <c r="O44" s="542" t="str">
        <f>IF(CalcE!$L24,O5,"")</f>
        <v/>
      </c>
      <c r="P44" s="70" t="s">
        <v>19</v>
      </c>
      <c r="Q44" s="541" t="str">
        <f>IF(CalcF!$L24,Q5,"")</f>
        <v/>
      </c>
      <c r="R44" s="542" t="str">
        <f>IF(CalcF!$L24,R5,"")</f>
        <v/>
      </c>
      <c r="S44" s="70" t="s">
        <v>95</v>
      </c>
      <c r="T44" s="541" t="str">
        <f>IF(CalcG!$L24,T5,"")</f>
        <v/>
      </c>
      <c r="U44" s="542" t="str">
        <f>IF(CalcG!$L24,U5,"")</f>
        <v/>
      </c>
      <c r="V44" s="70" t="s">
        <v>98</v>
      </c>
      <c r="W44" s="541" t="str">
        <f>IF(CalcH!$L24,W5,"")</f>
        <v/>
      </c>
      <c r="X44" s="542" t="str">
        <f>IF(CalcH!$L24,X5,"")</f>
        <v/>
      </c>
      <c r="Y44" s="70" t="s">
        <v>857</v>
      </c>
      <c r="Z44" s="541" t="str">
        <f>IF(CalcI!$L24,Z5,"")</f>
        <v/>
      </c>
      <c r="AA44" s="542" t="str">
        <f>IF(CalcI!$L24,AA5,"")</f>
        <v/>
      </c>
      <c r="AB44" s="70" t="s">
        <v>860</v>
      </c>
      <c r="AC44" s="541" t="str">
        <f>IF(CalcJ!$L24,AC5,"")</f>
        <v/>
      </c>
      <c r="AD44" s="542" t="str">
        <f>IF(CalcJ!$L24,AD5,"")</f>
        <v/>
      </c>
      <c r="AE44" s="70" t="s">
        <v>863</v>
      </c>
      <c r="AF44" s="541" t="str">
        <f>IF(CalcK!$L24,AF5,"")</f>
        <v/>
      </c>
      <c r="AG44" s="542" t="str">
        <f>IF(CalcK!$L24,AG5,"")</f>
        <v/>
      </c>
      <c r="AH44" s="70" t="s">
        <v>866</v>
      </c>
      <c r="AI44" s="541" t="str">
        <f>IF(CalcL!$L24,AI5,"")</f>
        <v/>
      </c>
      <c r="AJ44" s="542" t="str">
        <f>IF(CalcL!$L24,AJ5,"")</f>
        <v/>
      </c>
      <c r="AK44" s="70"/>
      <c r="AL44" s="793" t="str">
        <f>Language!$E$182</f>
        <v>Group combination:</v>
      </c>
      <c r="AM44" s="794"/>
      <c r="AN44" s="795"/>
      <c r="AO44" s="367"/>
      <c r="AP44" s="367"/>
      <c r="AQ44" s="70"/>
      <c r="AR44" s="367"/>
      <c r="AS44" s="367"/>
      <c r="AT44" s="70"/>
      <c r="AU44" s="367"/>
      <c r="AV44" s="367"/>
    </row>
    <row r="45" spans="1:48">
      <c r="A45" s="70" t="s">
        <v>1631</v>
      </c>
      <c r="B45" s="541" t="str">
        <f>IF(CalcA!$L25,B6,"")</f>
        <v>México</v>
      </c>
      <c r="C45" s="542" t="str">
        <f>IF(CalcA!$L25,C6,"")</f>
        <v xml:space="preserve">   0        1 - 2</v>
      </c>
      <c r="D45" s="70" t="s">
        <v>1632</v>
      </c>
      <c r="E45" s="541" t="str">
        <f>IF(CalcB!$L25,E6,"")</f>
        <v>Catar</v>
      </c>
      <c r="F45" s="542" t="str">
        <f>IF(CalcB!$L25,F6,"")</f>
        <v xml:space="preserve">   0        1 - 3</v>
      </c>
      <c r="G45" s="70" t="s">
        <v>1633</v>
      </c>
      <c r="H45" s="541" t="str">
        <f>IF(CalcC!$L25,H6,"")</f>
        <v/>
      </c>
      <c r="I45" s="542" t="str">
        <f>IF(CalcC!$L25,I6,"")</f>
        <v/>
      </c>
      <c r="J45" s="70" t="s">
        <v>1634</v>
      </c>
      <c r="K45" s="541" t="str">
        <f>IF(CalcD!$L25,K6,"")</f>
        <v/>
      </c>
      <c r="L45" s="542" t="str">
        <f>IF(CalcD!$L25,L6,"")</f>
        <v/>
      </c>
      <c r="M45" s="70" t="s">
        <v>1635</v>
      </c>
      <c r="N45" s="541" t="str">
        <f>IF(CalcE!$L25,N6,"")</f>
        <v/>
      </c>
      <c r="O45" s="542" t="str">
        <f>IF(CalcE!$L25,O6,"")</f>
        <v/>
      </c>
      <c r="P45" s="70" t="s">
        <v>1636</v>
      </c>
      <c r="Q45" s="541" t="str">
        <f>IF(CalcF!$L25,Q6,"")</f>
        <v/>
      </c>
      <c r="R45" s="542" t="str">
        <f>IF(CalcF!$L25,R6,"")</f>
        <v/>
      </c>
      <c r="S45" s="70" t="s">
        <v>1637</v>
      </c>
      <c r="T45" s="541" t="str">
        <f>IF(CalcG!$L25,T6,"")</f>
        <v/>
      </c>
      <c r="U45" s="542" t="str">
        <f>IF(CalcG!$L25,U6,"")</f>
        <v/>
      </c>
      <c r="V45" s="70" t="s">
        <v>1638</v>
      </c>
      <c r="W45" s="541" t="str">
        <f>IF(CalcH!$L25,W6,"")</f>
        <v/>
      </c>
      <c r="X45" s="542" t="str">
        <f>IF(CalcH!$L25,X6,"")</f>
        <v/>
      </c>
      <c r="Y45" s="70" t="s">
        <v>1639</v>
      </c>
      <c r="Z45" s="541" t="str">
        <f>IF(CalcI!$L25,Z6,"")</f>
        <v/>
      </c>
      <c r="AA45" s="542" t="str">
        <f>IF(CalcI!$L25,AA6,"")</f>
        <v/>
      </c>
      <c r="AB45" s="70" t="s">
        <v>1640</v>
      </c>
      <c r="AC45" s="541" t="str">
        <f>IF(CalcJ!$L25,AC6,"")</f>
        <v/>
      </c>
      <c r="AD45" s="542" t="str">
        <f>IF(CalcJ!$L25,AD6,"")</f>
        <v/>
      </c>
      <c r="AE45" s="70" t="s">
        <v>1641</v>
      </c>
      <c r="AF45" s="541" t="str">
        <f>IF(CalcK!$L25,AF6,"")</f>
        <v/>
      </c>
      <c r="AG45" s="542" t="str">
        <f>IF(CalcK!$L25,AG6,"")</f>
        <v/>
      </c>
      <c r="AH45" s="70" t="s">
        <v>1642</v>
      </c>
      <c r="AI45" s="541" t="str">
        <f>IF(CalcL!$L25,AI6,"")</f>
        <v/>
      </c>
      <c r="AJ45" s="542" t="str">
        <f>IF(CalcL!$L25,AJ6,"")</f>
        <v/>
      </c>
      <c r="AK45" s="70"/>
      <c r="AL45" s="796" t="str">
        <f>IF(Distinctness!$G$17&gt;0,ThirdPlaced!$I30,"")</f>
        <v>ADEFGIJK</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
      </c>
      <c r="C50" s="35" t="str">
        <f>VLOOKUP(A48,Matches!$B$4:$K$113,9,0)</f>
        <v/>
      </c>
      <c r="E50" s="34" t="str">
        <f>VLOOKUP(D48,Matches!$B$4:$K$113,8,0)</f>
        <v/>
      </c>
      <c r="F50" s="35" t="str">
        <f>VLOOKUP(D48,Matches!$B$4:$K$113,9,0)</f>
        <v/>
      </c>
      <c r="H50" s="34" t="str">
        <f>VLOOKUP(G48,Matches!$B$4:$K$113,8,0)</f>
        <v/>
      </c>
      <c r="I50" s="35" t="str">
        <f>VLOOKUP(G48,Matches!$B$4:$K$113,9,0)</f>
        <v>Canadá</v>
      </c>
      <c r="K50" s="34" t="str">
        <f>VLOOKUP(J48,Matches!$B$4:$K$113,8,0)</f>
        <v/>
      </c>
      <c r="L50" s="35" t="str">
        <f>VLOOKUP(J48,Matches!$B$4:$K$113,9,0)</f>
        <v/>
      </c>
      <c r="N50" s="34" t="str">
        <f>VLOOKUP(M48,Matches!$B$4:$K$113,8,0)</f>
        <v/>
      </c>
      <c r="O50" s="35" t="str">
        <f>VLOOKUP(M48,Matches!$B$4:$K$113,9,0)</f>
        <v/>
      </c>
      <c r="Q50" s="34" t="str">
        <f>VLOOKUP(P48,Matches!$B$4:$K$113,8,0)</f>
        <v/>
      </c>
      <c r="R50" s="35" t="str">
        <f>VLOOKUP(P48,Matches!$B$4:$K$113,9,0)</f>
        <v/>
      </c>
      <c r="T50" s="34" t="str">
        <f>VLOOKUP(S48,Matches!$B$4:$K$113,8,0)</f>
        <v/>
      </c>
      <c r="U50" s="35" t="str">
        <f>VLOOKUP(S48,Matches!$B$4:$K$113,9,0)</f>
        <v/>
      </c>
      <c r="W50" s="34" t="str">
        <f>VLOOKUP(V48,Matches!$B$4:$K$113,8,0)</f>
        <v/>
      </c>
      <c r="X50" s="35" t="str">
        <f>VLOOKUP(V48,Matches!$B$4:$K$113,9,0)</f>
        <v/>
      </c>
      <c r="Z50" s="34" t="str">
        <f>VLOOKUP(Y48,Matches!$B$4:$K$113,8,0)</f>
        <v/>
      </c>
      <c r="AA50" s="35" t="str">
        <f>VLOOKUP(Y48,Matches!$B$4:$K$113,9,0)</f>
        <v/>
      </c>
      <c r="AC50" s="34" t="str">
        <f>VLOOKUP(AB48,Matches!$B$4:$K$113,8,0)</f>
        <v/>
      </c>
      <c r="AD50" s="35" t="str">
        <f>VLOOKUP(AB48,Matches!$B$4:$K$113,9,0)</f>
        <v/>
      </c>
      <c r="AF50" s="34" t="str">
        <f>VLOOKUP(AE48,Matches!$B$4:$K$113,8,0)</f>
        <v>África do Sul</v>
      </c>
      <c r="AG50" s="35" t="str">
        <f>VLOOKUP(AE48,Matches!$B$4:$K$113,9,0)</f>
        <v/>
      </c>
      <c r="AI50" s="34" t="str">
        <f>VLOOKUP(AH48,Matches!$B$4:$K$113,8,0)</f>
        <v/>
      </c>
      <c r="AJ50" s="35" t="str">
        <f>VLOOKUP(AH48,Matches!$B$4:$K$113,9,0)</f>
        <v/>
      </c>
      <c r="AL50" s="34" t="str">
        <f>VLOOKUP(AK48,Matches!$B$4:$K$113,8,0)</f>
        <v/>
      </c>
      <c r="AM50" s="35" t="str">
        <f>VLOOKUP(AK48,Matches!$B$4:$K$113,9,0)</f>
        <v/>
      </c>
      <c r="AO50" s="34" t="str">
        <f>VLOOKUP(AN48,Matches!$B$4:$K$113,8,0)</f>
        <v/>
      </c>
      <c r="AP50" s="35" t="str">
        <f>VLOOKUP(AN48,Matches!$B$4:$K$113,9,0)</f>
        <v/>
      </c>
      <c r="AR50" s="34" t="str">
        <f>VLOOKUP(AQ48,Matches!$B$4:$K$113,8,0)</f>
        <v>Suíça</v>
      </c>
      <c r="AS50" s="35" t="str">
        <f>VLOOKUP(AQ48,Matches!$B$4:$K$113,9,0)</f>
        <v/>
      </c>
      <c r="AU50" s="34" t="str">
        <f>VLOOKUP(AT48,Matches!$B$4:$K$113,8,0)</f>
        <v/>
      </c>
      <c r="AV50" s="35" t="str">
        <f>VLOOKUP(AT48,Matches!$B$4:$K$113,9,0)</f>
        <v/>
      </c>
    </row>
    <row r="51" spans="1:49" ht="15" thickBot="1">
      <c r="B51" s="1"/>
      <c r="C51" s="2"/>
      <c r="D51" s="187"/>
      <c r="E51" s="1"/>
      <c r="F51" s="2"/>
      <c r="G51" s="187"/>
      <c r="H51" s="1"/>
      <c r="I51" s="2"/>
      <c r="J51" s="187"/>
      <c r="K51" s="1"/>
      <c r="L51" s="2"/>
      <c r="M51" s="187"/>
      <c r="N51" s="1"/>
      <c r="O51" s="2"/>
      <c r="P51" s="187"/>
      <c r="Q51" s="1"/>
      <c r="R51" s="2"/>
      <c r="S51" s="187"/>
      <c r="T51" s="1"/>
      <c r="U51" s="2"/>
      <c r="V51" s="187"/>
      <c r="W51" s="1"/>
      <c r="X51" s="2"/>
      <c r="Y51" s="187"/>
      <c r="Z51" s="1"/>
      <c r="AA51" s="2"/>
      <c r="AB51" s="187"/>
      <c r="AC51" s="1"/>
      <c r="AD51" s="2"/>
      <c r="AE51" s="187"/>
      <c r="AF51" s="1"/>
      <c r="AG51" s="2"/>
      <c r="AH51" s="187"/>
      <c r="AI51" s="1"/>
      <c r="AJ51" s="2"/>
      <c r="AK51" s="187"/>
      <c r="AL51" s="1"/>
      <c r="AM51" s="2"/>
      <c r="AN51" s="187"/>
      <c r="AO51" s="1"/>
      <c r="AP51" s="2"/>
      <c r="AQ51" s="187"/>
      <c r="AR51" s="1"/>
      <c r="AS51" s="2"/>
      <c r="AT51" s="187"/>
      <c r="AU51" s="1"/>
      <c r="AV51" s="2"/>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
      </c>
      <c r="C60" s="35" t="str">
        <f>IF(AND(E51&lt;&gt;"",F51&lt;&gt;""),IF(E51&gt;F51,E50,IF(E51&lt;F51,F50,IF(AND(E53&lt;&gt;"",F53&lt;&gt;""),IF(E53&gt;F53,E50,IF(E53&lt;F53,F50,"")),""))),"")</f>
        <v/>
      </c>
      <c r="E60" s="34" t="str">
        <f>IF(AND(H51&lt;&gt;"",I51&lt;&gt;""),IF(H51&gt;I51,H50,IF(H51&lt;I51,I50,IF(AND(H53&lt;&gt;"",I53&lt;&gt;""),IF(H53&gt;I53,H50,IF(H53&lt;I53,I50,"")),""))),"")</f>
        <v/>
      </c>
      <c r="F60" s="35" t="str">
        <f>IF(AND(K51&lt;&gt;"",L51&lt;&gt;""),IF(K51&gt;L51,K50,IF(K51&lt;L51,L50,IF(AND(K53&lt;&gt;"",L53&lt;&gt;""),IF(K53&gt;L53,K50,IF(K53&lt;L53,L50,"")),""))),"")</f>
        <v/>
      </c>
      <c r="H60" s="34" t="str">
        <f>IF(AND(N51&lt;&gt;"",O51&lt;&gt;""),IF(N51&gt;O51,N50,IF(N51&lt;O51,O50,IF(AND(N53&lt;&gt;"",O53&lt;&gt;""),IF(N53&gt;O53,N50,IF(N53&lt;O53,O50,"")),""))),"")</f>
        <v/>
      </c>
      <c r="I60" s="35" t="str">
        <f>IF(AND(Q51&lt;&gt;"",R51&lt;&gt;""),IF(Q51&gt;R51,Q50,IF(Q51&lt;R51,R50,IF(AND(Q53&lt;&gt;"",R53&lt;&gt;""),IF(Q53&gt;R53,Q50,IF(Q53&lt;R53,R50,"")),""))),"")</f>
        <v/>
      </c>
      <c r="K60" s="34" t="str">
        <f>IF(AND(T51&lt;&gt;"",U51&lt;&gt;""),IF(T51&gt;U51,T50,IF(T51&lt;U51,U50,IF(AND(T53&lt;&gt;"",U53&lt;&gt;""),IF(T53&gt;U53,T50,IF(T53&lt;U53,U50,"")),""))),"")</f>
        <v/>
      </c>
      <c r="L60" s="35" t="str">
        <f>IF(AND(W51&lt;&gt;"",X51&lt;&gt;""),IF(W51&gt;X51,W50,IF(W51&lt;X51,X50,IF(AND(W53&lt;&gt;"",X53&lt;&gt;""),IF(W53&gt;X53,W50,IF(W53&lt;X53,X50,"")),""))),"")</f>
        <v/>
      </c>
      <c r="N60" s="34" t="str">
        <f>IF(AND(Z51&lt;&gt;"",AA51&lt;&gt;""),IF(Z51&gt;AA51,Z50,IF(Z51&lt;AA51,AA50,IF(AND(Z53&lt;&gt;"",AA53&lt;&gt;""),IF(Z53&gt;AA53,Z50,IF(Z53&lt;AA53,AA50,"")),""))),"")</f>
        <v/>
      </c>
      <c r="O60" s="35" t="str">
        <f>IF(AND(AC51&lt;&gt;"",AD51&lt;&gt;""),IF(AC51&gt;AD51,AC50,IF(AC51&lt;AD51,AD50,IF(AND(AC53&lt;&gt;"",AD53&lt;&gt;""),IF(AC53&gt;AD53,AC50,IF(AC53&lt;AD53,AD50,"")),""))),"")</f>
        <v/>
      </c>
      <c r="Q60" s="34" t="str">
        <f>IF(AND(AF51&lt;&gt;"",AG51&lt;&gt;""),IF(AF51&gt;AG51,AF50,IF(AF51&lt;AG51,AG50,IF(AND(AF53&lt;&gt;"",AG53&lt;&gt;""),IF(AF53&gt;AG53,AF50,IF(AF53&lt;AG53,AG50,"")),""))),"")</f>
        <v/>
      </c>
      <c r="R60" s="35" t="str">
        <f>IF(AND(AI51&lt;&gt;"",AJ51&lt;&gt;""),IF(AI51&gt;AJ51,AI50,IF(AI51&lt;AJ51,AJ50,IF(AND(AI53&lt;&gt;"",AJ53&lt;&gt;""),IF(AI53&gt;AJ53,AI50,IF(AI53&lt;AJ53,AJ50,"")),""))),"")</f>
        <v/>
      </c>
      <c r="T60" s="34" t="str">
        <f>IF(AND(AL51&lt;&gt;"",AM51&lt;&gt;""),IF(AL51&gt;AM51,AL50,IF(AL51&lt;AM51,AM50,IF(AND(AL53&lt;&gt;"",AM53&lt;&gt;""),IF(AL53&gt;AM53,AL50,IF(AL53&lt;AM53,AM50,"")),""))),"")</f>
        <v/>
      </c>
      <c r="U60" s="35" t="str">
        <f>IF(AND(AO51&lt;&gt;"",AP51&lt;&gt;""),IF(AO51&gt;AP51,AO50,IF(AO51&lt;AP51,AP50,IF(AND(AO53&lt;&gt;"",AP53&lt;&gt;""),IF(AO53&gt;AP53,AO50,IF(AO53&lt;AP53,AP50,"")),""))),"")</f>
        <v/>
      </c>
      <c r="W60" s="34" t="str">
        <f>IF(AND(AR51&lt;&gt;"",AS51&lt;&gt;""),IF(AR51&gt;AS51,AR50,IF(AR51&lt;AS51,AS50,IF(AND(AR53&lt;&gt;"",AS53&lt;&gt;""),IF(AR53&gt;AS53,AR50,IF(AR53&lt;AS53,AS50,"")),""))),"")</f>
        <v/>
      </c>
      <c r="X60" s="35" t="str">
        <f>IF(AND(AU51&lt;&gt;"",AV51&lt;&gt;""),IF(AU51&gt;AV51,AU50,IF(AU51&lt;AV51,AV50,IF(AND(AU53&lt;&gt;"",AV53&lt;&gt;""),IF(AU53&gt;AV53,AU50,IF(AU53&lt;AV53,AV50,"")),""))),"")</f>
        <v/>
      </c>
    </row>
    <row r="61" spans="1:49" ht="15" thickBot="1">
      <c r="B61" s="1"/>
      <c r="C61" s="2"/>
      <c r="D61" s="187"/>
      <c r="E61" s="1"/>
      <c r="F61" s="2"/>
      <c r="G61" s="187"/>
      <c r="H61" s="1"/>
      <c r="I61" s="2"/>
      <c r="J61" s="187"/>
      <c r="K61" s="1"/>
      <c r="L61" s="2"/>
      <c r="M61" s="187"/>
      <c r="N61" s="1"/>
      <c r="O61" s="2"/>
      <c r="P61" s="187"/>
      <c r="Q61" s="1"/>
      <c r="R61" s="2"/>
      <c r="S61" s="187"/>
      <c r="T61" s="1"/>
      <c r="U61" s="2"/>
      <c r="V61" s="187"/>
      <c r="W61" s="1"/>
      <c r="X61" s="2"/>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
      </c>
      <c r="E70" s="8" t="str">
        <f>IF(AND(E61&lt;&gt;"",F61&lt;&gt;""),IF(E61&gt;F61,E60,IF(E61&lt;F61,F60,IF(AND(E63&lt;&gt;"",F63&lt;&gt;""),IF(E63&gt;F63,E60,IF(E63&lt;F63,F60,"")),""))),"")</f>
        <v/>
      </c>
      <c r="I70" s="7" t="str">
        <f>IF(AND(H61&lt;&gt;"",I61&lt;&gt;""),IF(H61&gt;I61,H60,IF(H61&lt;I61,I60,IF(AND(H63&lt;&gt;"",I63&lt;&gt;""),IF(H63&gt;I63,H60,IF(H63&lt;I63,I60,"")),""))),"")</f>
        <v/>
      </c>
      <c r="K70" s="8" t="str">
        <f>IF(AND(K61&lt;&gt;"",L61&lt;&gt;""),IF(K61&gt;L61,K60,IF(K61&lt;L61,L60,IF(AND(K63&lt;&gt;"",L63&lt;&gt;""),IF(K63&gt;L63,K60,IF(K63&lt;L63,L60,"")),""))),"")</f>
        <v/>
      </c>
      <c r="O70" s="7" t="str">
        <f>IF(AND(N61&lt;&gt;"",O61&lt;&gt;""),IF(N61&gt;O61,N60,IF(N61&lt;O61,O60,IF(AND(N63&lt;&gt;"",O63&lt;&gt;""),IF(N63&gt;O63,N60,IF(N63&lt;O63,O60,"")),""))),"")</f>
        <v/>
      </c>
      <c r="Q70" s="8" t="str">
        <f>IF(AND(Q61&lt;&gt;"",R61&lt;&gt;""),IF(Q61&gt;R61,Q60,IF(Q61&lt;R61,R60,IF(AND(Q63&lt;&gt;"",R63&lt;&gt;""),IF(Q63&gt;R63,Q60,IF(Q63&lt;R63,R60,"")),""))),"")</f>
        <v/>
      </c>
      <c r="U70" s="7" t="str">
        <f>IF(AND(T61&lt;&gt;"",U61&lt;&gt;""),IF(T61&gt;U61,T60,IF(T61&lt;U61,U60,IF(AND(T63&lt;&gt;"",U63&lt;&gt;""),IF(T63&gt;U63,T60,IF(T63&lt;U63,U60,"")),""))),"")</f>
        <v/>
      </c>
      <c r="W70" s="8" t="str">
        <f>IF(AND(W61&lt;&gt;"",X61&lt;&gt;""),IF(W61&gt;X61,W60,IF(W61&lt;X61,X60,IF(AND(W63&lt;&gt;"",X63&lt;&gt;""),IF(W63&gt;X63,W60,IF(W63&lt;X63,X60,"")),""))),"")</f>
        <v/>
      </c>
    </row>
    <row r="71" spans="1:25" ht="15" thickBot="1">
      <c r="C71" s="1"/>
      <c r="D71" s="12"/>
      <c r="E71" s="3"/>
      <c r="F71" s="188"/>
      <c r="I71" s="1"/>
      <c r="J71" s="12"/>
      <c r="K71" s="3"/>
      <c r="L71" s="188"/>
      <c r="O71" s="1"/>
      <c r="P71" s="12"/>
      <c r="Q71" s="3"/>
      <c r="R71" s="188"/>
      <c r="U71" s="1"/>
      <c r="V71" s="12"/>
      <c r="W71" s="3"/>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
      </c>
      <c r="H80" s="8" t="str">
        <f>IF(AND(I71&lt;&gt;"",K71&lt;&gt;""),IF(I71&gt;K71,I70,IF(I71&lt;K71,K70,IF(AND(I73&lt;&gt;"",K73&lt;&gt;""),IF(I73&gt;K73,I70,IF(I73&lt;K73,K70,"")),""))),"")</f>
        <v/>
      </c>
      <c r="L80" s="22"/>
      <c r="M80" s="22"/>
      <c r="R80" s="7" t="str">
        <f>IF(AND(O71&lt;&gt;"",Q71&lt;&gt;""),IF(O71&gt;Q71,O70,IF(O71&lt;Q71,Q70,IF(AND(O73&lt;&gt;"",Q73&lt;&gt;""),IF(O73&gt;Q73,O70,IF(O73&lt;Q73,Q70,"")),""))),"")</f>
        <v/>
      </c>
      <c r="T80" s="8" t="str">
        <f>IF(AND(U71&lt;&gt;"",W71&lt;&gt;""),IF(U71&gt;W71,U70,IF(U71&lt;W71,W70,IF(AND(U73&lt;&gt;"",W73&lt;&gt;""),IF(U73&gt;W73,U70,IF(U73&lt;W73,W70,"")),""))),"")</f>
        <v/>
      </c>
    </row>
    <row r="81" spans="6:23" ht="15" thickBot="1">
      <c r="F81" s="1"/>
      <c r="G81" s="12"/>
      <c r="H81" s="3"/>
      <c r="I81" s="188"/>
      <c r="L81" s="16"/>
      <c r="R81" s="1"/>
      <c r="S81" s="12"/>
      <c r="T81" s="3"/>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
      </c>
      <c r="N88" s="8" t="str">
        <f>IF(AND(R81&lt;&gt;"",T81&lt;&gt;""),IF(R81&lt;T81,R80,IF(R81&gt;T81,T80,IF(AND(R83&lt;&gt;"",T83&lt;&gt;""),IF(R83&lt;T83,R80,IF(R83&gt;T83,T80,"")),""))),"")</f>
        <v/>
      </c>
    </row>
    <row r="89" spans="6:23" ht="15" thickBot="1">
      <c r="L89" s="1"/>
      <c r="M89" s="12"/>
      <c r="N89" s="3"/>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
      </c>
      <c r="N98" s="8" t="str">
        <f>IF(AND(R81&lt;&gt;"",T81&lt;&gt;""),IF(R81&gt;T81,R80,IF(R81&lt;T81,T80,IF(AND(R83&lt;&gt;"",T83&lt;&gt;""),IF(R83&gt;T83,R80,IF(R83&lt;T83,T80,"")),""))),"")</f>
        <v/>
      </c>
      <c r="R98" s="829" t="str">
        <f>IF(AND(L99&lt;&gt;"",N99&lt;&gt;""),IF(L99&gt;N99,L98,IF(L99&lt;N99,N98,IF(AND(L101&lt;&gt;"",N101&lt;&gt;""),IF(L101&gt;N101,L98,IF(L101&lt;N101,N98,"")),""))),"")</f>
        <v/>
      </c>
      <c r="S98" s="829"/>
      <c r="T98" s="829"/>
      <c r="U98" s="829"/>
      <c r="V98" s="829"/>
      <c r="W98" s="829"/>
    </row>
    <row r="99" spans="2:24" ht="15" thickBot="1">
      <c r="B99" s="15"/>
      <c r="L99" s="1"/>
      <c r="M99" s="11"/>
      <c r="N99" s="3"/>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México</v>
      </c>
      <c r="E4" s="484" t="str">
        <f>INDEX(Matches!$B$4:$J$113,MATCH($F4,Matches!$B$4:$B$113,0),9)</f>
        <v>África do Sul</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Coréia do Sul</v>
      </c>
      <c r="E5" s="484" t="str">
        <f>INDEX(Matches!$B$4:$J$113,MATCH($F5,Matches!$B$4:$B$113,0),9)</f>
        <v>Tchéquia</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Canadá</v>
      </c>
      <c r="E7" s="484" t="str">
        <f>INDEX(Matches!$B$4:$J$113,MATCH($F7,Matches!$B$4:$B$113,0),9)</f>
        <v>Bósnia e Herzegonia</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Inglaterra</v>
      </c>
    </row>
    <row r="8" spans="1:14">
      <c r="B8" s="482">
        <f>INDEX(Matches!$B$4:$J$113,MATCH($F8,Matches!$B$4:$B$113,0),5)</f>
        <v>46186.125</v>
      </c>
      <c r="C8" s="483">
        <f>INDEX(Matches!$B$4:$J$113,MATCH($F8,Matches!$B$4:$B$113,0),5)</f>
        <v>46186.125</v>
      </c>
      <c r="D8" s="484" t="str">
        <f>INDEX(Matches!$B$4:$J$113,MATCH($F8,Matches!$B$4:$B$113,0),8)</f>
        <v>EUA</v>
      </c>
      <c r="E8" s="484" t="str">
        <f>INDEX(Matches!$B$4:$J$113,MATCH($F8,Matches!$B$4:$B$113,0),9)</f>
        <v>Paraguai</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EUA</v>
      </c>
    </row>
    <row r="9" spans="1:14">
      <c r="B9" s="488"/>
      <c r="C9" s="489"/>
      <c r="D9" s="490"/>
      <c r="E9" s="490"/>
      <c r="F9" s="491"/>
      <c r="G9" s="492"/>
      <c r="H9" s="492"/>
      <c r="I9" s="492"/>
      <c r="J9" s="492"/>
      <c r="K9" s="493"/>
      <c r="M9" s="497" t="s">
        <v>174</v>
      </c>
      <c r="N9" s="499" t="str">
        <f>IFERROR(VLOOKUP(M9,Groups!$B$7:$D$65,3,0),"")</f>
        <v>Canadá</v>
      </c>
    </row>
    <row r="10" spans="1:14" ht="15" thickBot="1">
      <c r="B10" s="488">
        <f>INDEX(Matches!$B$4:$J$113,MATCH($F10,Matches!$B$4:$B$113,0),5)</f>
        <v>46186.875</v>
      </c>
      <c r="C10" s="489">
        <f>INDEX(Matches!$B$4:$J$113,MATCH($F10,Matches!$B$4:$B$113,0),5)</f>
        <v>46186.875</v>
      </c>
      <c r="D10" s="787" t="str">
        <f>INDEX(Matches!$B$4:$J$113,MATCH($F10,Matches!$B$4:$B$113,0),8)</f>
        <v>Catar</v>
      </c>
      <c r="E10" s="787" t="str">
        <f>INDEX(Matches!$B$4:$J$113,MATCH($F10,Matches!$B$4:$B$113,0),9)</f>
        <v>Suíça</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México</v>
      </c>
    </row>
    <row r="11" spans="1:14">
      <c r="B11" s="482">
        <f>INDEX(Matches!$B$4:$J$113,MATCH($F11,Matches!$B$4:$B$113,0),5)</f>
        <v>46187</v>
      </c>
      <c r="C11" s="483">
        <f>INDEX(Matches!$B$4:$J$113,MATCH($F11,Matches!$B$4:$B$113,0),5)</f>
        <v>46187</v>
      </c>
      <c r="D11" s="484" t="str">
        <f>INDEX(Matches!$B$4:$J$113,MATCH($F11,Matches!$B$4:$B$113,0),8)</f>
        <v>Brasil</v>
      </c>
      <c r="E11" s="484" t="str">
        <f>INDEX(Matches!$B$4:$J$113,MATCH($F11,Matches!$B$4:$B$113,0),9)</f>
        <v>Marrocos</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Escócia</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Austrália</v>
      </c>
      <c r="E13" s="484" t="str">
        <f>INDEX(Matches!$B$4:$J$113,MATCH($F13,Matches!$B$4:$B$113,0),9)</f>
        <v>Turquia</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Alemanha</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Holanda</v>
      </c>
      <c r="E16" s="484" t="str">
        <f>INDEX(Matches!$B$4:$J$113,MATCH($F16,Matches!$B$4:$B$113,0),9)</f>
        <v>Japão</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Costa do Marfim</v>
      </c>
      <c r="E17" s="484" t="str">
        <f>INDEX(Matches!$B$4:$J$113,MATCH($F17,Matches!$B$4:$B$113,0),9)</f>
        <v>Equador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Suécia</v>
      </c>
      <c r="E18" s="484" t="str">
        <f>INDEX(Matches!$B$4:$J$113,MATCH($F18,Matches!$B$4:$B$113,0),9)</f>
        <v>Tunísia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Espanha</v>
      </c>
      <c r="E20" s="484" t="str">
        <f>INDEX(Matches!$B$4:$J$113,MATCH($F20,Matches!$B$4:$B$113,0),9)</f>
        <v>Cabo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Bélgica</v>
      </c>
      <c r="E21" s="484" t="str">
        <f>INDEX(Matches!$B$4:$J$113,MATCH($F21,Matches!$B$4:$B$113,0),9)</f>
        <v>Egito</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Arábia Saudita</v>
      </c>
      <c r="E22" s="484" t="str">
        <f>INDEX(Matches!$B$4:$J$113,MATCH($F22,Matches!$B$4:$B$113,0),9)</f>
        <v>Uruguai</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Irã</v>
      </c>
      <c r="E23" s="787" t="str">
        <f>INDEX(Matches!$B$4:$J$113,MATCH($F23,Matches!$B$4:$B$113,0),9)</f>
        <v>Nova Zelândia</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França</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Iraque</v>
      </c>
      <c r="E26" s="484" t="str">
        <f>INDEX(Matches!$B$4:$J$113,MATCH($F26,Matches!$B$4:$B$113,0),9)</f>
        <v>Noruega</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Argélia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Áustria</v>
      </c>
      <c r="E28" s="484" t="str">
        <f>INDEX(Matches!$B$4:$J$113,MATCH($F28,Matches!$B$4:$B$113,0),9)</f>
        <v>Jordânia</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Inglaterra</v>
      </c>
      <c r="E31" s="484" t="str">
        <f>INDEX(Matches!$B$4:$J$113,MATCH($F31,Matches!$B$4:$B$113,0),9)</f>
        <v>Croácia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Gana</v>
      </c>
      <c r="E32" s="484" t="str">
        <f>INDEX(Matches!$B$4:$J$113,MATCH($F32,Matches!$B$4:$B$113,0),9)</f>
        <v>Panamá</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Uzbequistão</v>
      </c>
      <c r="E33" s="484" t="str">
        <f>INDEX(Matches!$B$4:$J$113,MATCH($F33,Matches!$B$4:$B$113,0),9)</f>
        <v>Colômbia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Tchéquia</v>
      </c>
      <c r="E35" s="484" t="str">
        <f>INDEX(Matches!$B$4:$J$113,MATCH($F35,Matches!$B$4:$B$113,0),9)</f>
        <v>África do Sul</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Suíça</v>
      </c>
      <c r="E36" s="484" t="str">
        <f>INDEX(Matches!$B$4:$J$113,MATCH($F36,Matches!$B$4:$B$113,0),9)</f>
        <v>Bósnia e Herzegonia</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Canadá</v>
      </c>
      <c r="E37" s="484" t="str">
        <f>INDEX(Matches!$B$4:$J$113,MATCH($F37,Matches!$B$4:$B$113,0),9)</f>
        <v>Catar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México</v>
      </c>
      <c r="E38" s="484" t="str">
        <f>INDEX(Matches!$B$4:$J$113,MATCH($F38,Matches!$B$4:$B$113,0),9)</f>
        <v>Coréia do Sul</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EUA</v>
      </c>
      <c r="E40" s="484" t="str">
        <f>INDEX(Matches!$B$4:$J$113,MATCH($F40,Matches!$B$4:$B$113,0),9)</f>
        <v>Austrália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Escócia</v>
      </c>
      <c r="E41" s="484" t="str">
        <f>INDEX(Matches!$B$4:$J$113,MATCH($F41,Matches!$B$4:$B$113,0),9)</f>
        <v>Marrocos</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Brasil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Turquia</v>
      </c>
      <c r="E43" s="484" t="str">
        <f>INDEX(Matches!$B$4:$J$113,MATCH($F43,Matches!$B$4:$B$113,0),9)</f>
        <v>Paraguai</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Holanda</v>
      </c>
      <c r="E45" s="484" t="str">
        <f>INDEX(Matches!$B$4:$J$113,MATCH($F45,Matches!$B$4:$B$113,0),9)</f>
        <v>Suécia</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Alemanha</v>
      </c>
      <c r="E46" s="484" t="str">
        <f>INDEX(Matches!$B$4:$J$113,MATCH($F46,Matches!$B$4:$B$113,0),9)</f>
        <v>Costa do Marfim</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Equador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Tunísia</v>
      </c>
      <c r="E48" s="484" t="str">
        <f>INDEX(Matches!$B$4:$J$113,MATCH($F48,Matches!$B$4:$B$113,0),9)</f>
        <v>Japão</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Espanha</v>
      </c>
      <c r="E50" s="484" t="str">
        <f>INDEX(Matches!$B$4:$J$113,MATCH($F50,Matches!$B$4:$B$113,0),9)</f>
        <v>Arábia Saudita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Bélgica</v>
      </c>
      <c r="E51" s="484" t="str">
        <f>INDEX(Matches!$B$4:$J$113,MATCH($F51,Matches!$B$4:$B$113,0),9)</f>
        <v>Irã</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Uruguai</v>
      </c>
      <c r="E52" s="484" t="str">
        <f>INDEX(Matches!$B$4:$J$113,MATCH($F52,Matches!$B$4:$B$113,0),9)</f>
        <v>Cabo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Nova Zelândia</v>
      </c>
      <c r="E53" s="484" t="str">
        <f>INDEX(Matches!$B$4:$J$113,MATCH($F53,Matches!$B$4:$B$113,0),9)</f>
        <v>Egito</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Áustria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França</v>
      </c>
      <c r="E56" s="484" t="str">
        <f>INDEX(Matches!$B$4:$J$113,MATCH($F56,Matches!$B$4:$B$113,0),9)</f>
        <v>Iraque</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Noruega</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Jordânia</v>
      </c>
      <c r="E58" s="484" t="str">
        <f>INDEX(Matches!$B$4:$J$113,MATCH($F58,Matches!$B$4:$B$113,0),9)</f>
        <v>Argélia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Uzbequistão</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Inglaterra</v>
      </c>
      <c r="E61" s="484" t="str">
        <f>INDEX(Matches!$B$4:$J$113,MATCH($F61,Matches!$B$4:$B$113,0),9)</f>
        <v>Gana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Panamá</v>
      </c>
      <c r="E62" s="484" t="str">
        <f>INDEX(Matches!$B$4:$J$113,MATCH($F62,Matches!$B$4:$B$113,0),9)</f>
        <v>Croácia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Colômbia</v>
      </c>
      <c r="E63" s="484" t="str">
        <f>INDEX(Matches!$B$4:$J$113,MATCH($F63,Matches!$B$4:$B$113,0),9)</f>
        <v>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Suíça</v>
      </c>
      <c r="E65" s="484" t="str">
        <f>INDEX(Matches!$B$4:$J$113,MATCH($F65,Matches!$B$4:$B$113,0),9)</f>
        <v>Canadá</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Bósnia e Herzegonia</v>
      </c>
      <c r="E66" s="484" t="str">
        <f>INDEX(Matches!$B$4:$J$113,MATCH($F66,Matches!$B$4:$B$113,0),9)</f>
        <v>Catar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Escócia</v>
      </c>
      <c r="E67" s="484" t="str">
        <f>INDEX(Matches!$B$4:$J$113,MATCH($F67,Matches!$B$4:$B$113,0),9)</f>
        <v>Brasil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Marrocos</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Tchéquia</v>
      </c>
      <c r="E69" s="484" t="str">
        <f>INDEX(Matches!$B$4:$J$113,MATCH($F69,Matches!$B$4:$B$113,0),9)</f>
        <v>México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África do Sul</v>
      </c>
      <c r="E70" s="484" t="str">
        <f>INDEX(Matches!$B$4:$J$113,MATCH($F70,Matches!$B$4:$B$113,0),9)</f>
        <v>Coréia do Sul</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Costa do Marfim</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Equador</v>
      </c>
      <c r="E73" s="484" t="str">
        <f>INDEX(Matches!$B$4:$J$113,MATCH($F73,Matches!$B$4:$B$113,0),9)</f>
        <v>Alemanha</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Japão</v>
      </c>
      <c r="E74" s="484" t="str">
        <f>INDEX(Matches!$B$4:$J$113,MATCH($F74,Matches!$B$4:$B$113,0),9)</f>
        <v>Suécia</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Tunísia</v>
      </c>
      <c r="E75" s="484" t="str">
        <f>INDEX(Matches!$B$4:$J$113,MATCH($F75,Matches!$B$4:$B$113,0),9)</f>
        <v>Holanda</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Turquia</v>
      </c>
      <c r="E76" s="484" t="str">
        <f>INDEX(Matches!$B$4:$J$113,MATCH($F76,Matches!$B$4:$B$113,0),9)</f>
        <v>EUA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Paraguai</v>
      </c>
      <c r="E77" s="484" t="str">
        <f>INDEX(Matches!$B$4:$J$113,MATCH($F77,Matches!$B$4:$B$113,0),9)</f>
        <v>Austrália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Noruega</v>
      </c>
      <c r="E79" s="484" t="str">
        <f>INDEX(Matches!$B$4:$J$113,MATCH($F79,Matches!$B$4:$B$113,0),9)</f>
        <v>França</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Iraque</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Cabo Verde</v>
      </c>
      <c r="E81" s="484" t="str">
        <f>INDEX(Matches!$B$4:$J$113,MATCH($F81,Matches!$B$4:$B$113,0),9)</f>
        <v>Arábia Saudita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Uruguai</v>
      </c>
      <c r="E82" s="484" t="str">
        <f>INDEX(Matches!$B$4:$J$113,MATCH($F82,Matches!$B$4:$B$113,0),9)</f>
        <v>Espanha</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Egito</v>
      </c>
      <c r="E83" s="484" t="str">
        <f>INDEX(Matches!$B$4:$J$113,MATCH($F83,Matches!$B$4:$B$113,0),9)</f>
        <v>Irã</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Nova Zelândia</v>
      </c>
      <c r="E84" s="484" t="str">
        <f>INDEX(Matches!$B$4:$J$113,MATCH($F84,Matches!$B$4:$B$113,0),9)</f>
        <v>Bélgica</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Panamá</v>
      </c>
      <c r="E86" s="484" t="str">
        <f>INDEX(Matches!$B$4:$J$113,MATCH($F86,Matches!$B$4:$B$113,0),9)</f>
        <v>Inglaterra</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Croácia</v>
      </c>
      <c r="E87" s="484" t="str">
        <f>INDEX(Matches!$B$4:$J$113,MATCH($F87,Matches!$B$4:$B$113,0),9)</f>
        <v>Gana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Colômbia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Congo</v>
      </c>
      <c r="E89" s="484" t="str">
        <f>INDEX(Matches!$B$4:$J$113,MATCH($F89,Matches!$B$4:$B$113,0),9)</f>
        <v>Uzbequistão</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Argélia</v>
      </c>
      <c r="E90" s="484" t="str">
        <f>INDEX(Matches!$B$4:$J$113,MATCH($F90,Matches!$B$4:$B$113,0),9)</f>
        <v>Áustria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Jordânia</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
      </c>
      <c r="E94" s="484" t="str">
        <f>INDEX(Matches!$B$4:$J$113,MATCH($F94,Matches!$B$4:$B$113,0),9)</f>
        <v>Canadá</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
      </c>
      <c r="E96" s="484" t="str">
        <f>INDEX(Matches!$B$4:$J$113,MATCH($F96,Matches!$B$4:$B$113,0),9)</f>
        <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
      </c>
      <c r="E97" s="484" t="str">
        <f>INDEX(Matches!$B$4:$J$113,MATCH($F97,Matches!$B$4:$B$113,0),9)</f>
        <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
      </c>
      <c r="E98" s="484" t="str">
        <f>INDEX(Matches!$B$4:$J$113,MATCH($F98,Matches!$B$4:$B$113,0),9)</f>
        <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
      </c>
      <c r="E100" s="484" t="str">
        <f>INDEX(Matches!$B$4:$J$113,MATCH($F100,Matches!$B$4:$B$113,0),9)</f>
        <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
      </c>
      <c r="E101" s="484" t="str">
        <f>INDEX(Matches!$B$4:$J$113,MATCH($F101,Matches!$B$4:$B$113,0),9)</f>
        <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África do Sul</v>
      </c>
      <c r="E102" s="484" t="str">
        <f>INDEX(Matches!$B$4:$J$113,MATCH($F102,Matches!$B$4:$B$113,0),9)</f>
        <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
      </c>
      <c r="E104" s="484" t="str">
        <f>INDEX(Matches!$B$4:$J$113,MATCH($F104,Matches!$B$4:$B$113,0),9)</f>
        <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
      </c>
      <c r="E105" s="484" t="str">
        <f>INDEX(Matches!$B$4:$J$113,MATCH($F105,Matches!$B$4:$B$113,0),9)</f>
        <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
      </c>
      <c r="E106" s="484" t="str">
        <f>INDEX(Matches!$B$4:$J$113,MATCH($F106,Matches!$B$4:$B$113,0),9)</f>
        <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
      </c>
      <c r="E108" s="484" t="str">
        <f>INDEX(Matches!$B$4:$J$113,MATCH($F108,Matches!$B$4:$B$113,0),9)</f>
        <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
      </c>
      <c r="E109" s="484" t="str">
        <f>INDEX(Matches!$B$4:$J$113,MATCH($F109,Matches!$B$4:$B$113,0),9)</f>
        <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Suíça</v>
      </c>
      <c r="E110" s="484" t="str">
        <f>INDEX(Matches!$B$4:$J$113,MATCH($F110,Matches!$B$4:$B$113,0),9)</f>
        <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
      </c>
      <c r="E112" s="484" t="str">
        <f>INDEX(Matches!$B$4:$J$113,MATCH($F112,Matches!$B$4:$B$113,0),9)</f>
        <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
      </c>
      <c r="E113" s="484" t="str">
        <f>INDEX(Matches!$B$4:$J$113,MATCH($F113,Matches!$B$4:$B$113,0),9)</f>
        <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
      </c>
      <c r="E114" s="484" t="str">
        <f>INDEX(Matches!$B$4:$J$113,MATCH($F114,Matches!$B$4:$B$113,0),9)</f>
        <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
      </c>
      <c r="E117" s="546" t="str">
        <f>'World Cup'!$F$60</f>
        <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
      </c>
      <c r="E118" s="546" t="str">
        <f>'World Cup'!$C$60</f>
        <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
      </c>
      <c r="E120" s="546" t="str">
        <f>'World Cup'!$O$60</f>
        <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
      </c>
      <c r="E121" s="546" t="str">
        <f>'World Cup'!$R$60</f>
        <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
      </c>
      <c r="E123" s="546" t="str">
        <f>'World Cup'!$I$60</f>
        <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
      </c>
      <c r="E124" s="546" t="str">
        <f>'World Cup'!$L$60</f>
        <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
      </c>
      <c r="E126" s="546" t="str">
        <f>'World Cup'!$U$60</f>
        <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
      </c>
      <c r="E127" s="546" t="str">
        <f>'World Cup'!$X$60</f>
        <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
      </c>
      <c r="E130" s="546" t="str">
        <f>'World Cup'!$E$70</f>
        <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
      </c>
      <c r="E132" s="546" t="str">
        <f>'World Cup'!$K$70</f>
        <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
      </c>
      <c r="E134" s="546" t="str">
        <f>'World Cup'!$Q$70</f>
        <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
      </c>
      <c r="E135" s="546" t="str">
        <f>'World Cup'!$W$70</f>
        <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
      </c>
      <c r="E138" s="546" t="str">
        <f>'World Cup'!$H$80</f>
        <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
      </c>
      <c r="E140" s="547" t="str">
        <f>'World Cup'!$T$80</f>
        <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
      </c>
      <c r="E143" s="546" t="str">
        <f>'World Cup'!$N$88</f>
        <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
      </c>
      <c r="E146" s="548" t="str">
        <f>'World Cup'!$N$98</f>
        <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México</v>
      </c>
      <c r="C6" s="54">
        <v>0</v>
      </c>
      <c r="E6" s="23" t="str">
        <f>VLOOKUP(D5&amp;"1",Groups!$B$7:$D$65,3,0)</f>
        <v>Alemanha</v>
      </c>
      <c r="F6" s="54">
        <v>0</v>
      </c>
      <c r="H6" s="23" t="str">
        <f>VLOOKUP(G5&amp;"1",Groups!$B$7:$D$65,3,0)</f>
        <v>França</v>
      </c>
      <c r="I6" s="54">
        <v>0</v>
      </c>
    </row>
    <row r="7" spans="1:9">
      <c r="B7" s="23" t="str">
        <f>VLOOKUP(A5&amp;"2",Groups!$B$7:$D$65,3,0)</f>
        <v>África do Sul</v>
      </c>
      <c r="C7" s="55">
        <v>0</v>
      </c>
      <c r="E7" s="23" t="str">
        <f>VLOOKUP(D5&amp;"2",Groups!$B$7:$D$65,3,0)</f>
        <v>Curaçao</v>
      </c>
      <c r="F7" s="55">
        <v>0</v>
      </c>
      <c r="H7" s="23" t="str">
        <f>VLOOKUP(G5&amp;"2",Groups!$B$7:$D$65,3,0)</f>
        <v>Senegal</v>
      </c>
      <c r="I7" s="55">
        <v>0</v>
      </c>
    </row>
    <row r="8" spans="1:9">
      <c r="B8" s="23" t="str">
        <f>VLOOKUP(A5&amp;"3",Groups!$B$7:$D$65,3,0)</f>
        <v>Coréia do Sul</v>
      </c>
      <c r="C8" s="55">
        <v>0</v>
      </c>
      <c r="E8" s="23" t="str">
        <f>VLOOKUP(D5&amp;"3",Groups!$B$7:$D$65,3,0)</f>
        <v>Costa do Marfim</v>
      </c>
      <c r="F8" s="55">
        <v>0</v>
      </c>
      <c r="H8" s="23" t="str">
        <f>VLOOKUP(G5&amp;"3",Groups!$B$7:$D$65,3,0)</f>
        <v>Iraque</v>
      </c>
      <c r="I8" s="55">
        <v>0</v>
      </c>
    </row>
    <row r="9" spans="1:9">
      <c r="B9" s="23" t="str">
        <f>VLOOKUP(A5&amp;"4",Groups!$B$7:$D$65,3,0)</f>
        <v>Tchéquia</v>
      </c>
      <c r="C9" s="55">
        <v>0</v>
      </c>
      <c r="E9" s="23" t="str">
        <f>VLOOKUP(D5&amp;"4",Groups!$B$7:$D$65,3,0)</f>
        <v>Equador</v>
      </c>
      <c r="F9" s="55">
        <v>0</v>
      </c>
      <c r="H9" s="23" t="str">
        <f>VLOOKUP(G5&amp;"4",Groups!$B$7:$D$65,3,0)</f>
        <v>Noruega</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Canadá</v>
      </c>
      <c r="C12" s="54">
        <v>0</v>
      </c>
      <c r="E12" s="23" t="str">
        <f>VLOOKUP(D11&amp;"1",Groups!$B$7:$D$65,3,0)</f>
        <v>Holanda</v>
      </c>
      <c r="F12" s="54">
        <v>0</v>
      </c>
      <c r="H12" s="23" t="str">
        <f>VLOOKUP(G11&amp;"1",Groups!$B$7:$D$65,3,0)</f>
        <v>Argentina</v>
      </c>
      <c r="I12" s="54">
        <v>0</v>
      </c>
    </row>
    <row r="13" spans="1:9">
      <c r="B13" s="23" t="str">
        <f>VLOOKUP(A11&amp;"2",Groups!$B$7:$D$65,3,0)</f>
        <v>Bósnia e Herzegonia</v>
      </c>
      <c r="C13" s="55">
        <v>0</v>
      </c>
      <c r="E13" s="23" t="str">
        <f>VLOOKUP(D11&amp;"2",Groups!$B$7:$D$65,3,0)</f>
        <v>Japão</v>
      </c>
      <c r="F13" s="55">
        <v>0</v>
      </c>
      <c r="H13" s="23" t="str">
        <f>VLOOKUP(G11&amp;"2",Groups!$B$7:$D$65,3,0)</f>
        <v>Argélia</v>
      </c>
      <c r="I13" s="55">
        <v>0</v>
      </c>
    </row>
    <row r="14" spans="1:9">
      <c r="B14" s="23" t="str">
        <f>VLOOKUP(A11&amp;"3",Groups!$B$7:$D$65,3,0)</f>
        <v>Catar</v>
      </c>
      <c r="C14" s="55">
        <v>0</v>
      </c>
      <c r="E14" s="23" t="str">
        <f>VLOOKUP(D11&amp;"3",Groups!$B$7:$D$65,3,0)</f>
        <v>Suécia</v>
      </c>
      <c r="F14" s="55">
        <v>0</v>
      </c>
      <c r="H14" s="23" t="str">
        <f>VLOOKUP(G11&amp;"3",Groups!$B$7:$D$65,3,0)</f>
        <v>Áustria</v>
      </c>
      <c r="I14" s="55">
        <v>0</v>
      </c>
    </row>
    <row r="15" spans="1:9">
      <c r="B15" s="23" t="str">
        <f>VLOOKUP(A11&amp;"4",Groups!$B$7:$D$65,3,0)</f>
        <v>Suíça</v>
      </c>
      <c r="C15" s="55">
        <v>0</v>
      </c>
      <c r="E15" s="23" t="str">
        <f>VLOOKUP(D11&amp;"4",Groups!$B$7:$D$65,3,0)</f>
        <v>Tunísia</v>
      </c>
      <c r="F15" s="55">
        <v>0</v>
      </c>
      <c r="H15" s="23" t="str">
        <f>VLOOKUP(G11&amp;"4",Groups!$B$7:$D$65,3,0)</f>
        <v>Jordânia</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Brasil</v>
      </c>
      <c r="C18" s="54">
        <v>0</v>
      </c>
      <c r="E18" s="23" t="str">
        <f>VLOOKUP(D17&amp;"1",Groups!$B$7:$D$65,3,0)</f>
        <v>Bélgica</v>
      </c>
      <c r="F18" s="54">
        <v>0</v>
      </c>
      <c r="H18" s="23" t="str">
        <f>VLOOKUP(G17&amp;"1",Groups!$B$7:$D$65,3,0)</f>
        <v>Portugal</v>
      </c>
      <c r="I18" s="54">
        <v>0</v>
      </c>
    </row>
    <row r="19" spans="1:9">
      <c r="B19" s="23" t="str">
        <f>VLOOKUP(A17&amp;"2",Groups!$B$7:$D$65,3,0)</f>
        <v>Marrocos</v>
      </c>
      <c r="C19" s="55">
        <v>0</v>
      </c>
      <c r="E19" s="23" t="str">
        <f>VLOOKUP(D17&amp;"2",Groups!$B$7:$D$65,3,0)</f>
        <v>Egito</v>
      </c>
      <c r="F19" s="55">
        <v>0</v>
      </c>
      <c r="H19" s="23" t="str">
        <f>VLOOKUP(G17&amp;"2",Groups!$B$7:$D$65,3,0)</f>
        <v>Congo</v>
      </c>
      <c r="I19" s="55">
        <v>0</v>
      </c>
    </row>
    <row r="20" spans="1:9">
      <c r="B20" s="23" t="str">
        <f>VLOOKUP(A17&amp;"3",Groups!$B$7:$D$65,3,0)</f>
        <v>Haiti</v>
      </c>
      <c r="C20" s="55">
        <v>0</v>
      </c>
      <c r="E20" s="23" t="str">
        <f>VLOOKUP(D17&amp;"3",Groups!$B$7:$D$65,3,0)</f>
        <v>Irã</v>
      </c>
      <c r="F20" s="55">
        <v>0</v>
      </c>
      <c r="H20" s="23" t="str">
        <f>VLOOKUP(G17&amp;"3",Groups!$B$7:$D$65,3,0)</f>
        <v>Uzbequistão</v>
      </c>
      <c r="I20" s="55">
        <v>0</v>
      </c>
    </row>
    <row r="21" spans="1:9">
      <c r="B21" s="23" t="str">
        <f>VLOOKUP(A17&amp;"4",Groups!$B$7:$D$65,3,0)</f>
        <v>Escócia</v>
      </c>
      <c r="C21" s="55">
        <v>0</v>
      </c>
      <c r="E21" s="23" t="str">
        <f>VLOOKUP(D17&amp;"4",Groups!$B$7:$D$65,3,0)</f>
        <v>Nova Zelândia</v>
      </c>
      <c r="F21" s="55">
        <v>0</v>
      </c>
      <c r="H21" s="23" t="str">
        <f>VLOOKUP(G17&amp;"4",Groups!$B$7:$D$65,3,0)</f>
        <v>Colômbia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EUA</v>
      </c>
      <c r="C24" s="54">
        <v>0</v>
      </c>
      <c r="E24" s="23" t="str">
        <f>VLOOKUP(D23&amp;"1",Groups!$B$7:$D$65,3,0)</f>
        <v>Espanha</v>
      </c>
      <c r="F24" s="54">
        <v>0</v>
      </c>
      <c r="H24" s="23" t="str">
        <f>VLOOKUP(G23&amp;"1",Groups!$B$7:$D$65,3,0)</f>
        <v>Inglaterra</v>
      </c>
      <c r="I24" s="54">
        <v>0</v>
      </c>
    </row>
    <row r="25" spans="1:9">
      <c r="B25" s="23" t="str">
        <f>VLOOKUP(A23&amp;"2",Groups!$B$7:$D$65,3,0)</f>
        <v>Paraguai</v>
      </c>
      <c r="C25" s="55">
        <v>0</v>
      </c>
      <c r="E25" s="23" t="str">
        <f>VLOOKUP(D23&amp;"2",Groups!$B$7:$D$65,3,0)</f>
        <v>Cabo Verde</v>
      </c>
      <c r="F25" s="55">
        <v>0</v>
      </c>
      <c r="H25" s="23" t="str">
        <f>VLOOKUP(G23&amp;"2",Groups!$B$7:$D$65,3,0)</f>
        <v>Croácia</v>
      </c>
      <c r="I25" s="55">
        <v>0</v>
      </c>
    </row>
    <row r="26" spans="1:9">
      <c r="B26" s="23" t="str">
        <f>VLOOKUP(A23&amp;"3",Groups!$B$7:$D$65,3,0)</f>
        <v>Austrália</v>
      </c>
      <c r="C26" s="55">
        <v>0</v>
      </c>
      <c r="E26" s="23" t="str">
        <f>VLOOKUP(D23&amp;"3",Groups!$B$7:$D$65,3,0)</f>
        <v>Arábia Saudita</v>
      </c>
      <c r="F26" s="55">
        <v>0</v>
      </c>
      <c r="H26" s="23" t="str">
        <f>VLOOKUP(G23&amp;"3",Groups!$B$7:$D$65,3,0)</f>
        <v>Gana</v>
      </c>
      <c r="I26" s="55">
        <v>0</v>
      </c>
    </row>
    <row r="27" spans="1:9">
      <c r="B27" s="23" t="str">
        <f>VLOOKUP(A23&amp;"4",Groups!$B$7:$D$65,3,0)</f>
        <v>Turquia</v>
      </c>
      <c r="C27" s="55">
        <v>0</v>
      </c>
      <c r="E27" s="23" t="str">
        <f>VLOOKUP(D23&amp;"4",Groups!$B$7:$D$65,3,0)</f>
        <v>Uruguai</v>
      </c>
      <c r="F27" s="55">
        <v>0</v>
      </c>
      <c r="H27" s="23" t="str">
        <f>VLOOKUP(G23&amp;"4",Groups!$B$7:$D$65,3,0)</f>
        <v>Panamá</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 xml:space="preserve">África </v>
      </c>
      <c r="K5" s="744" t="str">
        <v xml:space="preserve">Coréia </v>
      </c>
      <c r="L5" s="744" t="str">
        <v>Tchéqui</v>
      </c>
      <c r="M5" s="745" t="str">
        <v>México</v>
      </c>
      <c r="O5" s="743"/>
      <c r="P5" s="754" t="str">
        <f>Language!$E$131</f>
        <v>Pts.</v>
      </c>
      <c r="Q5" s="754" t="str">
        <f>Language!$E$132</f>
        <v>GD</v>
      </c>
      <c r="R5" s="847" t="str">
        <f>Language!$E$133</f>
        <v>Goals</v>
      </c>
      <c r="S5" s="848"/>
      <c r="T5" s="848"/>
      <c r="U5" s="746" t="str">
        <f t="array" ref="U5:X5">LEFT(CalcA!$BE$13:$BH$13,$D$4)</f>
        <v/>
      </c>
      <c r="V5" s="744" t="str">
        <v xml:space="preserve">Coréia </v>
      </c>
      <c r="W5" s="744" t="str">
        <v>Tchéqui</v>
      </c>
      <c r="X5" s="745" t="str">
        <v>México</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África do Sul</v>
      </c>
      <c r="E6" s="355">
        <f t="array" ref="E6:E9">CalcA!$E$22:$E$25</f>
        <v>3</v>
      </c>
      <c r="F6" s="355">
        <f>G6-I6</f>
        <v>1</v>
      </c>
      <c r="G6" s="741">
        <f t="array" ref="G6:G9">CalcA!$F$22:$F$25</f>
        <v>2</v>
      </c>
      <c r="H6" s="753" t="str">
        <f>Language!$E$197</f>
        <v xml:space="preserve"> - </v>
      </c>
      <c r="I6" s="750">
        <f t="array" ref="I6:I9">CalcA!$G$22:$G$25</f>
        <v>1</v>
      </c>
      <c r="J6" s="747" t="str">
        <f t="array" ref="J6:M9">CalcA!$H$22:$K$25</f>
        <v/>
      </c>
      <c r="K6" s="355" t="str">
        <v/>
      </c>
      <c r="L6" s="355" t="str">
        <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60</v>
      </c>
    </row>
    <row r="7" spans="2:49">
      <c r="B7" s="761" t="str">
        <v/>
      </c>
      <c r="D7" s="757" t="str">
        <v>Coréia do Sul</v>
      </c>
      <c r="E7" s="198">
        <v>0</v>
      </c>
      <c r="F7" s="198">
        <f t="shared" ref="F7:F9" si="1">G7-I7</f>
        <v>0</v>
      </c>
      <c r="G7" s="737">
        <v>0</v>
      </c>
      <c r="H7" s="739" t="str">
        <f>Language!$E$197</f>
        <v xml:space="preserve"> - </v>
      </c>
      <c r="I7" s="751">
        <v>0</v>
      </c>
      <c r="J7" s="748" t="str">
        <v/>
      </c>
      <c r="K7" s="733" t="str">
        <v/>
      </c>
      <c r="L7" s="198" t="str">
        <v/>
      </c>
      <c r="M7" s="734" t="str">
        <v/>
      </c>
      <c r="O7" s="757" t="str">
        <v>Coréia do Sul</v>
      </c>
      <c r="P7" s="198">
        <v>0</v>
      </c>
      <c r="Q7" s="198">
        <v>0</v>
      </c>
      <c r="R7" s="737">
        <v>0</v>
      </c>
      <c r="S7" s="739" t="str">
        <f>Language!$E$197</f>
        <v xml:space="preserve"> - </v>
      </c>
      <c r="T7" s="751">
        <f t="shared" ref="T7:T9" si="2">IF(O7="","",R7-Q7)</f>
        <v>0</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Tchéquia</v>
      </c>
      <c r="E8" s="198">
        <v>0</v>
      </c>
      <c r="F8" s="198">
        <f t="shared" si="1"/>
        <v>0</v>
      </c>
      <c r="G8" s="737">
        <v>0</v>
      </c>
      <c r="H8" s="739" t="str">
        <f>Language!$E$197</f>
        <v xml:space="preserve"> - </v>
      </c>
      <c r="I8" s="751">
        <v>0</v>
      </c>
      <c r="J8" s="748" t="str">
        <v/>
      </c>
      <c r="K8" s="198" t="str">
        <v/>
      </c>
      <c r="L8" s="733" t="str">
        <v/>
      </c>
      <c r="M8" s="734" t="str">
        <v/>
      </c>
      <c r="O8" s="757" t="str">
        <v>Tchéquia</v>
      </c>
      <c r="P8" s="198">
        <v>0</v>
      </c>
      <c r="Q8" s="198">
        <v>0</v>
      </c>
      <c r="R8" s="737">
        <v>0</v>
      </c>
      <c r="S8" s="739" t="str">
        <f>Language!$E$197</f>
        <v xml:space="preserve"> - </v>
      </c>
      <c r="T8" s="751">
        <f t="shared" si="2"/>
        <v>0</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 thickBot="1">
      <c r="B9" s="761" t="str">
        <v/>
      </c>
      <c r="D9" s="758" t="str">
        <v>México</v>
      </c>
      <c r="E9" s="735">
        <v>0</v>
      </c>
      <c r="F9" s="735">
        <f t="shared" si="1"/>
        <v>-1</v>
      </c>
      <c r="G9" s="738">
        <v>1</v>
      </c>
      <c r="H9" s="740" t="str">
        <f>Language!$E$197</f>
        <v xml:space="preserve"> - </v>
      </c>
      <c r="I9" s="752">
        <v>2</v>
      </c>
      <c r="J9" s="749" t="str">
        <v>1 - 2</v>
      </c>
      <c r="K9" s="735" t="str">
        <v/>
      </c>
      <c r="L9" s="735" t="str">
        <v/>
      </c>
      <c r="M9" s="736" t="str">
        <v/>
      </c>
      <c r="O9" s="758" t="str">
        <v>México</v>
      </c>
      <c r="P9" s="735">
        <v>0</v>
      </c>
      <c r="Q9" s="735">
        <v>0</v>
      </c>
      <c r="R9" s="738">
        <v>0</v>
      </c>
      <c r="S9" s="740" t="str">
        <f>Language!$E$197</f>
        <v xml:space="preserve"> - </v>
      </c>
      <c r="T9" s="752">
        <f t="shared" si="2"/>
        <v>0</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15</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Suíça</v>
      </c>
      <c r="K13" s="744" t="str">
        <v>Canadá</v>
      </c>
      <c r="L13" s="744" t="str">
        <v xml:space="preserve">Bósnia </v>
      </c>
      <c r="M13" s="745" t="str">
        <v>Catar</v>
      </c>
      <c r="O13" s="743"/>
      <c r="P13" s="754" t="str">
        <f>Language!$E$131</f>
        <v>Pts.</v>
      </c>
      <c r="Q13" s="754" t="str">
        <f>Language!$E$132</f>
        <v>GD</v>
      </c>
      <c r="R13" s="847" t="str">
        <f>Language!$E$133</f>
        <v>Goals</v>
      </c>
      <c r="S13" s="848"/>
      <c r="T13" s="848"/>
      <c r="U13" s="746" t="str">
        <f t="array" ref="U13:X13">LEFT(CalcB!$BE$13:$BH$13,$D$4)</f>
        <v>Suíça</v>
      </c>
      <c r="V13" s="744" t="str">
        <v>Canadá</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xml:space="preserve">Bósnia </v>
      </c>
      <c r="AI13" s="745" t="str">
        <v>Catar</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Suíça</v>
      </c>
      <c r="E14" s="355">
        <f t="array" ref="E14:E17">CalcB!$E$22:$E$25</f>
        <v>3</v>
      </c>
      <c r="F14" s="355">
        <f>G14-I14</f>
        <v>2</v>
      </c>
      <c r="G14" s="741">
        <f t="array" ref="G14:G17">CalcB!$F$22:$F$25</f>
        <v>3</v>
      </c>
      <c r="H14" s="753" t="str">
        <f>Language!$E$197</f>
        <v xml:space="preserve"> - </v>
      </c>
      <c r="I14" s="750">
        <f t="array" ref="I14:I17">CalcB!$G$22:$G$25</f>
        <v>1</v>
      </c>
      <c r="J14" s="747" t="str">
        <f t="array" ref="J14:M17">CalcB!$H$22:$K$25</f>
        <v/>
      </c>
      <c r="K14" s="355" t="str">
        <v/>
      </c>
      <c r="L14" s="355" t="str">
        <v/>
      </c>
      <c r="M14" s="742" t="str">
        <v>3 - 1</v>
      </c>
      <c r="O14" s="756" t="str">
        <f t="array" ref="O14:O17">CalcB!$AZ$14:$AZ$17</f>
        <v>Suíça</v>
      </c>
      <c r="P14" s="355">
        <f t="array" ref="P14:P17">CalcB!$BA$14:$BA$17</f>
        <v>0</v>
      </c>
      <c r="Q14" s="355">
        <f t="array" ref="Q14:Q17">CalcB!$BB$14:$BB$17</f>
        <v>0</v>
      </c>
      <c r="R14" s="741">
        <f t="array" ref="R14:R17">CalcB!$BC$14:$BC$17</f>
        <v>0</v>
      </c>
      <c r="S14" s="753" t="str">
        <f>Language!$E$197</f>
        <v xml:space="preserve"> - </v>
      </c>
      <c r="T14" s="750">
        <f t="shared" ref="T14:T17" si="4">IF(O14="","",R14-Q14)</f>
        <v>0</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Canadá</v>
      </c>
      <c r="E15" s="198">
        <v>3</v>
      </c>
      <c r="F15" s="198">
        <f t="shared" ref="F15:F17" si="7">G15-I15</f>
        <v>1</v>
      </c>
      <c r="G15" s="737">
        <v>2</v>
      </c>
      <c r="H15" s="739" t="str">
        <f>Language!$E$197</f>
        <v xml:space="preserve"> - </v>
      </c>
      <c r="I15" s="751">
        <v>1</v>
      </c>
      <c r="J15" s="748" t="str">
        <v/>
      </c>
      <c r="K15" s="733" t="str">
        <v/>
      </c>
      <c r="L15" s="198" t="str">
        <v>2 - 1</v>
      </c>
      <c r="M15" s="734" t="str">
        <v/>
      </c>
      <c r="O15" s="757" t="str">
        <v>Canadá</v>
      </c>
      <c r="P15" s="198">
        <v>0</v>
      </c>
      <c r="Q15" s="198">
        <v>0</v>
      </c>
      <c r="R15" s="737">
        <v>0</v>
      </c>
      <c r="S15" s="739" t="str">
        <f>Language!$E$197</f>
        <v xml:space="preserve"> - </v>
      </c>
      <c r="T15" s="751">
        <f t="shared" si="4"/>
        <v>0</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Bósnia e Herzegonia</v>
      </c>
      <c r="E16" s="198">
        <v>0</v>
      </c>
      <c r="F16" s="198">
        <f t="shared" si="7"/>
        <v>-1</v>
      </c>
      <c r="G16" s="737">
        <v>1</v>
      </c>
      <c r="H16" s="739" t="str">
        <f>Language!$E$197</f>
        <v xml:space="preserve"> - </v>
      </c>
      <c r="I16" s="751">
        <v>2</v>
      </c>
      <c r="J16" s="748" t="str">
        <v/>
      </c>
      <c r="K16" s="198" t="str">
        <v>1 - 2</v>
      </c>
      <c r="L16" s="733" t="str">
        <v/>
      </c>
      <c r="M16" s="734" t="str">
        <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Bósnia e Herzegonia</v>
      </c>
      <c r="AA16" s="198">
        <v>0</v>
      </c>
      <c r="AB16" s="198">
        <v>0</v>
      </c>
      <c r="AC16" s="737">
        <v>0</v>
      </c>
      <c r="AD16" s="739" t="str">
        <f>Language!$E$197</f>
        <v xml:space="preserve"> - </v>
      </c>
      <c r="AE16" s="751">
        <f t="shared" si="5"/>
        <v>0</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Catar</v>
      </c>
      <c r="E17" s="735">
        <v>0</v>
      </c>
      <c r="F17" s="735">
        <f t="shared" si="7"/>
        <v>-2</v>
      </c>
      <c r="G17" s="738">
        <v>1</v>
      </c>
      <c r="H17" s="740" t="str">
        <f>Language!$E$197</f>
        <v xml:space="preserve"> - </v>
      </c>
      <c r="I17" s="752">
        <v>3</v>
      </c>
      <c r="J17" s="749" t="str">
        <v>1 - 3</v>
      </c>
      <c r="K17" s="735" t="str">
        <v/>
      </c>
      <c r="L17" s="735" t="str">
        <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Catar</v>
      </c>
      <c r="AA17" s="735">
        <v>0</v>
      </c>
      <c r="AB17" s="735">
        <v>0</v>
      </c>
      <c r="AC17" s="738">
        <v>0</v>
      </c>
      <c r="AD17" s="740" t="str">
        <f>Language!$E$197</f>
        <v xml:space="preserve"> - </v>
      </c>
      <c r="AE17" s="752">
        <f t="shared" si="5"/>
        <v>0</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Brasil</v>
      </c>
      <c r="K21" s="744" t="str">
        <v>Marroco</v>
      </c>
      <c r="L21" s="744" t="str">
        <v>Haiti</v>
      </c>
      <c r="M21" s="745" t="str">
        <v>Escócia</v>
      </c>
      <c r="O21" s="743"/>
      <c r="P21" s="754" t="str">
        <f>Language!$E$131</f>
        <v>Pts.</v>
      </c>
      <c r="Q21" s="754" t="str">
        <f>Language!$E$132</f>
        <v>GD</v>
      </c>
      <c r="R21" s="847" t="str">
        <f>Language!$E$133</f>
        <v>Goals</v>
      </c>
      <c r="S21" s="848"/>
      <c r="T21" s="848"/>
      <c r="U21" s="746" t="str">
        <f t="array" ref="U21:X21">LEFT(CalcC!$BE$13:$BH$13,$D$4)</f>
        <v>Brasil</v>
      </c>
      <c r="V21" s="744" t="str">
        <v>Marroco</v>
      </c>
      <c r="W21" s="744" t="str">
        <v>Haiti</v>
      </c>
      <c r="X21" s="745" t="str">
        <v>Escócia</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Brasil</v>
      </c>
      <c r="E22" s="355">
        <f t="array" ref="E22:E25">CalcC!$E$22:$E$25</f>
        <v>0</v>
      </c>
      <c r="F22" s="355">
        <f>G22-I22</f>
        <v>0</v>
      </c>
      <c r="G22" s="741">
        <f t="array" ref="G22:G25">CalcC!$F$22:$F$25</f>
        <v>0</v>
      </c>
      <c r="H22" s="753" t="str">
        <f>Language!$E$197</f>
        <v xml:space="preserve"> - </v>
      </c>
      <c r="I22" s="750">
        <f t="array" ref="I22:I25">CalcC!$G$22:$G$25</f>
        <v>0</v>
      </c>
      <c r="J22" s="747" t="str">
        <f t="array" ref="J22:M25">CalcC!$H$22:$K$25</f>
        <v/>
      </c>
      <c r="K22" s="355" t="str">
        <v/>
      </c>
      <c r="L22" s="355" t="str">
        <v/>
      </c>
      <c r="M22" s="742" t="str">
        <v/>
      </c>
      <c r="O22" s="756" t="str">
        <f t="array" ref="O22:O25">CalcC!$AZ$14:$AZ$17</f>
        <v>Brasil</v>
      </c>
      <c r="P22" s="355">
        <f t="array" ref="P22:P25">CalcC!$BA$14:$BA$17</f>
        <v>0</v>
      </c>
      <c r="Q22" s="355">
        <f t="array" ref="Q22:Q25">CalcC!$BB$14:$BB$17</f>
        <v>0</v>
      </c>
      <c r="R22" s="741">
        <f t="array" ref="R22:R25">CalcC!$BC$14:$BC$17</f>
        <v>0</v>
      </c>
      <c r="S22" s="753" t="str">
        <f>Language!$E$197</f>
        <v xml:space="preserve"> - </v>
      </c>
      <c r="T22" s="750">
        <f t="shared" ref="T22:T25" si="8">IF(O22="","",R22-Q22)</f>
        <v>0</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Marrocos</v>
      </c>
      <c r="E23" s="198">
        <v>0</v>
      </c>
      <c r="F23" s="198">
        <f t="shared" ref="F23:F25" si="11">G23-I23</f>
        <v>0</v>
      </c>
      <c r="G23" s="737">
        <v>0</v>
      </c>
      <c r="H23" s="739" t="str">
        <f>Language!$E$197</f>
        <v xml:space="preserve"> - </v>
      </c>
      <c r="I23" s="751">
        <v>0</v>
      </c>
      <c r="J23" s="748" t="str">
        <v/>
      </c>
      <c r="K23" s="733" t="str">
        <v/>
      </c>
      <c r="L23" s="198" t="str">
        <v/>
      </c>
      <c r="M23" s="734" t="str">
        <v/>
      </c>
      <c r="O23" s="757" t="str">
        <v>Marrocos</v>
      </c>
      <c r="P23" s="198">
        <v>0</v>
      </c>
      <c r="Q23" s="198">
        <v>0</v>
      </c>
      <c r="R23" s="737">
        <v>0</v>
      </c>
      <c r="S23" s="739" t="str">
        <f>Language!$E$197</f>
        <v xml:space="preserve"> - </v>
      </c>
      <c r="T23" s="751">
        <f t="shared" si="8"/>
        <v>0</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Haiti</v>
      </c>
      <c r="E24" s="198">
        <v>0</v>
      </c>
      <c r="F24" s="198">
        <f t="shared" si="11"/>
        <v>0</v>
      </c>
      <c r="G24" s="737">
        <v>0</v>
      </c>
      <c r="H24" s="739" t="str">
        <f>Language!$E$197</f>
        <v xml:space="preserve"> - </v>
      </c>
      <c r="I24" s="751">
        <v>0</v>
      </c>
      <c r="J24" s="748" t="str">
        <v/>
      </c>
      <c r="K24" s="198" t="str">
        <v/>
      </c>
      <c r="L24" s="733" t="str">
        <v/>
      </c>
      <c r="M24" s="734" t="str">
        <v/>
      </c>
      <c r="O24" s="757" t="str">
        <v>Haiti</v>
      </c>
      <c r="P24" s="198">
        <v>0</v>
      </c>
      <c r="Q24" s="198">
        <v>0</v>
      </c>
      <c r="R24" s="737">
        <v>0</v>
      </c>
      <c r="S24" s="739" t="str">
        <f>Language!$E$197</f>
        <v xml:space="preserve"> - </v>
      </c>
      <c r="T24" s="751">
        <f t="shared" si="8"/>
        <v>0</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83</v>
      </c>
    </row>
    <row r="25" spans="2:49" ht="15" thickBot="1">
      <c r="B25" s="761" t="str">
        <v/>
      </c>
      <c r="D25" s="758" t="str">
        <v>Escócia</v>
      </c>
      <c r="E25" s="735">
        <v>0</v>
      </c>
      <c r="F25" s="735">
        <f t="shared" si="11"/>
        <v>0</v>
      </c>
      <c r="G25" s="738">
        <v>0</v>
      </c>
      <c r="H25" s="740" t="str">
        <f>Language!$E$197</f>
        <v xml:space="preserve"> - </v>
      </c>
      <c r="I25" s="752">
        <v>0</v>
      </c>
      <c r="J25" s="749" t="str">
        <v/>
      </c>
      <c r="K25" s="735" t="str">
        <v/>
      </c>
      <c r="L25" s="735" t="str">
        <v/>
      </c>
      <c r="M25" s="736" t="str">
        <v/>
      </c>
      <c r="O25" s="758" t="str">
        <v>Escócia</v>
      </c>
      <c r="P25" s="735">
        <v>0</v>
      </c>
      <c r="Q25" s="735">
        <v>0</v>
      </c>
      <c r="R25" s="738">
        <v>0</v>
      </c>
      <c r="S25" s="740" t="str">
        <f>Language!$E$197</f>
        <v xml:space="preserve"> - </v>
      </c>
      <c r="T25" s="752">
        <f t="shared" si="8"/>
        <v>0</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43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EUA</v>
      </c>
      <c r="K29" s="744" t="str">
        <v>Paragua</v>
      </c>
      <c r="L29" s="744" t="str">
        <v>Austrál</v>
      </c>
      <c r="M29" s="745" t="str">
        <v>Turquia</v>
      </c>
      <c r="O29" s="743"/>
      <c r="P29" s="754" t="str">
        <f>Language!$E$131</f>
        <v>Pts.</v>
      </c>
      <c r="Q29" s="754" t="str">
        <f>Language!$E$132</f>
        <v>GD</v>
      </c>
      <c r="R29" s="847" t="str">
        <f>Language!$E$133</f>
        <v>Goals</v>
      </c>
      <c r="S29" s="848"/>
      <c r="T29" s="848"/>
      <c r="U29" s="746" t="str">
        <f t="array" ref="U29:X29">LEFT(CalcD!$BE$13:$BH$13,$D$4)</f>
        <v>EUA</v>
      </c>
      <c r="V29" s="744" t="str">
        <v>Paragua</v>
      </c>
      <c r="W29" s="744" t="str">
        <v>Austrál</v>
      </c>
      <c r="X29" s="745" t="str">
        <v>Turquia</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EUA</v>
      </c>
      <c r="E30" s="355">
        <f t="array" ref="E30:E33">CalcD!$E$22:$E$25</f>
        <v>0</v>
      </c>
      <c r="F30" s="355">
        <f>G30-I30</f>
        <v>0</v>
      </c>
      <c r="G30" s="741">
        <f t="array" ref="G30:G33">CalcD!$F$22:$F$25</f>
        <v>0</v>
      </c>
      <c r="H30" s="753" t="str">
        <f>Language!$E$197</f>
        <v xml:space="preserve"> - </v>
      </c>
      <c r="I30" s="750">
        <f t="array" ref="I30:I33">CalcD!$G$22:$G$25</f>
        <v>0</v>
      </c>
      <c r="J30" s="747" t="str">
        <f t="array" ref="J30:M33">CalcD!$H$22:$K$25</f>
        <v/>
      </c>
      <c r="K30" s="355" t="str">
        <v/>
      </c>
      <c r="L30" s="355" t="str">
        <v/>
      </c>
      <c r="M30" s="742" t="str">
        <v/>
      </c>
      <c r="O30" s="756" t="str">
        <f t="array" ref="O30:O33">CalcD!$AZ$14:$AZ$17</f>
        <v>EUA</v>
      </c>
      <c r="P30" s="355">
        <f t="array" ref="P30:P33">CalcD!$BA$14:$BA$17</f>
        <v>0</v>
      </c>
      <c r="Q30" s="355">
        <f t="array" ref="Q30:Q33">CalcD!$BB$14:$BB$17</f>
        <v>0</v>
      </c>
      <c r="R30" s="741">
        <f t="array" ref="R30:R33">CalcD!$BC$14:$BC$17</f>
        <v>0</v>
      </c>
      <c r="S30" s="753" t="str">
        <f>Language!$E$197</f>
        <v xml:space="preserve"> - </v>
      </c>
      <c r="T30" s="750">
        <f t="shared" ref="T30:T33" si="12">IF(O30="","",R30-Q30)</f>
        <v>0</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Paraguai</v>
      </c>
      <c r="E31" s="198">
        <v>0</v>
      </c>
      <c r="F31" s="198">
        <f t="shared" ref="F31:F33" si="15">G31-I31</f>
        <v>0</v>
      </c>
      <c r="G31" s="737">
        <v>0</v>
      </c>
      <c r="H31" s="739" t="str">
        <f>Language!$E$197</f>
        <v xml:space="preserve"> - </v>
      </c>
      <c r="I31" s="751">
        <v>0</v>
      </c>
      <c r="J31" s="748" t="str">
        <v/>
      </c>
      <c r="K31" s="733" t="str">
        <v/>
      </c>
      <c r="L31" s="198" t="str">
        <v/>
      </c>
      <c r="M31" s="734" t="str">
        <v/>
      </c>
      <c r="O31" s="757" t="str">
        <v>Paraguai</v>
      </c>
      <c r="P31" s="198">
        <v>0</v>
      </c>
      <c r="Q31" s="198">
        <v>0</v>
      </c>
      <c r="R31" s="737">
        <v>0</v>
      </c>
      <c r="S31" s="739" t="str">
        <f>Language!$E$197</f>
        <v xml:space="preserve"> - </v>
      </c>
      <c r="T31" s="751">
        <f t="shared" si="12"/>
        <v>0</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40</v>
      </c>
    </row>
    <row r="32" spans="2:49">
      <c r="B32" s="761" t="str">
        <v/>
      </c>
      <c r="D32" s="757" t="str">
        <v>Austrália</v>
      </c>
      <c r="E32" s="198">
        <v>0</v>
      </c>
      <c r="F32" s="198">
        <f t="shared" si="15"/>
        <v>0</v>
      </c>
      <c r="G32" s="737">
        <v>0</v>
      </c>
      <c r="H32" s="739" t="str">
        <f>Language!$E$197</f>
        <v xml:space="preserve"> - </v>
      </c>
      <c r="I32" s="751">
        <v>0</v>
      </c>
      <c r="J32" s="748" t="str">
        <v/>
      </c>
      <c r="K32" s="198" t="str">
        <v/>
      </c>
      <c r="L32" s="733" t="str">
        <v/>
      </c>
      <c r="M32" s="734" t="str">
        <v/>
      </c>
      <c r="O32" s="757" t="str">
        <v>Austrália</v>
      </c>
      <c r="P32" s="198">
        <v>0</v>
      </c>
      <c r="Q32" s="198">
        <v>0</v>
      </c>
      <c r="R32" s="737">
        <v>0</v>
      </c>
      <c r="S32" s="739" t="str">
        <f>Language!$E$197</f>
        <v xml:space="preserve"> - </v>
      </c>
      <c r="T32" s="751">
        <f t="shared" si="12"/>
        <v>0</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Turquia</v>
      </c>
      <c r="E33" s="735">
        <v>0</v>
      </c>
      <c r="F33" s="735">
        <f t="shared" si="15"/>
        <v>0</v>
      </c>
      <c r="G33" s="738">
        <v>0</v>
      </c>
      <c r="H33" s="740" t="str">
        <f>Language!$E$197</f>
        <v xml:space="preserve"> - </v>
      </c>
      <c r="I33" s="752">
        <v>0</v>
      </c>
      <c r="J33" s="749" t="str">
        <v/>
      </c>
      <c r="K33" s="735" t="str">
        <v/>
      </c>
      <c r="L33" s="735" t="str">
        <v/>
      </c>
      <c r="M33" s="736" t="str">
        <v/>
      </c>
      <c r="O33" s="758" t="str">
        <v>Turquia</v>
      </c>
      <c r="P33" s="735">
        <v>0</v>
      </c>
      <c r="Q33" s="735">
        <v>0</v>
      </c>
      <c r="R33" s="738">
        <v>0</v>
      </c>
      <c r="S33" s="740" t="str">
        <f>Language!$E$197</f>
        <v xml:space="preserve"> - </v>
      </c>
      <c r="T33" s="752">
        <f t="shared" si="12"/>
        <v>0</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22</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Alemanh</v>
      </c>
      <c r="K37" s="744" t="str">
        <v>Curaçao</v>
      </c>
      <c r="L37" s="744" t="str">
        <v>Costa d</v>
      </c>
      <c r="M37" s="745" t="str">
        <v>Equador</v>
      </c>
      <c r="O37" s="743"/>
      <c r="P37" s="754" t="str">
        <f>Language!$E$131</f>
        <v>Pts.</v>
      </c>
      <c r="Q37" s="754" t="str">
        <f>Language!$E$132</f>
        <v>GD</v>
      </c>
      <c r="R37" s="847" t="str">
        <f>Language!$E$133</f>
        <v>Goals</v>
      </c>
      <c r="S37" s="848"/>
      <c r="T37" s="848"/>
      <c r="U37" s="746" t="str">
        <f t="array" ref="U37:X37">LEFT(CalcE!$BE$13:$BH$13,$D$4)</f>
        <v>Alemanh</v>
      </c>
      <c r="V37" s="744" t="str">
        <v>Curaçao</v>
      </c>
      <c r="W37" s="744" t="str">
        <v>Costa d</v>
      </c>
      <c r="X37" s="745" t="str">
        <v>Equador</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Alemanha</v>
      </c>
      <c r="E38" s="355">
        <f t="array" ref="E38:E41">CalcE!$E$22:$E$25</f>
        <v>0</v>
      </c>
      <c r="F38" s="355">
        <f>G38-I38</f>
        <v>0</v>
      </c>
      <c r="G38" s="741">
        <f t="array" ref="G38:G41">CalcE!$F$22:$F$25</f>
        <v>0</v>
      </c>
      <c r="H38" s="753" t="str">
        <f>Language!$E$197</f>
        <v xml:space="preserve"> - </v>
      </c>
      <c r="I38" s="750">
        <f t="array" ref="I38:I41">CalcE!$G$22:$G$25</f>
        <v>0</v>
      </c>
      <c r="J38" s="747" t="str">
        <f t="array" ref="J38:M41">CalcE!$H$22:$K$25</f>
        <v/>
      </c>
      <c r="K38" s="355" t="str">
        <v/>
      </c>
      <c r="L38" s="355" t="str">
        <v/>
      </c>
      <c r="M38" s="742" t="str">
        <v/>
      </c>
      <c r="O38" s="756" t="str">
        <f t="array" ref="O38:O41">CalcE!$AZ$14:$AZ$17</f>
        <v>Alemanha</v>
      </c>
      <c r="P38" s="355">
        <f t="array" ref="P38:P41">CalcE!$BA$14:$BA$17</f>
        <v>0</v>
      </c>
      <c r="Q38" s="355">
        <f t="array" ref="Q38:Q41">CalcE!$BB$14:$BB$17</f>
        <v>0</v>
      </c>
      <c r="R38" s="741">
        <f t="array" ref="R38:R41">CalcE!$BC$14:$BC$17</f>
        <v>0</v>
      </c>
      <c r="S38" s="753" t="str">
        <f>Language!$E$197</f>
        <v xml:space="preserve"> - </v>
      </c>
      <c r="T38" s="750">
        <f t="shared" ref="T38:T41" si="16">IF(O38="","",R38-Q38)</f>
        <v>0</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Curaçao</v>
      </c>
      <c r="E39" s="198">
        <v>0</v>
      </c>
      <c r="F39" s="198">
        <f t="shared" ref="F39:F41" si="19">G39-I39</f>
        <v>0</v>
      </c>
      <c r="G39" s="737">
        <v>0</v>
      </c>
      <c r="H39" s="739" t="str">
        <f>Language!$E$197</f>
        <v xml:space="preserve"> - </v>
      </c>
      <c r="I39" s="751">
        <v>0</v>
      </c>
      <c r="J39" s="748" t="str">
        <v/>
      </c>
      <c r="K39" s="733" t="str">
        <v/>
      </c>
      <c r="L39" s="198" t="str">
        <v/>
      </c>
      <c r="M39" s="734" t="str">
        <v/>
      </c>
      <c r="O39" s="757" t="str">
        <v>Curaçao</v>
      </c>
      <c r="P39" s="198">
        <v>0</v>
      </c>
      <c r="Q39" s="198">
        <v>0</v>
      </c>
      <c r="R39" s="737">
        <v>0</v>
      </c>
      <c r="S39" s="739" t="str">
        <f>Language!$E$197</f>
        <v xml:space="preserve"> - </v>
      </c>
      <c r="T39" s="751">
        <f t="shared" si="16"/>
        <v>0</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82</v>
      </c>
    </row>
    <row r="40" spans="2:49">
      <c r="B40" s="761" t="str">
        <v/>
      </c>
      <c r="D40" s="757" t="str">
        <v>Costa do Marfim</v>
      </c>
      <c r="E40" s="198">
        <v>0</v>
      </c>
      <c r="F40" s="198">
        <f t="shared" si="19"/>
        <v>0</v>
      </c>
      <c r="G40" s="737">
        <v>0</v>
      </c>
      <c r="H40" s="739" t="str">
        <f>Language!$E$197</f>
        <v xml:space="preserve"> - </v>
      </c>
      <c r="I40" s="751">
        <v>0</v>
      </c>
      <c r="J40" s="748" t="str">
        <v/>
      </c>
      <c r="K40" s="198" t="str">
        <v/>
      </c>
      <c r="L40" s="733" t="str">
        <v/>
      </c>
      <c r="M40" s="734" t="str">
        <v/>
      </c>
      <c r="O40" s="757" t="str">
        <v>Costa do Marfim</v>
      </c>
      <c r="P40" s="198">
        <v>0</v>
      </c>
      <c r="Q40" s="198">
        <v>0</v>
      </c>
      <c r="R40" s="737">
        <v>0</v>
      </c>
      <c r="S40" s="739" t="str">
        <f>Language!$E$197</f>
        <v xml:space="preserve"> - </v>
      </c>
      <c r="T40" s="751">
        <f t="shared" si="16"/>
        <v>0</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Equador</v>
      </c>
      <c r="E41" s="735">
        <v>0</v>
      </c>
      <c r="F41" s="735">
        <f t="shared" si="19"/>
        <v>0</v>
      </c>
      <c r="G41" s="738">
        <v>0</v>
      </c>
      <c r="H41" s="740" t="str">
        <f>Language!$E$197</f>
        <v xml:space="preserve"> - </v>
      </c>
      <c r="I41" s="752">
        <v>0</v>
      </c>
      <c r="J41" s="749" t="str">
        <v/>
      </c>
      <c r="K41" s="735" t="str">
        <v/>
      </c>
      <c r="L41" s="735" t="str">
        <v/>
      </c>
      <c r="M41" s="736" t="str">
        <v/>
      </c>
      <c r="O41" s="758" t="str">
        <v>Equador</v>
      </c>
      <c r="P41" s="735">
        <v>0</v>
      </c>
      <c r="Q41" s="735">
        <v>0</v>
      </c>
      <c r="R41" s="738">
        <v>0</v>
      </c>
      <c r="S41" s="740" t="str">
        <f>Language!$E$197</f>
        <v xml:space="preserve"> - </v>
      </c>
      <c r="T41" s="752">
        <f t="shared" si="16"/>
        <v>0</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23</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Holanda</v>
      </c>
      <c r="K45" s="744" t="str">
        <v>Japão</v>
      </c>
      <c r="L45" s="744" t="str">
        <v>Suécia</v>
      </c>
      <c r="M45" s="745" t="str">
        <v>Tunísia</v>
      </c>
      <c r="O45" s="743"/>
      <c r="P45" s="754" t="str">
        <f>Language!$E$131</f>
        <v>Pts.</v>
      </c>
      <c r="Q45" s="754" t="str">
        <f>Language!$E$132</f>
        <v>GD</v>
      </c>
      <c r="R45" s="847" t="str">
        <f>Language!$E$133</f>
        <v>Goals</v>
      </c>
      <c r="S45" s="848"/>
      <c r="T45" s="848"/>
      <c r="U45" s="746" t="str">
        <f t="array" ref="U45:X45">LEFT(CalcF!$BE$13:$BH$13,$D$4)</f>
        <v>Holanda</v>
      </c>
      <c r="V45" s="744" t="str">
        <v>Japão</v>
      </c>
      <c r="W45" s="744" t="str">
        <v>Suécia</v>
      </c>
      <c r="X45" s="745" t="str">
        <v>Tunísia</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Holanda</v>
      </c>
      <c r="E46" s="355">
        <f t="array" ref="E46:E49">CalcF!$E$22:$E$25</f>
        <v>0</v>
      </c>
      <c r="F46" s="355">
        <f>G46-I46</f>
        <v>0</v>
      </c>
      <c r="G46" s="741">
        <f t="array" ref="G46:G49">CalcF!$F$22:$F$25</f>
        <v>0</v>
      </c>
      <c r="H46" s="753" t="str">
        <f>Language!$E$197</f>
        <v xml:space="preserve"> - </v>
      </c>
      <c r="I46" s="750">
        <f t="array" ref="I46:I49">CalcF!$G$22:$G$25</f>
        <v>0</v>
      </c>
      <c r="J46" s="747" t="str">
        <f t="array" ref="J46:M49">CalcF!$H$22:$K$25</f>
        <v/>
      </c>
      <c r="K46" s="355" t="str">
        <v/>
      </c>
      <c r="L46" s="355" t="str">
        <v/>
      </c>
      <c r="M46" s="742" t="str">
        <v/>
      </c>
      <c r="O46" s="756" t="str">
        <f t="array" ref="O46:O49">CalcF!$AZ$14:$AZ$17</f>
        <v>Holanda</v>
      </c>
      <c r="P46" s="355">
        <f t="array" ref="P46:P49">CalcF!$BA$14:$BA$17</f>
        <v>0</v>
      </c>
      <c r="Q46" s="355">
        <f t="array" ref="Q46:Q49">CalcF!$BB$14:$BB$17</f>
        <v>0</v>
      </c>
      <c r="R46" s="741">
        <f t="array" ref="R46:R49">CalcF!$BC$14:$BC$17</f>
        <v>0</v>
      </c>
      <c r="S46" s="753" t="str">
        <f>Language!$E$197</f>
        <v xml:space="preserve"> - </v>
      </c>
      <c r="T46" s="750">
        <f t="shared" ref="T46:T49" si="20">IF(O46="","",R46-Q46)</f>
        <v>0</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Japão</v>
      </c>
      <c r="E47" s="198">
        <v>0</v>
      </c>
      <c r="F47" s="198">
        <f t="shared" ref="F47:F49" si="23">G47-I47</f>
        <v>0</v>
      </c>
      <c r="G47" s="737">
        <v>0</v>
      </c>
      <c r="H47" s="739" t="str">
        <f>Language!$E$197</f>
        <v xml:space="preserve"> - </v>
      </c>
      <c r="I47" s="751">
        <v>0</v>
      </c>
      <c r="J47" s="748" t="str">
        <v/>
      </c>
      <c r="K47" s="733" t="str">
        <v/>
      </c>
      <c r="L47" s="198" t="str">
        <v/>
      </c>
      <c r="M47" s="734" t="str">
        <v/>
      </c>
      <c r="O47" s="757" t="str">
        <v>Japão</v>
      </c>
      <c r="P47" s="198">
        <v>0</v>
      </c>
      <c r="Q47" s="198">
        <v>0</v>
      </c>
      <c r="R47" s="737">
        <v>0</v>
      </c>
      <c r="S47" s="739" t="str">
        <f>Language!$E$197</f>
        <v xml:space="preserve"> - </v>
      </c>
      <c r="T47" s="751">
        <f t="shared" si="20"/>
        <v>0</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Suécia</v>
      </c>
      <c r="E48" s="198">
        <v>0</v>
      </c>
      <c r="F48" s="198">
        <f t="shared" si="23"/>
        <v>0</v>
      </c>
      <c r="G48" s="737">
        <v>0</v>
      </c>
      <c r="H48" s="739" t="str">
        <f>Language!$E$197</f>
        <v xml:space="preserve"> - </v>
      </c>
      <c r="I48" s="751">
        <v>0</v>
      </c>
      <c r="J48" s="748" t="str">
        <v/>
      </c>
      <c r="K48" s="198" t="str">
        <v/>
      </c>
      <c r="L48" s="733" t="str">
        <v/>
      </c>
      <c r="M48" s="734" t="str">
        <v/>
      </c>
      <c r="O48" s="757" t="str">
        <v>Suécia</v>
      </c>
      <c r="P48" s="198">
        <v>0</v>
      </c>
      <c r="Q48" s="198">
        <v>0</v>
      </c>
      <c r="R48" s="737">
        <v>0</v>
      </c>
      <c r="S48" s="739" t="str">
        <f>Language!$E$197</f>
        <v xml:space="preserve"> - </v>
      </c>
      <c r="T48" s="751">
        <f t="shared" si="20"/>
        <v>0</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Tunísia</v>
      </c>
      <c r="E49" s="735">
        <v>0</v>
      </c>
      <c r="F49" s="735">
        <f t="shared" si="23"/>
        <v>0</v>
      </c>
      <c r="G49" s="738">
        <v>0</v>
      </c>
      <c r="H49" s="740" t="str">
        <f>Language!$E$197</f>
        <v xml:space="preserve"> - </v>
      </c>
      <c r="I49" s="752">
        <v>0</v>
      </c>
      <c r="J49" s="749" t="str">
        <v/>
      </c>
      <c r="K49" s="735" t="str">
        <v/>
      </c>
      <c r="L49" s="735" t="str">
        <v/>
      </c>
      <c r="M49" s="736" t="str">
        <v/>
      </c>
      <c r="O49" s="758" t="str">
        <v>Tunísia</v>
      </c>
      <c r="P49" s="735">
        <v>0</v>
      </c>
      <c r="Q49" s="735">
        <v>0</v>
      </c>
      <c r="R49" s="738">
        <v>0</v>
      </c>
      <c r="S49" s="740" t="str">
        <f>Language!$E$197</f>
        <v xml:space="preserve"> - </v>
      </c>
      <c r="T49" s="752">
        <f t="shared" si="20"/>
        <v>0</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Bélgica</v>
      </c>
      <c r="K53" s="744" t="str">
        <v>Egito</v>
      </c>
      <c r="L53" s="744" t="str">
        <v>Irã</v>
      </c>
      <c r="M53" s="745" t="str">
        <v>Nova Ze</v>
      </c>
      <c r="O53" s="743"/>
      <c r="P53" s="754" t="str">
        <f>Language!$E$131</f>
        <v>Pts.</v>
      </c>
      <c r="Q53" s="754" t="str">
        <f>Language!$E$132</f>
        <v>GD</v>
      </c>
      <c r="R53" s="847" t="str">
        <f>Language!$E$133</f>
        <v>Goals</v>
      </c>
      <c r="S53" s="848"/>
      <c r="T53" s="848"/>
      <c r="U53" s="746" t="str">
        <f t="array" ref="U53:X53">LEFT(CalcG!$BE$13:$BH$13,$D$4)</f>
        <v>Bélgica</v>
      </c>
      <c r="V53" s="744" t="str">
        <v>Egito</v>
      </c>
      <c r="W53" s="744" t="str">
        <v>Irã</v>
      </c>
      <c r="X53" s="745" t="str">
        <v>Nova Ze</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Bélgica</v>
      </c>
      <c r="E54" s="355">
        <f t="array" ref="E54:E57">CalcG!$E$22:$E$25</f>
        <v>0</v>
      </c>
      <c r="F54" s="355">
        <f>G54-I54</f>
        <v>0</v>
      </c>
      <c r="G54" s="741">
        <f t="array" ref="G54:G57">CalcG!$F$22:$F$25</f>
        <v>0</v>
      </c>
      <c r="H54" s="753" t="str">
        <f>Language!$E$197</f>
        <v xml:space="preserve"> - </v>
      </c>
      <c r="I54" s="750">
        <f t="array" ref="I54:I57">CalcG!$G$22:$G$25</f>
        <v>0</v>
      </c>
      <c r="J54" s="747" t="str">
        <f t="array" ref="J54:M57">CalcG!$H$22:$K$25</f>
        <v/>
      </c>
      <c r="K54" s="355" t="str">
        <v/>
      </c>
      <c r="L54" s="355" t="str">
        <v/>
      </c>
      <c r="M54" s="742" t="str">
        <v/>
      </c>
      <c r="O54" s="756" t="str">
        <f t="array" ref="O54:O57">CalcG!$AZ$14:$AZ$17</f>
        <v>Bélgica</v>
      </c>
      <c r="P54" s="355">
        <f t="array" ref="P54:P57">CalcG!$BA$14:$BA$17</f>
        <v>0</v>
      </c>
      <c r="Q54" s="355">
        <f t="array" ref="Q54:Q57">CalcG!$BB$14:$BB$17</f>
        <v>0</v>
      </c>
      <c r="R54" s="741">
        <f t="array" ref="R54:R57">CalcG!$BC$14:$BC$17</f>
        <v>0</v>
      </c>
      <c r="S54" s="753" t="str">
        <f>Language!$E$197</f>
        <v xml:space="preserve"> - </v>
      </c>
      <c r="T54" s="750">
        <f t="shared" ref="T54:T57" si="24">IF(O54="","",R54-Q54)</f>
        <v>0</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Egito</v>
      </c>
      <c r="E55" s="198">
        <v>0</v>
      </c>
      <c r="F55" s="198">
        <f t="shared" ref="F55:F57" si="27">G55-I55</f>
        <v>0</v>
      </c>
      <c r="G55" s="737">
        <v>0</v>
      </c>
      <c r="H55" s="739" t="str">
        <f>Language!$E$197</f>
        <v xml:space="preserve"> - </v>
      </c>
      <c r="I55" s="751">
        <v>0</v>
      </c>
      <c r="J55" s="748" t="str">
        <v/>
      </c>
      <c r="K55" s="733" t="str">
        <v/>
      </c>
      <c r="L55" s="198" t="str">
        <v/>
      </c>
      <c r="M55" s="734" t="str">
        <v/>
      </c>
      <c r="O55" s="757" t="str">
        <v>Egito</v>
      </c>
      <c r="P55" s="198">
        <v>0</v>
      </c>
      <c r="Q55" s="198">
        <v>0</v>
      </c>
      <c r="R55" s="737">
        <v>0</v>
      </c>
      <c r="S55" s="739" t="str">
        <f>Language!$E$197</f>
        <v xml:space="preserve"> - </v>
      </c>
      <c r="T55" s="751">
        <f t="shared" si="24"/>
        <v>0</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Irã</v>
      </c>
      <c r="E56" s="198">
        <v>0</v>
      </c>
      <c r="F56" s="198">
        <f t="shared" si="27"/>
        <v>0</v>
      </c>
      <c r="G56" s="737">
        <v>0</v>
      </c>
      <c r="H56" s="739" t="str">
        <f>Language!$E$197</f>
        <v xml:space="preserve"> - </v>
      </c>
      <c r="I56" s="751">
        <v>0</v>
      </c>
      <c r="J56" s="748" t="str">
        <v/>
      </c>
      <c r="K56" s="198" t="str">
        <v/>
      </c>
      <c r="L56" s="733" t="str">
        <v/>
      </c>
      <c r="M56" s="734" t="str">
        <v/>
      </c>
      <c r="O56" s="757" t="str">
        <v>Irã</v>
      </c>
      <c r="P56" s="198">
        <v>0</v>
      </c>
      <c r="Q56" s="198">
        <v>0</v>
      </c>
      <c r="R56" s="737">
        <v>0</v>
      </c>
      <c r="S56" s="739" t="str">
        <f>Language!$E$197</f>
        <v xml:space="preserve"> - </v>
      </c>
      <c r="T56" s="751">
        <f t="shared" si="24"/>
        <v>0</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Nova Zelândia</v>
      </c>
      <c r="E57" s="735">
        <v>0</v>
      </c>
      <c r="F57" s="735">
        <f t="shared" si="27"/>
        <v>0</v>
      </c>
      <c r="G57" s="738">
        <v>0</v>
      </c>
      <c r="H57" s="740" t="str">
        <f>Language!$E$197</f>
        <v xml:space="preserve"> - </v>
      </c>
      <c r="I57" s="752">
        <v>0</v>
      </c>
      <c r="J57" s="749" t="str">
        <v/>
      </c>
      <c r="K57" s="735" t="str">
        <v/>
      </c>
      <c r="L57" s="735" t="str">
        <v/>
      </c>
      <c r="M57" s="736" t="str">
        <v/>
      </c>
      <c r="O57" s="758" t="str">
        <v>Nova Zelândia</v>
      </c>
      <c r="P57" s="735">
        <v>0</v>
      </c>
      <c r="Q57" s="735">
        <v>0</v>
      </c>
      <c r="R57" s="738">
        <v>0</v>
      </c>
      <c r="S57" s="740" t="str">
        <f>Language!$E$197</f>
        <v xml:space="preserve"> - </v>
      </c>
      <c r="T57" s="752">
        <f t="shared" si="24"/>
        <v>0</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Espanha</v>
      </c>
      <c r="K61" s="744" t="str">
        <v>Cabo Ve</v>
      </c>
      <c r="L61" s="744" t="str">
        <v xml:space="preserve">Arábia </v>
      </c>
      <c r="M61" s="745" t="str">
        <v>Uruguai</v>
      </c>
      <c r="O61" s="743"/>
      <c r="P61" s="754" t="str">
        <f>Language!$E$131</f>
        <v>Pts.</v>
      </c>
      <c r="Q61" s="754" t="str">
        <f>Language!$E$132</f>
        <v>GD</v>
      </c>
      <c r="R61" s="847" t="str">
        <f>Language!$E$133</f>
        <v>Goals</v>
      </c>
      <c r="S61" s="848"/>
      <c r="T61" s="848"/>
      <c r="U61" s="746" t="str">
        <f t="array" ref="U61:X61">LEFT(CalcH!$BE$13:$BH$13,$D$4)</f>
        <v>Espanha</v>
      </c>
      <c r="V61" s="744" t="str">
        <v>Cabo Ve</v>
      </c>
      <c r="W61" s="744" t="str">
        <v xml:space="preserve">Arábia </v>
      </c>
      <c r="X61" s="745" t="str">
        <v>Uruguai</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Espanha</v>
      </c>
      <c r="E62" s="355">
        <f t="array" ref="E62:E65">CalcH!$E$22:$E$25</f>
        <v>0</v>
      </c>
      <c r="F62" s="355">
        <f>G62-I62</f>
        <v>0</v>
      </c>
      <c r="G62" s="741">
        <f t="array" ref="G62:G65">CalcH!$F$22:$F$25</f>
        <v>0</v>
      </c>
      <c r="H62" s="753" t="str">
        <f>Language!$E$197</f>
        <v xml:space="preserve"> - </v>
      </c>
      <c r="I62" s="750">
        <f t="array" ref="I62:I65">CalcH!$G$22:$G$25</f>
        <v>0</v>
      </c>
      <c r="J62" s="747" t="str">
        <f t="array" ref="J62:M65">CalcH!$H$22:$K$25</f>
        <v/>
      </c>
      <c r="K62" s="355" t="str">
        <v/>
      </c>
      <c r="L62" s="355" t="str">
        <v/>
      </c>
      <c r="M62" s="742" t="str">
        <v/>
      </c>
      <c r="O62" s="756" t="str">
        <f t="array" ref="O62:O65">CalcH!$AZ$14:$AZ$17</f>
        <v>Espanha</v>
      </c>
      <c r="P62" s="355">
        <f t="array" ref="P62:P65">CalcH!$BA$14:$BA$17</f>
        <v>0</v>
      </c>
      <c r="Q62" s="355">
        <f t="array" ref="Q62:Q65">CalcH!$BB$14:$BB$17</f>
        <v>0</v>
      </c>
      <c r="R62" s="741">
        <f t="array" ref="R62:R65">CalcH!$BC$14:$BC$17</f>
        <v>0</v>
      </c>
      <c r="S62" s="753" t="str">
        <f>Language!$E$197</f>
        <v xml:space="preserve"> - </v>
      </c>
      <c r="T62" s="750">
        <f t="shared" ref="T62:T65" si="28">IF(O62="","",R62-Q62)</f>
        <v>0</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Cabo Verde</v>
      </c>
      <c r="E63" s="198">
        <v>0</v>
      </c>
      <c r="F63" s="198">
        <f t="shared" ref="F63:F65" si="31">G63-I63</f>
        <v>0</v>
      </c>
      <c r="G63" s="737">
        <v>0</v>
      </c>
      <c r="H63" s="739" t="str">
        <f>Language!$E$197</f>
        <v xml:space="preserve"> - </v>
      </c>
      <c r="I63" s="751">
        <v>0</v>
      </c>
      <c r="J63" s="748" t="str">
        <v/>
      </c>
      <c r="K63" s="733" t="str">
        <v/>
      </c>
      <c r="L63" s="198" t="str">
        <v/>
      </c>
      <c r="M63" s="734" t="str">
        <v/>
      </c>
      <c r="O63" s="757" t="str">
        <v>Cabo Verde</v>
      </c>
      <c r="P63" s="198">
        <v>0</v>
      </c>
      <c r="Q63" s="198">
        <v>0</v>
      </c>
      <c r="R63" s="737">
        <v>0</v>
      </c>
      <c r="S63" s="739" t="str">
        <f>Language!$E$197</f>
        <v xml:space="preserve"> - </v>
      </c>
      <c r="T63" s="751">
        <f t="shared" si="28"/>
        <v>0</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69</v>
      </c>
    </row>
    <row r="64" spans="2:49">
      <c r="B64" s="761" t="str">
        <v/>
      </c>
      <c r="D64" s="757" t="str">
        <v>Arábia Saudita</v>
      </c>
      <c r="E64" s="198">
        <v>0</v>
      </c>
      <c r="F64" s="198">
        <f t="shared" si="31"/>
        <v>0</v>
      </c>
      <c r="G64" s="737">
        <v>0</v>
      </c>
      <c r="H64" s="739" t="str">
        <f>Language!$E$197</f>
        <v xml:space="preserve"> - </v>
      </c>
      <c r="I64" s="751">
        <v>0</v>
      </c>
      <c r="J64" s="748" t="str">
        <v/>
      </c>
      <c r="K64" s="198" t="str">
        <v/>
      </c>
      <c r="L64" s="733" t="str">
        <v/>
      </c>
      <c r="M64" s="734" t="str">
        <v/>
      </c>
      <c r="O64" s="757" t="str">
        <v>Arábia Saudita</v>
      </c>
      <c r="P64" s="198">
        <v>0</v>
      </c>
      <c r="Q64" s="198">
        <v>0</v>
      </c>
      <c r="R64" s="737">
        <v>0</v>
      </c>
      <c r="S64" s="739" t="str">
        <f>Language!$E$197</f>
        <v xml:space="preserve"> - </v>
      </c>
      <c r="T64" s="751">
        <f t="shared" si="28"/>
        <v>0</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Uruguai</v>
      </c>
      <c r="E65" s="735">
        <v>0</v>
      </c>
      <c r="F65" s="735">
        <f t="shared" si="31"/>
        <v>0</v>
      </c>
      <c r="G65" s="738">
        <v>0</v>
      </c>
      <c r="H65" s="740" t="str">
        <f>Language!$E$197</f>
        <v xml:space="preserve"> - </v>
      </c>
      <c r="I65" s="752">
        <v>0</v>
      </c>
      <c r="J65" s="749" t="str">
        <v/>
      </c>
      <c r="K65" s="735" t="str">
        <v/>
      </c>
      <c r="L65" s="735" t="str">
        <v/>
      </c>
      <c r="M65" s="736" t="str">
        <v/>
      </c>
      <c r="O65" s="758" t="str">
        <v>Uruguai</v>
      </c>
      <c r="P65" s="735">
        <v>0</v>
      </c>
      <c r="Q65" s="735">
        <v>0</v>
      </c>
      <c r="R65" s="738">
        <v>0</v>
      </c>
      <c r="S65" s="740" t="str">
        <f>Language!$E$197</f>
        <v xml:space="preserve"> - </v>
      </c>
      <c r="T65" s="752">
        <f t="shared" si="28"/>
        <v>0</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17</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França</v>
      </c>
      <c r="K69" s="744" t="str">
        <v>Senegal</v>
      </c>
      <c r="L69" s="744" t="str">
        <v>Iraque</v>
      </c>
      <c r="M69" s="745" t="str">
        <v>Noruega</v>
      </c>
      <c r="O69" s="743"/>
      <c r="P69" s="754" t="str">
        <f>Language!$E$131</f>
        <v>Pts.</v>
      </c>
      <c r="Q69" s="754" t="str">
        <f>Language!$E$132</f>
        <v>GD</v>
      </c>
      <c r="R69" s="847" t="str">
        <f>Language!$E$133</f>
        <v>Goals</v>
      </c>
      <c r="S69" s="848"/>
      <c r="T69" s="848"/>
      <c r="U69" s="746" t="str">
        <f t="array" ref="U69:X69">LEFT(CalcI!$BE$13:$BH$13,$D$4)</f>
        <v>França</v>
      </c>
      <c r="V69" s="744" t="str">
        <v>Senegal</v>
      </c>
      <c r="W69" s="744" t="str">
        <v>Iraque</v>
      </c>
      <c r="X69" s="745" t="str">
        <v>Noruega</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França</v>
      </c>
      <c r="E70" s="355">
        <f t="array" ref="E70:E73">CalcI!$E$22:$E$25</f>
        <v>0</v>
      </c>
      <c r="F70" s="355">
        <f>G70-I70</f>
        <v>0</v>
      </c>
      <c r="G70" s="741">
        <f t="array" ref="G70:G73">CalcI!$F$22:$F$25</f>
        <v>0</v>
      </c>
      <c r="H70" s="753" t="str">
        <f>Language!$E$197</f>
        <v xml:space="preserve"> - </v>
      </c>
      <c r="I70" s="750">
        <f t="array" ref="I70:I73">CalcI!$G$22:$G$25</f>
        <v>0</v>
      </c>
      <c r="J70" s="747" t="str">
        <f t="array" ref="J70:M73">CalcI!$H$22:$K$25</f>
        <v/>
      </c>
      <c r="K70" s="355" t="str">
        <v/>
      </c>
      <c r="L70" s="355" t="str">
        <v/>
      </c>
      <c r="M70" s="742" t="str">
        <v/>
      </c>
      <c r="O70" s="756" t="str">
        <f t="array" ref="O70:O73">CalcI!$AZ$14:$AZ$17</f>
        <v>França</v>
      </c>
      <c r="P70" s="355">
        <f t="array" ref="P70:P73">CalcI!$BA$14:$BA$17</f>
        <v>0</v>
      </c>
      <c r="Q70" s="355">
        <f t="array" ref="Q70:Q73">CalcI!$BB$14:$BB$17</f>
        <v>0</v>
      </c>
      <c r="R70" s="741">
        <f t="array" ref="R70:R73">CalcI!$BC$14:$BC$17</f>
        <v>0</v>
      </c>
      <c r="S70" s="753" t="str">
        <f>Language!$E$197</f>
        <v xml:space="preserve"> - </v>
      </c>
      <c r="T70" s="750">
        <f t="shared" ref="T70:T73" si="32">IF(O70="","",R70-Q70)</f>
        <v>0</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0</v>
      </c>
      <c r="F71" s="198">
        <f t="shared" ref="F71:F73" si="35">G71-I71</f>
        <v>0</v>
      </c>
      <c r="G71" s="737">
        <v>0</v>
      </c>
      <c r="H71" s="739" t="str">
        <f>Language!$E$197</f>
        <v xml:space="preserve"> - </v>
      </c>
      <c r="I71" s="751">
        <v>0</v>
      </c>
      <c r="J71" s="748" t="str">
        <v/>
      </c>
      <c r="K71" s="733" t="str">
        <v/>
      </c>
      <c r="L71" s="198" t="str">
        <v/>
      </c>
      <c r="M71" s="734" t="str">
        <v/>
      </c>
      <c r="O71" s="757" t="str">
        <v>Senegal</v>
      </c>
      <c r="P71" s="198">
        <v>0</v>
      </c>
      <c r="Q71" s="198">
        <v>0</v>
      </c>
      <c r="R71" s="737">
        <v>0</v>
      </c>
      <c r="S71" s="739" t="str">
        <f>Language!$E$197</f>
        <v xml:space="preserve"> - </v>
      </c>
      <c r="T71" s="751">
        <f t="shared" si="32"/>
        <v>0</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Iraque</v>
      </c>
      <c r="E72" s="198">
        <v>0</v>
      </c>
      <c r="F72" s="198">
        <f t="shared" si="35"/>
        <v>0</v>
      </c>
      <c r="G72" s="737">
        <v>0</v>
      </c>
      <c r="H72" s="739" t="str">
        <f>Language!$E$197</f>
        <v xml:space="preserve"> - </v>
      </c>
      <c r="I72" s="751">
        <v>0</v>
      </c>
      <c r="J72" s="748" t="str">
        <v/>
      </c>
      <c r="K72" s="198" t="str">
        <v/>
      </c>
      <c r="L72" s="733" t="str">
        <v/>
      </c>
      <c r="M72" s="734" t="str">
        <v/>
      </c>
      <c r="O72" s="757" t="str">
        <v>Iraque</v>
      </c>
      <c r="P72" s="198">
        <v>0</v>
      </c>
      <c r="Q72" s="198">
        <v>0</v>
      </c>
      <c r="R72" s="737">
        <v>0</v>
      </c>
      <c r="S72" s="739" t="str">
        <f>Language!$E$197</f>
        <v xml:space="preserve"> - </v>
      </c>
      <c r="T72" s="751">
        <f t="shared" si="32"/>
        <v>0</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57</v>
      </c>
    </row>
    <row r="73" spans="2:49" ht="15" thickBot="1">
      <c r="B73" s="761" t="str">
        <v/>
      </c>
      <c r="D73" s="758" t="str">
        <v>Noruega</v>
      </c>
      <c r="E73" s="735">
        <v>0</v>
      </c>
      <c r="F73" s="735">
        <f t="shared" si="35"/>
        <v>0</v>
      </c>
      <c r="G73" s="738">
        <v>0</v>
      </c>
      <c r="H73" s="740" t="str">
        <f>Language!$E$197</f>
        <v xml:space="preserve"> - </v>
      </c>
      <c r="I73" s="752">
        <v>0</v>
      </c>
      <c r="J73" s="749" t="str">
        <v/>
      </c>
      <c r="K73" s="735" t="str">
        <v/>
      </c>
      <c r="L73" s="735" t="str">
        <v/>
      </c>
      <c r="M73" s="736" t="str">
        <v/>
      </c>
      <c r="O73" s="758" t="str">
        <v>Noruega</v>
      </c>
      <c r="P73" s="735">
        <v>0</v>
      </c>
      <c r="Q73" s="735">
        <v>0</v>
      </c>
      <c r="R73" s="738">
        <v>0</v>
      </c>
      <c r="S73" s="740" t="str">
        <f>Language!$E$197</f>
        <v xml:space="preserve"> - </v>
      </c>
      <c r="T73" s="752">
        <f t="shared" si="32"/>
        <v>0</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31</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Argélia</v>
      </c>
      <c r="L77" s="744" t="str">
        <v>Áustria</v>
      </c>
      <c r="M77" s="745" t="str">
        <v>Jordâni</v>
      </c>
      <c r="O77" s="743"/>
      <c r="P77" s="754" t="str">
        <f>Language!$E$131</f>
        <v>Pts.</v>
      </c>
      <c r="Q77" s="754" t="str">
        <f>Language!$E$132</f>
        <v>GD</v>
      </c>
      <c r="R77" s="847" t="str">
        <f>Language!$E$133</f>
        <v>Goals</v>
      </c>
      <c r="S77" s="848"/>
      <c r="T77" s="848"/>
      <c r="U77" s="746" t="str">
        <f t="array" ref="U77:X77">LEFT(CalcJ!$BE$13:$BH$13,$D$4)</f>
        <v>Argenti</v>
      </c>
      <c r="V77" s="744" t="str">
        <v>Argélia</v>
      </c>
      <c r="W77" s="744" t="str">
        <v>Áustria</v>
      </c>
      <c r="X77" s="745" t="str">
        <v>Jordâni</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0</v>
      </c>
      <c r="F78" s="355">
        <f>G78-I78</f>
        <v>0</v>
      </c>
      <c r="G78" s="741">
        <f t="array" ref="G78:G81">CalcJ!$F$22:$F$25</f>
        <v>0</v>
      </c>
      <c r="H78" s="753" t="str">
        <f>Language!$E$197</f>
        <v xml:space="preserve"> - </v>
      </c>
      <c r="I78" s="750">
        <f t="array" ref="I78:I81">CalcJ!$G$22:$G$25</f>
        <v>0</v>
      </c>
      <c r="J78" s="747" t="str">
        <f t="array" ref="J78:M81">CalcJ!$H$22:$K$25</f>
        <v/>
      </c>
      <c r="K78" s="355" t="str">
        <v/>
      </c>
      <c r="L78" s="355" t="str">
        <v/>
      </c>
      <c r="M78" s="742" t="str">
        <v/>
      </c>
      <c r="O78" s="756" t="str">
        <f t="array" ref="O78:O81">CalcJ!$AZ$14:$AZ$17</f>
        <v>Argentina</v>
      </c>
      <c r="P78" s="355">
        <f t="array" ref="P78:P81">CalcJ!$BA$14:$BA$17</f>
        <v>0</v>
      </c>
      <c r="Q78" s="355">
        <f t="array" ref="Q78:Q81">CalcJ!$BB$14:$BB$17</f>
        <v>0</v>
      </c>
      <c r="R78" s="741">
        <f t="array" ref="R78:R81">CalcJ!$BC$14:$BC$17</f>
        <v>0</v>
      </c>
      <c r="S78" s="753" t="str">
        <f>Language!$E$197</f>
        <v xml:space="preserve"> - </v>
      </c>
      <c r="T78" s="750">
        <f t="shared" ref="T78:T81" si="36">IF(O78="","",R78-Q78)</f>
        <v>0</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Argélia</v>
      </c>
      <c r="E79" s="198">
        <v>0</v>
      </c>
      <c r="F79" s="198">
        <f t="shared" ref="F79:F81" si="39">G79-I79</f>
        <v>0</v>
      </c>
      <c r="G79" s="737">
        <v>0</v>
      </c>
      <c r="H79" s="739" t="str">
        <f>Language!$E$197</f>
        <v xml:space="preserve"> - </v>
      </c>
      <c r="I79" s="751">
        <v>0</v>
      </c>
      <c r="J79" s="748" t="str">
        <v/>
      </c>
      <c r="K79" s="733" t="str">
        <v/>
      </c>
      <c r="L79" s="198" t="str">
        <v/>
      </c>
      <c r="M79" s="734" t="str">
        <v/>
      </c>
      <c r="O79" s="757" t="str">
        <v>Argélia</v>
      </c>
      <c r="P79" s="198">
        <v>0</v>
      </c>
      <c r="Q79" s="198">
        <v>0</v>
      </c>
      <c r="R79" s="737">
        <v>0</v>
      </c>
      <c r="S79" s="739" t="str">
        <f>Language!$E$197</f>
        <v xml:space="preserve"> - </v>
      </c>
      <c r="T79" s="751">
        <f t="shared" si="36"/>
        <v>0</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Áustria</v>
      </c>
      <c r="E80" s="198">
        <v>0</v>
      </c>
      <c r="F80" s="198">
        <f t="shared" si="39"/>
        <v>0</v>
      </c>
      <c r="G80" s="737">
        <v>0</v>
      </c>
      <c r="H80" s="739" t="str">
        <f>Language!$E$197</f>
        <v xml:space="preserve"> - </v>
      </c>
      <c r="I80" s="751">
        <v>0</v>
      </c>
      <c r="J80" s="748" t="str">
        <v/>
      </c>
      <c r="K80" s="198" t="str">
        <v/>
      </c>
      <c r="L80" s="733" t="str">
        <v/>
      </c>
      <c r="M80" s="734" t="str">
        <v/>
      </c>
      <c r="O80" s="757" t="str">
        <v>Áustria</v>
      </c>
      <c r="P80" s="198">
        <v>0</v>
      </c>
      <c r="Q80" s="198">
        <v>0</v>
      </c>
      <c r="R80" s="737">
        <v>0</v>
      </c>
      <c r="S80" s="739" t="str">
        <f>Language!$E$197</f>
        <v xml:space="preserve"> - </v>
      </c>
      <c r="T80" s="751">
        <f t="shared" si="36"/>
        <v>0</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5" thickBot="1">
      <c r="B81" s="761" t="str">
        <v/>
      </c>
      <c r="D81" s="758" t="str">
        <v>Jordânia</v>
      </c>
      <c r="E81" s="735">
        <v>0</v>
      </c>
      <c r="F81" s="735">
        <f t="shared" si="39"/>
        <v>0</v>
      </c>
      <c r="G81" s="738">
        <v>0</v>
      </c>
      <c r="H81" s="740" t="str">
        <f>Language!$E$197</f>
        <v xml:space="preserve"> - </v>
      </c>
      <c r="I81" s="752">
        <v>0</v>
      </c>
      <c r="J81" s="749" t="str">
        <v/>
      </c>
      <c r="K81" s="735" t="str">
        <v/>
      </c>
      <c r="L81" s="735" t="str">
        <v/>
      </c>
      <c r="M81" s="736" t="str">
        <v/>
      </c>
      <c r="O81" s="758" t="str">
        <v>Jordânia</v>
      </c>
      <c r="P81" s="735">
        <v>0</v>
      </c>
      <c r="Q81" s="735">
        <v>0</v>
      </c>
      <c r="R81" s="738">
        <v>0</v>
      </c>
      <c r="S81" s="740" t="str">
        <f>Language!$E$197</f>
        <v xml:space="preserve"> - </v>
      </c>
      <c r="T81" s="752">
        <f t="shared" si="36"/>
        <v>0</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Congo</v>
      </c>
      <c r="L85" s="744" t="str">
        <v>Uzbequi</v>
      </c>
      <c r="M85" s="745" t="str">
        <v>Colômbi</v>
      </c>
      <c r="O85" s="743"/>
      <c r="P85" s="754" t="str">
        <f>Language!$E$131</f>
        <v>Pts.</v>
      </c>
      <c r="Q85" s="754" t="str">
        <f>Language!$E$132</f>
        <v>GD</v>
      </c>
      <c r="R85" s="847" t="str">
        <f>Language!$E$133</f>
        <v>Goals</v>
      </c>
      <c r="S85" s="848"/>
      <c r="T85" s="848"/>
      <c r="U85" s="746" t="str">
        <f t="array" ref="U85:X85">LEFT(CalcK!$BE$13:$BH$13,$D$4)</f>
        <v>Portuga</v>
      </c>
      <c r="V85" s="744" t="str">
        <v>Congo</v>
      </c>
      <c r="W85" s="744" t="str">
        <v>Uzbequi</v>
      </c>
      <c r="X85" s="745" t="str">
        <v>Colômbi</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0</v>
      </c>
      <c r="F86" s="355">
        <f>G86-I86</f>
        <v>0</v>
      </c>
      <c r="G86" s="741">
        <f t="array" ref="G86:G89">CalcK!$F$22:$F$25</f>
        <v>0</v>
      </c>
      <c r="H86" s="753" t="str">
        <f>Language!$E$197</f>
        <v xml:space="preserve"> - </v>
      </c>
      <c r="I86" s="750">
        <f t="array" ref="I86:I89">CalcK!$G$22:$G$25</f>
        <v>0</v>
      </c>
      <c r="J86" s="747" t="str">
        <f t="array" ref="J86:M89">CalcK!$H$22:$K$25</f>
        <v/>
      </c>
      <c r="K86" s="355" t="str">
        <v/>
      </c>
      <c r="L86" s="355" t="str">
        <v/>
      </c>
      <c r="M86" s="742" t="str">
        <v/>
      </c>
      <c r="O86" s="756" t="str">
        <f t="array" ref="O86:O89">CalcK!$AZ$14:$AZ$17</f>
        <v>Portugal</v>
      </c>
      <c r="P86" s="355">
        <f t="array" ref="P86:P89">CalcK!$BA$14:$BA$17</f>
        <v>0</v>
      </c>
      <c r="Q86" s="355">
        <f t="array" ref="Q86:Q89">CalcK!$BB$14:$BB$17</f>
        <v>0</v>
      </c>
      <c r="R86" s="741">
        <f t="array" ref="R86:R89">CalcK!$BC$14:$BC$17</f>
        <v>0</v>
      </c>
      <c r="S86" s="753" t="str">
        <f>Language!$E$197</f>
        <v xml:space="preserve"> - </v>
      </c>
      <c r="T86" s="750">
        <f t="shared" ref="T86:T89" si="40">IF(O86="","",R86-Q86)</f>
        <v>0</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Congo</v>
      </c>
      <c r="E87" s="198">
        <v>0</v>
      </c>
      <c r="F87" s="198">
        <f t="shared" ref="F87:F89" si="43">G87-I87</f>
        <v>0</v>
      </c>
      <c r="G87" s="737">
        <v>0</v>
      </c>
      <c r="H87" s="739" t="str">
        <f>Language!$E$197</f>
        <v xml:space="preserve"> - </v>
      </c>
      <c r="I87" s="751">
        <v>0</v>
      </c>
      <c r="J87" s="748" t="str">
        <v/>
      </c>
      <c r="K87" s="733" t="str">
        <v/>
      </c>
      <c r="L87" s="198" t="str">
        <v/>
      </c>
      <c r="M87" s="734" t="str">
        <v/>
      </c>
      <c r="O87" s="757" t="str">
        <v>Congo</v>
      </c>
      <c r="P87" s="198">
        <v>0</v>
      </c>
      <c r="Q87" s="198">
        <v>0</v>
      </c>
      <c r="R87" s="737">
        <v>0</v>
      </c>
      <c r="S87" s="739" t="str">
        <f>Language!$E$197</f>
        <v xml:space="preserve"> - </v>
      </c>
      <c r="T87" s="751">
        <f t="shared" si="40"/>
        <v>0</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46</v>
      </c>
    </row>
    <row r="88" spans="2:49">
      <c r="B88" s="761" t="str">
        <v/>
      </c>
      <c r="D88" s="757" t="str">
        <v>Uzbequistão</v>
      </c>
      <c r="E88" s="198">
        <v>0</v>
      </c>
      <c r="F88" s="198">
        <f t="shared" si="43"/>
        <v>0</v>
      </c>
      <c r="G88" s="737">
        <v>0</v>
      </c>
      <c r="H88" s="739" t="str">
        <f>Language!$E$197</f>
        <v xml:space="preserve"> - </v>
      </c>
      <c r="I88" s="751">
        <v>0</v>
      </c>
      <c r="J88" s="748" t="str">
        <v/>
      </c>
      <c r="K88" s="198" t="str">
        <v/>
      </c>
      <c r="L88" s="733" t="str">
        <v/>
      </c>
      <c r="M88" s="734" t="str">
        <v/>
      </c>
      <c r="O88" s="757" t="str">
        <v>Uzbequistão</v>
      </c>
      <c r="P88" s="198">
        <v>0</v>
      </c>
      <c r="Q88" s="198">
        <v>0</v>
      </c>
      <c r="R88" s="737">
        <v>0</v>
      </c>
      <c r="S88" s="739" t="str">
        <f>Language!$E$197</f>
        <v xml:space="preserve"> - </v>
      </c>
      <c r="T88" s="751">
        <f t="shared" si="40"/>
        <v>0</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Colômbia</v>
      </c>
      <c r="E89" s="735">
        <v>0</v>
      </c>
      <c r="F89" s="735">
        <f t="shared" si="43"/>
        <v>0</v>
      </c>
      <c r="G89" s="738">
        <v>0</v>
      </c>
      <c r="H89" s="740" t="str">
        <f>Language!$E$197</f>
        <v xml:space="preserve"> - </v>
      </c>
      <c r="I89" s="752">
        <v>0</v>
      </c>
      <c r="J89" s="749" t="str">
        <v/>
      </c>
      <c r="K89" s="735" t="str">
        <v/>
      </c>
      <c r="L89" s="735" t="str">
        <v/>
      </c>
      <c r="M89" s="736" t="str">
        <v/>
      </c>
      <c r="O89" s="758" t="str">
        <v>Colômbia</v>
      </c>
      <c r="P89" s="735">
        <v>0</v>
      </c>
      <c r="Q89" s="735">
        <v>0</v>
      </c>
      <c r="R89" s="738">
        <v>0</v>
      </c>
      <c r="S89" s="740" t="str">
        <f>Language!$E$197</f>
        <v xml:space="preserve"> - </v>
      </c>
      <c r="T89" s="752">
        <f t="shared" si="40"/>
        <v>0</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13</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Inglate</v>
      </c>
      <c r="K93" s="744" t="str">
        <v>Croácia</v>
      </c>
      <c r="L93" s="744" t="str">
        <v>Gana</v>
      </c>
      <c r="M93" s="745" t="str">
        <v>Panamá</v>
      </c>
      <c r="O93" s="743"/>
      <c r="P93" s="754" t="str">
        <f>Language!$E$131</f>
        <v>Pts.</v>
      </c>
      <c r="Q93" s="754" t="str">
        <f>Language!$E$132</f>
        <v>GD</v>
      </c>
      <c r="R93" s="847" t="str">
        <f>Language!$E$133</f>
        <v>Goals</v>
      </c>
      <c r="S93" s="848"/>
      <c r="T93" s="848"/>
      <c r="U93" s="746" t="str">
        <f t="array" ref="U93:X93">LEFT(CalcL!$BE$13:$BH$13,$D$4)</f>
        <v>Inglate</v>
      </c>
      <c r="V93" s="744" t="str">
        <v>Croácia</v>
      </c>
      <c r="W93" s="744" t="str">
        <v>Gana</v>
      </c>
      <c r="X93" s="745" t="str">
        <v>Panamá</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Inglaterra</v>
      </c>
      <c r="E94" s="355">
        <f t="array" ref="E94:E97">CalcL!$E$22:$E$25</f>
        <v>0</v>
      </c>
      <c r="F94" s="355">
        <f>G94-I94</f>
        <v>0</v>
      </c>
      <c r="G94" s="741">
        <f t="array" ref="G94:G97">CalcL!$F$22:$F$25</f>
        <v>0</v>
      </c>
      <c r="H94" s="753" t="str">
        <f>Language!$E$197</f>
        <v xml:space="preserve"> - </v>
      </c>
      <c r="I94" s="750">
        <f t="array" ref="I94:I97">CalcL!$G$22:$G$25</f>
        <v>0</v>
      </c>
      <c r="J94" s="747" t="str">
        <f t="array" ref="J94:M97">CalcL!$H$22:$K$25</f>
        <v/>
      </c>
      <c r="K94" s="355" t="str">
        <v/>
      </c>
      <c r="L94" s="355" t="str">
        <v/>
      </c>
      <c r="M94" s="742" t="str">
        <v/>
      </c>
      <c r="O94" s="756" t="str">
        <f t="array" ref="O94:O97">CalcL!$AZ$14:$AZ$17</f>
        <v>Inglaterra</v>
      </c>
      <c r="P94" s="355">
        <f t="array" ref="P94:P97">CalcL!$BA$14:$BA$17</f>
        <v>0</v>
      </c>
      <c r="Q94" s="355">
        <f t="array" ref="Q94:Q97">CalcL!$BB$14:$BB$17</f>
        <v>0</v>
      </c>
      <c r="R94" s="741">
        <f t="array" ref="R94:R97">CalcL!$BC$14:$BC$17</f>
        <v>0</v>
      </c>
      <c r="S94" s="753" t="str">
        <f>Language!$E$197</f>
        <v xml:space="preserve"> - </v>
      </c>
      <c r="T94" s="750">
        <f t="shared" ref="T94:T97" si="44">IF(O94="","",R94-Q94)</f>
        <v>0</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Croácia</v>
      </c>
      <c r="E95" s="198">
        <v>0</v>
      </c>
      <c r="F95" s="198">
        <f t="shared" ref="F95:F97" si="47">G95-I95</f>
        <v>0</v>
      </c>
      <c r="G95" s="737">
        <v>0</v>
      </c>
      <c r="H95" s="739" t="str">
        <f>Language!$E$197</f>
        <v xml:space="preserve"> - </v>
      </c>
      <c r="I95" s="751">
        <v>0</v>
      </c>
      <c r="J95" s="748" t="str">
        <v/>
      </c>
      <c r="K95" s="733" t="str">
        <v/>
      </c>
      <c r="L95" s="198" t="str">
        <v/>
      </c>
      <c r="M95" s="734" t="str">
        <v/>
      </c>
      <c r="O95" s="757" t="str">
        <v>Croácia</v>
      </c>
      <c r="P95" s="198">
        <v>0</v>
      </c>
      <c r="Q95" s="198">
        <v>0</v>
      </c>
      <c r="R95" s="737">
        <v>0</v>
      </c>
      <c r="S95" s="739" t="str">
        <f>Language!$E$197</f>
        <v xml:space="preserve"> - </v>
      </c>
      <c r="T95" s="751">
        <f t="shared" si="44"/>
        <v>0</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Gana</v>
      </c>
      <c r="E96" s="198">
        <v>0</v>
      </c>
      <c r="F96" s="198">
        <f t="shared" si="47"/>
        <v>0</v>
      </c>
      <c r="G96" s="737">
        <v>0</v>
      </c>
      <c r="H96" s="739" t="str">
        <f>Language!$E$197</f>
        <v xml:space="preserve"> - </v>
      </c>
      <c r="I96" s="751">
        <v>0</v>
      </c>
      <c r="J96" s="748" t="str">
        <v/>
      </c>
      <c r="K96" s="198" t="str">
        <v/>
      </c>
      <c r="L96" s="733" t="str">
        <v/>
      </c>
      <c r="M96" s="734" t="str">
        <v/>
      </c>
      <c r="O96" s="757" t="str">
        <v>Gana</v>
      </c>
      <c r="P96" s="198">
        <v>0</v>
      </c>
      <c r="Q96" s="198">
        <v>0</v>
      </c>
      <c r="R96" s="737">
        <v>0</v>
      </c>
      <c r="S96" s="739" t="str">
        <f>Language!$E$197</f>
        <v xml:space="preserve"> - </v>
      </c>
      <c r="T96" s="751">
        <f t="shared" si="44"/>
        <v>0</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Panamá</v>
      </c>
      <c r="E97" s="735">
        <v>0</v>
      </c>
      <c r="F97" s="735">
        <f t="shared" si="47"/>
        <v>0</v>
      </c>
      <c r="G97" s="738">
        <v>0</v>
      </c>
      <c r="H97" s="740" t="str">
        <f>Language!$E$197</f>
        <v xml:space="preserve"> - </v>
      </c>
      <c r="I97" s="752">
        <v>0</v>
      </c>
      <c r="J97" s="749" t="str">
        <v/>
      </c>
      <c r="K97" s="735" t="str">
        <v/>
      </c>
      <c r="L97" s="735" t="str">
        <v/>
      </c>
      <c r="M97" s="736" t="str">
        <v/>
      </c>
      <c r="O97" s="758" t="str">
        <v>Panamá</v>
      </c>
      <c r="P97" s="735">
        <v>0</v>
      </c>
      <c r="Q97" s="735">
        <v>0</v>
      </c>
      <c r="R97" s="738">
        <v>0</v>
      </c>
      <c r="S97" s="740" t="str">
        <f>Language!$E$197</f>
        <v xml:space="preserve"> - </v>
      </c>
      <c r="T97" s="752">
        <f t="shared" si="44"/>
        <v>0</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México</v>
      </c>
      <c r="D6" s="198">
        <f>INDEX(Groups!$C$7:$C$65,MATCH(E6,Groups!$D$7:$D$65,0))</f>
        <v>60</v>
      </c>
      <c r="E6" s="197" t="str">
        <f>CalcA!$Q$22</f>
        <v>África do Sul</v>
      </c>
      <c r="F6" s="199">
        <f>CalcA!$R$22</f>
        <v>1</v>
      </c>
      <c r="G6" s="200">
        <f>CalcA!$S$22</f>
        <v>2</v>
      </c>
      <c r="I6" s="196">
        <f t="shared" si="0"/>
        <v>15</v>
      </c>
      <c r="J6" s="197" t="str">
        <f>$C6</f>
        <v>México</v>
      </c>
      <c r="K6" s="198">
        <f t="shared" ref="K6:K69" si="26">$D6</f>
        <v>60</v>
      </c>
      <c r="L6" s="197" t="str">
        <f>$E6</f>
        <v>África do Sul</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México</v>
      </c>
      <c r="X6" s="198">
        <f t="shared" ref="X6:X69" si="29">$D6</f>
        <v>60</v>
      </c>
      <c r="Y6" s="197" t="str">
        <f>$E6</f>
        <v>África do Sul</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México</v>
      </c>
      <c r="AK6" s="198">
        <f t="shared" ref="AK6:AK69" si="32">$D6</f>
        <v>60</v>
      </c>
      <c r="AL6" s="197" t="str">
        <f>$E6</f>
        <v>África do Sul</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México</v>
      </c>
      <c r="AX6" s="198">
        <f t="shared" ref="AX6:AX69" si="35">$D6</f>
        <v>60</v>
      </c>
      <c r="AY6" s="197" t="str">
        <f>$E6</f>
        <v>África do Sul</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México</v>
      </c>
      <c r="BK6" s="198">
        <f t="shared" ref="BK6:BK69" si="38">$D6</f>
        <v>60</v>
      </c>
      <c r="BL6" s="197" t="str">
        <f>$E6</f>
        <v>África do Sul</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México</v>
      </c>
      <c r="BX6" s="198">
        <f t="shared" ref="BX6:BX69" si="41">$D6</f>
        <v>60</v>
      </c>
      <c r="BY6" s="197" t="str">
        <f>$E6</f>
        <v>África do Sul</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México</v>
      </c>
      <c r="CK6" s="198">
        <f t="shared" ref="CK6:CK69" si="44">$D6</f>
        <v>60</v>
      </c>
      <c r="CL6" s="197" t="str">
        <f>$E6</f>
        <v>África do Sul</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México</v>
      </c>
      <c r="CX6" s="198">
        <f t="shared" ref="CX6:CX69" si="47">$D6</f>
        <v>60</v>
      </c>
      <c r="CY6" s="197" t="str">
        <f>$E6</f>
        <v>África do Sul</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México</v>
      </c>
      <c r="DK6" s="198">
        <f t="shared" ref="DK6:DK69" si="50">$D6</f>
        <v>60</v>
      </c>
      <c r="DL6" s="197" t="str">
        <f>$E6</f>
        <v>África do Sul</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México</v>
      </c>
      <c r="DX6" s="198">
        <f t="shared" ref="DX6:DX69" si="53">$D6</f>
        <v>60</v>
      </c>
      <c r="DY6" s="197" t="str">
        <f>$E6</f>
        <v>África do Sul</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México</v>
      </c>
      <c r="EK6" s="198">
        <f t="shared" ref="EK6:EK69" si="56">$D6</f>
        <v>60</v>
      </c>
      <c r="EL6" s="197" t="str">
        <f>$E6</f>
        <v>África do Sul</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México</v>
      </c>
      <c r="EX6" s="198">
        <f t="shared" ref="EX6:EX69" si="59">$D6</f>
        <v>60</v>
      </c>
      <c r="EY6" s="197" t="str">
        <f>$E6</f>
        <v>África do Sul</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México</v>
      </c>
      <c r="FK6" s="198">
        <f t="shared" ref="FK6:FK69" si="62">$D6</f>
        <v>60</v>
      </c>
      <c r="FL6" s="197" t="str">
        <f>$E6</f>
        <v>África do Sul</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México</v>
      </c>
      <c r="FX6" s="198">
        <f t="shared" ref="FX6:FX69" si="65">$D6</f>
        <v>60</v>
      </c>
      <c r="FY6" s="197" t="str">
        <f>$E6</f>
        <v>África do Sul</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México</v>
      </c>
      <c r="GK6" s="198">
        <f t="shared" ref="GK6:GK69" si="68">$D6</f>
        <v>60</v>
      </c>
      <c r="GL6" s="197" t="str">
        <f>$E6</f>
        <v>África do Sul</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México</v>
      </c>
      <c r="GX6" s="198">
        <f t="shared" ref="GX6:GX69" si="71">$D6</f>
        <v>60</v>
      </c>
      <c r="GY6" s="197" t="str">
        <f>$E6</f>
        <v>África do Sul</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México</v>
      </c>
      <c r="HK6" s="198">
        <f t="shared" ref="HK6:HK69" si="74">$D6</f>
        <v>60</v>
      </c>
      <c r="HL6" s="197" t="str">
        <f>$E6</f>
        <v>África do Sul</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México</v>
      </c>
      <c r="HX6" s="198">
        <f t="shared" ref="HX6:HX69" si="77">$D6</f>
        <v>60</v>
      </c>
      <c r="HY6" s="197" t="str">
        <f>$E6</f>
        <v>África do Sul</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México</v>
      </c>
      <c r="IK6" s="198">
        <f t="shared" ref="IK6:IK69" si="80">$D6</f>
        <v>60</v>
      </c>
      <c r="IL6" s="197" t="str">
        <f>$E6</f>
        <v>África do Sul</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México</v>
      </c>
      <c r="IX6" s="198">
        <f t="shared" ref="IX6:IX69" si="83">$D6</f>
        <v>60</v>
      </c>
      <c r="IY6" s="197" t="str">
        <f>$E6</f>
        <v>África do Sul</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México</v>
      </c>
      <c r="JK6" s="198">
        <f t="shared" ref="JK6:JK69" si="86">$D6</f>
        <v>60</v>
      </c>
      <c r="JL6" s="197" t="str">
        <f>$E6</f>
        <v>África do Sul</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México</v>
      </c>
      <c r="JX6" s="198">
        <f t="shared" ref="JX6:JX69" si="89">$D6</f>
        <v>60</v>
      </c>
      <c r="JY6" s="197" t="str">
        <f>$E6</f>
        <v>África do Sul</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México</v>
      </c>
      <c r="KK6" s="198">
        <f t="shared" ref="KK6:KK69" si="92">$D6</f>
        <v>60</v>
      </c>
      <c r="KL6" s="197" t="str">
        <f>$E6</f>
        <v>África do Sul</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México</v>
      </c>
      <c r="KX6" s="198">
        <f t="shared" ref="KX6:KX69" si="95">$D6</f>
        <v>60</v>
      </c>
      <c r="KY6" s="197" t="str">
        <f>$E6</f>
        <v>África do Sul</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México</v>
      </c>
      <c r="LK6" s="198">
        <f t="shared" ref="LK6:LK69" si="98">$D6</f>
        <v>60</v>
      </c>
      <c r="LL6" s="197" t="str">
        <f>$E6</f>
        <v>África do Sul</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México</v>
      </c>
      <c r="LX6" s="198">
        <f t="shared" ref="LX6:LX69" si="101">$D6</f>
        <v>60</v>
      </c>
      <c r="LY6" s="197" t="str">
        <f>$E6</f>
        <v>África do Sul</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Coréia do Sul</v>
      </c>
      <c r="D7" s="198">
        <f>INDEX(Groups!$C$7:$C$65,MATCH(E7,Groups!$D$7:$D$65,0))</f>
        <v>41</v>
      </c>
      <c r="E7" s="197" t="str">
        <f>CalcA!$Q$23</f>
        <v>Tchéquia</v>
      </c>
      <c r="F7" s="729" t="str">
        <f>CalcA!$R$23</f>
        <v/>
      </c>
      <c r="G7" s="200" t="str">
        <f>CalcA!$S$23</f>
        <v/>
      </c>
      <c r="I7" s="196">
        <f t="shared" si="0"/>
        <v>25</v>
      </c>
      <c r="J7" s="197" t="str">
        <f t="shared" ref="J7:J11" si="104">$C7</f>
        <v>Coréia do Sul</v>
      </c>
      <c r="K7" s="198">
        <f t="shared" si="26"/>
        <v>41</v>
      </c>
      <c r="L7" s="197" t="str">
        <f t="shared" ref="L7:L11" si="105">$E7</f>
        <v>Tchéquia</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Coréia do Sul</v>
      </c>
      <c r="X7" s="198">
        <f t="shared" si="29"/>
        <v>41</v>
      </c>
      <c r="Y7" s="197" t="str">
        <f t="shared" ref="Y7:Y11" si="107">$E7</f>
        <v>Tchéquia</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Coréia do Sul</v>
      </c>
      <c r="AK7" s="198">
        <f t="shared" si="32"/>
        <v>41</v>
      </c>
      <c r="AL7" s="197" t="str">
        <f t="shared" ref="AL7:AL11" si="109">$E7</f>
        <v>Tchéquia</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Coréia do Sul</v>
      </c>
      <c r="AX7" s="198">
        <f t="shared" si="35"/>
        <v>41</v>
      </c>
      <c r="AY7" s="197" t="str">
        <f t="shared" ref="AY7:AY11" si="111">$E7</f>
        <v>Tchéquia</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Coréia do Sul</v>
      </c>
      <c r="BK7" s="198">
        <f t="shared" si="38"/>
        <v>41</v>
      </c>
      <c r="BL7" s="197" t="str">
        <f t="shared" ref="BL7:BL11" si="113">$E7</f>
        <v>Tchéquia</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Coréia do Sul</v>
      </c>
      <c r="BX7" s="198">
        <f t="shared" si="41"/>
        <v>41</v>
      </c>
      <c r="BY7" s="197" t="str">
        <f t="shared" ref="BY7:BY11" si="115">$E7</f>
        <v>Tchéquia</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Coréia do Sul</v>
      </c>
      <c r="CK7" s="198">
        <f t="shared" si="44"/>
        <v>41</v>
      </c>
      <c r="CL7" s="197" t="str">
        <f t="shared" ref="CL7:CL11" si="117">$E7</f>
        <v>Tchéquia</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Coréia do Sul</v>
      </c>
      <c r="CX7" s="198">
        <f t="shared" si="47"/>
        <v>41</v>
      </c>
      <c r="CY7" s="197" t="str">
        <f t="shared" ref="CY7:CY11" si="119">$E7</f>
        <v>Tchéquia</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Coréia do Sul</v>
      </c>
      <c r="DK7" s="198">
        <f t="shared" si="50"/>
        <v>41</v>
      </c>
      <c r="DL7" s="197" t="str">
        <f t="shared" ref="DL7:DL11" si="121">$E7</f>
        <v>Tchéquia</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Coréia do Sul</v>
      </c>
      <c r="DX7" s="198">
        <f t="shared" si="53"/>
        <v>41</v>
      </c>
      <c r="DY7" s="197" t="str">
        <f t="shared" ref="DY7:DY11" si="123">$E7</f>
        <v>Tchéquia</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Coréia do Sul</v>
      </c>
      <c r="EK7" s="198">
        <f t="shared" si="56"/>
        <v>41</v>
      </c>
      <c r="EL7" s="197" t="str">
        <f t="shared" ref="EL7:EL11" si="125">$E7</f>
        <v>Tchéquia</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Coréia do Sul</v>
      </c>
      <c r="EX7" s="198">
        <f t="shared" si="59"/>
        <v>41</v>
      </c>
      <c r="EY7" s="197" t="str">
        <f t="shared" ref="EY7:EY11" si="127">$E7</f>
        <v>Tchéquia</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Coréia do Sul</v>
      </c>
      <c r="FK7" s="198">
        <f t="shared" si="62"/>
        <v>41</v>
      </c>
      <c r="FL7" s="197" t="str">
        <f t="shared" ref="FL7:FL11" si="129">$E7</f>
        <v>Tchéquia</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Coréia do Sul</v>
      </c>
      <c r="FX7" s="198">
        <f t="shared" si="65"/>
        <v>41</v>
      </c>
      <c r="FY7" s="197" t="str">
        <f t="shared" ref="FY7:FY11" si="131">$E7</f>
        <v>Tchéquia</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Coréia do Sul</v>
      </c>
      <c r="GK7" s="198">
        <f t="shared" si="68"/>
        <v>41</v>
      </c>
      <c r="GL7" s="197" t="str">
        <f t="shared" ref="GL7:GL11" si="133">$E7</f>
        <v>Tchéquia</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Coréia do Sul</v>
      </c>
      <c r="GX7" s="198">
        <f t="shared" si="71"/>
        <v>41</v>
      </c>
      <c r="GY7" s="197" t="str">
        <f t="shared" ref="GY7:GY11" si="135">$E7</f>
        <v>Tchéquia</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Coréia do Sul</v>
      </c>
      <c r="HK7" s="198">
        <f t="shared" si="74"/>
        <v>41</v>
      </c>
      <c r="HL7" s="197" t="str">
        <f t="shared" ref="HL7:HL11" si="137">$E7</f>
        <v>Tchéquia</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Coréia do Sul</v>
      </c>
      <c r="HX7" s="198">
        <f t="shared" si="77"/>
        <v>41</v>
      </c>
      <c r="HY7" s="197" t="str">
        <f t="shared" ref="HY7:HY11" si="139">$E7</f>
        <v>Tchéquia</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Coréia do Sul</v>
      </c>
      <c r="IK7" s="198">
        <f t="shared" si="80"/>
        <v>41</v>
      </c>
      <c r="IL7" s="197" t="str">
        <f t="shared" ref="IL7:IL11" si="141">$E7</f>
        <v>Tchéquia</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Coréia do Sul</v>
      </c>
      <c r="IX7" s="198">
        <f t="shared" si="83"/>
        <v>41</v>
      </c>
      <c r="IY7" s="197" t="str">
        <f t="shared" ref="IY7:IY11" si="143">$E7</f>
        <v>Tchéquia</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Coréia do Sul</v>
      </c>
      <c r="JK7" s="198">
        <f t="shared" si="86"/>
        <v>41</v>
      </c>
      <c r="JL7" s="197" t="str">
        <f t="shared" ref="JL7:JL11" si="145">$E7</f>
        <v>Tchéquia</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Coréia do Sul</v>
      </c>
      <c r="JX7" s="198">
        <f t="shared" si="89"/>
        <v>41</v>
      </c>
      <c r="JY7" s="197" t="str">
        <f t="shared" ref="JY7:JY11" si="147">$E7</f>
        <v>Tchéquia</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Coréia do Sul</v>
      </c>
      <c r="KK7" s="198">
        <f t="shared" si="92"/>
        <v>41</v>
      </c>
      <c r="KL7" s="197" t="str">
        <f t="shared" ref="KL7:KL11" si="149">$E7</f>
        <v>Tchéquia</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Coréia do Sul</v>
      </c>
      <c r="KX7" s="198">
        <f t="shared" si="95"/>
        <v>41</v>
      </c>
      <c r="KY7" s="197" t="str">
        <f t="shared" ref="KY7:KY11" si="151">$E7</f>
        <v>Tchéquia</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Coréia do Sul</v>
      </c>
      <c r="LK7" s="198">
        <f t="shared" si="98"/>
        <v>41</v>
      </c>
      <c r="LL7" s="197" t="str">
        <f t="shared" ref="LL7:LL11" si="153">$E7</f>
        <v>Tchéquia</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Coréia do Sul</v>
      </c>
      <c r="LX7" s="198">
        <f t="shared" si="101"/>
        <v>41</v>
      </c>
      <c r="LY7" s="197" t="str">
        <f t="shared" ref="LY7:LY11" si="155">$E7</f>
        <v>Tchéquia</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Tchéquia</v>
      </c>
      <c r="D8" s="198">
        <f>INDEX(Groups!$C$7:$C$65,MATCH(E8,Groups!$D$7:$D$65,0))</f>
        <v>60</v>
      </c>
      <c r="E8" s="197" t="str">
        <f>CalcA!$Q$24</f>
        <v>África do Sul</v>
      </c>
      <c r="F8" s="199" t="str">
        <f>CalcA!$R$24</f>
        <v/>
      </c>
      <c r="G8" s="200" t="str">
        <f>CalcA!$S$24</f>
        <v/>
      </c>
      <c r="I8" s="196">
        <f t="shared" si="0"/>
        <v>41</v>
      </c>
      <c r="J8" s="197" t="str">
        <f t="shared" si="104"/>
        <v>Tchéquia</v>
      </c>
      <c r="K8" s="198">
        <f t="shared" si="26"/>
        <v>60</v>
      </c>
      <c r="L8" s="197" t="str">
        <f t="shared" si="105"/>
        <v>África do Sul</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Tchéquia</v>
      </c>
      <c r="X8" s="198">
        <f t="shared" si="29"/>
        <v>60</v>
      </c>
      <c r="Y8" s="197" t="str">
        <f t="shared" si="107"/>
        <v>África do Sul</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Tchéquia</v>
      </c>
      <c r="AK8" s="198">
        <f t="shared" si="32"/>
        <v>60</v>
      </c>
      <c r="AL8" s="197" t="str">
        <f t="shared" si="109"/>
        <v>África do Sul</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Tchéquia</v>
      </c>
      <c r="AX8" s="198">
        <f t="shared" si="35"/>
        <v>60</v>
      </c>
      <c r="AY8" s="197" t="str">
        <f t="shared" si="111"/>
        <v>África do Sul</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Tchéquia</v>
      </c>
      <c r="BK8" s="198">
        <f t="shared" si="38"/>
        <v>60</v>
      </c>
      <c r="BL8" s="197" t="str">
        <f t="shared" si="113"/>
        <v>África do Sul</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Tchéquia</v>
      </c>
      <c r="BX8" s="198">
        <f t="shared" si="41"/>
        <v>60</v>
      </c>
      <c r="BY8" s="197" t="str">
        <f t="shared" si="115"/>
        <v>África do Sul</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Tchéquia</v>
      </c>
      <c r="CK8" s="198">
        <f t="shared" si="44"/>
        <v>60</v>
      </c>
      <c r="CL8" s="197" t="str">
        <f t="shared" si="117"/>
        <v>África do Sul</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Tchéquia</v>
      </c>
      <c r="CX8" s="198">
        <f t="shared" si="47"/>
        <v>60</v>
      </c>
      <c r="CY8" s="197" t="str">
        <f t="shared" si="119"/>
        <v>África do Sul</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Tchéquia</v>
      </c>
      <c r="DK8" s="198">
        <f t="shared" si="50"/>
        <v>60</v>
      </c>
      <c r="DL8" s="197" t="str">
        <f t="shared" si="121"/>
        <v>África do Sul</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Tchéquia</v>
      </c>
      <c r="DX8" s="198">
        <f t="shared" si="53"/>
        <v>60</v>
      </c>
      <c r="DY8" s="197" t="str">
        <f t="shared" si="123"/>
        <v>África do Sul</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Tchéquia</v>
      </c>
      <c r="EK8" s="198">
        <f t="shared" si="56"/>
        <v>60</v>
      </c>
      <c r="EL8" s="197" t="str">
        <f t="shared" si="125"/>
        <v>África do Sul</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Tchéquia</v>
      </c>
      <c r="EX8" s="198">
        <f t="shared" si="59"/>
        <v>60</v>
      </c>
      <c r="EY8" s="197" t="str">
        <f t="shared" si="127"/>
        <v>África do Sul</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Tchéquia</v>
      </c>
      <c r="FK8" s="198">
        <f t="shared" si="62"/>
        <v>60</v>
      </c>
      <c r="FL8" s="197" t="str">
        <f t="shared" si="129"/>
        <v>África do Sul</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Tchéquia</v>
      </c>
      <c r="FX8" s="198">
        <f t="shared" si="65"/>
        <v>60</v>
      </c>
      <c r="FY8" s="197" t="str">
        <f t="shared" si="131"/>
        <v>África do Sul</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Tchéquia</v>
      </c>
      <c r="GK8" s="198">
        <f t="shared" si="68"/>
        <v>60</v>
      </c>
      <c r="GL8" s="197" t="str">
        <f t="shared" si="133"/>
        <v>África do Sul</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Tchéquia</v>
      </c>
      <c r="GX8" s="198">
        <f t="shared" si="71"/>
        <v>60</v>
      </c>
      <c r="GY8" s="197" t="str">
        <f t="shared" si="135"/>
        <v>África do Sul</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Tchéquia</v>
      </c>
      <c r="HK8" s="198">
        <f t="shared" si="74"/>
        <v>60</v>
      </c>
      <c r="HL8" s="197" t="str">
        <f t="shared" si="137"/>
        <v>África do Sul</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Tchéquia</v>
      </c>
      <c r="HX8" s="198">
        <f t="shared" si="77"/>
        <v>60</v>
      </c>
      <c r="HY8" s="197" t="str">
        <f t="shared" si="139"/>
        <v>África do Sul</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Tchéquia</v>
      </c>
      <c r="IK8" s="198">
        <f t="shared" si="80"/>
        <v>60</v>
      </c>
      <c r="IL8" s="197" t="str">
        <f t="shared" si="141"/>
        <v>África do Sul</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Tchéquia</v>
      </c>
      <c r="IX8" s="198">
        <f t="shared" si="83"/>
        <v>60</v>
      </c>
      <c r="IY8" s="197" t="str">
        <f t="shared" si="143"/>
        <v>África do Sul</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Tchéquia</v>
      </c>
      <c r="JK8" s="198">
        <f t="shared" si="86"/>
        <v>60</v>
      </c>
      <c r="JL8" s="197" t="str">
        <f t="shared" si="145"/>
        <v>África do Sul</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Tchéquia</v>
      </c>
      <c r="JX8" s="198">
        <f t="shared" si="89"/>
        <v>60</v>
      </c>
      <c r="JY8" s="197" t="str">
        <f t="shared" si="147"/>
        <v>África do Sul</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Tchéquia</v>
      </c>
      <c r="KK8" s="198">
        <f t="shared" si="92"/>
        <v>60</v>
      </c>
      <c r="KL8" s="197" t="str">
        <f t="shared" si="149"/>
        <v>África do Sul</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Tchéquia</v>
      </c>
      <c r="KX8" s="198">
        <f t="shared" si="95"/>
        <v>60</v>
      </c>
      <c r="KY8" s="197" t="str">
        <f t="shared" si="151"/>
        <v>África do Sul</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Tchéquia</v>
      </c>
      <c r="LK8" s="198">
        <f t="shared" si="98"/>
        <v>60</v>
      </c>
      <c r="LL8" s="197" t="str">
        <f t="shared" si="153"/>
        <v>África do Sul</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Tchéquia</v>
      </c>
      <c r="LX8" s="198">
        <f t="shared" si="101"/>
        <v>60</v>
      </c>
      <c r="LY8" s="197" t="str">
        <f t="shared" si="155"/>
        <v>África do Sul</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México</v>
      </c>
      <c r="D9" s="198">
        <f>INDEX(Groups!$C$7:$C$65,MATCH(E9,Groups!$D$7:$D$65,0))</f>
        <v>25</v>
      </c>
      <c r="E9" s="197" t="str">
        <f>CalcA!$Q$25</f>
        <v>Coréia do Sul</v>
      </c>
      <c r="F9" s="199" t="str">
        <f>CalcA!$R$25</f>
        <v/>
      </c>
      <c r="G9" s="200" t="str">
        <f>CalcA!$S$25</f>
        <v/>
      </c>
      <c r="I9" s="196">
        <f t="shared" si="0"/>
        <v>15</v>
      </c>
      <c r="J9" s="197" t="str">
        <f t="shared" si="104"/>
        <v>México</v>
      </c>
      <c r="K9" s="198">
        <f t="shared" si="26"/>
        <v>25</v>
      </c>
      <c r="L9" s="197" t="str">
        <f t="shared" si="105"/>
        <v>Coréia do Sul</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México</v>
      </c>
      <c r="X9" s="198">
        <f t="shared" si="29"/>
        <v>25</v>
      </c>
      <c r="Y9" s="197" t="str">
        <f t="shared" si="107"/>
        <v>Coréia do Sul</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México</v>
      </c>
      <c r="AK9" s="198">
        <f t="shared" si="32"/>
        <v>25</v>
      </c>
      <c r="AL9" s="197" t="str">
        <f t="shared" si="109"/>
        <v>Coréia do Sul</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México</v>
      </c>
      <c r="AX9" s="198">
        <f t="shared" si="35"/>
        <v>25</v>
      </c>
      <c r="AY9" s="197" t="str">
        <f t="shared" si="111"/>
        <v>Coréia do Sul</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México</v>
      </c>
      <c r="BK9" s="198">
        <f t="shared" si="38"/>
        <v>25</v>
      </c>
      <c r="BL9" s="197" t="str">
        <f t="shared" si="113"/>
        <v>Coréia do Sul</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México</v>
      </c>
      <c r="BX9" s="198">
        <f t="shared" si="41"/>
        <v>25</v>
      </c>
      <c r="BY9" s="197" t="str">
        <f t="shared" si="115"/>
        <v>Coréia do Sul</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México</v>
      </c>
      <c r="CK9" s="198">
        <f t="shared" si="44"/>
        <v>25</v>
      </c>
      <c r="CL9" s="197" t="str">
        <f t="shared" si="117"/>
        <v>Coréia do Sul</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México</v>
      </c>
      <c r="CX9" s="198">
        <f t="shared" si="47"/>
        <v>25</v>
      </c>
      <c r="CY9" s="197" t="str">
        <f t="shared" si="119"/>
        <v>Coréia do Sul</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México</v>
      </c>
      <c r="DK9" s="198">
        <f t="shared" si="50"/>
        <v>25</v>
      </c>
      <c r="DL9" s="197" t="str">
        <f t="shared" si="121"/>
        <v>Coréia do Sul</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México</v>
      </c>
      <c r="DX9" s="198">
        <f t="shared" si="53"/>
        <v>25</v>
      </c>
      <c r="DY9" s="197" t="str">
        <f t="shared" si="123"/>
        <v>Coréia do Sul</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México</v>
      </c>
      <c r="EK9" s="198">
        <f t="shared" si="56"/>
        <v>25</v>
      </c>
      <c r="EL9" s="197" t="str">
        <f t="shared" si="125"/>
        <v>Coréia do Sul</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México</v>
      </c>
      <c r="EX9" s="198">
        <f t="shared" si="59"/>
        <v>25</v>
      </c>
      <c r="EY9" s="197" t="str">
        <f t="shared" si="127"/>
        <v>Coréia do Sul</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México</v>
      </c>
      <c r="FK9" s="198">
        <f t="shared" si="62"/>
        <v>25</v>
      </c>
      <c r="FL9" s="197" t="str">
        <f t="shared" si="129"/>
        <v>Coréia do Sul</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México</v>
      </c>
      <c r="FX9" s="198">
        <f t="shared" si="65"/>
        <v>25</v>
      </c>
      <c r="FY9" s="197" t="str">
        <f t="shared" si="131"/>
        <v>Coréia do Sul</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México</v>
      </c>
      <c r="GK9" s="198">
        <f t="shared" si="68"/>
        <v>25</v>
      </c>
      <c r="GL9" s="197" t="str">
        <f t="shared" si="133"/>
        <v>Coréia do Sul</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México</v>
      </c>
      <c r="GX9" s="198">
        <f t="shared" si="71"/>
        <v>25</v>
      </c>
      <c r="GY9" s="197" t="str">
        <f t="shared" si="135"/>
        <v>Coréia do Sul</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México</v>
      </c>
      <c r="HK9" s="198">
        <f t="shared" si="74"/>
        <v>25</v>
      </c>
      <c r="HL9" s="197" t="str">
        <f t="shared" si="137"/>
        <v>Coréia do Sul</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México</v>
      </c>
      <c r="HX9" s="198">
        <f t="shared" si="77"/>
        <v>25</v>
      </c>
      <c r="HY9" s="197" t="str">
        <f t="shared" si="139"/>
        <v>Coréia do Sul</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México</v>
      </c>
      <c r="IK9" s="198">
        <f t="shared" si="80"/>
        <v>25</v>
      </c>
      <c r="IL9" s="197" t="str">
        <f t="shared" si="141"/>
        <v>Coréia do Sul</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México</v>
      </c>
      <c r="IX9" s="198">
        <f t="shared" si="83"/>
        <v>25</v>
      </c>
      <c r="IY9" s="197" t="str">
        <f t="shared" si="143"/>
        <v>Coréia do Sul</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México</v>
      </c>
      <c r="JK9" s="198">
        <f t="shared" si="86"/>
        <v>25</v>
      </c>
      <c r="JL9" s="197" t="str">
        <f t="shared" si="145"/>
        <v>Coréia do Sul</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México</v>
      </c>
      <c r="JX9" s="198">
        <f t="shared" si="89"/>
        <v>25</v>
      </c>
      <c r="JY9" s="197" t="str">
        <f t="shared" si="147"/>
        <v>Coréia do Sul</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México</v>
      </c>
      <c r="KK9" s="198">
        <f t="shared" si="92"/>
        <v>25</v>
      </c>
      <c r="KL9" s="197" t="str">
        <f t="shared" si="149"/>
        <v>Coréia do Sul</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México</v>
      </c>
      <c r="KX9" s="198">
        <f t="shared" si="95"/>
        <v>25</v>
      </c>
      <c r="KY9" s="197" t="str">
        <f t="shared" si="151"/>
        <v>Coréia do Sul</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México</v>
      </c>
      <c r="LK9" s="198">
        <f t="shared" si="98"/>
        <v>25</v>
      </c>
      <c r="LL9" s="197" t="str">
        <f t="shared" si="153"/>
        <v>Coréia do Sul</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México</v>
      </c>
      <c r="LX9" s="198">
        <f t="shared" si="101"/>
        <v>25</v>
      </c>
      <c r="LY9" s="197" t="str">
        <f t="shared" si="155"/>
        <v>Coréia do Sul</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Tchéquia</v>
      </c>
      <c r="D10" s="198">
        <f>INDEX(Groups!$C$7:$C$65,MATCH(E10,Groups!$D$7:$D$65,0))</f>
        <v>15</v>
      </c>
      <c r="E10" s="197" t="str">
        <f>CalcA!$Q$26</f>
        <v>México</v>
      </c>
      <c r="F10" s="199" t="str">
        <f>CalcA!$R$26</f>
        <v/>
      </c>
      <c r="G10" s="200" t="str">
        <f>CalcA!$S$26</f>
        <v/>
      </c>
      <c r="I10" s="196">
        <f t="shared" si="0"/>
        <v>41</v>
      </c>
      <c r="J10" s="197" t="str">
        <f t="shared" si="104"/>
        <v>Tchéquia</v>
      </c>
      <c r="K10" s="198">
        <f t="shared" si="26"/>
        <v>15</v>
      </c>
      <c r="L10" s="197" t="str">
        <f t="shared" si="105"/>
        <v>México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Tchéquia</v>
      </c>
      <c r="X10" s="198">
        <f t="shared" si="29"/>
        <v>15</v>
      </c>
      <c r="Y10" s="197" t="str">
        <f t="shared" si="107"/>
        <v>México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Tchéquia</v>
      </c>
      <c r="AK10" s="198">
        <f t="shared" si="32"/>
        <v>15</v>
      </c>
      <c r="AL10" s="197" t="str">
        <f t="shared" si="109"/>
        <v>México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Tchéquia</v>
      </c>
      <c r="AX10" s="198">
        <f t="shared" si="35"/>
        <v>15</v>
      </c>
      <c r="AY10" s="197" t="str">
        <f t="shared" si="111"/>
        <v>México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Tchéquia</v>
      </c>
      <c r="BK10" s="198">
        <f t="shared" si="38"/>
        <v>15</v>
      </c>
      <c r="BL10" s="197" t="str">
        <f t="shared" si="113"/>
        <v>México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Tchéquia</v>
      </c>
      <c r="BX10" s="198">
        <f t="shared" si="41"/>
        <v>15</v>
      </c>
      <c r="BY10" s="197" t="str">
        <f t="shared" si="115"/>
        <v>México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Tchéquia</v>
      </c>
      <c r="CK10" s="198">
        <f t="shared" si="44"/>
        <v>15</v>
      </c>
      <c r="CL10" s="197" t="str">
        <f t="shared" si="117"/>
        <v>México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Tchéquia</v>
      </c>
      <c r="CX10" s="198">
        <f t="shared" si="47"/>
        <v>15</v>
      </c>
      <c r="CY10" s="197" t="str">
        <f t="shared" si="119"/>
        <v>México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Tchéquia</v>
      </c>
      <c r="DK10" s="198">
        <f t="shared" si="50"/>
        <v>15</v>
      </c>
      <c r="DL10" s="197" t="str">
        <f t="shared" si="121"/>
        <v>México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Tchéquia</v>
      </c>
      <c r="DX10" s="198">
        <f t="shared" si="53"/>
        <v>15</v>
      </c>
      <c r="DY10" s="197" t="str">
        <f t="shared" si="123"/>
        <v>México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Tchéquia</v>
      </c>
      <c r="EK10" s="198">
        <f t="shared" si="56"/>
        <v>15</v>
      </c>
      <c r="EL10" s="197" t="str">
        <f t="shared" si="125"/>
        <v>México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Tchéquia</v>
      </c>
      <c r="EX10" s="198">
        <f t="shared" si="59"/>
        <v>15</v>
      </c>
      <c r="EY10" s="197" t="str">
        <f t="shared" si="127"/>
        <v>México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Tchéquia</v>
      </c>
      <c r="FK10" s="198">
        <f t="shared" si="62"/>
        <v>15</v>
      </c>
      <c r="FL10" s="197" t="str">
        <f t="shared" si="129"/>
        <v>México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Tchéquia</v>
      </c>
      <c r="FX10" s="198">
        <f t="shared" si="65"/>
        <v>15</v>
      </c>
      <c r="FY10" s="197" t="str">
        <f t="shared" si="131"/>
        <v>México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Tchéquia</v>
      </c>
      <c r="GK10" s="198">
        <f t="shared" si="68"/>
        <v>15</v>
      </c>
      <c r="GL10" s="197" t="str">
        <f t="shared" si="133"/>
        <v>México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Tchéquia</v>
      </c>
      <c r="GX10" s="198">
        <f t="shared" si="71"/>
        <v>15</v>
      </c>
      <c r="GY10" s="197" t="str">
        <f t="shared" si="135"/>
        <v>México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Tchéquia</v>
      </c>
      <c r="HK10" s="198">
        <f t="shared" si="74"/>
        <v>15</v>
      </c>
      <c r="HL10" s="197" t="str">
        <f t="shared" si="137"/>
        <v>México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Tchéquia</v>
      </c>
      <c r="HX10" s="198">
        <f t="shared" si="77"/>
        <v>15</v>
      </c>
      <c r="HY10" s="197" t="str">
        <f t="shared" si="139"/>
        <v>México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Tchéquia</v>
      </c>
      <c r="IK10" s="198">
        <f t="shared" si="80"/>
        <v>15</v>
      </c>
      <c r="IL10" s="197" t="str">
        <f t="shared" si="141"/>
        <v>México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Tchéquia</v>
      </c>
      <c r="IX10" s="198">
        <f t="shared" si="83"/>
        <v>15</v>
      </c>
      <c r="IY10" s="197" t="str">
        <f t="shared" si="143"/>
        <v>México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Tchéquia</v>
      </c>
      <c r="JK10" s="198">
        <f t="shared" si="86"/>
        <v>15</v>
      </c>
      <c r="JL10" s="197" t="str">
        <f t="shared" si="145"/>
        <v>México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Tchéquia</v>
      </c>
      <c r="JX10" s="198">
        <f t="shared" si="89"/>
        <v>15</v>
      </c>
      <c r="JY10" s="197" t="str">
        <f t="shared" si="147"/>
        <v>México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Tchéquia</v>
      </c>
      <c r="KK10" s="198">
        <f t="shared" si="92"/>
        <v>15</v>
      </c>
      <c r="KL10" s="197" t="str">
        <f t="shared" si="149"/>
        <v>México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Tchéquia</v>
      </c>
      <c r="KX10" s="198">
        <f t="shared" si="95"/>
        <v>15</v>
      </c>
      <c r="KY10" s="197" t="str">
        <f t="shared" si="151"/>
        <v>México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Tchéquia</v>
      </c>
      <c r="LK10" s="198">
        <f t="shared" si="98"/>
        <v>15</v>
      </c>
      <c r="LL10" s="197" t="str">
        <f t="shared" si="153"/>
        <v>México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Tchéquia</v>
      </c>
      <c r="LX10" s="198">
        <f t="shared" si="101"/>
        <v>15</v>
      </c>
      <c r="LY10" s="197" t="str">
        <f t="shared" si="155"/>
        <v>México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África do Sul</v>
      </c>
      <c r="D11" s="198">
        <f>INDEX(Groups!$C$7:$C$65,MATCH(E11,Groups!$D$7:$D$65,0))</f>
        <v>25</v>
      </c>
      <c r="E11" s="197" t="str">
        <f>CalcA!$Q$27</f>
        <v>Coréia do Sul</v>
      </c>
      <c r="F11" s="199" t="str">
        <f>CalcA!$R$27</f>
        <v/>
      </c>
      <c r="G11" s="200" t="str">
        <f>CalcA!$S$27</f>
        <v/>
      </c>
      <c r="I11" s="196">
        <f t="shared" si="0"/>
        <v>60</v>
      </c>
      <c r="J11" s="197" t="str">
        <f t="shared" si="104"/>
        <v>África do Sul</v>
      </c>
      <c r="K11" s="198">
        <f t="shared" si="26"/>
        <v>25</v>
      </c>
      <c r="L11" s="197" t="str">
        <f t="shared" si="105"/>
        <v>Coréia do Sul</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África do Sul</v>
      </c>
      <c r="X11" s="198">
        <f t="shared" si="29"/>
        <v>25</v>
      </c>
      <c r="Y11" s="197" t="str">
        <f t="shared" si="107"/>
        <v>Coréia do Sul</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África do Sul</v>
      </c>
      <c r="AK11" s="198">
        <f t="shared" si="32"/>
        <v>25</v>
      </c>
      <c r="AL11" s="197" t="str">
        <f t="shared" si="109"/>
        <v>Coréia do Sul</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África do Sul</v>
      </c>
      <c r="AX11" s="198">
        <f t="shared" si="35"/>
        <v>25</v>
      </c>
      <c r="AY11" s="197" t="str">
        <f t="shared" si="111"/>
        <v>Coréia do Sul</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África do Sul</v>
      </c>
      <c r="BK11" s="198">
        <f t="shared" si="38"/>
        <v>25</v>
      </c>
      <c r="BL11" s="197" t="str">
        <f t="shared" si="113"/>
        <v>Coréia do Sul</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África do Sul</v>
      </c>
      <c r="BX11" s="198">
        <f t="shared" si="41"/>
        <v>25</v>
      </c>
      <c r="BY11" s="197" t="str">
        <f t="shared" si="115"/>
        <v>Coréia do Sul</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África do Sul</v>
      </c>
      <c r="CK11" s="198">
        <f t="shared" si="44"/>
        <v>25</v>
      </c>
      <c r="CL11" s="197" t="str">
        <f t="shared" si="117"/>
        <v>Coréia do Sul</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África do Sul</v>
      </c>
      <c r="CX11" s="198">
        <f t="shared" si="47"/>
        <v>25</v>
      </c>
      <c r="CY11" s="197" t="str">
        <f t="shared" si="119"/>
        <v>Coréia do Sul</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África do Sul</v>
      </c>
      <c r="DK11" s="198">
        <f t="shared" si="50"/>
        <v>25</v>
      </c>
      <c r="DL11" s="197" t="str">
        <f t="shared" si="121"/>
        <v>Coréia do Sul</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África do Sul</v>
      </c>
      <c r="DX11" s="198">
        <f t="shared" si="53"/>
        <v>25</v>
      </c>
      <c r="DY11" s="197" t="str">
        <f t="shared" si="123"/>
        <v>Coréia do Sul</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África do Sul</v>
      </c>
      <c r="EK11" s="198">
        <f t="shared" si="56"/>
        <v>25</v>
      </c>
      <c r="EL11" s="197" t="str">
        <f t="shared" si="125"/>
        <v>Coréia do Sul</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África do Sul</v>
      </c>
      <c r="EX11" s="198">
        <f t="shared" si="59"/>
        <v>25</v>
      </c>
      <c r="EY11" s="197" t="str">
        <f t="shared" si="127"/>
        <v>Coréia do Sul</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África do Sul</v>
      </c>
      <c r="FK11" s="198">
        <f t="shared" si="62"/>
        <v>25</v>
      </c>
      <c r="FL11" s="197" t="str">
        <f t="shared" si="129"/>
        <v>Coréia do Sul</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África do Sul</v>
      </c>
      <c r="FX11" s="198">
        <f t="shared" si="65"/>
        <v>25</v>
      </c>
      <c r="FY11" s="197" t="str">
        <f t="shared" si="131"/>
        <v>Coréia do Sul</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África do Sul</v>
      </c>
      <c r="GK11" s="198">
        <f t="shared" si="68"/>
        <v>25</v>
      </c>
      <c r="GL11" s="197" t="str">
        <f t="shared" si="133"/>
        <v>Coréia do Sul</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África do Sul</v>
      </c>
      <c r="GX11" s="198">
        <f t="shared" si="71"/>
        <v>25</v>
      </c>
      <c r="GY11" s="197" t="str">
        <f t="shared" si="135"/>
        <v>Coréia do Sul</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África do Sul</v>
      </c>
      <c r="HK11" s="198">
        <f t="shared" si="74"/>
        <v>25</v>
      </c>
      <c r="HL11" s="197" t="str">
        <f t="shared" si="137"/>
        <v>Coréia do Sul</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África do Sul</v>
      </c>
      <c r="HX11" s="198">
        <f t="shared" si="77"/>
        <v>25</v>
      </c>
      <c r="HY11" s="197" t="str">
        <f t="shared" si="139"/>
        <v>Coréia do Sul</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África do Sul</v>
      </c>
      <c r="IK11" s="198">
        <f t="shared" si="80"/>
        <v>25</v>
      </c>
      <c r="IL11" s="197" t="str">
        <f t="shared" si="141"/>
        <v>Coréia do Sul</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África do Sul</v>
      </c>
      <c r="IX11" s="198">
        <f t="shared" si="83"/>
        <v>25</v>
      </c>
      <c r="IY11" s="197" t="str">
        <f t="shared" si="143"/>
        <v>Coréia do Sul</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África do Sul</v>
      </c>
      <c r="JK11" s="198">
        <f t="shared" si="86"/>
        <v>25</v>
      </c>
      <c r="JL11" s="197" t="str">
        <f t="shared" si="145"/>
        <v>Coréia do Sul</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África do Sul</v>
      </c>
      <c r="JX11" s="198">
        <f t="shared" si="89"/>
        <v>25</v>
      </c>
      <c r="JY11" s="197" t="str">
        <f t="shared" si="147"/>
        <v>Coréia do Sul</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África do Sul</v>
      </c>
      <c r="KK11" s="198">
        <f t="shared" si="92"/>
        <v>25</v>
      </c>
      <c r="KL11" s="197" t="str">
        <f t="shared" si="149"/>
        <v>Coréia do Sul</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África do Sul</v>
      </c>
      <c r="KX11" s="198">
        <f t="shared" si="95"/>
        <v>25</v>
      </c>
      <c r="KY11" s="197" t="str">
        <f t="shared" si="151"/>
        <v>Coréia do Sul</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África do Sul</v>
      </c>
      <c r="LK11" s="198">
        <f t="shared" si="98"/>
        <v>25</v>
      </c>
      <c r="LL11" s="197" t="str">
        <f t="shared" si="153"/>
        <v>Coréia do Sul</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África do Sul</v>
      </c>
      <c r="LX11" s="198">
        <f t="shared" si="101"/>
        <v>25</v>
      </c>
      <c r="LY11" s="197" t="str">
        <f t="shared" si="155"/>
        <v>Coréia do Sul</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Canadá</v>
      </c>
      <c r="D13" s="198">
        <f>INDEX(Groups!$C$7:$C$65,MATCH(E13,Groups!$D$7:$D$65,0))</f>
        <v>65</v>
      </c>
      <c r="E13" s="197" t="str">
        <f>CalcB!$Q$22</f>
        <v>Bósnia e Herzegonia</v>
      </c>
      <c r="F13" s="199">
        <f>CalcB!$R$22</f>
        <v>2</v>
      </c>
      <c r="G13" s="200">
        <f>CalcB!$S$22</f>
        <v>1</v>
      </c>
      <c r="I13" s="196">
        <f t="shared" si="0"/>
        <v>30</v>
      </c>
      <c r="J13" s="197" t="str">
        <f t="shared" ref="J13:J18" si="156">$C13</f>
        <v>Canadá</v>
      </c>
      <c r="K13" s="198">
        <f t="shared" si="26"/>
        <v>65</v>
      </c>
      <c r="L13" s="197" t="str">
        <f t="shared" ref="L13:L18" si="157">$E13</f>
        <v>Bósnia e Herzegonia</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Canadá</v>
      </c>
      <c r="X13" s="198">
        <f t="shared" si="29"/>
        <v>65</v>
      </c>
      <c r="Y13" s="197" t="str">
        <f t="shared" ref="Y13:Y18" si="161">$E13</f>
        <v>Bósnia e Herzegonia</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Canadá</v>
      </c>
      <c r="AK13" s="198">
        <f t="shared" si="32"/>
        <v>65</v>
      </c>
      <c r="AL13" s="197" t="str">
        <f t="shared" ref="AL13:AL18" si="165">$E13</f>
        <v>Bósnia e Herzegonia</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Canadá</v>
      </c>
      <c r="AX13" s="198">
        <f t="shared" si="35"/>
        <v>65</v>
      </c>
      <c r="AY13" s="197" t="str">
        <f t="shared" ref="AY13:AY18" si="169">$E13</f>
        <v>Bósnia e Herzegonia</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Canadá</v>
      </c>
      <c r="BK13" s="198">
        <f t="shared" si="38"/>
        <v>65</v>
      </c>
      <c r="BL13" s="197" t="str">
        <f t="shared" ref="BL13:BL18" si="173">$E13</f>
        <v>Bósnia e Herzegonia</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Canadá</v>
      </c>
      <c r="BX13" s="198">
        <f t="shared" si="41"/>
        <v>65</v>
      </c>
      <c r="BY13" s="197" t="str">
        <f t="shared" ref="BY13:BY18" si="177">$E13</f>
        <v>Bósnia e Herzegonia</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Canadá</v>
      </c>
      <c r="CK13" s="198">
        <f t="shared" si="44"/>
        <v>65</v>
      </c>
      <c r="CL13" s="197" t="str">
        <f t="shared" ref="CL13:CL18" si="181">$E13</f>
        <v>Bósnia e Herzegonia</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Canadá</v>
      </c>
      <c r="CX13" s="198">
        <f t="shared" si="47"/>
        <v>65</v>
      </c>
      <c r="CY13" s="197" t="str">
        <f t="shared" ref="CY13:CY18" si="185">$E13</f>
        <v>Bósnia e Herzegonia</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Canadá</v>
      </c>
      <c r="DK13" s="198">
        <f t="shared" si="50"/>
        <v>65</v>
      </c>
      <c r="DL13" s="197" t="str">
        <f t="shared" ref="DL13:DL18" si="189">$E13</f>
        <v>Bósnia e Herzegonia</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Canadá</v>
      </c>
      <c r="DX13" s="198">
        <f t="shared" si="53"/>
        <v>65</v>
      </c>
      <c r="DY13" s="197" t="str">
        <f t="shared" ref="DY13:DY18" si="193">$E13</f>
        <v>Bósnia e Herzegonia</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Canadá</v>
      </c>
      <c r="EK13" s="198">
        <f t="shared" si="56"/>
        <v>65</v>
      </c>
      <c r="EL13" s="197" t="str">
        <f t="shared" ref="EL13:EL18" si="197">$E13</f>
        <v>Bósnia e Herzegonia</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Canadá</v>
      </c>
      <c r="EX13" s="198">
        <f t="shared" si="59"/>
        <v>65</v>
      </c>
      <c r="EY13" s="197" t="str">
        <f t="shared" ref="EY13:EY18" si="201">$E13</f>
        <v>Bósnia e Herzegonia</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Canadá</v>
      </c>
      <c r="FK13" s="198">
        <f t="shared" si="62"/>
        <v>65</v>
      </c>
      <c r="FL13" s="197" t="str">
        <f t="shared" ref="FL13:FL18" si="205">$E13</f>
        <v>Bósnia e Herzegonia</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Canadá</v>
      </c>
      <c r="FX13" s="198">
        <f t="shared" si="65"/>
        <v>65</v>
      </c>
      <c r="FY13" s="197" t="str">
        <f t="shared" ref="FY13:FY18" si="209">$E13</f>
        <v>Bósnia e Herzegonia</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Canadá</v>
      </c>
      <c r="GK13" s="198">
        <f t="shared" si="68"/>
        <v>65</v>
      </c>
      <c r="GL13" s="197" t="str">
        <f t="shared" ref="GL13:GL18" si="213">$E13</f>
        <v>Bósnia e Herzegonia</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Canadá</v>
      </c>
      <c r="GX13" s="198">
        <f t="shared" si="71"/>
        <v>65</v>
      </c>
      <c r="GY13" s="197" t="str">
        <f t="shared" ref="GY13:GY18" si="217">$E13</f>
        <v>Bósnia e Herzegonia</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Canadá</v>
      </c>
      <c r="HK13" s="198">
        <f t="shared" si="74"/>
        <v>65</v>
      </c>
      <c r="HL13" s="197" t="str">
        <f t="shared" ref="HL13:HL18" si="221">$E13</f>
        <v>Bósnia e Herzegonia</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Canadá</v>
      </c>
      <c r="HX13" s="198">
        <f t="shared" si="77"/>
        <v>65</v>
      </c>
      <c r="HY13" s="197" t="str">
        <f t="shared" ref="HY13:HY18" si="225">$E13</f>
        <v>Bósnia e Herzegonia</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Canadá</v>
      </c>
      <c r="IK13" s="198">
        <f t="shared" si="80"/>
        <v>65</v>
      </c>
      <c r="IL13" s="197" t="str">
        <f t="shared" ref="IL13:IL18" si="229">$E13</f>
        <v>Bósnia e Herzegonia</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Canadá</v>
      </c>
      <c r="IX13" s="198">
        <f t="shared" si="83"/>
        <v>65</v>
      </c>
      <c r="IY13" s="197" t="str">
        <f t="shared" ref="IY13:IY18" si="233">$E13</f>
        <v>Bósnia e Herzegonia</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Canadá</v>
      </c>
      <c r="JK13" s="198">
        <f t="shared" si="86"/>
        <v>65</v>
      </c>
      <c r="JL13" s="197" t="str">
        <f t="shared" ref="JL13:JL18" si="237">$E13</f>
        <v>Bósnia e Herzegonia</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Canadá</v>
      </c>
      <c r="JX13" s="198">
        <f t="shared" si="89"/>
        <v>65</v>
      </c>
      <c r="JY13" s="197" t="str">
        <f t="shared" ref="JY13:JY18" si="241">$E13</f>
        <v>Bósnia e Herzegonia</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Canadá</v>
      </c>
      <c r="KK13" s="198">
        <f t="shared" si="92"/>
        <v>65</v>
      </c>
      <c r="KL13" s="197" t="str">
        <f t="shared" ref="KL13:KL18" si="245">$E13</f>
        <v>Bósnia e Herzegonia</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Canadá</v>
      </c>
      <c r="KX13" s="198">
        <f t="shared" si="95"/>
        <v>65</v>
      </c>
      <c r="KY13" s="197" t="str">
        <f t="shared" ref="KY13:KY18" si="249">$E13</f>
        <v>Bósnia e Herzegonia</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Canadá</v>
      </c>
      <c r="LK13" s="198">
        <f t="shared" si="98"/>
        <v>65</v>
      </c>
      <c r="LL13" s="197" t="str">
        <f t="shared" ref="LL13:LL18" si="253">$E13</f>
        <v>Bósnia e Herzegonia</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Canadá</v>
      </c>
      <c r="LX13" s="198">
        <f t="shared" si="101"/>
        <v>65</v>
      </c>
      <c r="LY13" s="197" t="str">
        <f t="shared" ref="LY13:LY18" si="257">$E13</f>
        <v>Bósnia e Herzegonia</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Catar</v>
      </c>
      <c r="D14" s="198">
        <f>INDEX(Groups!$C$7:$C$65,MATCH(E14,Groups!$D$7:$D$65,0))</f>
        <v>19</v>
      </c>
      <c r="E14" s="197" t="str">
        <f>CalcB!$Q$23</f>
        <v>Suíça</v>
      </c>
      <c r="F14" s="729">
        <f>CalcB!$R$23</f>
        <v>1</v>
      </c>
      <c r="G14" s="200">
        <f>CalcB!$S$23</f>
        <v>3</v>
      </c>
      <c r="I14" s="196">
        <f t="shared" si="0"/>
        <v>55</v>
      </c>
      <c r="J14" s="197" t="str">
        <f t="shared" si="156"/>
        <v>Catar</v>
      </c>
      <c r="K14" s="198">
        <f t="shared" si="26"/>
        <v>19</v>
      </c>
      <c r="L14" s="197" t="str">
        <f t="shared" si="157"/>
        <v>Suíça</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Catar</v>
      </c>
      <c r="X14" s="198">
        <f t="shared" si="29"/>
        <v>19</v>
      </c>
      <c r="Y14" s="197" t="str">
        <f t="shared" si="161"/>
        <v>Suíça</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Catar</v>
      </c>
      <c r="AK14" s="198">
        <f t="shared" si="32"/>
        <v>19</v>
      </c>
      <c r="AL14" s="197" t="str">
        <f t="shared" si="165"/>
        <v>Suíça</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Catar</v>
      </c>
      <c r="AX14" s="198">
        <f t="shared" si="35"/>
        <v>19</v>
      </c>
      <c r="AY14" s="197" t="str">
        <f t="shared" si="169"/>
        <v>Suíça</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Catar</v>
      </c>
      <c r="BK14" s="198">
        <f t="shared" si="38"/>
        <v>19</v>
      </c>
      <c r="BL14" s="197" t="str">
        <f t="shared" si="173"/>
        <v>Suíça</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Catar</v>
      </c>
      <c r="BX14" s="198">
        <f t="shared" si="41"/>
        <v>19</v>
      </c>
      <c r="BY14" s="197" t="str">
        <f t="shared" si="177"/>
        <v>Suíça</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Catar</v>
      </c>
      <c r="CK14" s="198">
        <f t="shared" si="44"/>
        <v>19</v>
      </c>
      <c r="CL14" s="197" t="str">
        <f t="shared" si="181"/>
        <v>Suíça</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Catar</v>
      </c>
      <c r="CX14" s="198">
        <f t="shared" si="47"/>
        <v>19</v>
      </c>
      <c r="CY14" s="197" t="str">
        <f t="shared" si="185"/>
        <v>Suíça</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Catar</v>
      </c>
      <c r="DK14" s="198">
        <f t="shared" si="50"/>
        <v>19</v>
      </c>
      <c r="DL14" s="197" t="str">
        <f t="shared" si="189"/>
        <v>Suíça</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Catar</v>
      </c>
      <c r="DX14" s="198">
        <f t="shared" si="53"/>
        <v>19</v>
      </c>
      <c r="DY14" s="197" t="str">
        <f t="shared" si="193"/>
        <v>Suíça</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Catar</v>
      </c>
      <c r="EK14" s="198">
        <f t="shared" si="56"/>
        <v>19</v>
      </c>
      <c r="EL14" s="197" t="str">
        <f t="shared" si="197"/>
        <v>Suíça</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Catar</v>
      </c>
      <c r="EX14" s="198">
        <f t="shared" si="59"/>
        <v>19</v>
      </c>
      <c r="EY14" s="197" t="str">
        <f t="shared" si="201"/>
        <v>Suíça</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Catar</v>
      </c>
      <c r="FK14" s="198">
        <f t="shared" si="62"/>
        <v>19</v>
      </c>
      <c r="FL14" s="197" t="str">
        <f t="shared" si="205"/>
        <v>Suíça</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Catar</v>
      </c>
      <c r="FX14" s="198">
        <f t="shared" si="65"/>
        <v>19</v>
      </c>
      <c r="FY14" s="197" t="str">
        <f t="shared" si="209"/>
        <v>Suíça</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Catar</v>
      </c>
      <c r="GK14" s="198">
        <f t="shared" si="68"/>
        <v>19</v>
      </c>
      <c r="GL14" s="197" t="str">
        <f t="shared" si="213"/>
        <v>Suíça</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Catar</v>
      </c>
      <c r="GX14" s="198">
        <f t="shared" si="71"/>
        <v>19</v>
      </c>
      <c r="GY14" s="197" t="str">
        <f t="shared" si="217"/>
        <v>Suíça</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Catar</v>
      </c>
      <c r="HK14" s="198">
        <f t="shared" si="74"/>
        <v>19</v>
      </c>
      <c r="HL14" s="197" t="str">
        <f t="shared" si="221"/>
        <v>Suíça</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Catar</v>
      </c>
      <c r="HX14" s="198">
        <f t="shared" si="77"/>
        <v>19</v>
      </c>
      <c r="HY14" s="197" t="str">
        <f t="shared" si="225"/>
        <v>Suíça</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Catar</v>
      </c>
      <c r="IK14" s="198">
        <f t="shared" si="80"/>
        <v>19</v>
      </c>
      <c r="IL14" s="197" t="str">
        <f t="shared" si="229"/>
        <v>Suíça</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Catar</v>
      </c>
      <c r="IX14" s="198">
        <f t="shared" si="83"/>
        <v>19</v>
      </c>
      <c r="IY14" s="197" t="str">
        <f t="shared" si="233"/>
        <v>Suíça</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Catar</v>
      </c>
      <c r="JK14" s="198">
        <f t="shared" si="86"/>
        <v>19</v>
      </c>
      <c r="JL14" s="197" t="str">
        <f t="shared" si="237"/>
        <v>Suíça</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Catar</v>
      </c>
      <c r="JX14" s="198">
        <f t="shared" si="89"/>
        <v>19</v>
      </c>
      <c r="JY14" s="197" t="str">
        <f t="shared" si="241"/>
        <v>Suíça</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Catar</v>
      </c>
      <c r="KK14" s="198">
        <f t="shared" si="92"/>
        <v>19</v>
      </c>
      <c r="KL14" s="197" t="str">
        <f t="shared" si="245"/>
        <v>Suíça</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Catar</v>
      </c>
      <c r="KX14" s="198">
        <f t="shared" si="95"/>
        <v>19</v>
      </c>
      <c r="KY14" s="197" t="str">
        <f t="shared" si="249"/>
        <v>Suíça</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Catar</v>
      </c>
      <c r="LK14" s="198">
        <f t="shared" si="98"/>
        <v>19</v>
      </c>
      <c r="LL14" s="197" t="str">
        <f t="shared" si="253"/>
        <v>Suíça</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Catar</v>
      </c>
      <c r="LX14" s="198">
        <f t="shared" si="101"/>
        <v>19</v>
      </c>
      <c r="LY14" s="197" t="str">
        <f t="shared" si="257"/>
        <v>Suíça</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Suíça</v>
      </c>
      <c r="D15" s="198">
        <f>INDEX(Groups!$C$7:$C$65,MATCH(E15,Groups!$D$7:$D$65,0))</f>
        <v>65</v>
      </c>
      <c r="E15" s="197" t="str">
        <f>CalcB!$Q$24</f>
        <v>Bósnia e Herzegonia</v>
      </c>
      <c r="F15" s="199" t="str">
        <f>CalcB!$R$24</f>
        <v/>
      </c>
      <c r="G15" s="200" t="str">
        <f>CalcB!$S$24</f>
        <v/>
      </c>
      <c r="I15" s="196">
        <f t="shared" si="0"/>
        <v>19</v>
      </c>
      <c r="J15" s="197" t="str">
        <f t="shared" si="156"/>
        <v>Suíça</v>
      </c>
      <c r="K15" s="198">
        <f t="shared" si="26"/>
        <v>65</v>
      </c>
      <c r="L15" s="197" t="str">
        <f t="shared" si="157"/>
        <v>Bósnia e Herzegonia</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Suíça</v>
      </c>
      <c r="X15" s="198">
        <f t="shared" si="29"/>
        <v>65</v>
      </c>
      <c r="Y15" s="197" t="str">
        <f t="shared" si="161"/>
        <v>Bósnia e Herzegonia</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Suíça</v>
      </c>
      <c r="AK15" s="198">
        <f t="shared" si="32"/>
        <v>65</v>
      </c>
      <c r="AL15" s="197" t="str">
        <f t="shared" si="165"/>
        <v>Bósnia e Herzegonia</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Suíça</v>
      </c>
      <c r="AX15" s="198">
        <f t="shared" si="35"/>
        <v>65</v>
      </c>
      <c r="AY15" s="197" t="str">
        <f t="shared" si="169"/>
        <v>Bósnia e Herzegonia</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Suíça</v>
      </c>
      <c r="BK15" s="198">
        <f t="shared" si="38"/>
        <v>65</v>
      </c>
      <c r="BL15" s="197" t="str">
        <f t="shared" si="173"/>
        <v>Bósnia e Herzegonia</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Suíça</v>
      </c>
      <c r="BX15" s="198">
        <f t="shared" si="41"/>
        <v>65</v>
      </c>
      <c r="BY15" s="197" t="str">
        <f t="shared" si="177"/>
        <v>Bósnia e Herzegonia</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Suíça</v>
      </c>
      <c r="CK15" s="198">
        <f t="shared" si="44"/>
        <v>65</v>
      </c>
      <c r="CL15" s="197" t="str">
        <f t="shared" si="181"/>
        <v>Bósnia e Herzegonia</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Suíça</v>
      </c>
      <c r="CX15" s="198">
        <f t="shared" si="47"/>
        <v>65</v>
      </c>
      <c r="CY15" s="197" t="str">
        <f t="shared" si="185"/>
        <v>Bósnia e Herzegonia</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Suíça</v>
      </c>
      <c r="DK15" s="198">
        <f t="shared" si="50"/>
        <v>65</v>
      </c>
      <c r="DL15" s="197" t="str">
        <f t="shared" si="189"/>
        <v>Bósnia e Herzegonia</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Suíça</v>
      </c>
      <c r="DX15" s="198">
        <f t="shared" si="53"/>
        <v>65</v>
      </c>
      <c r="DY15" s="197" t="str">
        <f t="shared" si="193"/>
        <v>Bósnia e Herzegonia</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Suíça</v>
      </c>
      <c r="EK15" s="198">
        <f t="shared" si="56"/>
        <v>65</v>
      </c>
      <c r="EL15" s="197" t="str">
        <f t="shared" si="197"/>
        <v>Bósnia e Herzegonia</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Suíça</v>
      </c>
      <c r="EX15" s="198">
        <f t="shared" si="59"/>
        <v>65</v>
      </c>
      <c r="EY15" s="197" t="str">
        <f t="shared" si="201"/>
        <v>Bósnia e Herzegonia</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Suíça</v>
      </c>
      <c r="FK15" s="198">
        <f t="shared" si="62"/>
        <v>65</v>
      </c>
      <c r="FL15" s="197" t="str">
        <f t="shared" si="205"/>
        <v>Bósnia e Herzegonia</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Suíça</v>
      </c>
      <c r="FX15" s="198">
        <f t="shared" si="65"/>
        <v>65</v>
      </c>
      <c r="FY15" s="197" t="str">
        <f t="shared" si="209"/>
        <v>Bósnia e Herzegonia</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Suíça</v>
      </c>
      <c r="GK15" s="198">
        <f t="shared" si="68"/>
        <v>65</v>
      </c>
      <c r="GL15" s="197" t="str">
        <f t="shared" si="213"/>
        <v>Bósnia e Herzegonia</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Suíça</v>
      </c>
      <c r="GX15" s="198">
        <f t="shared" si="71"/>
        <v>65</v>
      </c>
      <c r="GY15" s="197" t="str">
        <f t="shared" si="217"/>
        <v>Bósnia e Herzegonia</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Suíça</v>
      </c>
      <c r="HK15" s="198">
        <f t="shared" si="74"/>
        <v>65</v>
      </c>
      <c r="HL15" s="197" t="str">
        <f t="shared" si="221"/>
        <v>Bósnia e Herzegonia</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Suíça</v>
      </c>
      <c r="HX15" s="198">
        <f t="shared" si="77"/>
        <v>65</v>
      </c>
      <c r="HY15" s="197" t="str">
        <f t="shared" si="225"/>
        <v>Bósnia e Herzegonia</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Suíça</v>
      </c>
      <c r="IK15" s="198">
        <f t="shared" si="80"/>
        <v>65</v>
      </c>
      <c r="IL15" s="197" t="str">
        <f t="shared" si="229"/>
        <v>Bósnia e Herzegonia</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Suíça</v>
      </c>
      <c r="IX15" s="198">
        <f t="shared" si="83"/>
        <v>65</v>
      </c>
      <c r="IY15" s="197" t="str">
        <f t="shared" si="233"/>
        <v>Bósnia e Herzegonia</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Suíça</v>
      </c>
      <c r="JK15" s="198">
        <f t="shared" si="86"/>
        <v>65</v>
      </c>
      <c r="JL15" s="197" t="str">
        <f t="shared" si="237"/>
        <v>Bósnia e Herzegonia</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Suíça</v>
      </c>
      <c r="JX15" s="198">
        <f t="shared" si="89"/>
        <v>65</v>
      </c>
      <c r="JY15" s="197" t="str">
        <f t="shared" si="241"/>
        <v>Bósnia e Herzegonia</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Suíça</v>
      </c>
      <c r="KK15" s="198">
        <f t="shared" si="92"/>
        <v>65</v>
      </c>
      <c r="KL15" s="197" t="str">
        <f t="shared" si="245"/>
        <v>Bósnia e Herzegonia</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Suíça</v>
      </c>
      <c r="KX15" s="198">
        <f t="shared" si="95"/>
        <v>65</v>
      </c>
      <c r="KY15" s="197" t="str">
        <f t="shared" si="249"/>
        <v>Bósnia e Herzegonia</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Suíça</v>
      </c>
      <c r="LK15" s="198">
        <f t="shared" si="98"/>
        <v>65</v>
      </c>
      <c r="LL15" s="197" t="str">
        <f t="shared" si="253"/>
        <v>Bósnia e Herzegonia</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Suíça</v>
      </c>
      <c r="LX15" s="198">
        <f t="shared" si="101"/>
        <v>65</v>
      </c>
      <c r="LY15" s="197" t="str">
        <f t="shared" si="257"/>
        <v>Bósnia e Herzegonia</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Canadá</v>
      </c>
      <c r="D16" s="198">
        <f>INDEX(Groups!$C$7:$C$65,MATCH(E16,Groups!$D$7:$D$65,0))</f>
        <v>55</v>
      </c>
      <c r="E16" s="197" t="str">
        <f>CalcB!$Q$25</f>
        <v>Catar</v>
      </c>
      <c r="F16" s="199" t="str">
        <f>CalcB!$R$25</f>
        <v/>
      </c>
      <c r="G16" s="200" t="str">
        <f>CalcB!$S$25</f>
        <v/>
      </c>
      <c r="I16" s="196">
        <f t="shared" si="0"/>
        <v>30</v>
      </c>
      <c r="J16" s="197" t="str">
        <f t="shared" si="156"/>
        <v>Canadá</v>
      </c>
      <c r="K16" s="198">
        <f t="shared" si="26"/>
        <v>55</v>
      </c>
      <c r="L16" s="197" t="str">
        <f t="shared" si="157"/>
        <v>Catar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Canadá</v>
      </c>
      <c r="X16" s="198">
        <f t="shared" si="29"/>
        <v>55</v>
      </c>
      <c r="Y16" s="197" t="str">
        <f t="shared" si="161"/>
        <v>Catar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Canadá</v>
      </c>
      <c r="AK16" s="198">
        <f t="shared" si="32"/>
        <v>55</v>
      </c>
      <c r="AL16" s="197" t="str">
        <f t="shared" si="165"/>
        <v>Catar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Canadá</v>
      </c>
      <c r="AX16" s="198">
        <f t="shared" si="35"/>
        <v>55</v>
      </c>
      <c r="AY16" s="197" t="str">
        <f t="shared" si="169"/>
        <v>Catar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Canadá</v>
      </c>
      <c r="BK16" s="198">
        <f t="shared" si="38"/>
        <v>55</v>
      </c>
      <c r="BL16" s="197" t="str">
        <f t="shared" si="173"/>
        <v>Catar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Canadá</v>
      </c>
      <c r="BX16" s="198">
        <f t="shared" si="41"/>
        <v>55</v>
      </c>
      <c r="BY16" s="197" t="str">
        <f t="shared" si="177"/>
        <v>Catar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Canadá</v>
      </c>
      <c r="CK16" s="198">
        <f t="shared" si="44"/>
        <v>55</v>
      </c>
      <c r="CL16" s="197" t="str">
        <f t="shared" si="181"/>
        <v>Catar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Canadá</v>
      </c>
      <c r="CX16" s="198">
        <f t="shared" si="47"/>
        <v>55</v>
      </c>
      <c r="CY16" s="197" t="str">
        <f t="shared" si="185"/>
        <v>Catar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Canadá</v>
      </c>
      <c r="DK16" s="198">
        <f t="shared" si="50"/>
        <v>55</v>
      </c>
      <c r="DL16" s="197" t="str">
        <f t="shared" si="189"/>
        <v>Catar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Canadá</v>
      </c>
      <c r="DX16" s="198">
        <f t="shared" si="53"/>
        <v>55</v>
      </c>
      <c r="DY16" s="197" t="str">
        <f t="shared" si="193"/>
        <v>Catar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Canadá</v>
      </c>
      <c r="EK16" s="198">
        <f t="shared" si="56"/>
        <v>55</v>
      </c>
      <c r="EL16" s="197" t="str">
        <f t="shared" si="197"/>
        <v>Catar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Canadá</v>
      </c>
      <c r="EX16" s="198">
        <f t="shared" si="59"/>
        <v>55</v>
      </c>
      <c r="EY16" s="197" t="str">
        <f t="shared" si="201"/>
        <v>Catar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Canadá</v>
      </c>
      <c r="FK16" s="198">
        <f t="shared" si="62"/>
        <v>55</v>
      </c>
      <c r="FL16" s="197" t="str">
        <f t="shared" si="205"/>
        <v>Catar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Canadá</v>
      </c>
      <c r="FX16" s="198">
        <f t="shared" si="65"/>
        <v>55</v>
      </c>
      <c r="FY16" s="197" t="str">
        <f t="shared" si="209"/>
        <v>Catar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Canadá</v>
      </c>
      <c r="GK16" s="198">
        <f t="shared" si="68"/>
        <v>55</v>
      </c>
      <c r="GL16" s="197" t="str">
        <f t="shared" si="213"/>
        <v>Catar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Canadá</v>
      </c>
      <c r="GX16" s="198">
        <f t="shared" si="71"/>
        <v>55</v>
      </c>
      <c r="GY16" s="197" t="str">
        <f t="shared" si="217"/>
        <v>Catar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Canadá</v>
      </c>
      <c r="HK16" s="198">
        <f t="shared" si="74"/>
        <v>55</v>
      </c>
      <c r="HL16" s="197" t="str">
        <f t="shared" si="221"/>
        <v>Catar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Canadá</v>
      </c>
      <c r="HX16" s="198">
        <f t="shared" si="77"/>
        <v>55</v>
      </c>
      <c r="HY16" s="197" t="str">
        <f t="shared" si="225"/>
        <v>Catar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Canadá</v>
      </c>
      <c r="IK16" s="198">
        <f t="shared" si="80"/>
        <v>55</v>
      </c>
      <c r="IL16" s="197" t="str">
        <f t="shared" si="229"/>
        <v>Catar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Canadá</v>
      </c>
      <c r="IX16" s="198">
        <f t="shared" si="83"/>
        <v>55</v>
      </c>
      <c r="IY16" s="197" t="str">
        <f t="shared" si="233"/>
        <v>Catar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Canadá</v>
      </c>
      <c r="JK16" s="198">
        <f t="shared" si="86"/>
        <v>55</v>
      </c>
      <c r="JL16" s="197" t="str">
        <f t="shared" si="237"/>
        <v>Catar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Canadá</v>
      </c>
      <c r="JX16" s="198">
        <f t="shared" si="89"/>
        <v>55</v>
      </c>
      <c r="JY16" s="197" t="str">
        <f t="shared" si="241"/>
        <v>Catar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Canadá</v>
      </c>
      <c r="KK16" s="198">
        <f t="shared" si="92"/>
        <v>55</v>
      </c>
      <c r="KL16" s="197" t="str">
        <f t="shared" si="245"/>
        <v>Catar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Canadá</v>
      </c>
      <c r="KX16" s="198">
        <f t="shared" si="95"/>
        <v>55</v>
      </c>
      <c r="KY16" s="197" t="str">
        <f t="shared" si="249"/>
        <v>Catar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Canadá</v>
      </c>
      <c r="LK16" s="198">
        <f t="shared" si="98"/>
        <v>55</v>
      </c>
      <c r="LL16" s="197" t="str">
        <f t="shared" si="253"/>
        <v>Catar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Canadá</v>
      </c>
      <c r="LX16" s="198">
        <f t="shared" si="101"/>
        <v>55</v>
      </c>
      <c r="LY16" s="197" t="str">
        <f t="shared" si="257"/>
        <v>Catar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Suíça</v>
      </c>
      <c r="D17" s="198">
        <f>INDEX(Groups!$C$7:$C$65,MATCH(E17,Groups!$D$7:$D$65,0))</f>
        <v>30</v>
      </c>
      <c r="E17" s="197" t="str">
        <f>CalcB!$Q$26</f>
        <v>Canadá</v>
      </c>
      <c r="F17" s="199" t="str">
        <f>CalcB!$R$26</f>
        <v/>
      </c>
      <c r="G17" s="200" t="str">
        <f>CalcB!$S$26</f>
        <v/>
      </c>
      <c r="I17" s="196">
        <f t="shared" si="0"/>
        <v>19</v>
      </c>
      <c r="J17" s="197" t="str">
        <f t="shared" si="156"/>
        <v>Suíça</v>
      </c>
      <c r="K17" s="198">
        <f t="shared" si="26"/>
        <v>30</v>
      </c>
      <c r="L17" s="197" t="str">
        <f t="shared" si="157"/>
        <v>Canadá</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Suíça</v>
      </c>
      <c r="X17" s="198">
        <f t="shared" si="29"/>
        <v>30</v>
      </c>
      <c r="Y17" s="197" t="str">
        <f t="shared" si="161"/>
        <v>Canadá</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Suíça</v>
      </c>
      <c r="AK17" s="198">
        <f t="shared" si="32"/>
        <v>30</v>
      </c>
      <c r="AL17" s="197" t="str">
        <f t="shared" si="165"/>
        <v>Canadá</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Suíça</v>
      </c>
      <c r="AX17" s="198">
        <f t="shared" si="35"/>
        <v>30</v>
      </c>
      <c r="AY17" s="197" t="str">
        <f t="shared" si="169"/>
        <v>Canadá</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Suíça</v>
      </c>
      <c r="BK17" s="198">
        <f t="shared" si="38"/>
        <v>30</v>
      </c>
      <c r="BL17" s="197" t="str">
        <f t="shared" si="173"/>
        <v>Canadá</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Suíça</v>
      </c>
      <c r="BX17" s="198">
        <f t="shared" si="41"/>
        <v>30</v>
      </c>
      <c r="BY17" s="197" t="str">
        <f t="shared" si="177"/>
        <v>Canadá</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Suíça</v>
      </c>
      <c r="CK17" s="198">
        <f t="shared" si="44"/>
        <v>30</v>
      </c>
      <c r="CL17" s="197" t="str">
        <f t="shared" si="181"/>
        <v>Canadá</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Suíça</v>
      </c>
      <c r="CX17" s="198">
        <f t="shared" si="47"/>
        <v>30</v>
      </c>
      <c r="CY17" s="197" t="str">
        <f t="shared" si="185"/>
        <v>Canadá</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Suíça</v>
      </c>
      <c r="DK17" s="198">
        <f t="shared" si="50"/>
        <v>30</v>
      </c>
      <c r="DL17" s="197" t="str">
        <f t="shared" si="189"/>
        <v>Canadá</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Suíça</v>
      </c>
      <c r="DX17" s="198">
        <f t="shared" si="53"/>
        <v>30</v>
      </c>
      <c r="DY17" s="197" t="str">
        <f t="shared" si="193"/>
        <v>Canadá</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Suíça</v>
      </c>
      <c r="EK17" s="198">
        <f t="shared" si="56"/>
        <v>30</v>
      </c>
      <c r="EL17" s="197" t="str">
        <f t="shared" si="197"/>
        <v>Canadá</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Suíça</v>
      </c>
      <c r="EX17" s="198">
        <f t="shared" si="59"/>
        <v>30</v>
      </c>
      <c r="EY17" s="197" t="str">
        <f t="shared" si="201"/>
        <v>Canadá</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Suíça</v>
      </c>
      <c r="FK17" s="198">
        <f t="shared" si="62"/>
        <v>30</v>
      </c>
      <c r="FL17" s="197" t="str">
        <f t="shared" si="205"/>
        <v>Canadá</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Suíça</v>
      </c>
      <c r="FX17" s="198">
        <f t="shared" si="65"/>
        <v>30</v>
      </c>
      <c r="FY17" s="197" t="str">
        <f t="shared" si="209"/>
        <v>Canadá</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Suíça</v>
      </c>
      <c r="GK17" s="198">
        <f t="shared" si="68"/>
        <v>30</v>
      </c>
      <c r="GL17" s="197" t="str">
        <f t="shared" si="213"/>
        <v>Canadá</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Suíça</v>
      </c>
      <c r="GX17" s="198">
        <f t="shared" si="71"/>
        <v>30</v>
      </c>
      <c r="GY17" s="197" t="str">
        <f t="shared" si="217"/>
        <v>Canadá</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Suíça</v>
      </c>
      <c r="HK17" s="198">
        <f t="shared" si="74"/>
        <v>30</v>
      </c>
      <c r="HL17" s="197" t="str">
        <f t="shared" si="221"/>
        <v>Canadá</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Suíça</v>
      </c>
      <c r="HX17" s="198">
        <f t="shared" si="77"/>
        <v>30</v>
      </c>
      <c r="HY17" s="197" t="str">
        <f t="shared" si="225"/>
        <v>Canadá</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Suíça</v>
      </c>
      <c r="IK17" s="198">
        <f t="shared" si="80"/>
        <v>30</v>
      </c>
      <c r="IL17" s="197" t="str">
        <f t="shared" si="229"/>
        <v>Canadá</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Suíça</v>
      </c>
      <c r="IX17" s="198">
        <f t="shared" si="83"/>
        <v>30</v>
      </c>
      <c r="IY17" s="197" t="str">
        <f t="shared" si="233"/>
        <v>Canadá</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Suíça</v>
      </c>
      <c r="JK17" s="198">
        <f t="shared" si="86"/>
        <v>30</v>
      </c>
      <c r="JL17" s="197" t="str">
        <f t="shared" si="237"/>
        <v>Canadá</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Suíça</v>
      </c>
      <c r="JX17" s="198">
        <f t="shared" si="89"/>
        <v>30</v>
      </c>
      <c r="JY17" s="197" t="str">
        <f t="shared" si="241"/>
        <v>Canadá</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Suíça</v>
      </c>
      <c r="KK17" s="198">
        <f t="shared" si="92"/>
        <v>30</v>
      </c>
      <c r="KL17" s="197" t="str">
        <f t="shared" si="245"/>
        <v>Canadá</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Suíça</v>
      </c>
      <c r="KX17" s="198">
        <f t="shared" si="95"/>
        <v>30</v>
      </c>
      <c r="KY17" s="197" t="str">
        <f t="shared" si="249"/>
        <v>Canadá</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Suíça</v>
      </c>
      <c r="LK17" s="198">
        <f t="shared" si="98"/>
        <v>30</v>
      </c>
      <c r="LL17" s="197" t="str">
        <f t="shared" si="253"/>
        <v>Canadá</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Suíça</v>
      </c>
      <c r="LX17" s="198">
        <f t="shared" si="101"/>
        <v>30</v>
      </c>
      <c r="LY17" s="197" t="str">
        <f t="shared" si="257"/>
        <v>Canadá</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Bósnia e Herzegonia</v>
      </c>
      <c r="D18" s="198">
        <f>INDEX(Groups!$C$7:$C$65,MATCH(E18,Groups!$D$7:$D$65,0))</f>
        <v>55</v>
      </c>
      <c r="E18" s="197" t="str">
        <f>CalcB!$Q$27</f>
        <v>Catar</v>
      </c>
      <c r="F18" s="199" t="str">
        <f>CalcB!$R$27</f>
        <v/>
      </c>
      <c r="G18" s="200" t="str">
        <f>CalcB!$S$27</f>
        <v/>
      </c>
      <c r="I18" s="196">
        <f t="shared" si="0"/>
        <v>65</v>
      </c>
      <c r="J18" s="197" t="str">
        <f t="shared" si="156"/>
        <v>Bósnia e Herzegonia</v>
      </c>
      <c r="K18" s="198">
        <f t="shared" si="26"/>
        <v>55</v>
      </c>
      <c r="L18" s="197" t="str">
        <f t="shared" si="157"/>
        <v>Catar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Bósnia e Herzegonia</v>
      </c>
      <c r="X18" s="198">
        <f t="shared" si="29"/>
        <v>55</v>
      </c>
      <c r="Y18" s="197" t="str">
        <f t="shared" si="161"/>
        <v>Catar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Bósnia e Herzegonia</v>
      </c>
      <c r="AK18" s="198">
        <f t="shared" si="32"/>
        <v>55</v>
      </c>
      <c r="AL18" s="197" t="str">
        <f t="shared" si="165"/>
        <v>Catar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Bósnia e Herzegonia</v>
      </c>
      <c r="AX18" s="198">
        <f t="shared" si="35"/>
        <v>55</v>
      </c>
      <c r="AY18" s="197" t="str">
        <f t="shared" si="169"/>
        <v>Catar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Bósnia e Herzegonia</v>
      </c>
      <c r="BK18" s="198">
        <f t="shared" si="38"/>
        <v>55</v>
      </c>
      <c r="BL18" s="197" t="str">
        <f t="shared" si="173"/>
        <v>Catar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Bósnia e Herzegonia</v>
      </c>
      <c r="BX18" s="198">
        <f t="shared" si="41"/>
        <v>55</v>
      </c>
      <c r="BY18" s="197" t="str">
        <f t="shared" si="177"/>
        <v>Catar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Bósnia e Herzegonia</v>
      </c>
      <c r="CK18" s="198">
        <f t="shared" si="44"/>
        <v>55</v>
      </c>
      <c r="CL18" s="197" t="str">
        <f t="shared" si="181"/>
        <v>Catar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Bósnia e Herzegonia</v>
      </c>
      <c r="CX18" s="198">
        <f t="shared" si="47"/>
        <v>55</v>
      </c>
      <c r="CY18" s="197" t="str">
        <f t="shared" si="185"/>
        <v>Catar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Bósnia e Herzegonia</v>
      </c>
      <c r="DK18" s="198">
        <f t="shared" si="50"/>
        <v>55</v>
      </c>
      <c r="DL18" s="197" t="str">
        <f t="shared" si="189"/>
        <v>Catar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Bósnia e Herzegonia</v>
      </c>
      <c r="DX18" s="198">
        <f t="shared" si="53"/>
        <v>55</v>
      </c>
      <c r="DY18" s="197" t="str">
        <f t="shared" si="193"/>
        <v>Catar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Bósnia e Herzegonia</v>
      </c>
      <c r="EK18" s="198">
        <f t="shared" si="56"/>
        <v>55</v>
      </c>
      <c r="EL18" s="197" t="str">
        <f t="shared" si="197"/>
        <v>Catar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Bósnia e Herzegonia</v>
      </c>
      <c r="EX18" s="198">
        <f t="shared" si="59"/>
        <v>55</v>
      </c>
      <c r="EY18" s="197" t="str">
        <f t="shared" si="201"/>
        <v>Catar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Bósnia e Herzegonia</v>
      </c>
      <c r="FK18" s="198">
        <f t="shared" si="62"/>
        <v>55</v>
      </c>
      <c r="FL18" s="197" t="str">
        <f t="shared" si="205"/>
        <v>Catar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Bósnia e Herzegonia</v>
      </c>
      <c r="FX18" s="198">
        <f t="shared" si="65"/>
        <v>55</v>
      </c>
      <c r="FY18" s="197" t="str">
        <f t="shared" si="209"/>
        <v>Catar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Bósnia e Herzegonia</v>
      </c>
      <c r="GK18" s="198">
        <f t="shared" si="68"/>
        <v>55</v>
      </c>
      <c r="GL18" s="197" t="str">
        <f t="shared" si="213"/>
        <v>Catar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Bósnia e Herzegonia</v>
      </c>
      <c r="GX18" s="198">
        <f t="shared" si="71"/>
        <v>55</v>
      </c>
      <c r="GY18" s="197" t="str">
        <f t="shared" si="217"/>
        <v>Catar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Bósnia e Herzegonia</v>
      </c>
      <c r="HK18" s="198">
        <f t="shared" si="74"/>
        <v>55</v>
      </c>
      <c r="HL18" s="197" t="str">
        <f t="shared" si="221"/>
        <v>Catar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Bósnia e Herzegonia</v>
      </c>
      <c r="HX18" s="198">
        <f t="shared" si="77"/>
        <v>55</v>
      </c>
      <c r="HY18" s="197" t="str">
        <f t="shared" si="225"/>
        <v>Catar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Bósnia e Herzegonia</v>
      </c>
      <c r="IK18" s="198">
        <f t="shared" si="80"/>
        <v>55</v>
      </c>
      <c r="IL18" s="197" t="str">
        <f t="shared" si="229"/>
        <v>Catar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Bósnia e Herzegonia</v>
      </c>
      <c r="IX18" s="198">
        <f t="shared" si="83"/>
        <v>55</v>
      </c>
      <c r="IY18" s="197" t="str">
        <f t="shared" si="233"/>
        <v>Catar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Bósnia e Herzegonia</v>
      </c>
      <c r="JK18" s="198">
        <f t="shared" si="86"/>
        <v>55</v>
      </c>
      <c r="JL18" s="197" t="str">
        <f t="shared" si="237"/>
        <v>Catar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Bósnia e Herzegonia</v>
      </c>
      <c r="JX18" s="198">
        <f t="shared" si="89"/>
        <v>55</v>
      </c>
      <c r="JY18" s="197" t="str">
        <f t="shared" si="241"/>
        <v>Catar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Bósnia e Herzegonia</v>
      </c>
      <c r="KK18" s="198">
        <f t="shared" si="92"/>
        <v>55</v>
      </c>
      <c r="KL18" s="197" t="str">
        <f t="shared" si="245"/>
        <v>Catar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Bósnia e Herzegonia</v>
      </c>
      <c r="KX18" s="198">
        <f t="shared" si="95"/>
        <v>55</v>
      </c>
      <c r="KY18" s="197" t="str">
        <f t="shared" si="249"/>
        <v>Catar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Bósnia e Herzegonia</v>
      </c>
      <c r="LK18" s="198">
        <f t="shared" si="98"/>
        <v>55</v>
      </c>
      <c r="LL18" s="197" t="str">
        <f t="shared" si="253"/>
        <v>Catar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Bósnia e Herzegonia</v>
      </c>
      <c r="LX18" s="198">
        <f t="shared" si="101"/>
        <v>55</v>
      </c>
      <c r="LY18" s="197" t="str">
        <f t="shared" si="257"/>
        <v>Catar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Brasil</v>
      </c>
      <c r="D20" s="198">
        <f>INDEX(Groups!$C$7:$C$65,MATCH(E20,Groups!$D$7:$D$65,0))</f>
        <v>8</v>
      </c>
      <c r="E20" s="197" t="str">
        <f>CalcC!$Q$22</f>
        <v>Marrocos</v>
      </c>
      <c r="F20" s="199" t="str">
        <f>CalcC!$R$22</f>
        <v/>
      </c>
      <c r="G20" s="200" t="str">
        <f>CalcC!$S$22</f>
        <v/>
      </c>
      <c r="I20" s="196">
        <f t="shared" si="0"/>
        <v>6</v>
      </c>
      <c r="J20" s="197" t="str">
        <f t="shared" ref="J20:J25" si="260">$C20</f>
        <v>Brasil</v>
      </c>
      <c r="K20" s="198">
        <f t="shared" si="26"/>
        <v>8</v>
      </c>
      <c r="L20" s="197" t="str">
        <f t="shared" ref="L20:L25" si="261">$E20</f>
        <v>Marrocos</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Brasil</v>
      </c>
      <c r="X20" s="198">
        <f t="shared" si="29"/>
        <v>8</v>
      </c>
      <c r="Y20" s="197" t="str">
        <f t="shared" ref="Y20:Y25" si="265">$E20</f>
        <v>Marrocos</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Brasil</v>
      </c>
      <c r="AK20" s="198">
        <f t="shared" si="32"/>
        <v>8</v>
      </c>
      <c r="AL20" s="197" t="str">
        <f t="shared" ref="AL20:AL25" si="269">$E20</f>
        <v>Marrocos</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Brasil</v>
      </c>
      <c r="AX20" s="198">
        <f t="shared" si="35"/>
        <v>8</v>
      </c>
      <c r="AY20" s="197" t="str">
        <f t="shared" ref="AY20:AY25" si="273">$E20</f>
        <v>Marrocos</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Brasil</v>
      </c>
      <c r="BK20" s="198">
        <f t="shared" si="38"/>
        <v>8</v>
      </c>
      <c r="BL20" s="197" t="str">
        <f t="shared" ref="BL20:BL25" si="277">$E20</f>
        <v>Marrocos</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Brasil</v>
      </c>
      <c r="BX20" s="198">
        <f t="shared" si="41"/>
        <v>8</v>
      </c>
      <c r="BY20" s="197" t="str">
        <f t="shared" ref="BY20:BY25" si="281">$E20</f>
        <v>Marrocos</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Brasil</v>
      </c>
      <c r="CK20" s="198">
        <f t="shared" si="44"/>
        <v>8</v>
      </c>
      <c r="CL20" s="197" t="str">
        <f t="shared" ref="CL20:CL25" si="285">$E20</f>
        <v>Marrocos</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Brasil</v>
      </c>
      <c r="CX20" s="198">
        <f t="shared" si="47"/>
        <v>8</v>
      </c>
      <c r="CY20" s="197" t="str">
        <f t="shared" ref="CY20:CY25" si="289">$E20</f>
        <v>Marrocos</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Brasil</v>
      </c>
      <c r="DK20" s="198">
        <f t="shared" si="50"/>
        <v>8</v>
      </c>
      <c r="DL20" s="197" t="str">
        <f t="shared" ref="DL20:DL25" si="293">$E20</f>
        <v>Marrocos</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Brasil</v>
      </c>
      <c r="DX20" s="198">
        <f t="shared" si="53"/>
        <v>8</v>
      </c>
      <c r="DY20" s="197" t="str">
        <f t="shared" ref="DY20:DY25" si="297">$E20</f>
        <v>Marrocos</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Brasil</v>
      </c>
      <c r="EK20" s="198">
        <f t="shared" si="56"/>
        <v>8</v>
      </c>
      <c r="EL20" s="197" t="str">
        <f t="shared" ref="EL20:EL25" si="301">$E20</f>
        <v>Marrocos</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Brasil</v>
      </c>
      <c r="EX20" s="198">
        <f t="shared" si="59"/>
        <v>8</v>
      </c>
      <c r="EY20" s="197" t="str">
        <f t="shared" ref="EY20:EY25" si="305">$E20</f>
        <v>Marrocos</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Brasil</v>
      </c>
      <c r="FK20" s="198">
        <f t="shared" si="62"/>
        <v>8</v>
      </c>
      <c r="FL20" s="197" t="str">
        <f t="shared" ref="FL20:FL25" si="309">$E20</f>
        <v>Marrocos</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Brasil</v>
      </c>
      <c r="FX20" s="198">
        <f t="shared" si="65"/>
        <v>8</v>
      </c>
      <c r="FY20" s="197" t="str">
        <f t="shared" ref="FY20:FY25" si="313">$E20</f>
        <v>Marrocos</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Brasil</v>
      </c>
      <c r="GK20" s="198">
        <f t="shared" si="68"/>
        <v>8</v>
      </c>
      <c r="GL20" s="197" t="str">
        <f t="shared" ref="GL20:GL25" si="317">$E20</f>
        <v>Marrocos</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Brasil</v>
      </c>
      <c r="GX20" s="198">
        <f t="shared" si="71"/>
        <v>8</v>
      </c>
      <c r="GY20" s="197" t="str">
        <f t="shared" ref="GY20:GY25" si="321">$E20</f>
        <v>Marrocos</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Brasil</v>
      </c>
      <c r="HK20" s="198">
        <f t="shared" si="74"/>
        <v>8</v>
      </c>
      <c r="HL20" s="197" t="str">
        <f t="shared" ref="HL20:HL25" si="325">$E20</f>
        <v>Marrocos</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Brasil</v>
      </c>
      <c r="HX20" s="198">
        <f t="shared" si="77"/>
        <v>8</v>
      </c>
      <c r="HY20" s="197" t="str">
        <f t="shared" ref="HY20:HY25" si="329">$E20</f>
        <v>Marrocos</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Brasil</v>
      </c>
      <c r="IK20" s="198">
        <f t="shared" si="80"/>
        <v>8</v>
      </c>
      <c r="IL20" s="197" t="str">
        <f t="shared" ref="IL20:IL25" si="333">$E20</f>
        <v>Marrocos</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Brasil</v>
      </c>
      <c r="IX20" s="198">
        <f t="shared" si="83"/>
        <v>8</v>
      </c>
      <c r="IY20" s="197" t="str">
        <f t="shared" ref="IY20:IY25" si="337">$E20</f>
        <v>Marrocos</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Brasil</v>
      </c>
      <c r="JK20" s="198">
        <f t="shared" si="86"/>
        <v>8</v>
      </c>
      <c r="JL20" s="197" t="str">
        <f t="shared" ref="JL20:JL25" si="341">$E20</f>
        <v>Marrocos</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Brasil</v>
      </c>
      <c r="JX20" s="198">
        <f t="shared" si="89"/>
        <v>8</v>
      </c>
      <c r="JY20" s="197" t="str">
        <f t="shared" ref="JY20:JY25" si="345">$E20</f>
        <v>Marrocos</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Brasil</v>
      </c>
      <c r="KK20" s="198">
        <f t="shared" si="92"/>
        <v>8</v>
      </c>
      <c r="KL20" s="197" t="str">
        <f t="shared" ref="KL20:KL25" si="349">$E20</f>
        <v>Marrocos</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Brasil</v>
      </c>
      <c r="KX20" s="198">
        <f t="shared" si="95"/>
        <v>8</v>
      </c>
      <c r="KY20" s="197" t="str">
        <f t="shared" ref="KY20:KY25" si="353">$E20</f>
        <v>Marrocos</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Brasil</v>
      </c>
      <c r="LK20" s="198">
        <f t="shared" si="98"/>
        <v>8</v>
      </c>
      <c r="LL20" s="197" t="str">
        <f t="shared" ref="LL20:LL25" si="357">$E20</f>
        <v>Marrocos</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Brasil</v>
      </c>
      <c r="LX20" s="198">
        <f t="shared" si="101"/>
        <v>8</v>
      </c>
      <c r="LY20" s="197" t="str">
        <f t="shared" ref="LY20:LY25" si="361">$E20</f>
        <v>Marrocos</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Escócia</v>
      </c>
      <c r="F21" s="729" t="str">
        <f>CalcC!$R$23</f>
        <v/>
      </c>
      <c r="G21" s="200" t="str">
        <f>CalcC!$S$23</f>
        <v/>
      </c>
      <c r="I21" s="196">
        <f t="shared" si="0"/>
        <v>83</v>
      </c>
      <c r="J21" s="197" t="str">
        <f t="shared" si="260"/>
        <v>Haiti</v>
      </c>
      <c r="K21" s="198">
        <f t="shared" si="26"/>
        <v>43</v>
      </c>
      <c r="L21" s="197" t="str">
        <f t="shared" si="261"/>
        <v>Escócia</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Escócia</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Escócia</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Escócia</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Escócia</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Escócia</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Escócia</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Escócia</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Escócia</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Escócia</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Escócia</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Escócia</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Escócia</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Escócia</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Escócia</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Escócia</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Escócia</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Escócia</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Escócia</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Escócia</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Escócia</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Escócia</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Escócia</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Escócia</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Escócia</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Escócia</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Escócia</v>
      </c>
      <c r="D22" s="198">
        <f>INDEX(Groups!$C$7:$C$65,MATCH(E22,Groups!$D$7:$D$65,0))</f>
        <v>8</v>
      </c>
      <c r="E22" s="197" t="str">
        <f>CalcC!$Q$24</f>
        <v>Marrocos</v>
      </c>
      <c r="F22" s="199" t="str">
        <f>CalcC!$R$24</f>
        <v/>
      </c>
      <c r="G22" s="200" t="str">
        <f>CalcC!$S$24</f>
        <v/>
      </c>
      <c r="I22" s="196">
        <f t="shared" si="0"/>
        <v>43</v>
      </c>
      <c r="J22" s="197" t="str">
        <f t="shared" si="260"/>
        <v>Escócia</v>
      </c>
      <c r="K22" s="198">
        <f t="shared" si="26"/>
        <v>8</v>
      </c>
      <c r="L22" s="197" t="str">
        <f t="shared" si="261"/>
        <v>Marrocos</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Escócia</v>
      </c>
      <c r="X22" s="198">
        <f t="shared" si="29"/>
        <v>8</v>
      </c>
      <c r="Y22" s="197" t="str">
        <f t="shared" si="265"/>
        <v>Marrocos</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Escócia</v>
      </c>
      <c r="AK22" s="198">
        <f t="shared" si="32"/>
        <v>8</v>
      </c>
      <c r="AL22" s="197" t="str">
        <f t="shared" si="269"/>
        <v>Marrocos</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Escócia</v>
      </c>
      <c r="AX22" s="198">
        <f t="shared" si="35"/>
        <v>8</v>
      </c>
      <c r="AY22" s="197" t="str">
        <f t="shared" si="273"/>
        <v>Marrocos</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Escócia</v>
      </c>
      <c r="BK22" s="198">
        <f t="shared" si="38"/>
        <v>8</v>
      </c>
      <c r="BL22" s="197" t="str">
        <f t="shared" si="277"/>
        <v>Marrocos</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Escócia</v>
      </c>
      <c r="BX22" s="198">
        <f t="shared" si="41"/>
        <v>8</v>
      </c>
      <c r="BY22" s="197" t="str">
        <f t="shared" si="281"/>
        <v>Marrocos</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Escócia</v>
      </c>
      <c r="CK22" s="198">
        <f t="shared" si="44"/>
        <v>8</v>
      </c>
      <c r="CL22" s="197" t="str">
        <f t="shared" si="285"/>
        <v>Marrocos</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Escócia</v>
      </c>
      <c r="CX22" s="198">
        <f t="shared" si="47"/>
        <v>8</v>
      </c>
      <c r="CY22" s="197" t="str">
        <f t="shared" si="289"/>
        <v>Marrocos</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Escócia</v>
      </c>
      <c r="DK22" s="198">
        <f t="shared" si="50"/>
        <v>8</v>
      </c>
      <c r="DL22" s="197" t="str">
        <f t="shared" si="293"/>
        <v>Marrocos</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Escócia</v>
      </c>
      <c r="DX22" s="198">
        <f t="shared" si="53"/>
        <v>8</v>
      </c>
      <c r="DY22" s="197" t="str">
        <f t="shared" si="297"/>
        <v>Marrocos</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Escócia</v>
      </c>
      <c r="EK22" s="198">
        <f t="shared" si="56"/>
        <v>8</v>
      </c>
      <c r="EL22" s="197" t="str">
        <f t="shared" si="301"/>
        <v>Marrocos</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Escócia</v>
      </c>
      <c r="EX22" s="198">
        <f t="shared" si="59"/>
        <v>8</v>
      </c>
      <c r="EY22" s="197" t="str">
        <f t="shared" si="305"/>
        <v>Marrocos</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Escócia</v>
      </c>
      <c r="FK22" s="198">
        <f t="shared" si="62"/>
        <v>8</v>
      </c>
      <c r="FL22" s="197" t="str">
        <f t="shared" si="309"/>
        <v>Marrocos</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Escócia</v>
      </c>
      <c r="FX22" s="198">
        <f t="shared" si="65"/>
        <v>8</v>
      </c>
      <c r="FY22" s="197" t="str">
        <f t="shared" si="313"/>
        <v>Marrocos</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Escócia</v>
      </c>
      <c r="GK22" s="198">
        <f t="shared" si="68"/>
        <v>8</v>
      </c>
      <c r="GL22" s="197" t="str">
        <f t="shared" si="317"/>
        <v>Marrocos</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Escócia</v>
      </c>
      <c r="GX22" s="198">
        <f t="shared" si="71"/>
        <v>8</v>
      </c>
      <c r="GY22" s="197" t="str">
        <f t="shared" si="321"/>
        <v>Marrocos</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Escócia</v>
      </c>
      <c r="HK22" s="198">
        <f t="shared" si="74"/>
        <v>8</v>
      </c>
      <c r="HL22" s="197" t="str">
        <f t="shared" si="325"/>
        <v>Marrocos</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Escócia</v>
      </c>
      <c r="HX22" s="198">
        <f t="shared" si="77"/>
        <v>8</v>
      </c>
      <c r="HY22" s="197" t="str">
        <f t="shared" si="329"/>
        <v>Marrocos</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Escócia</v>
      </c>
      <c r="IK22" s="198">
        <f t="shared" si="80"/>
        <v>8</v>
      </c>
      <c r="IL22" s="197" t="str">
        <f t="shared" si="333"/>
        <v>Marrocos</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Escócia</v>
      </c>
      <c r="IX22" s="198">
        <f t="shared" si="83"/>
        <v>8</v>
      </c>
      <c r="IY22" s="197" t="str">
        <f t="shared" si="337"/>
        <v>Marrocos</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Escócia</v>
      </c>
      <c r="JK22" s="198">
        <f t="shared" si="86"/>
        <v>8</v>
      </c>
      <c r="JL22" s="197" t="str">
        <f t="shared" si="341"/>
        <v>Marrocos</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Escócia</v>
      </c>
      <c r="JX22" s="198">
        <f t="shared" si="89"/>
        <v>8</v>
      </c>
      <c r="JY22" s="197" t="str">
        <f t="shared" si="345"/>
        <v>Marrocos</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Escócia</v>
      </c>
      <c r="KK22" s="198">
        <f t="shared" si="92"/>
        <v>8</v>
      </c>
      <c r="KL22" s="197" t="str">
        <f t="shared" si="349"/>
        <v>Marrocos</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Escócia</v>
      </c>
      <c r="KX22" s="198">
        <f t="shared" si="95"/>
        <v>8</v>
      </c>
      <c r="KY22" s="197" t="str">
        <f t="shared" si="353"/>
        <v>Marrocos</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Escócia</v>
      </c>
      <c r="LK22" s="198">
        <f t="shared" si="98"/>
        <v>8</v>
      </c>
      <c r="LL22" s="197" t="str">
        <f t="shared" si="357"/>
        <v>Marrocos</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Escócia</v>
      </c>
      <c r="LX22" s="198">
        <f t="shared" si="101"/>
        <v>8</v>
      </c>
      <c r="LY22" s="197" t="str">
        <f t="shared" si="361"/>
        <v>Marrocos</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Brasil</v>
      </c>
      <c r="D23" s="198">
        <f>INDEX(Groups!$C$7:$C$65,MATCH(E23,Groups!$D$7:$D$65,0))</f>
        <v>83</v>
      </c>
      <c r="E23" s="197" t="str">
        <f>CalcC!$Q$25</f>
        <v>Haiti</v>
      </c>
      <c r="F23" s="199" t="str">
        <f>CalcC!$R$25</f>
        <v/>
      </c>
      <c r="G23" s="200" t="str">
        <f>CalcC!$S$25</f>
        <v/>
      </c>
      <c r="I23" s="196">
        <f t="shared" si="0"/>
        <v>6</v>
      </c>
      <c r="J23" s="197" t="str">
        <f t="shared" si="260"/>
        <v>Brasil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Brasil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Brasil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Brasil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Brasil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Brasil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Brasil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Brasil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Brasil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Brasil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Brasil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Brasil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Brasil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Brasil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Brasil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Brasil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Brasil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Brasil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Brasil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Brasil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Brasil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Brasil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Brasil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Brasil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Brasil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Brasil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Escócia</v>
      </c>
      <c r="D24" s="198">
        <f>INDEX(Groups!$C$7:$C$65,MATCH(E24,Groups!$D$7:$D$65,0))</f>
        <v>6</v>
      </c>
      <c r="E24" s="197" t="str">
        <f>CalcC!$Q$26</f>
        <v>Brasil</v>
      </c>
      <c r="F24" s="199" t="str">
        <f>CalcC!$R$26</f>
        <v/>
      </c>
      <c r="G24" s="200" t="str">
        <f>CalcC!$S$26</f>
        <v/>
      </c>
      <c r="I24" s="196">
        <f t="shared" si="0"/>
        <v>43</v>
      </c>
      <c r="J24" s="197" t="str">
        <f t="shared" si="260"/>
        <v>Escócia</v>
      </c>
      <c r="K24" s="198">
        <f t="shared" si="26"/>
        <v>6</v>
      </c>
      <c r="L24" s="197" t="str">
        <f t="shared" si="261"/>
        <v>Brasil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Escócia</v>
      </c>
      <c r="X24" s="198">
        <f t="shared" si="29"/>
        <v>6</v>
      </c>
      <c r="Y24" s="197" t="str">
        <f t="shared" si="265"/>
        <v>Brasil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Escócia</v>
      </c>
      <c r="AK24" s="198">
        <f t="shared" si="32"/>
        <v>6</v>
      </c>
      <c r="AL24" s="197" t="str">
        <f t="shared" si="269"/>
        <v>Brasil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Escócia</v>
      </c>
      <c r="AX24" s="198">
        <f t="shared" si="35"/>
        <v>6</v>
      </c>
      <c r="AY24" s="197" t="str">
        <f t="shared" si="273"/>
        <v>Brasil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Escócia</v>
      </c>
      <c r="BK24" s="198">
        <f t="shared" si="38"/>
        <v>6</v>
      </c>
      <c r="BL24" s="197" t="str">
        <f t="shared" si="277"/>
        <v>Brasil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Escócia</v>
      </c>
      <c r="BX24" s="198">
        <f t="shared" si="41"/>
        <v>6</v>
      </c>
      <c r="BY24" s="197" t="str">
        <f t="shared" si="281"/>
        <v>Brasil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Escócia</v>
      </c>
      <c r="CK24" s="198">
        <f t="shared" si="44"/>
        <v>6</v>
      </c>
      <c r="CL24" s="197" t="str">
        <f t="shared" si="285"/>
        <v>Brasil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Escócia</v>
      </c>
      <c r="CX24" s="198">
        <f t="shared" si="47"/>
        <v>6</v>
      </c>
      <c r="CY24" s="197" t="str">
        <f t="shared" si="289"/>
        <v>Brasil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Escócia</v>
      </c>
      <c r="DK24" s="198">
        <f t="shared" si="50"/>
        <v>6</v>
      </c>
      <c r="DL24" s="197" t="str">
        <f t="shared" si="293"/>
        <v>Brasil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Escócia</v>
      </c>
      <c r="DX24" s="198">
        <f t="shared" si="53"/>
        <v>6</v>
      </c>
      <c r="DY24" s="197" t="str">
        <f t="shared" si="297"/>
        <v>Brasil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Escócia</v>
      </c>
      <c r="EK24" s="198">
        <f t="shared" si="56"/>
        <v>6</v>
      </c>
      <c r="EL24" s="197" t="str">
        <f t="shared" si="301"/>
        <v>Brasil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Escócia</v>
      </c>
      <c r="EX24" s="198">
        <f t="shared" si="59"/>
        <v>6</v>
      </c>
      <c r="EY24" s="197" t="str">
        <f t="shared" si="305"/>
        <v>Brasil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Escócia</v>
      </c>
      <c r="FK24" s="198">
        <f t="shared" si="62"/>
        <v>6</v>
      </c>
      <c r="FL24" s="197" t="str">
        <f t="shared" si="309"/>
        <v>Brasil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Escócia</v>
      </c>
      <c r="FX24" s="198">
        <f t="shared" si="65"/>
        <v>6</v>
      </c>
      <c r="FY24" s="197" t="str">
        <f t="shared" si="313"/>
        <v>Brasil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Escócia</v>
      </c>
      <c r="GK24" s="198">
        <f t="shared" si="68"/>
        <v>6</v>
      </c>
      <c r="GL24" s="197" t="str">
        <f t="shared" si="317"/>
        <v>Brasil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Escócia</v>
      </c>
      <c r="GX24" s="198">
        <f t="shared" si="71"/>
        <v>6</v>
      </c>
      <c r="GY24" s="197" t="str">
        <f t="shared" si="321"/>
        <v>Brasil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Escócia</v>
      </c>
      <c r="HK24" s="198">
        <f t="shared" si="74"/>
        <v>6</v>
      </c>
      <c r="HL24" s="197" t="str">
        <f t="shared" si="325"/>
        <v>Brasil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Escócia</v>
      </c>
      <c r="HX24" s="198">
        <f t="shared" si="77"/>
        <v>6</v>
      </c>
      <c r="HY24" s="197" t="str">
        <f t="shared" si="329"/>
        <v>Brasil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Escócia</v>
      </c>
      <c r="IK24" s="198">
        <f t="shared" si="80"/>
        <v>6</v>
      </c>
      <c r="IL24" s="197" t="str">
        <f t="shared" si="333"/>
        <v>Brasil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Escócia</v>
      </c>
      <c r="IX24" s="198">
        <f t="shared" si="83"/>
        <v>6</v>
      </c>
      <c r="IY24" s="197" t="str">
        <f t="shared" si="337"/>
        <v>Brasil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Escócia</v>
      </c>
      <c r="JK24" s="198">
        <f t="shared" si="86"/>
        <v>6</v>
      </c>
      <c r="JL24" s="197" t="str">
        <f t="shared" si="341"/>
        <v>Brasil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Escócia</v>
      </c>
      <c r="JX24" s="198">
        <f t="shared" si="89"/>
        <v>6</v>
      </c>
      <c r="JY24" s="197" t="str">
        <f t="shared" si="345"/>
        <v>Brasil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Escócia</v>
      </c>
      <c r="KK24" s="198">
        <f t="shared" si="92"/>
        <v>6</v>
      </c>
      <c r="KL24" s="197" t="str">
        <f t="shared" si="349"/>
        <v>Brasil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Escócia</v>
      </c>
      <c r="KX24" s="198">
        <f t="shared" si="95"/>
        <v>6</v>
      </c>
      <c r="KY24" s="197" t="str">
        <f t="shared" si="353"/>
        <v>Brasil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Escócia</v>
      </c>
      <c r="LK24" s="198">
        <f t="shared" si="98"/>
        <v>6</v>
      </c>
      <c r="LL24" s="197" t="str">
        <f t="shared" si="357"/>
        <v>Brasil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Escócia</v>
      </c>
      <c r="LX24" s="198">
        <f t="shared" si="101"/>
        <v>6</v>
      </c>
      <c r="LY24" s="197" t="str">
        <f t="shared" si="361"/>
        <v>Brasil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Marrocos</v>
      </c>
      <c r="D25" s="198">
        <f>INDEX(Groups!$C$7:$C$65,MATCH(E25,Groups!$D$7:$D$65,0))</f>
        <v>83</v>
      </c>
      <c r="E25" s="197" t="str">
        <f>CalcC!$Q$27</f>
        <v>Haiti</v>
      </c>
      <c r="F25" s="199" t="str">
        <f>CalcC!$R$27</f>
        <v/>
      </c>
      <c r="G25" s="200" t="str">
        <f>CalcC!$S$27</f>
        <v/>
      </c>
      <c r="I25" s="196">
        <f t="shared" si="0"/>
        <v>8</v>
      </c>
      <c r="J25" s="197" t="str">
        <f t="shared" si="260"/>
        <v>Marrocos</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Marrocos</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Marrocos</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Marrocos</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Marrocos</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Marrocos</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Marrocos</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Marrocos</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Marrocos</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Marrocos</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Marrocos</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Marrocos</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Marrocos</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Marrocos</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Marrocos</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Marrocos</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Marrocos</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Marrocos</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Marrocos</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Marrocos</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Marrocos</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Marrocos</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Marrocos</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Marrocos</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Marrocos</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Marrocos</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EUA</v>
      </c>
      <c r="D27" s="198">
        <f>INDEX(Groups!$C$7:$C$65,MATCH(E27,Groups!$D$7:$D$65,0))</f>
        <v>40</v>
      </c>
      <c r="E27" s="197" t="str">
        <f>CalcD!$Q$22</f>
        <v>Paraguai</v>
      </c>
      <c r="F27" s="199" t="str">
        <f>CalcD!$R$22</f>
        <v/>
      </c>
      <c r="G27" s="200" t="str">
        <f>CalcD!$S$22</f>
        <v/>
      </c>
      <c r="I27" s="196">
        <f t="shared" si="0"/>
        <v>16</v>
      </c>
      <c r="J27" s="197" t="str">
        <f t="shared" ref="J27:J32" si="364">$C27</f>
        <v>EUA</v>
      </c>
      <c r="K27" s="198">
        <f t="shared" si="26"/>
        <v>40</v>
      </c>
      <c r="L27" s="197" t="str">
        <f t="shared" ref="L27:L32" si="365">$E27</f>
        <v>Paraguai</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EUA</v>
      </c>
      <c r="X27" s="198">
        <f t="shared" si="29"/>
        <v>40</v>
      </c>
      <c r="Y27" s="197" t="str">
        <f t="shared" ref="Y27:Y32" si="369">$E27</f>
        <v>Paraguai</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EUA</v>
      </c>
      <c r="AK27" s="198">
        <f t="shared" si="32"/>
        <v>40</v>
      </c>
      <c r="AL27" s="197" t="str">
        <f t="shared" ref="AL27:AL32" si="373">$E27</f>
        <v>Paraguai</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EUA</v>
      </c>
      <c r="AX27" s="198">
        <f t="shared" si="35"/>
        <v>40</v>
      </c>
      <c r="AY27" s="197" t="str">
        <f t="shared" ref="AY27:AY32" si="377">$E27</f>
        <v>Paraguai</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EUA</v>
      </c>
      <c r="BK27" s="198">
        <f t="shared" si="38"/>
        <v>40</v>
      </c>
      <c r="BL27" s="197" t="str">
        <f t="shared" ref="BL27:BL32" si="381">$E27</f>
        <v>Paraguai</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EUA</v>
      </c>
      <c r="BX27" s="198">
        <f t="shared" si="41"/>
        <v>40</v>
      </c>
      <c r="BY27" s="197" t="str">
        <f t="shared" ref="BY27:BY32" si="385">$E27</f>
        <v>Paraguai</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EUA</v>
      </c>
      <c r="CK27" s="198">
        <f t="shared" si="44"/>
        <v>40</v>
      </c>
      <c r="CL27" s="197" t="str">
        <f t="shared" ref="CL27:CL32" si="389">$E27</f>
        <v>Paraguai</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EUA</v>
      </c>
      <c r="CX27" s="198">
        <f t="shared" si="47"/>
        <v>40</v>
      </c>
      <c r="CY27" s="197" t="str">
        <f t="shared" ref="CY27:CY32" si="393">$E27</f>
        <v>Paraguai</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EUA</v>
      </c>
      <c r="DK27" s="198">
        <f t="shared" si="50"/>
        <v>40</v>
      </c>
      <c r="DL27" s="197" t="str">
        <f t="shared" ref="DL27:DL32" si="397">$E27</f>
        <v>Paraguai</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EUA</v>
      </c>
      <c r="DX27" s="198">
        <f t="shared" si="53"/>
        <v>40</v>
      </c>
      <c r="DY27" s="197" t="str">
        <f t="shared" ref="DY27:DY32" si="401">$E27</f>
        <v>Paraguai</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EUA</v>
      </c>
      <c r="EK27" s="198">
        <f t="shared" si="56"/>
        <v>40</v>
      </c>
      <c r="EL27" s="197" t="str">
        <f t="shared" ref="EL27:EL32" si="405">$E27</f>
        <v>Paraguai</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EUA</v>
      </c>
      <c r="EX27" s="198">
        <f t="shared" si="59"/>
        <v>40</v>
      </c>
      <c r="EY27" s="197" t="str">
        <f t="shared" ref="EY27:EY32" si="409">$E27</f>
        <v>Paraguai</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EUA</v>
      </c>
      <c r="FK27" s="198">
        <f t="shared" si="62"/>
        <v>40</v>
      </c>
      <c r="FL27" s="197" t="str">
        <f t="shared" ref="FL27:FL32" si="413">$E27</f>
        <v>Paraguai</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EUA</v>
      </c>
      <c r="FX27" s="198">
        <f t="shared" si="65"/>
        <v>40</v>
      </c>
      <c r="FY27" s="197" t="str">
        <f t="shared" ref="FY27:FY32" si="417">$E27</f>
        <v>Paraguai</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EUA</v>
      </c>
      <c r="GK27" s="198">
        <f t="shared" si="68"/>
        <v>40</v>
      </c>
      <c r="GL27" s="197" t="str">
        <f t="shared" ref="GL27:GL32" si="421">$E27</f>
        <v>Paraguai</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EUA</v>
      </c>
      <c r="GX27" s="198">
        <f t="shared" si="71"/>
        <v>40</v>
      </c>
      <c r="GY27" s="197" t="str">
        <f t="shared" ref="GY27:GY32" si="425">$E27</f>
        <v>Paraguai</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EUA</v>
      </c>
      <c r="HK27" s="198">
        <f t="shared" si="74"/>
        <v>40</v>
      </c>
      <c r="HL27" s="197" t="str">
        <f t="shared" ref="HL27:HL32" si="429">$E27</f>
        <v>Paraguai</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EUA</v>
      </c>
      <c r="HX27" s="198">
        <f t="shared" si="77"/>
        <v>40</v>
      </c>
      <c r="HY27" s="197" t="str">
        <f t="shared" ref="HY27:HY32" si="433">$E27</f>
        <v>Paraguai</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EUA</v>
      </c>
      <c r="IK27" s="198">
        <f t="shared" si="80"/>
        <v>40</v>
      </c>
      <c r="IL27" s="197" t="str">
        <f t="shared" ref="IL27:IL32" si="437">$E27</f>
        <v>Paraguai</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EUA</v>
      </c>
      <c r="IX27" s="198">
        <f t="shared" si="83"/>
        <v>40</v>
      </c>
      <c r="IY27" s="197" t="str">
        <f t="shared" ref="IY27:IY32" si="441">$E27</f>
        <v>Paraguai</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EUA</v>
      </c>
      <c r="JK27" s="198">
        <f t="shared" si="86"/>
        <v>40</v>
      </c>
      <c r="JL27" s="197" t="str">
        <f t="shared" ref="JL27:JL32" si="445">$E27</f>
        <v>Paraguai</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EUA</v>
      </c>
      <c r="JX27" s="198">
        <f t="shared" si="89"/>
        <v>40</v>
      </c>
      <c r="JY27" s="197" t="str">
        <f t="shared" ref="JY27:JY32" si="449">$E27</f>
        <v>Paraguai</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EUA</v>
      </c>
      <c r="KK27" s="198">
        <f t="shared" si="92"/>
        <v>40</v>
      </c>
      <c r="KL27" s="197" t="str">
        <f t="shared" ref="KL27:KL32" si="453">$E27</f>
        <v>Paraguai</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EUA</v>
      </c>
      <c r="KX27" s="198">
        <f t="shared" si="95"/>
        <v>40</v>
      </c>
      <c r="KY27" s="197" t="str">
        <f t="shared" ref="KY27:KY32" si="457">$E27</f>
        <v>Paraguai</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EUA</v>
      </c>
      <c r="LK27" s="198">
        <f t="shared" si="98"/>
        <v>40</v>
      </c>
      <c r="LL27" s="197" t="str">
        <f t="shared" ref="LL27:LL32" si="461">$E27</f>
        <v>Paraguai</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EUA</v>
      </c>
      <c r="LX27" s="198">
        <f t="shared" si="101"/>
        <v>40</v>
      </c>
      <c r="LY27" s="197" t="str">
        <f t="shared" ref="LY27:LY32" si="465">$E27</f>
        <v>Paraguai</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Austrália</v>
      </c>
      <c r="D28" s="198">
        <f>INDEX(Groups!$C$7:$C$65,MATCH(E28,Groups!$D$7:$D$65,0))</f>
        <v>22</v>
      </c>
      <c r="E28" s="197" t="str">
        <f>CalcD!$Q$23</f>
        <v>Turquia</v>
      </c>
      <c r="F28" s="729" t="str">
        <f>CalcD!$R$23</f>
        <v/>
      </c>
      <c r="G28" s="200" t="str">
        <f>CalcD!$S$23</f>
        <v/>
      </c>
      <c r="I28" s="196">
        <f t="shared" si="0"/>
        <v>27</v>
      </c>
      <c r="J28" s="197" t="str">
        <f t="shared" si="364"/>
        <v>Austrália</v>
      </c>
      <c r="K28" s="198">
        <f t="shared" si="26"/>
        <v>22</v>
      </c>
      <c r="L28" s="197" t="str">
        <f t="shared" si="365"/>
        <v>Turquia</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Austrália</v>
      </c>
      <c r="X28" s="198">
        <f t="shared" si="29"/>
        <v>22</v>
      </c>
      <c r="Y28" s="197" t="str">
        <f t="shared" si="369"/>
        <v>Turquia</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Austrália</v>
      </c>
      <c r="AK28" s="198">
        <f t="shared" si="32"/>
        <v>22</v>
      </c>
      <c r="AL28" s="197" t="str">
        <f t="shared" si="373"/>
        <v>Turquia</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Austrália</v>
      </c>
      <c r="AX28" s="198">
        <f t="shared" si="35"/>
        <v>22</v>
      </c>
      <c r="AY28" s="197" t="str">
        <f t="shared" si="377"/>
        <v>Turquia</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Austrália</v>
      </c>
      <c r="BK28" s="198">
        <f t="shared" si="38"/>
        <v>22</v>
      </c>
      <c r="BL28" s="197" t="str">
        <f t="shared" si="381"/>
        <v>Turquia</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Austrália</v>
      </c>
      <c r="BX28" s="198">
        <f t="shared" si="41"/>
        <v>22</v>
      </c>
      <c r="BY28" s="197" t="str">
        <f t="shared" si="385"/>
        <v>Turquia</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Austrália</v>
      </c>
      <c r="CK28" s="198">
        <f t="shared" si="44"/>
        <v>22</v>
      </c>
      <c r="CL28" s="197" t="str">
        <f t="shared" si="389"/>
        <v>Turquia</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Austrália</v>
      </c>
      <c r="CX28" s="198">
        <f t="shared" si="47"/>
        <v>22</v>
      </c>
      <c r="CY28" s="197" t="str">
        <f t="shared" si="393"/>
        <v>Turquia</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Austrália</v>
      </c>
      <c r="DK28" s="198">
        <f t="shared" si="50"/>
        <v>22</v>
      </c>
      <c r="DL28" s="197" t="str">
        <f t="shared" si="397"/>
        <v>Turquia</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Austrália</v>
      </c>
      <c r="DX28" s="198">
        <f t="shared" si="53"/>
        <v>22</v>
      </c>
      <c r="DY28" s="197" t="str">
        <f t="shared" si="401"/>
        <v>Turquia</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Austrália</v>
      </c>
      <c r="EK28" s="198">
        <f t="shared" si="56"/>
        <v>22</v>
      </c>
      <c r="EL28" s="197" t="str">
        <f t="shared" si="405"/>
        <v>Turquia</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Austrália</v>
      </c>
      <c r="EX28" s="198">
        <f t="shared" si="59"/>
        <v>22</v>
      </c>
      <c r="EY28" s="197" t="str">
        <f t="shared" si="409"/>
        <v>Turquia</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Austrália</v>
      </c>
      <c r="FK28" s="198">
        <f t="shared" si="62"/>
        <v>22</v>
      </c>
      <c r="FL28" s="197" t="str">
        <f t="shared" si="413"/>
        <v>Turquia</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Austrália</v>
      </c>
      <c r="FX28" s="198">
        <f t="shared" si="65"/>
        <v>22</v>
      </c>
      <c r="FY28" s="197" t="str">
        <f t="shared" si="417"/>
        <v>Turquia</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Austrália</v>
      </c>
      <c r="GK28" s="198">
        <f t="shared" si="68"/>
        <v>22</v>
      </c>
      <c r="GL28" s="197" t="str">
        <f t="shared" si="421"/>
        <v>Turquia</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Austrália</v>
      </c>
      <c r="GX28" s="198">
        <f t="shared" si="71"/>
        <v>22</v>
      </c>
      <c r="GY28" s="197" t="str">
        <f t="shared" si="425"/>
        <v>Turquia</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Austrália</v>
      </c>
      <c r="HK28" s="198">
        <f t="shared" si="74"/>
        <v>22</v>
      </c>
      <c r="HL28" s="197" t="str">
        <f t="shared" si="429"/>
        <v>Turquia</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Austrália</v>
      </c>
      <c r="HX28" s="198">
        <f t="shared" si="77"/>
        <v>22</v>
      </c>
      <c r="HY28" s="197" t="str">
        <f t="shared" si="433"/>
        <v>Turquia</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Austrália</v>
      </c>
      <c r="IK28" s="198">
        <f t="shared" si="80"/>
        <v>22</v>
      </c>
      <c r="IL28" s="197" t="str">
        <f t="shared" si="437"/>
        <v>Turquia</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Austrália</v>
      </c>
      <c r="IX28" s="198">
        <f t="shared" si="83"/>
        <v>22</v>
      </c>
      <c r="IY28" s="197" t="str">
        <f t="shared" si="441"/>
        <v>Turquia</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Austrália</v>
      </c>
      <c r="JK28" s="198">
        <f t="shared" si="86"/>
        <v>22</v>
      </c>
      <c r="JL28" s="197" t="str">
        <f t="shared" si="445"/>
        <v>Turquia</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Austrália</v>
      </c>
      <c r="JX28" s="198">
        <f t="shared" si="89"/>
        <v>22</v>
      </c>
      <c r="JY28" s="197" t="str">
        <f t="shared" si="449"/>
        <v>Turquia</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Austrália</v>
      </c>
      <c r="KK28" s="198">
        <f t="shared" si="92"/>
        <v>22</v>
      </c>
      <c r="KL28" s="197" t="str">
        <f t="shared" si="453"/>
        <v>Turquia</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Austrália</v>
      </c>
      <c r="KX28" s="198">
        <f t="shared" si="95"/>
        <v>22</v>
      </c>
      <c r="KY28" s="197" t="str">
        <f t="shared" si="457"/>
        <v>Turquia</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Austrália</v>
      </c>
      <c r="LK28" s="198">
        <f t="shared" si="98"/>
        <v>22</v>
      </c>
      <c r="LL28" s="197" t="str">
        <f t="shared" si="461"/>
        <v>Turquia</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Austrália</v>
      </c>
      <c r="LX28" s="198">
        <f t="shared" si="101"/>
        <v>22</v>
      </c>
      <c r="LY28" s="197" t="str">
        <f t="shared" si="465"/>
        <v>Turquia</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EUA</v>
      </c>
      <c r="D29" s="198">
        <f>INDEX(Groups!$C$7:$C$65,MATCH(E29,Groups!$D$7:$D$65,0))</f>
        <v>27</v>
      </c>
      <c r="E29" s="197" t="str">
        <f>CalcD!$Q$24</f>
        <v>Austrália</v>
      </c>
      <c r="F29" s="199" t="str">
        <f>CalcD!$R$24</f>
        <v/>
      </c>
      <c r="G29" s="200" t="str">
        <f>CalcD!$S$24</f>
        <v/>
      </c>
      <c r="I29" s="196">
        <f t="shared" si="0"/>
        <v>16</v>
      </c>
      <c r="J29" s="197" t="str">
        <f t="shared" si="364"/>
        <v>EUA</v>
      </c>
      <c r="K29" s="198">
        <f t="shared" si="26"/>
        <v>27</v>
      </c>
      <c r="L29" s="197" t="str">
        <f t="shared" si="365"/>
        <v>Austrália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EUA</v>
      </c>
      <c r="X29" s="198">
        <f t="shared" si="29"/>
        <v>27</v>
      </c>
      <c r="Y29" s="197" t="str">
        <f t="shared" si="369"/>
        <v>Austrália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EUA</v>
      </c>
      <c r="AK29" s="198">
        <f t="shared" si="32"/>
        <v>27</v>
      </c>
      <c r="AL29" s="197" t="str">
        <f t="shared" si="373"/>
        <v>Austrália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EUA</v>
      </c>
      <c r="AX29" s="198">
        <f t="shared" si="35"/>
        <v>27</v>
      </c>
      <c r="AY29" s="197" t="str">
        <f t="shared" si="377"/>
        <v>Austrália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EUA</v>
      </c>
      <c r="BK29" s="198">
        <f t="shared" si="38"/>
        <v>27</v>
      </c>
      <c r="BL29" s="197" t="str">
        <f t="shared" si="381"/>
        <v>Austrália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EUA</v>
      </c>
      <c r="BX29" s="198">
        <f t="shared" si="41"/>
        <v>27</v>
      </c>
      <c r="BY29" s="197" t="str">
        <f t="shared" si="385"/>
        <v>Austrália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EUA</v>
      </c>
      <c r="CK29" s="198">
        <f t="shared" si="44"/>
        <v>27</v>
      </c>
      <c r="CL29" s="197" t="str">
        <f t="shared" si="389"/>
        <v>Austrália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EUA</v>
      </c>
      <c r="CX29" s="198">
        <f t="shared" si="47"/>
        <v>27</v>
      </c>
      <c r="CY29" s="197" t="str">
        <f t="shared" si="393"/>
        <v>Austrália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EUA</v>
      </c>
      <c r="DK29" s="198">
        <f t="shared" si="50"/>
        <v>27</v>
      </c>
      <c r="DL29" s="197" t="str">
        <f t="shared" si="397"/>
        <v>Austrália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EUA</v>
      </c>
      <c r="DX29" s="198">
        <f t="shared" si="53"/>
        <v>27</v>
      </c>
      <c r="DY29" s="197" t="str">
        <f t="shared" si="401"/>
        <v>Austrália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EUA</v>
      </c>
      <c r="EK29" s="198">
        <f t="shared" si="56"/>
        <v>27</v>
      </c>
      <c r="EL29" s="197" t="str">
        <f t="shared" si="405"/>
        <v>Austrália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EUA</v>
      </c>
      <c r="EX29" s="198">
        <f t="shared" si="59"/>
        <v>27</v>
      </c>
      <c r="EY29" s="197" t="str">
        <f t="shared" si="409"/>
        <v>Austrália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EUA</v>
      </c>
      <c r="FK29" s="198">
        <f t="shared" si="62"/>
        <v>27</v>
      </c>
      <c r="FL29" s="197" t="str">
        <f t="shared" si="413"/>
        <v>Austrália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EUA</v>
      </c>
      <c r="FX29" s="198">
        <f t="shared" si="65"/>
        <v>27</v>
      </c>
      <c r="FY29" s="197" t="str">
        <f t="shared" si="417"/>
        <v>Austrália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EUA</v>
      </c>
      <c r="GK29" s="198">
        <f t="shared" si="68"/>
        <v>27</v>
      </c>
      <c r="GL29" s="197" t="str">
        <f t="shared" si="421"/>
        <v>Austrália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EUA</v>
      </c>
      <c r="GX29" s="198">
        <f t="shared" si="71"/>
        <v>27</v>
      </c>
      <c r="GY29" s="197" t="str">
        <f t="shared" si="425"/>
        <v>Austrália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EUA</v>
      </c>
      <c r="HK29" s="198">
        <f t="shared" si="74"/>
        <v>27</v>
      </c>
      <c r="HL29" s="197" t="str">
        <f t="shared" si="429"/>
        <v>Austrália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EUA</v>
      </c>
      <c r="HX29" s="198">
        <f t="shared" si="77"/>
        <v>27</v>
      </c>
      <c r="HY29" s="197" t="str">
        <f t="shared" si="433"/>
        <v>Austrália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EUA</v>
      </c>
      <c r="IK29" s="198">
        <f t="shared" si="80"/>
        <v>27</v>
      </c>
      <c r="IL29" s="197" t="str">
        <f t="shared" si="437"/>
        <v>Austrália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EUA</v>
      </c>
      <c r="IX29" s="198">
        <f t="shared" si="83"/>
        <v>27</v>
      </c>
      <c r="IY29" s="197" t="str">
        <f t="shared" si="441"/>
        <v>Austrália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EUA</v>
      </c>
      <c r="JK29" s="198">
        <f t="shared" si="86"/>
        <v>27</v>
      </c>
      <c r="JL29" s="197" t="str">
        <f t="shared" si="445"/>
        <v>Austrália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EUA</v>
      </c>
      <c r="JX29" s="198">
        <f t="shared" si="89"/>
        <v>27</v>
      </c>
      <c r="JY29" s="197" t="str">
        <f t="shared" si="449"/>
        <v>Austrália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EUA</v>
      </c>
      <c r="KK29" s="198">
        <f t="shared" si="92"/>
        <v>27</v>
      </c>
      <c r="KL29" s="197" t="str">
        <f t="shared" si="453"/>
        <v>Austrália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EUA</v>
      </c>
      <c r="KX29" s="198">
        <f t="shared" si="95"/>
        <v>27</v>
      </c>
      <c r="KY29" s="197" t="str">
        <f t="shared" si="457"/>
        <v>Austrália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EUA</v>
      </c>
      <c r="LK29" s="198">
        <f t="shared" si="98"/>
        <v>27</v>
      </c>
      <c r="LL29" s="197" t="str">
        <f t="shared" si="461"/>
        <v>Austrália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EUA</v>
      </c>
      <c r="LX29" s="198">
        <f t="shared" si="101"/>
        <v>27</v>
      </c>
      <c r="LY29" s="197" t="str">
        <f t="shared" si="465"/>
        <v>Austrália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Turquia</v>
      </c>
      <c r="D30" s="198">
        <f>INDEX(Groups!$C$7:$C$65,MATCH(E30,Groups!$D$7:$D$65,0))</f>
        <v>40</v>
      </c>
      <c r="E30" s="197" t="str">
        <f>CalcD!$Q$25</f>
        <v>Paraguai</v>
      </c>
      <c r="F30" s="199" t="str">
        <f>CalcD!$R$25</f>
        <v/>
      </c>
      <c r="G30" s="200" t="str">
        <f>CalcD!$S$25</f>
        <v/>
      </c>
      <c r="I30" s="196">
        <f t="shared" si="0"/>
        <v>22</v>
      </c>
      <c r="J30" s="197" t="str">
        <f t="shared" si="364"/>
        <v>Turquia</v>
      </c>
      <c r="K30" s="198">
        <f t="shared" si="26"/>
        <v>40</v>
      </c>
      <c r="L30" s="197" t="str">
        <f t="shared" si="365"/>
        <v>Paraguai</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Turquia</v>
      </c>
      <c r="X30" s="198">
        <f t="shared" si="29"/>
        <v>40</v>
      </c>
      <c r="Y30" s="197" t="str">
        <f t="shared" si="369"/>
        <v>Paraguai</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Turquia</v>
      </c>
      <c r="AK30" s="198">
        <f t="shared" si="32"/>
        <v>40</v>
      </c>
      <c r="AL30" s="197" t="str">
        <f t="shared" si="373"/>
        <v>Paraguai</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Turquia</v>
      </c>
      <c r="AX30" s="198">
        <f t="shared" si="35"/>
        <v>40</v>
      </c>
      <c r="AY30" s="197" t="str">
        <f t="shared" si="377"/>
        <v>Paraguai</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Turquia</v>
      </c>
      <c r="BK30" s="198">
        <f t="shared" si="38"/>
        <v>40</v>
      </c>
      <c r="BL30" s="197" t="str">
        <f t="shared" si="381"/>
        <v>Paraguai</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Turquia</v>
      </c>
      <c r="BX30" s="198">
        <f t="shared" si="41"/>
        <v>40</v>
      </c>
      <c r="BY30" s="197" t="str">
        <f t="shared" si="385"/>
        <v>Paraguai</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Turquia</v>
      </c>
      <c r="CK30" s="198">
        <f t="shared" si="44"/>
        <v>40</v>
      </c>
      <c r="CL30" s="197" t="str">
        <f t="shared" si="389"/>
        <v>Paraguai</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Turquia</v>
      </c>
      <c r="CX30" s="198">
        <f t="shared" si="47"/>
        <v>40</v>
      </c>
      <c r="CY30" s="197" t="str">
        <f t="shared" si="393"/>
        <v>Paraguai</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Turquia</v>
      </c>
      <c r="DK30" s="198">
        <f t="shared" si="50"/>
        <v>40</v>
      </c>
      <c r="DL30" s="197" t="str">
        <f t="shared" si="397"/>
        <v>Paraguai</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Turquia</v>
      </c>
      <c r="DX30" s="198">
        <f t="shared" si="53"/>
        <v>40</v>
      </c>
      <c r="DY30" s="197" t="str">
        <f t="shared" si="401"/>
        <v>Paraguai</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Turquia</v>
      </c>
      <c r="EK30" s="198">
        <f t="shared" si="56"/>
        <v>40</v>
      </c>
      <c r="EL30" s="197" t="str">
        <f t="shared" si="405"/>
        <v>Paraguai</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Turquia</v>
      </c>
      <c r="EX30" s="198">
        <f t="shared" si="59"/>
        <v>40</v>
      </c>
      <c r="EY30" s="197" t="str">
        <f t="shared" si="409"/>
        <v>Paraguai</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Turquia</v>
      </c>
      <c r="FK30" s="198">
        <f t="shared" si="62"/>
        <v>40</v>
      </c>
      <c r="FL30" s="197" t="str">
        <f t="shared" si="413"/>
        <v>Paraguai</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Turquia</v>
      </c>
      <c r="FX30" s="198">
        <f t="shared" si="65"/>
        <v>40</v>
      </c>
      <c r="FY30" s="197" t="str">
        <f t="shared" si="417"/>
        <v>Paraguai</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Turquia</v>
      </c>
      <c r="GK30" s="198">
        <f t="shared" si="68"/>
        <v>40</v>
      </c>
      <c r="GL30" s="197" t="str">
        <f t="shared" si="421"/>
        <v>Paraguai</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Turquia</v>
      </c>
      <c r="GX30" s="198">
        <f t="shared" si="71"/>
        <v>40</v>
      </c>
      <c r="GY30" s="197" t="str">
        <f t="shared" si="425"/>
        <v>Paraguai</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Turquia</v>
      </c>
      <c r="HK30" s="198">
        <f t="shared" si="74"/>
        <v>40</v>
      </c>
      <c r="HL30" s="197" t="str">
        <f t="shared" si="429"/>
        <v>Paraguai</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Turquia</v>
      </c>
      <c r="HX30" s="198">
        <f t="shared" si="77"/>
        <v>40</v>
      </c>
      <c r="HY30" s="197" t="str">
        <f t="shared" si="433"/>
        <v>Paraguai</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Turquia</v>
      </c>
      <c r="IK30" s="198">
        <f t="shared" si="80"/>
        <v>40</v>
      </c>
      <c r="IL30" s="197" t="str">
        <f t="shared" si="437"/>
        <v>Paraguai</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Turquia</v>
      </c>
      <c r="IX30" s="198">
        <f t="shared" si="83"/>
        <v>40</v>
      </c>
      <c r="IY30" s="197" t="str">
        <f t="shared" si="441"/>
        <v>Paraguai</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Turquia</v>
      </c>
      <c r="JK30" s="198">
        <f t="shared" si="86"/>
        <v>40</v>
      </c>
      <c r="JL30" s="197" t="str">
        <f t="shared" si="445"/>
        <v>Paraguai</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Turquia</v>
      </c>
      <c r="JX30" s="198">
        <f t="shared" si="89"/>
        <v>40</v>
      </c>
      <c r="JY30" s="197" t="str">
        <f t="shared" si="449"/>
        <v>Paraguai</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Turquia</v>
      </c>
      <c r="KK30" s="198">
        <f t="shared" si="92"/>
        <v>40</v>
      </c>
      <c r="KL30" s="197" t="str">
        <f t="shared" si="453"/>
        <v>Paraguai</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Turquia</v>
      </c>
      <c r="KX30" s="198">
        <f t="shared" si="95"/>
        <v>40</v>
      </c>
      <c r="KY30" s="197" t="str">
        <f t="shared" si="457"/>
        <v>Paraguai</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Turquia</v>
      </c>
      <c r="LK30" s="198">
        <f t="shared" si="98"/>
        <v>40</v>
      </c>
      <c r="LL30" s="197" t="str">
        <f t="shared" si="461"/>
        <v>Paraguai</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Turquia</v>
      </c>
      <c r="LX30" s="198">
        <f t="shared" si="101"/>
        <v>40</v>
      </c>
      <c r="LY30" s="197" t="str">
        <f t="shared" si="465"/>
        <v>Paraguai</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Turquia</v>
      </c>
      <c r="D31" s="198">
        <f>INDEX(Groups!$C$7:$C$65,MATCH(E31,Groups!$D$7:$D$65,0))</f>
        <v>16</v>
      </c>
      <c r="E31" s="197" t="str">
        <f>CalcD!$Q$26</f>
        <v>EUA</v>
      </c>
      <c r="F31" s="199" t="str">
        <f>CalcD!$R$26</f>
        <v/>
      </c>
      <c r="G31" s="200" t="str">
        <f>CalcD!$S$26</f>
        <v/>
      </c>
      <c r="I31" s="196">
        <f t="shared" si="0"/>
        <v>22</v>
      </c>
      <c r="J31" s="197" t="str">
        <f t="shared" si="364"/>
        <v>Turquia</v>
      </c>
      <c r="K31" s="198">
        <f t="shared" si="26"/>
        <v>16</v>
      </c>
      <c r="L31" s="197" t="str">
        <f t="shared" si="365"/>
        <v>EUA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Turquia</v>
      </c>
      <c r="X31" s="198">
        <f t="shared" si="29"/>
        <v>16</v>
      </c>
      <c r="Y31" s="197" t="str">
        <f t="shared" si="369"/>
        <v>EUA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Turquia</v>
      </c>
      <c r="AK31" s="198">
        <f t="shared" si="32"/>
        <v>16</v>
      </c>
      <c r="AL31" s="197" t="str">
        <f t="shared" si="373"/>
        <v>EUA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Turquia</v>
      </c>
      <c r="AX31" s="198">
        <f t="shared" si="35"/>
        <v>16</v>
      </c>
      <c r="AY31" s="197" t="str">
        <f t="shared" si="377"/>
        <v>EUA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Turquia</v>
      </c>
      <c r="BK31" s="198">
        <f t="shared" si="38"/>
        <v>16</v>
      </c>
      <c r="BL31" s="197" t="str">
        <f t="shared" si="381"/>
        <v>EUA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Turquia</v>
      </c>
      <c r="BX31" s="198">
        <f t="shared" si="41"/>
        <v>16</v>
      </c>
      <c r="BY31" s="197" t="str">
        <f t="shared" si="385"/>
        <v>EUA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Turquia</v>
      </c>
      <c r="CK31" s="198">
        <f t="shared" si="44"/>
        <v>16</v>
      </c>
      <c r="CL31" s="197" t="str">
        <f t="shared" si="389"/>
        <v>EUA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Turquia</v>
      </c>
      <c r="CX31" s="198">
        <f t="shared" si="47"/>
        <v>16</v>
      </c>
      <c r="CY31" s="197" t="str">
        <f t="shared" si="393"/>
        <v>EUA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Turquia</v>
      </c>
      <c r="DK31" s="198">
        <f t="shared" si="50"/>
        <v>16</v>
      </c>
      <c r="DL31" s="197" t="str">
        <f t="shared" si="397"/>
        <v>EUA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Turquia</v>
      </c>
      <c r="DX31" s="198">
        <f t="shared" si="53"/>
        <v>16</v>
      </c>
      <c r="DY31" s="197" t="str">
        <f t="shared" si="401"/>
        <v>EUA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Turquia</v>
      </c>
      <c r="EK31" s="198">
        <f t="shared" si="56"/>
        <v>16</v>
      </c>
      <c r="EL31" s="197" t="str">
        <f t="shared" si="405"/>
        <v>EUA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Turquia</v>
      </c>
      <c r="EX31" s="198">
        <f t="shared" si="59"/>
        <v>16</v>
      </c>
      <c r="EY31" s="197" t="str">
        <f t="shared" si="409"/>
        <v>EUA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Turquia</v>
      </c>
      <c r="FK31" s="198">
        <f t="shared" si="62"/>
        <v>16</v>
      </c>
      <c r="FL31" s="197" t="str">
        <f t="shared" si="413"/>
        <v>EUA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Turquia</v>
      </c>
      <c r="FX31" s="198">
        <f t="shared" si="65"/>
        <v>16</v>
      </c>
      <c r="FY31" s="197" t="str">
        <f t="shared" si="417"/>
        <v>EUA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Turquia</v>
      </c>
      <c r="GK31" s="198">
        <f t="shared" si="68"/>
        <v>16</v>
      </c>
      <c r="GL31" s="197" t="str">
        <f t="shared" si="421"/>
        <v>EUA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Turquia</v>
      </c>
      <c r="GX31" s="198">
        <f t="shared" si="71"/>
        <v>16</v>
      </c>
      <c r="GY31" s="197" t="str">
        <f t="shared" si="425"/>
        <v>EUA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Turquia</v>
      </c>
      <c r="HK31" s="198">
        <f t="shared" si="74"/>
        <v>16</v>
      </c>
      <c r="HL31" s="197" t="str">
        <f t="shared" si="429"/>
        <v>EUA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Turquia</v>
      </c>
      <c r="HX31" s="198">
        <f t="shared" si="77"/>
        <v>16</v>
      </c>
      <c r="HY31" s="197" t="str">
        <f t="shared" si="433"/>
        <v>EUA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Turquia</v>
      </c>
      <c r="IK31" s="198">
        <f t="shared" si="80"/>
        <v>16</v>
      </c>
      <c r="IL31" s="197" t="str">
        <f t="shared" si="437"/>
        <v>EUA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Turquia</v>
      </c>
      <c r="IX31" s="198">
        <f t="shared" si="83"/>
        <v>16</v>
      </c>
      <c r="IY31" s="197" t="str">
        <f t="shared" si="441"/>
        <v>EUA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Turquia</v>
      </c>
      <c r="JK31" s="198">
        <f t="shared" si="86"/>
        <v>16</v>
      </c>
      <c r="JL31" s="197" t="str">
        <f t="shared" si="445"/>
        <v>EUA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Turquia</v>
      </c>
      <c r="JX31" s="198">
        <f t="shared" si="89"/>
        <v>16</v>
      </c>
      <c r="JY31" s="197" t="str">
        <f t="shared" si="449"/>
        <v>EUA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Turquia</v>
      </c>
      <c r="KK31" s="198">
        <f t="shared" si="92"/>
        <v>16</v>
      </c>
      <c r="KL31" s="197" t="str">
        <f t="shared" si="453"/>
        <v>EUA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Turquia</v>
      </c>
      <c r="KX31" s="198">
        <f t="shared" si="95"/>
        <v>16</v>
      </c>
      <c r="KY31" s="197" t="str">
        <f t="shared" si="457"/>
        <v>EUA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Turquia</v>
      </c>
      <c r="LK31" s="198">
        <f t="shared" si="98"/>
        <v>16</v>
      </c>
      <c r="LL31" s="197" t="str">
        <f t="shared" si="461"/>
        <v>EUA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Turquia</v>
      </c>
      <c r="LX31" s="198">
        <f t="shared" si="101"/>
        <v>16</v>
      </c>
      <c r="LY31" s="197" t="str">
        <f t="shared" si="465"/>
        <v>EUA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Paraguai</v>
      </c>
      <c r="D32" s="198">
        <f>INDEX(Groups!$C$7:$C$65,MATCH(E32,Groups!$D$7:$D$65,0))</f>
        <v>27</v>
      </c>
      <c r="E32" s="197" t="str">
        <f>CalcD!$Q$27</f>
        <v>Austrália</v>
      </c>
      <c r="F32" s="199" t="str">
        <f>CalcD!$R$27</f>
        <v/>
      </c>
      <c r="G32" s="200" t="str">
        <f>CalcD!$S$27</f>
        <v/>
      </c>
      <c r="I32" s="196">
        <f t="shared" si="0"/>
        <v>40</v>
      </c>
      <c r="J32" s="197" t="str">
        <f t="shared" si="364"/>
        <v>Paraguai</v>
      </c>
      <c r="K32" s="198">
        <f t="shared" si="26"/>
        <v>27</v>
      </c>
      <c r="L32" s="197" t="str">
        <f t="shared" si="365"/>
        <v>Austrália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Paraguai</v>
      </c>
      <c r="X32" s="198">
        <f t="shared" si="29"/>
        <v>27</v>
      </c>
      <c r="Y32" s="197" t="str">
        <f t="shared" si="369"/>
        <v>Austrália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Paraguai</v>
      </c>
      <c r="AK32" s="198">
        <f t="shared" si="32"/>
        <v>27</v>
      </c>
      <c r="AL32" s="197" t="str">
        <f t="shared" si="373"/>
        <v>Austrália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Paraguai</v>
      </c>
      <c r="AX32" s="198">
        <f t="shared" si="35"/>
        <v>27</v>
      </c>
      <c r="AY32" s="197" t="str">
        <f t="shared" si="377"/>
        <v>Austrália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Paraguai</v>
      </c>
      <c r="BK32" s="198">
        <f t="shared" si="38"/>
        <v>27</v>
      </c>
      <c r="BL32" s="197" t="str">
        <f t="shared" si="381"/>
        <v>Austrália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Paraguai</v>
      </c>
      <c r="BX32" s="198">
        <f t="shared" si="41"/>
        <v>27</v>
      </c>
      <c r="BY32" s="197" t="str">
        <f t="shared" si="385"/>
        <v>Austrália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Paraguai</v>
      </c>
      <c r="CK32" s="198">
        <f t="shared" si="44"/>
        <v>27</v>
      </c>
      <c r="CL32" s="197" t="str">
        <f t="shared" si="389"/>
        <v>Austrália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Paraguai</v>
      </c>
      <c r="CX32" s="198">
        <f t="shared" si="47"/>
        <v>27</v>
      </c>
      <c r="CY32" s="197" t="str">
        <f t="shared" si="393"/>
        <v>Austrália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Paraguai</v>
      </c>
      <c r="DK32" s="198">
        <f t="shared" si="50"/>
        <v>27</v>
      </c>
      <c r="DL32" s="197" t="str">
        <f t="shared" si="397"/>
        <v>Austrália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Paraguai</v>
      </c>
      <c r="DX32" s="198">
        <f t="shared" si="53"/>
        <v>27</v>
      </c>
      <c r="DY32" s="197" t="str">
        <f t="shared" si="401"/>
        <v>Austrália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Paraguai</v>
      </c>
      <c r="EK32" s="198">
        <f t="shared" si="56"/>
        <v>27</v>
      </c>
      <c r="EL32" s="197" t="str">
        <f t="shared" si="405"/>
        <v>Austrália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Paraguai</v>
      </c>
      <c r="EX32" s="198">
        <f t="shared" si="59"/>
        <v>27</v>
      </c>
      <c r="EY32" s="197" t="str">
        <f t="shared" si="409"/>
        <v>Austrália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Paraguai</v>
      </c>
      <c r="FK32" s="198">
        <f t="shared" si="62"/>
        <v>27</v>
      </c>
      <c r="FL32" s="197" t="str">
        <f t="shared" si="413"/>
        <v>Austrália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Paraguai</v>
      </c>
      <c r="FX32" s="198">
        <f t="shared" si="65"/>
        <v>27</v>
      </c>
      <c r="FY32" s="197" t="str">
        <f t="shared" si="417"/>
        <v>Austrália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Paraguai</v>
      </c>
      <c r="GK32" s="198">
        <f t="shared" si="68"/>
        <v>27</v>
      </c>
      <c r="GL32" s="197" t="str">
        <f t="shared" si="421"/>
        <v>Austrália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Paraguai</v>
      </c>
      <c r="GX32" s="198">
        <f t="shared" si="71"/>
        <v>27</v>
      </c>
      <c r="GY32" s="197" t="str">
        <f t="shared" si="425"/>
        <v>Austrália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Paraguai</v>
      </c>
      <c r="HK32" s="198">
        <f t="shared" si="74"/>
        <v>27</v>
      </c>
      <c r="HL32" s="197" t="str">
        <f t="shared" si="429"/>
        <v>Austrália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Paraguai</v>
      </c>
      <c r="HX32" s="198">
        <f t="shared" si="77"/>
        <v>27</v>
      </c>
      <c r="HY32" s="197" t="str">
        <f t="shared" si="433"/>
        <v>Austrália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Paraguai</v>
      </c>
      <c r="IK32" s="198">
        <f t="shared" si="80"/>
        <v>27</v>
      </c>
      <c r="IL32" s="197" t="str">
        <f t="shared" si="437"/>
        <v>Austrália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Paraguai</v>
      </c>
      <c r="IX32" s="198">
        <f t="shared" si="83"/>
        <v>27</v>
      </c>
      <c r="IY32" s="197" t="str">
        <f t="shared" si="441"/>
        <v>Austrália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Paraguai</v>
      </c>
      <c r="JK32" s="198">
        <f t="shared" si="86"/>
        <v>27</v>
      </c>
      <c r="JL32" s="197" t="str">
        <f t="shared" si="445"/>
        <v>Austrália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Paraguai</v>
      </c>
      <c r="JX32" s="198">
        <f t="shared" si="89"/>
        <v>27</v>
      </c>
      <c r="JY32" s="197" t="str">
        <f t="shared" si="449"/>
        <v>Austrália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Paraguai</v>
      </c>
      <c r="KK32" s="198">
        <f t="shared" si="92"/>
        <v>27</v>
      </c>
      <c r="KL32" s="197" t="str">
        <f t="shared" si="453"/>
        <v>Austrália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Paraguai</v>
      </c>
      <c r="KX32" s="198">
        <f t="shared" si="95"/>
        <v>27</v>
      </c>
      <c r="KY32" s="197" t="str">
        <f t="shared" si="457"/>
        <v>Austrália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Paraguai</v>
      </c>
      <c r="LK32" s="198">
        <f t="shared" si="98"/>
        <v>27</v>
      </c>
      <c r="LL32" s="197" t="str">
        <f t="shared" si="461"/>
        <v>Austrália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Paraguai</v>
      </c>
      <c r="LX32" s="198">
        <f t="shared" si="101"/>
        <v>27</v>
      </c>
      <c r="LY32" s="197" t="str">
        <f t="shared" si="465"/>
        <v>Austrália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Alemanha</v>
      </c>
      <c r="D34" s="198">
        <f>INDEX(Groups!$C$7:$C$65,MATCH(E34,Groups!$D$7:$D$65,0))</f>
        <v>82</v>
      </c>
      <c r="E34" s="197" t="str">
        <f>CalcE!$Q$22</f>
        <v>Curaçao</v>
      </c>
      <c r="F34" s="199" t="str">
        <f>CalcE!$R$22</f>
        <v/>
      </c>
      <c r="G34" s="200" t="str">
        <f>CalcE!$S$22</f>
        <v/>
      </c>
      <c r="I34" s="196">
        <f t="shared" ref="I34:I88" si="468">$B34</f>
        <v>10</v>
      </c>
      <c r="J34" s="197" t="str">
        <f t="shared" ref="J34:J39" si="469">$C34</f>
        <v>Alemanha</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Alemanha</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Alemanha</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Alemanha</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Alemanha</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Alemanha</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Alemanha</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Alemanha</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Alemanha</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Alemanha</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Alemanha</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Alemanha</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Alemanha</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Alemanha</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Alemanha</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Alemanha</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Alemanha</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Alemanha</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Alemanha</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Alemanha</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Alemanha</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Alemanha</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Alemanha</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Alemanha</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Alemanha</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Alemanha</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Costa do Marfim</v>
      </c>
      <c r="D35" s="198">
        <f>INDEX(Groups!$C$7:$C$65,MATCH(E35,Groups!$D$7:$D$65,0))</f>
        <v>23</v>
      </c>
      <c r="E35" s="197" t="str">
        <f>CalcE!$Q$23</f>
        <v>Equador</v>
      </c>
      <c r="F35" s="729" t="str">
        <f>CalcE!$R$23</f>
        <v/>
      </c>
      <c r="G35" s="200" t="str">
        <f>CalcE!$S$23</f>
        <v/>
      </c>
      <c r="I35" s="196">
        <f t="shared" si="468"/>
        <v>34</v>
      </c>
      <c r="J35" s="197" t="str">
        <f t="shared" si="469"/>
        <v>Costa do Marfim</v>
      </c>
      <c r="K35" s="198">
        <f t="shared" si="26"/>
        <v>23</v>
      </c>
      <c r="L35" s="197" t="str">
        <f t="shared" si="470"/>
        <v>Equador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Costa do Marfim</v>
      </c>
      <c r="X35" s="198">
        <f t="shared" si="29"/>
        <v>23</v>
      </c>
      <c r="Y35" s="197" t="str">
        <f t="shared" si="474"/>
        <v>Equador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Costa do Marfim</v>
      </c>
      <c r="AK35" s="198">
        <f t="shared" si="32"/>
        <v>23</v>
      </c>
      <c r="AL35" s="197" t="str">
        <f t="shared" si="478"/>
        <v>Equador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Costa do Marfim</v>
      </c>
      <c r="AX35" s="198">
        <f t="shared" si="35"/>
        <v>23</v>
      </c>
      <c r="AY35" s="197" t="str">
        <f t="shared" si="482"/>
        <v>Equador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Costa do Marfim</v>
      </c>
      <c r="BK35" s="198">
        <f t="shared" si="38"/>
        <v>23</v>
      </c>
      <c r="BL35" s="197" t="str">
        <f t="shared" si="486"/>
        <v>Equador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Costa do Marfim</v>
      </c>
      <c r="BX35" s="198">
        <f t="shared" si="41"/>
        <v>23</v>
      </c>
      <c r="BY35" s="197" t="str">
        <f t="shared" si="490"/>
        <v>Equador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Costa do Marfim</v>
      </c>
      <c r="CK35" s="198">
        <f t="shared" si="44"/>
        <v>23</v>
      </c>
      <c r="CL35" s="197" t="str">
        <f t="shared" si="494"/>
        <v>Equador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Costa do Marfim</v>
      </c>
      <c r="CX35" s="198">
        <f t="shared" si="47"/>
        <v>23</v>
      </c>
      <c r="CY35" s="197" t="str">
        <f t="shared" si="498"/>
        <v>Equador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Costa do Marfim</v>
      </c>
      <c r="DK35" s="198">
        <f t="shared" si="50"/>
        <v>23</v>
      </c>
      <c r="DL35" s="197" t="str">
        <f t="shared" si="502"/>
        <v>Equador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Costa do Marfim</v>
      </c>
      <c r="DX35" s="198">
        <f t="shared" si="53"/>
        <v>23</v>
      </c>
      <c r="DY35" s="197" t="str">
        <f t="shared" si="506"/>
        <v>Equador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Costa do Marfim</v>
      </c>
      <c r="EK35" s="198">
        <f t="shared" si="56"/>
        <v>23</v>
      </c>
      <c r="EL35" s="197" t="str">
        <f t="shared" si="510"/>
        <v>Equador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Costa do Marfim</v>
      </c>
      <c r="EX35" s="198">
        <f t="shared" si="59"/>
        <v>23</v>
      </c>
      <c r="EY35" s="197" t="str">
        <f t="shared" si="514"/>
        <v>Equador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Costa do Marfim</v>
      </c>
      <c r="FK35" s="198">
        <f t="shared" si="62"/>
        <v>23</v>
      </c>
      <c r="FL35" s="197" t="str">
        <f t="shared" si="518"/>
        <v>Equador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Costa do Marfim</v>
      </c>
      <c r="FX35" s="198">
        <f t="shared" si="65"/>
        <v>23</v>
      </c>
      <c r="FY35" s="197" t="str">
        <f t="shared" si="522"/>
        <v>Equador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Costa do Marfim</v>
      </c>
      <c r="GK35" s="198">
        <f t="shared" si="68"/>
        <v>23</v>
      </c>
      <c r="GL35" s="197" t="str">
        <f t="shared" si="526"/>
        <v>Equador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Costa do Marfim</v>
      </c>
      <c r="GX35" s="198">
        <f t="shared" si="71"/>
        <v>23</v>
      </c>
      <c r="GY35" s="197" t="str">
        <f t="shared" si="530"/>
        <v>Equador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Costa do Marfim</v>
      </c>
      <c r="HK35" s="198">
        <f t="shared" si="74"/>
        <v>23</v>
      </c>
      <c r="HL35" s="197" t="str">
        <f t="shared" si="534"/>
        <v>Equador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Costa do Marfim</v>
      </c>
      <c r="HX35" s="198">
        <f t="shared" si="77"/>
        <v>23</v>
      </c>
      <c r="HY35" s="197" t="str">
        <f t="shared" si="538"/>
        <v>Equador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Costa do Marfim</v>
      </c>
      <c r="IK35" s="198">
        <f t="shared" si="80"/>
        <v>23</v>
      </c>
      <c r="IL35" s="197" t="str">
        <f t="shared" si="542"/>
        <v>Equador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Costa do Marfim</v>
      </c>
      <c r="IX35" s="198">
        <f t="shared" si="83"/>
        <v>23</v>
      </c>
      <c r="IY35" s="197" t="str">
        <f t="shared" si="546"/>
        <v>Equador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Costa do Marfim</v>
      </c>
      <c r="JK35" s="198">
        <f t="shared" si="86"/>
        <v>23</v>
      </c>
      <c r="JL35" s="197" t="str">
        <f t="shared" si="550"/>
        <v>Equador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Costa do Marfim</v>
      </c>
      <c r="JX35" s="198">
        <f t="shared" si="89"/>
        <v>23</v>
      </c>
      <c r="JY35" s="197" t="str">
        <f t="shared" si="554"/>
        <v>Equador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Costa do Marfim</v>
      </c>
      <c r="KK35" s="198">
        <f t="shared" si="92"/>
        <v>23</v>
      </c>
      <c r="KL35" s="197" t="str">
        <f t="shared" si="558"/>
        <v>Equador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Costa do Marfim</v>
      </c>
      <c r="KX35" s="198">
        <f t="shared" si="95"/>
        <v>23</v>
      </c>
      <c r="KY35" s="197" t="str">
        <f t="shared" si="562"/>
        <v>Equador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Costa do Marfim</v>
      </c>
      <c r="LK35" s="198">
        <f t="shared" si="98"/>
        <v>23</v>
      </c>
      <c r="LL35" s="197" t="str">
        <f t="shared" si="566"/>
        <v>Equador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Costa do Marfim</v>
      </c>
      <c r="LX35" s="198">
        <f t="shared" si="101"/>
        <v>23</v>
      </c>
      <c r="LY35" s="197" t="str">
        <f t="shared" si="570"/>
        <v>Equador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Alemanha</v>
      </c>
      <c r="D36" s="198">
        <f>INDEX(Groups!$C$7:$C$65,MATCH(E36,Groups!$D$7:$D$65,0))</f>
        <v>34</v>
      </c>
      <c r="E36" s="197" t="str">
        <f>CalcE!$Q$24</f>
        <v>Costa do Marfim</v>
      </c>
      <c r="F36" s="199" t="str">
        <f>CalcE!$R$24</f>
        <v/>
      </c>
      <c r="G36" s="200" t="str">
        <f>CalcE!$S$24</f>
        <v/>
      </c>
      <c r="I36" s="196">
        <f t="shared" si="468"/>
        <v>10</v>
      </c>
      <c r="J36" s="197" t="str">
        <f t="shared" si="469"/>
        <v>Alemanha</v>
      </c>
      <c r="K36" s="198">
        <f t="shared" si="26"/>
        <v>34</v>
      </c>
      <c r="L36" s="197" t="str">
        <f t="shared" si="470"/>
        <v>Costa do Marfim</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Alemanha</v>
      </c>
      <c r="X36" s="198">
        <f t="shared" si="29"/>
        <v>34</v>
      </c>
      <c r="Y36" s="197" t="str">
        <f t="shared" si="474"/>
        <v>Costa do Marfim</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Alemanha</v>
      </c>
      <c r="AK36" s="198">
        <f t="shared" si="32"/>
        <v>34</v>
      </c>
      <c r="AL36" s="197" t="str">
        <f t="shared" si="478"/>
        <v>Costa do Marfim</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Alemanha</v>
      </c>
      <c r="AX36" s="198">
        <f t="shared" si="35"/>
        <v>34</v>
      </c>
      <c r="AY36" s="197" t="str">
        <f t="shared" si="482"/>
        <v>Costa do Marfim</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Alemanha</v>
      </c>
      <c r="BK36" s="198">
        <f t="shared" si="38"/>
        <v>34</v>
      </c>
      <c r="BL36" s="197" t="str">
        <f t="shared" si="486"/>
        <v>Costa do Marfim</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Alemanha</v>
      </c>
      <c r="BX36" s="198">
        <f t="shared" si="41"/>
        <v>34</v>
      </c>
      <c r="BY36" s="197" t="str">
        <f t="shared" si="490"/>
        <v>Costa do Marfim</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Alemanha</v>
      </c>
      <c r="CK36" s="198">
        <f t="shared" si="44"/>
        <v>34</v>
      </c>
      <c r="CL36" s="197" t="str">
        <f t="shared" si="494"/>
        <v>Costa do Marfim</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Alemanha</v>
      </c>
      <c r="CX36" s="198">
        <f t="shared" si="47"/>
        <v>34</v>
      </c>
      <c r="CY36" s="197" t="str">
        <f t="shared" si="498"/>
        <v>Costa do Marfim</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Alemanha</v>
      </c>
      <c r="DK36" s="198">
        <f t="shared" si="50"/>
        <v>34</v>
      </c>
      <c r="DL36" s="197" t="str">
        <f t="shared" si="502"/>
        <v>Costa do Marfim</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Alemanha</v>
      </c>
      <c r="DX36" s="198">
        <f t="shared" si="53"/>
        <v>34</v>
      </c>
      <c r="DY36" s="197" t="str">
        <f t="shared" si="506"/>
        <v>Costa do Marfim</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Alemanha</v>
      </c>
      <c r="EK36" s="198">
        <f t="shared" si="56"/>
        <v>34</v>
      </c>
      <c r="EL36" s="197" t="str">
        <f t="shared" si="510"/>
        <v>Costa do Marfim</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Alemanha</v>
      </c>
      <c r="EX36" s="198">
        <f t="shared" si="59"/>
        <v>34</v>
      </c>
      <c r="EY36" s="197" t="str">
        <f t="shared" si="514"/>
        <v>Costa do Marfim</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Alemanha</v>
      </c>
      <c r="FK36" s="198">
        <f t="shared" si="62"/>
        <v>34</v>
      </c>
      <c r="FL36" s="197" t="str">
        <f t="shared" si="518"/>
        <v>Costa do Marfim</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Alemanha</v>
      </c>
      <c r="FX36" s="198">
        <f t="shared" si="65"/>
        <v>34</v>
      </c>
      <c r="FY36" s="197" t="str">
        <f t="shared" si="522"/>
        <v>Costa do Marfim</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Alemanha</v>
      </c>
      <c r="GK36" s="198">
        <f t="shared" si="68"/>
        <v>34</v>
      </c>
      <c r="GL36" s="197" t="str">
        <f t="shared" si="526"/>
        <v>Costa do Marfim</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Alemanha</v>
      </c>
      <c r="GX36" s="198">
        <f t="shared" si="71"/>
        <v>34</v>
      </c>
      <c r="GY36" s="197" t="str">
        <f t="shared" si="530"/>
        <v>Costa do Marfim</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Alemanha</v>
      </c>
      <c r="HK36" s="198">
        <f t="shared" si="74"/>
        <v>34</v>
      </c>
      <c r="HL36" s="197" t="str">
        <f t="shared" si="534"/>
        <v>Costa do Marfim</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Alemanha</v>
      </c>
      <c r="HX36" s="198">
        <f t="shared" si="77"/>
        <v>34</v>
      </c>
      <c r="HY36" s="197" t="str">
        <f t="shared" si="538"/>
        <v>Costa do Marfim</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Alemanha</v>
      </c>
      <c r="IK36" s="198">
        <f t="shared" si="80"/>
        <v>34</v>
      </c>
      <c r="IL36" s="197" t="str">
        <f t="shared" si="542"/>
        <v>Costa do Marfim</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Alemanha</v>
      </c>
      <c r="IX36" s="198">
        <f t="shared" si="83"/>
        <v>34</v>
      </c>
      <c r="IY36" s="197" t="str">
        <f t="shared" si="546"/>
        <v>Costa do Marfim</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Alemanha</v>
      </c>
      <c r="JK36" s="198">
        <f t="shared" si="86"/>
        <v>34</v>
      </c>
      <c r="JL36" s="197" t="str">
        <f t="shared" si="550"/>
        <v>Costa do Marfim</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Alemanha</v>
      </c>
      <c r="JX36" s="198">
        <f t="shared" si="89"/>
        <v>34</v>
      </c>
      <c r="JY36" s="197" t="str">
        <f t="shared" si="554"/>
        <v>Costa do Marfim</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Alemanha</v>
      </c>
      <c r="KK36" s="198">
        <f t="shared" si="92"/>
        <v>34</v>
      </c>
      <c r="KL36" s="197" t="str">
        <f t="shared" si="558"/>
        <v>Costa do Marfim</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Alemanha</v>
      </c>
      <c r="KX36" s="198">
        <f t="shared" si="95"/>
        <v>34</v>
      </c>
      <c r="KY36" s="197" t="str">
        <f t="shared" si="562"/>
        <v>Costa do Marfim</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Alemanha</v>
      </c>
      <c r="LK36" s="198">
        <f t="shared" si="98"/>
        <v>34</v>
      </c>
      <c r="LL36" s="197" t="str">
        <f t="shared" si="566"/>
        <v>Costa do Marfim</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Alemanha</v>
      </c>
      <c r="LX36" s="198">
        <f t="shared" si="101"/>
        <v>34</v>
      </c>
      <c r="LY36" s="197" t="str">
        <f t="shared" si="570"/>
        <v>Costa do Marfim</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Equador</v>
      </c>
      <c r="D37" s="198">
        <f>INDEX(Groups!$C$7:$C$65,MATCH(E37,Groups!$D$7:$D$65,0))</f>
        <v>82</v>
      </c>
      <c r="E37" s="197" t="str">
        <f>CalcE!$Q$25</f>
        <v>Curaçao</v>
      </c>
      <c r="F37" s="199" t="str">
        <f>CalcE!$R$25</f>
        <v/>
      </c>
      <c r="G37" s="200" t="str">
        <f>CalcE!$S$25</f>
        <v/>
      </c>
      <c r="I37" s="196">
        <f t="shared" si="468"/>
        <v>23</v>
      </c>
      <c r="J37" s="197" t="str">
        <f t="shared" si="469"/>
        <v>Equador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Equador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Equador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Equador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Equador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Equador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Equador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Equador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Equador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Equador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Equador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Equador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Equador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Equador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Equador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Equador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Equador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Equador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Equador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Equador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Equador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Equador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Equador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Equador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Equador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Equador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Costa do Marfim</v>
      </c>
      <c r="F38" s="199" t="str">
        <f>CalcE!$R$26</f>
        <v/>
      </c>
      <c r="G38" s="200" t="str">
        <f>CalcE!$S$26</f>
        <v/>
      </c>
      <c r="I38" s="196">
        <f t="shared" si="468"/>
        <v>82</v>
      </c>
      <c r="J38" s="197" t="str">
        <f t="shared" si="469"/>
        <v>Curaçao</v>
      </c>
      <c r="K38" s="198">
        <f t="shared" si="26"/>
        <v>34</v>
      </c>
      <c r="L38" s="197" t="str">
        <f t="shared" si="470"/>
        <v>Costa do Marfim</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Costa do Marfim</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Costa do Marfim</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Costa do Marfim</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Costa do Marfim</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Costa do Marfim</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Costa do Marfim</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Costa do Marfim</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Costa do Marfim</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Costa do Marfim</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Costa do Marfim</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Costa do Marfim</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Costa do Marfim</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Costa do Marfim</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Costa do Marfim</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Costa do Marfim</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Costa do Marfim</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Costa do Marfim</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Costa do Marfim</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Costa do Marfim</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Costa do Marfim</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Costa do Marfim</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Costa do Marfim</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Costa do Marfim</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Costa do Marfim</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Costa do Marfim</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Equador</v>
      </c>
      <c r="D39" s="198">
        <f>INDEX(Groups!$C$7:$C$65,MATCH(E39,Groups!$D$7:$D$65,0))</f>
        <v>10</v>
      </c>
      <c r="E39" s="197" t="str">
        <f>CalcE!$Q$27</f>
        <v>Alemanha</v>
      </c>
      <c r="F39" s="199" t="str">
        <f>CalcE!$R$27</f>
        <v/>
      </c>
      <c r="G39" s="200" t="str">
        <f>CalcE!$S$27</f>
        <v/>
      </c>
      <c r="I39" s="196">
        <f t="shared" si="468"/>
        <v>23</v>
      </c>
      <c r="J39" s="197" t="str">
        <f t="shared" si="469"/>
        <v>Equador</v>
      </c>
      <c r="K39" s="198">
        <f t="shared" si="26"/>
        <v>10</v>
      </c>
      <c r="L39" s="197" t="str">
        <f t="shared" si="470"/>
        <v>Alemanha</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Equador</v>
      </c>
      <c r="X39" s="198">
        <f t="shared" si="29"/>
        <v>10</v>
      </c>
      <c r="Y39" s="197" t="str">
        <f t="shared" si="474"/>
        <v>Alemanha</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Equador</v>
      </c>
      <c r="AK39" s="198">
        <f t="shared" si="32"/>
        <v>10</v>
      </c>
      <c r="AL39" s="197" t="str">
        <f t="shared" si="478"/>
        <v>Alemanha</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Equador</v>
      </c>
      <c r="AX39" s="198">
        <f t="shared" si="35"/>
        <v>10</v>
      </c>
      <c r="AY39" s="197" t="str">
        <f t="shared" si="482"/>
        <v>Alemanha</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Equador</v>
      </c>
      <c r="BK39" s="198">
        <f t="shared" si="38"/>
        <v>10</v>
      </c>
      <c r="BL39" s="197" t="str">
        <f t="shared" si="486"/>
        <v>Alemanha</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Equador</v>
      </c>
      <c r="BX39" s="198">
        <f t="shared" si="41"/>
        <v>10</v>
      </c>
      <c r="BY39" s="197" t="str">
        <f t="shared" si="490"/>
        <v>Alemanha</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Equador</v>
      </c>
      <c r="CK39" s="198">
        <f t="shared" si="44"/>
        <v>10</v>
      </c>
      <c r="CL39" s="197" t="str">
        <f t="shared" si="494"/>
        <v>Alemanha</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Equador</v>
      </c>
      <c r="CX39" s="198">
        <f t="shared" si="47"/>
        <v>10</v>
      </c>
      <c r="CY39" s="197" t="str">
        <f t="shared" si="498"/>
        <v>Alemanha</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Equador</v>
      </c>
      <c r="DK39" s="198">
        <f t="shared" si="50"/>
        <v>10</v>
      </c>
      <c r="DL39" s="197" t="str">
        <f t="shared" si="502"/>
        <v>Alemanha</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Equador</v>
      </c>
      <c r="DX39" s="198">
        <f t="shared" si="53"/>
        <v>10</v>
      </c>
      <c r="DY39" s="197" t="str">
        <f t="shared" si="506"/>
        <v>Alemanha</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Equador</v>
      </c>
      <c r="EK39" s="198">
        <f t="shared" si="56"/>
        <v>10</v>
      </c>
      <c r="EL39" s="197" t="str">
        <f t="shared" si="510"/>
        <v>Alemanha</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Equador</v>
      </c>
      <c r="EX39" s="198">
        <f t="shared" si="59"/>
        <v>10</v>
      </c>
      <c r="EY39" s="197" t="str">
        <f t="shared" si="514"/>
        <v>Alemanha</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Equador</v>
      </c>
      <c r="FK39" s="198">
        <f t="shared" si="62"/>
        <v>10</v>
      </c>
      <c r="FL39" s="197" t="str">
        <f t="shared" si="518"/>
        <v>Alemanha</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Equador</v>
      </c>
      <c r="FX39" s="198">
        <f t="shared" si="65"/>
        <v>10</v>
      </c>
      <c r="FY39" s="197" t="str">
        <f t="shared" si="522"/>
        <v>Alemanha</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Equador</v>
      </c>
      <c r="GK39" s="198">
        <f t="shared" si="68"/>
        <v>10</v>
      </c>
      <c r="GL39" s="197" t="str">
        <f t="shared" si="526"/>
        <v>Alemanha</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Equador</v>
      </c>
      <c r="GX39" s="198">
        <f t="shared" si="71"/>
        <v>10</v>
      </c>
      <c r="GY39" s="197" t="str">
        <f t="shared" si="530"/>
        <v>Alemanha</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Equador</v>
      </c>
      <c r="HK39" s="198">
        <f t="shared" si="74"/>
        <v>10</v>
      </c>
      <c r="HL39" s="197" t="str">
        <f t="shared" si="534"/>
        <v>Alemanha</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Equador</v>
      </c>
      <c r="HX39" s="198">
        <f t="shared" si="77"/>
        <v>10</v>
      </c>
      <c r="HY39" s="197" t="str">
        <f t="shared" si="538"/>
        <v>Alemanha</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Equador</v>
      </c>
      <c r="IK39" s="198">
        <f t="shared" si="80"/>
        <v>10</v>
      </c>
      <c r="IL39" s="197" t="str">
        <f t="shared" si="542"/>
        <v>Alemanha</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Equador</v>
      </c>
      <c r="IX39" s="198">
        <f t="shared" si="83"/>
        <v>10</v>
      </c>
      <c r="IY39" s="197" t="str">
        <f t="shared" si="546"/>
        <v>Alemanha</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Equador</v>
      </c>
      <c r="JK39" s="198">
        <f t="shared" si="86"/>
        <v>10</v>
      </c>
      <c r="JL39" s="197" t="str">
        <f t="shared" si="550"/>
        <v>Alemanha</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Equador</v>
      </c>
      <c r="JX39" s="198">
        <f t="shared" si="89"/>
        <v>10</v>
      </c>
      <c r="JY39" s="197" t="str">
        <f t="shared" si="554"/>
        <v>Alemanha</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Equador</v>
      </c>
      <c r="KK39" s="198">
        <f t="shared" si="92"/>
        <v>10</v>
      </c>
      <c r="KL39" s="197" t="str">
        <f t="shared" si="558"/>
        <v>Alemanha</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Equador</v>
      </c>
      <c r="KX39" s="198">
        <f t="shared" si="95"/>
        <v>10</v>
      </c>
      <c r="KY39" s="197" t="str">
        <f t="shared" si="562"/>
        <v>Alemanha</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Equador</v>
      </c>
      <c r="LK39" s="198">
        <f t="shared" si="98"/>
        <v>10</v>
      </c>
      <c r="LL39" s="197" t="str">
        <f t="shared" si="566"/>
        <v>Alemanha</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Equador</v>
      </c>
      <c r="LX39" s="198">
        <f t="shared" si="101"/>
        <v>10</v>
      </c>
      <c r="LY39" s="197" t="str">
        <f t="shared" si="570"/>
        <v>Alemanha</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Holanda</v>
      </c>
      <c r="D41" s="198">
        <f>INDEX(Groups!$C$7:$C$65,MATCH(E41,Groups!$D$7:$D$65,0))</f>
        <v>18</v>
      </c>
      <c r="E41" s="197" t="str">
        <f>CalcF!$Q$22</f>
        <v>Japão</v>
      </c>
      <c r="F41" s="199" t="str">
        <f>CalcF!$R$22</f>
        <v/>
      </c>
      <c r="G41" s="200" t="str">
        <f>CalcF!$S$22</f>
        <v/>
      </c>
      <c r="I41" s="196">
        <f t="shared" si="468"/>
        <v>7</v>
      </c>
      <c r="J41" s="197" t="str">
        <f t="shared" ref="J41:J46" si="573">$C41</f>
        <v>Holanda</v>
      </c>
      <c r="K41" s="198">
        <f t="shared" si="26"/>
        <v>18</v>
      </c>
      <c r="L41" s="197" t="str">
        <f t="shared" ref="L41:L46" si="574">$E41</f>
        <v>Japão</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Holanda</v>
      </c>
      <c r="X41" s="198">
        <f t="shared" si="29"/>
        <v>18</v>
      </c>
      <c r="Y41" s="197" t="str">
        <f t="shared" ref="Y41:Y46" si="578">$E41</f>
        <v>Japão</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Holanda</v>
      </c>
      <c r="AK41" s="198">
        <f t="shared" si="32"/>
        <v>18</v>
      </c>
      <c r="AL41" s="197" t="str">
        <f t="shared" ref="AL41:AL46" si="582">$E41</f>
        <v>Japão</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Holanda</v>
      </c>
      <c r="AX41" s="198">
        <f t="shared" si="35"/>
        <v>18</v>
      </c>
      <c r="AY41" s="197" t="str">
        <f t="shared" ref="AY41:AY46" si="586">$E41</f>
        <v>Japão</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Holanda</v>
      </c>
      <c r="BK41" s="198">
        <f t="shared" si="38"/>
        <v>18</v>
      </c>
      <c r="BL41" s="197" t="str">
        <f t="shared" ref="BL41:BL46" si="590">$E41</f>
        <v>Japão</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Holanda</v>
      </c>
      <c r="BX41" s="198">
        <f t="shared" si="41"/>
        <v>18</v>
      </c>
      <c r="BY41" s="197" t="str">
        <f t="shared" ref="BY41:BY46" si="594">$E41</f>
        <v>Japão</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Holanda</v>
      </c>
      <c r="CK41" s="198">
        <f t="shared" si="44"/>
        <v>18</v>
      </c>
      <c r="CL41" s="197" t="str">
        <f t="shared" ref="CL41:CL46" si="598">$E41</f>
        <v>Japão</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Holanda</v>
      </c>
      <c r="CX41" s="198">
        <f t="shared" si="47"/>
        <v>18</v>
      </c>
      <c r="CY41" s="197" t="str">
        <f t="shared" ref="CY41:CY46" si="602">$E41</f>
        <v>Japão</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Holanda</v>
      </c>
      <c r="DK41" s="198">
        <f t="shared" si="50"/>
        <v>18</v>
      </c>
      <c r="DL41" s="197" t="str">
        <f t="shared" ref="DL41:DL46" si="606">$E41</f>
        <v>Japão</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Holanda</v>
      </c>
      <c r="DX41" s="198">
        <f t="shared" si="53"/>
        <v>18</v>
      </c>
      <c r="DY41" s="197" t="str">
        <f t="shared" ref="DY41:DY46" si="610">$E41</f>
        <v>Japão</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Holanda</v>
      </c>
      <c r="EK41" s="198">
        <f t="shared" si="56"/>
        <v>18</v>
      </c>
      <c r="EL41" s="197" t="str">
        <f t="shared" ref="EL41:EL46" si="614">$E41</f>
        <v>Japão</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Holanda</v>
      </c>
      <c r="EX41" s="198">
        <f t="shared" si="59"/>
        <v>18</v>
      </c>
      <c r="EY41" s="197" t="str">
        <f t="shared" ref="EY41:EY46" si="618">$E41</f>
        <v>Japão</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Holanda</v>
      </c>
      <c r="FK41" s="198">
        <f t="shared" si="62"/>
        <v>18</v>
      </c>
      <c r="FL41" s="197" t="str">
        <f t="shared" ref="FL41:FL46" si="622">$E41</f>
        <v>Japão</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Holanda</v>
      </c>
      <c r="FX41" s="198">
        <f t="shared" si="65"/>
        <v>18</v>
      </c>
      <c r="FY41" s="197" t="str">
        <f t="shared" ref="FY41:FY46" si="626">$E41</f>
        <v>Japão</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Holanda</v>
      </c>
      <c r="GK41" s="198">
        <f t="shared" si="68"/>
        <v>18</v>
      </c>
      <c r="GL41" s="197" t="str">
        <f t="shared" ref="GL41:GL46" si="630">$E41</f>
        <v>Japão</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Holanda</v>
      </c>
      <c r="GX41" s="198">
        <f t="shared" si="71"/>
        <v>18</v>
      </c>
      <c r="GY41" s="197" t="str">
        <f t="shared" ref="GY41:GY46" si="634">$E41</f>
        <v>Japão</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Holanda</v>
      </c>
      <c r="HK41" s="198">
        <f t="shared" si="74"/>
        <v>18</v>
      </c>
      <c r="HL41" s="197" t="str">
        <f t="shared" ref="HL41:HL46" si="638">$E41</f>
        <v>Japão</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Holanda</v>
      </c>
      <c r="HX41" s="198">
        <f t="shared" si="77"/>
        <v>18</v>
      </c>
      <c r="HY41" s="197" t="str">
        <f t="shared" ref="HY41:HY46" si="642">$E41</f>
        <v>Japão</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Holanda</v>
      </c>
      <c r="IK41" s="198">
        <f t="shared" si="80"/>
        <v>18</v>
      </c>
      <c r="IL41" s="197" t="str">
        <f t="shared" ref="IL41:IL46" si="646">$E41</f>
        <v>Japão</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Holanda</v>
      </c>
      <c r="IX41" s="198">
        <f t="shared" si="83"/>
        <v>18</v>
      </c>
      <c r="IY41" s="197" t="str">
        <f t="shared" ref="IY41:IY46" si="650">$E41</f>
        <v>Japão</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Holanda</v>
      </c>
      <c r="JK41" s="198">
        <f t="shared" si="86"/>
        <v>18</v>
      </c>
      <c r="JL41" s="197" t="str">
        <f t="shared" ref="JL41:JL46" si="654">$E41</f>
        <v>Japão</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Holanda</v>
      </c>
      <c r="JX41" s="198">
        <f t="shared" si="89"/>
        <v>18</v>
      </c>
      <c r="JY41" s="197" t="str">
        <f t="shared" ref="JY41:JY46" si="658">$E41</f>
        <v>Japão</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Holanda</v>
      </c>
      <c r="KK41" s="198">
        <f t="shared" si="92"/>
        <v>18</v>
      </c>
      <c r="KL41" s="197" t="str">
        <f t="shared" ref="KL41:KL46" si="662">$E41</f>
        <v>Japão</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Holanda</v>
      </c>
      <c r="KX41" s="198">
        <f t="shared" si="95"/>
        <v>18</v>
      </c>
      <c r="KY41" s="197" t="str">
        <f t="shared" ref="KY41:KY46" si="666">$E41</f>
        <v>Japão</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Holanda</v>
      </c>
      <c r="LK41" s="198">
        <f t="shared" si="98"/>
        <v>18</v>
      </c>
      <c r="LL41" s="197" t="str">
        <f t="shared" ref="LL41:LL46" si="670">$E41</f>
        <v>Japão</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Holanda</v>
      </c>
      <c r="LX41" s="198">
        <f t="shared" si="101"/>
        <v>18</v>
      </c>
      <c r="LY41" s="197" t="str">
        <f t="shared" ref="LY41:LY46" si="674">$E41</f>
        <v>Japão</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Suécia</v>
      </c>
      <c r="D42" s="198">
        <f>INDEX(Groups!$C$7:$C$65,MATCH(E42,Groups!$D$7:$D$65,0))</f>
        <v>44</v>
      </c>
      <c r="E42" s="197" t="str">
        <f>CalcF!$Q$23</f>
        <v>Tunísia</v>
      </c>
      <c r="F42" s="729" t="str">
        <f>CalcF!$R$23</f>
        <v/>
      </c>
      <c r="G42" s="200" t="str">
        <f>CalcF!$S$23</f>
        <v/>
      </c>
      <c r="I42" s="196">
        <f t="shared" si="468"/>
        <v>38</v>
      </c>
      <c r="J42" s="197" t="str">
        <f t="shared" si="573"/>
        <v>Suécia</v>
      </c>
      <c r="K42" s="198">
        <f t="shared" si="26"/>
        <v>44</v>
      </c>
      <c r="L42" s="197" t="str">
        <f t="shared" si="574"/>
        <v>Tunísia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Suécia</v>
      </c>
      <c r="X42" s="198">
        <f t="shared" si="29"/>
        <v>44</v>
      </c>
      <c r="Y42" s="197" t="str">
        <f t="shared" si="578"/>
        <v>Tunísia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Suécia</v>
      </c>
      <c r="AK42" s="198">
        <f t="shared" si="32"/>
        <v>44</v>
      </c>
      <c r="AL42" s="197" t="str">
        <f t="shared" si="582"/>
        <v>Tunísia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Suécia</v>
      </c>
      <c r="AX42" s="198">
        <f t="shared" si="35"/>
        <v>44</v>
      </c>
      <c r="AY42" s="197" t="str">
        <f t="shared" si="586"/>
        <v>Tunísia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Suécia</v>
      </c>
      <c r="BK42" s="198">
        <f t="shared" si="38"/>
        <v>44</v>
      </c>
      <c r="BL42" s="197" t="str">
        <f t="shared" si="590"/>
        <v>Tunísia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Suécia</v>
      </c>
      <c r="BX42" s="198">
        <f t="shared" si="41"/>
        <v>44</v>
      </c>
      <c r="BY42" s="197" t="str">
        <f t="shared" si="594"/>
        <v>Tunísia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Suécia</v>
      </c>
      <c r="CK42" s="198">
        <f t="shared" si="44"/>
        <v>44</v>
      </c>
      <c r="CL42" s="197" t="str">
        <f t="shared" si="598"/>
        <v>Tunísia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Suécia</v>
      </c>
      <c r="CX42" s="198">
        <f t="shared" si="47"/>
        <v>44</v>
      </c>
      <c r="CY42" s="197" t="str">
        <f t="shared" si="602"/>
        <v>Tunísia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Suécia</v>
      </c>
      <c r="DK42" s="198">
        <f t="shared" si="50"/>
        <v>44</v>
      </c>
      <c r="DL42" s="197" t="str">
        <f t="shared" si="606"/>
        <v>Tunísia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Suécia</v>
      </c>
      <c r="DX42" s="198">
        <f t="shared" si="53"/>
        <v>44</v>
      </c>
      <c r="DY42" s="197" t="str">
        <f t="shared" si="610"/>
        <v>Tunísia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Suécia</v>
      </c>
      <c r="EK42" s="198">
        <f t="shared" si="56"/>
        <v>44</v>
      </c>
      <c r="EL42" s="197" t="str">
        <f t="shared" si="614"/>
        <v>Tunísia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Suécia</v>
      </c>
      <c r="EX42" s="198">
        <f t="shared" si="59"/>
        <v>44</v>
      </c>
      <c r="EY42" s="197" t="str">
        <f t="shared" si="618"/>
        <v>Tunísia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Suécia</v>
      </c>
      <c r="FK42" s="198">
        <f t="shared" si="62"/>
        <v>44</v>
      </c>
      <c r="FL42" s="197" t="str">
        <f t="shared" si="622"/>
        <v>Tunísia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Suécia</v>
      </c>
      <c r="FX42" s="198">
        <f t="shared" si="65"/>
        <v>44</v>
      </c>
      <c r="FY42" s="197" t="str">
        <f t="shared" si="626"/>
        <v>Tunísia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Suécia</v>
      </c>
      <c r="GK42" s="198">
        <f t="shared" si="68"/>
        <v>44</v>
      </c>
      <c r="GL42" s="197" t="str">
        <f t="shared" si="630"/>
        <v>Tunísia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Suécia</v>
      </c>
      <c r="GX42" s="198">
        <f t="shared" si="71"/>
        <v>44</v>
      </c>
      <c r="GY42" s="197" t="str">
        <f t="shared" si="634"/>
        <v>Tunísia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Suécia</v>
      </c>
      <c r="HK42" s="198">
        <f t="shared" si="74"/>
        <v>44</v>
      </c>
      <c r="HL42" s="197" t="str">
        <f t="shared" si="638"/>
        <v>Tunísia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Suécia</v>
      </c>
      <c r="HX42" s="198">
        <f t="shared" si="77"/>
        <v>44</v>
      </c>
      <c r="HY42" s="197" t="str">
        <f t="shared" si="642"/>
        <v>Tunísia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Suécia</v>
      </c>
      <c r="IK42" s="198">
        <f t="shared" si="80"/>
        <v>44</v>
      </c>
      <c r="IL42" s="197" t="str">
        <f t="shared" si="646"/>
        <v>Tunísia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Suécia</v>
      </c>
      <c r="IX42" s="198">
        <f t="shared" si="83"/>
        <v>44</v>
      </c>
      <c r="IY42" s="197" t="str">
        <f t="shared" si="650"/>
        <v>Tunísia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Suécia</v>
      </c>
      <c r="JK42" s="198">
        <f t="shared" si="86"/>
        <v>44</v>
      </c>
      <c r="JL42" s="197" t="str">
        <f t="shared" si="654"/>
        <v>Tunísia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Suécia</v>
      </c>
      <c r="JX42" s="198">
        <f t="shared" si="89"/>
        <v>44</v>
      </c>
      <c r="JY42" s="197" t="str">
        <f t="shared" si="658"/>
        <v>Tunísia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Suécia</v>
      </c>
      <c r="KK42" s="198">
        <f t="shared" si="92"/>
        <v>44</v>
      </c>
      <c r="KL42" s="197" t="str">
        <f t="shared" si="662"/>
        <v>Tunísia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Suécia</v>
      </c>
      <c r="KX42" s="198">
        <f t="shared" si="95"/>
        <v>44</v>
      </c>
      <c r="KY42" s="197" t="str">
        <f t="shared" si="666"/>
        <v>Tunísia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Suécia</v>
      </c>
      <c r="LK42" s="198">
        <f t="shared" si="98"/>
        <v>44</v>
      </c>
      <c r="LL42" s="197" t="str">
        <f t="shared" si="670"/>
        <v>Tunísia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Suécia</v>
      </c>
      <c r="LX42" s="198">
        <f t="shared" si="101"/>
        <v>44</v>
      </c>
      <c r="LY42" s="197" t="str">
        <f t="shared" si="674"/>
        <v>Tunísia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Holanda</v>
      </c>
      <c r="D43" s="198">
        <f>INDEX(Groups!$C$7:$C$65,MATCH(E43,Groups!$D$7:$D$65,0))</f>
        <v>38</v>
      </c>
      <c r="E43" s="197" t="str">
        <f>CalcF!$Q$24</f>
        <v>Suécia</v>
      </c>
      <c r="F43" s="199" t="str">
        <f>CalcF!$R$24</f>
        <v/>
      </c>
      <c r="G43" s="200" t="str">
        <f>CalcF!$S$24</f>
        <v/>
      </c>
      <c r="I43" s="196">
        <f t="shared" si="468"/>
        <v>7</v>
      </c>
      <c r="J43" s="197" t="str">
        <f t="shared" si="573"/>
        <v>Holanda</v>
      </c>
      <c r="K43" s="198">
        <f t="shared" si="26"/>
        <v>38</v>
      </c>
      <c r="L43" s="197" t="str">
        <f t="shared" si="574"/>
        <v>Suécia</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Holanda</v>
      </c>
      <c r="X43" s="198">
        <f t="shared" si="29"/>
        <v>38</v>
      </c>
      <c r="Y43" s="197" t="str">
        <f t="shared" si="578"/>
        <v>Suécia</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Holanda</v>
      </c>
      <c r="AK43" s="198">
        <f t="shared" si="32"/>
        <v>38</v>
      </c>
      <c r="AL43" s="197" t="str">
        <f t="shared" si="582"/>
        <v>Suécia</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Holanda</v>
      </c>
      <c r="AX43" s="198">
        <f t="shared" si="35"/>
        <v>38</v>
      </c>
      <c r="AY43" s="197" t="str">
        <f t="shared" si="586"/>
        <v>Suécia</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Holanda</v>
      </c>
      <c r="BK43" s="198">
        <f t="shared" si="38"/>
        <v>38</v>
      </c>
      <c r="BL43" s="197" t="str">
        <f t="shared" si="590"/>
        <v>Suécia</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Holanda</v>
      </c>
      <c r="BX43" s="198">
        <f t="shared" si="41"/>
        <v>38</v>
      </c>
      <c r="BY43" s="197" t="str">
        <f t="shared" si="594"/>
        <v>Suécia</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Holanda</v>
      </c>
      <c r="CK43" s="198">
        <f t="shared" si="44"/>
        <v>38</v>
      </c>
      <c r="CL43" s="197" t="str">
        <f t="shared" si="598"/>
        <v>Suécia</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Holanda</v>
      </c>
      <c r="CX43" s="198">
        <f t="shared" si="47"/>
        <v>38</v>
      </c>
      <c r="CY43" s="197" t="str">
        <f t="shared" si="602"/>
        <v>Suécia</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Holanda</v>
      </c>
      <c r="DK43" s="198">
        <f t="shared" si="50"/>
        <v>38</v>
      </c>
      <c r="DL43" s="197" t="str">
        <f t="shared" si="606"/>
        <v>Suécia</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Holanda</v>
      </c>
      <c r="DX43" s="198">
        <f t="shared" si="53"/>
        <v>38</v>
      </c>
      <c r="DY43" s="197" t="str">
        <f t="shared" si="610"/>
        <v>Suécia</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Holanda</v>
      </c>
      <c r="EK43" s="198">
        <f t="shared" si="56"/>
        <v>38</v>
      </c>
      <c r="EL43" s="197" t="str">
        <f t="shared" si="614"/>
        <v>Suécia</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Holanda</v>
      </c>
      <c r="EX43" s="198">
        <f t="shared" si="59"/>
        <v>38</v>
      </c>
      <c r="EY43" s="197" t="str">
        <f t="shared" si="618"/>
        <v>Suécia</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Holanda</v>
      </c>
      <c r="FK43" s="198">
        <f t="shared" si="62"/>
        <v>38</v>
      </c>
      <c r="FL43" s="197" t="str">
        <f t="shared" si="622"/>
        <v>Suécia</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Holanda</v>
      </c>
      <c r="FX43" s="198">
        <f t="shared" si="65"/>
        <v>38</v>
      </c>
      <c r="FY43" s="197" t="str">
        <f t="shared" si="626"/>
        <v>Suécia</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Holanda</v>
      </c>
      <c r="GK43" s="198">
        <f t="shared" si="68"/>
        <v>38</v>
      </c>
      <c r="GL43" s="197" t="str">
        <f t="shared" si="630"/>
        <v>Suécia</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Holanda</v>
      </c>
      <c r="GX43" s="198">
        <f t="shared" si="71"/>
        <v>38</v>
      </c>
      <c r="GY43" s="197" t="str">
        <f t="shared" si="634"/>
        <v>Suécia</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Holanda</v>
      </c>
      <c r="HK43" s="198">
        <f t="shared" si="74"/>
        <v>38</v>
      </c>
      <c r="HL43" s="197" t="str">
        <f t="shared" si="638"/>
        <v>Suécia</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Holanda</v>
      </c>
      <c r="HX43" s="198">
        <f t="shared" si="77"/>
        <v>38</v>
      </c>
      <c r="HY43" s="197" t="str">
        <f t="shared" si="642"/>
        <v>Suécia</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Holanda</v>
      </c>
      <c r="IK43" s="198">
        <f t="shared" si="80"/>
        <v>38</v>
      </c>
      <c r="IL43" s="197" t="str">
        <f t="shared" si="646"/>
        <v>Suécia</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Holanda</v>
      </c>
      <c r="IX43" s="198">
        <f t="shared" si="83"/>
        <v>38</v>
      </c>
      <c r="IY43" s="197" t="str">
        <f t="shared" si="650"/>
        <v>Suécia</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Holanda</v>
      </c>
      <c r="JK43" s="198">
        <f t="shared" si="86"/>
        <v>38</v>
      </c>
      <c r="JL43" s="197" t="str">
        <f t="shared" si="654"/>
        <v>Suécia</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Holanda</v>
      </c>
      <c r="JX43" s="198">
        <f t="shared" si="89"/>
        <v>38</v>
      </c>
      <c r="JY43" s="197" t="str">
        <f t="shared" si="658"/>
        <v>Suécia</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Holanda</v>
      </c>
      <c r="KK43" s="198">
        <f t="shared" si="92"/>
        <v>38</v>
      </c>
      <c r="KL43" s="197" t="str">
        <f t="shared" si="662"/>
        <v>Suécia</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Holanda</v>
      </c>
      <c r="KX43" s="198">
        <f t="shared" si="95"/>
        <v>38</v>
      </c>
      <c r="KY43" s="197" t="str">
        <f t="shared" si="666"/>
        <v>Suécia</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Holanda</v>
      </c>
      <c r="LK43" s="198">
        <f t="shared" si="98"/>
        <v>38</v>
      </c>
      <c r="LL43" s="197" t="str">
        <f t="shared" si="670"/>
        <v>Suécia</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Holanda</v>
      </c>
      <c r="LX43" s="198">
        <f t="shared" si="101"/>
        <v>38</v>
      </c>
      <c r="LY43" s="197" t="str">
        <f t="shared" si="674"/>
        <v>Suécia</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Tunísia</v>
      </c>
      <c r="D44" s="198">
        <f>INDEX(Groups!$C$7:$C$65,MATCH(E44,Groups!$D$7:$D$65,0))</f>
        <v>18</v>
      </c>
      <c r="E44" s="197" t="str">
        <f>CalcF!$Q$25</f>
        <v>Japão</v>
      </c>
      <c r="F44" s="199" t="str">
        <f>CalcF!$R$25</f>
        <v/>
      </c>
      <c r="G44" s="200" t="str">
        <f>CalcF!$S$25</f>
        <v/>
      </c>
      <c r="I44" s="196">
        <f t="shared" si="468"/>
        <v>44</v>
      </c>
      <c r="J44" s="197" t="str">
        <f t="shared" si="573"/>
        <v>Tunísia</v>
      </c>
      <c r="K44" s="198">
        <f t="shared" si="26"/>
        <v>18</v>
      </c>
      <c r="L44" s="197" t="str">
        <f t="shared" si="574"/>
        <v>Japão</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Tunísia</v>
      </c>
      <c r="X44" s="198">
        <f t="shared" si="29"/>
        <v>18</v>
      </c>
      <c r="Y44" s="197" t="str">
        <f t="shared" si="578"/>
        <v>Japão</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Tunísia</v>
      </c>
      <c r="AK44" s="198">
        <f t="shared" si="32"/>
        <v>18</v>
      </c>
      <c r="AL44" s="197" t="str">
        <f t="shared" si="582"/>
        <v>Japão</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Tunísia</v>
      </c>
      <c r="AX44" s="198">
        <f t="shared" si="35"/>
        <v>18</v>
      </c>
      <c r="AY44" s="197" t="str">
        <f t="shared" si="586"/>
        <v>Japão</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Tunísia</v>
      </c>
      <c r="BK44" s="198">
        <f t="shared" si="38"/>
        <v>18</v>
      </c>
      <c r="BL44" s="197" t="str">
        <f t="shared" si="590"/>
        <v>Japão</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Tunísia</v>
      </c>
      <c r="BX44" s="198">
        <f t="shared" si="41"/>
        <v>18</v>
      </c>
      <c r="BY44" s="197" t="str">
        <f t="shared" si="594"/>
        <v>Japão</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Tunísia</v>
      </c>
      <c r="CK44" s="198">
        <f t="shared" si="44"/>
        <v>18</v>
      </c>
      <c r="CL44" s="197" t="str">
        <f t="shared" si="598"/>
        <v>Japão</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Tunísia</v>
      </c>
      <c r="CX44" s="198">
        <f t="shared" si="47"/>
        <v>18</v>
      </c>
      <c r="CY44" s="197" t="str">
        <f t="shared" si="602"/>
        <v>Japão</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Tunísia</v>
      </c>
      <c r="DK44" s="198">
        <f t="shared" si="50"/>
        <v>18</v>
      </c>
      <c r="DL44" s="197" t="str">
        <f t="shared" si="606"/>
        <v>Japão</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Tunísia</v>
      </c>
      <c r="DX44" s="198">
        <f t="shared" si="53"/>
        <v>18</v>
      </c>
      <c r="DY44" s="197" t="str">
        <f t="shared" si="610"/>
        <v>Japão</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Tunísia</v>
      </c>
      <c r="EK44" s="198">
        <f t="shared" si="56"/>
        <v>18</v>
      </c>
      <c r="EL44" s="197" t="str">
        <f t="shared" si="614"/>
        <v>Japão</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Tunísia</v>
      </c>
      <c r="EX44" s="198">
        <f t="shared" si="59"/>
        <v>18</v>
      </c>
      <c r="EY44" s="197" t="str">
        <f t="shared" si="618"/>
        <v>Japão</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Tunísia</v>
      </c>
      <c r="FK44" s="198">
        <f t="shared" si="62"/>
        <v>18</v>
      </c>
      <c r="FL44" s="197" t="str">
        <f t="shared" si="622"/>
        <v>Japão</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Tunísia</v>
      </c>
      <c r="FX44" s="198">
        <f t="shared" si="65"/>
        <v>18</v>
      </c>
      <c r="FY44" s="197" t="str">
        <f t="shared" si="626"/>
        <v>Japão</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Tunísia</v>
      </c>
      <c r="GK44" s="198">
        <f t="shared" si="68"/>
        <v>18</v>
      </c>
      <c r="GL44" s="197" t="str">
        <f t="shared" si="630"/>
        <v>Japão</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Tunísia</v>
      </c>
      <c r="GX44" s="198">
        <f t="shared" si="71"/>
        <v>18</v>
      </c>
      <c r="GY44" s="197" t="str">
        <f t="shared" si="634"/>
        <v>Japão</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Tunísia</v>
      </c>
      <c r="HK44" s="198">
        <f t="shared" si="74"/>
        <v>18</v>
      </c>
      <c r="HL44" s="197" t="str">
        <f t="shared" si="638"/>
        <v>Japão</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Tunísia</v>
      </c>
      <c r="HX44" s="198">
        <f t="shared" si="77"/>
        <v>18</v>
      </c>
      <c r="HY44" s="197" t="str">
        <f t="shared" si="642"/>
        <v>Japão</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Tunísia</v>
      </c>
      <c r="IK44" s="198">
        <f t="shared" si="80"/>
        <v>18</v>
      </c>
      <c r="IL44" s="197" t="str">
        <f t="shared" si="646"/>
        <v>Japão</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Tunísia</v>
      </c>
      <c r="IX44" s="198">
        <f t="shared" si="83"/>
        <v>18</v>
      </c>
      <c r="IY44" s="197" t="str">
        <f t="shared" si="650"/>
        <v>Japão</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Tunísia</v>
      </c>
      <c r="JK44" s="198">
        <f t="shared" si="86"/>
        <v>18</v>
      </c>
      <c r="JL44" s="197" t="str">
        <f t="shared" si="654"/>
        <v>Japão</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Tunísia</v>
      </c>
      <c r="JX44" s="198">
        <f t="shared" si="89"/>
        <v>18</v>
      </c>
      <c r="JY44" s="197" t="str">
        <f t="shared" si="658"/>
        <v>Japão</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Tunísia</v>
      </c>
      <c r="KK44" s="198">
        <f t="shared" si="92"/>
        <v>18</v>
      </c>
      <c r="KL44" s="197" t="str">
        <f t="shared" si="662"/>
        <v>Japão</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Tunísia</v>
      </c>
      <c r="KX44" s="198">
        <f t="shared" si="95"/>
        <v>18</v>
      </c>
      <c r="KY44" s="197" t="str">
        <f t="shared" si="666"/>
        <v>Japão</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Tunísia</v>
      </c>
      <c r="LK44" s="198">
        <f t="shared" si="98"/>
        <v>18</v>
      </c>
      <c r="LL44" s="197" t="str">
        <f t="shared" si="670"/>
        <v>Japão</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Tunísia</v>
      </c>
      <c r="LX44" s="198">
        <f t="shared" si="101"/>
        <v>18</v>
      </c>
      <c r="LY44" s="197" t="str">
        <f t="shared" si="674"/>
        <v>Japão</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Japão</v>
      </c>
      <c r="D45" s="198">
        <f>INDEX(Groups!$C$7:$C$65,MATCH(E45,Groups!$D$7:$D$65,0))</f>
        <v>38</v>
      </c>
      <c r="E45" s="197" t="str">
        <f>CalcF!$Q$26</f>
        <v>Suécia</v>
      </c>
      <c r="F45" s="199" t="str">
        <f>CalcF!$R$26</f>
        <v/>
      </c>
      <c r="G45" s="200" t="str">
        <f>CalcF!$S$26</f>
        <v/>
      </c>
      <c r="I45" s="196">
        <f t="shared" si="468"/>
        <v>18</v>
      </c>
      <c r="J45" s="197" t="str">
        <f t="shared" si="573"/>
        <v>Japão</v>
      </c>
      <c r="K45" s="198">
        <f t="shared" si="26"/>
        <v>38</v>
      </c>
      <c r="L45" s="197" t="str">
        <f t="shared" si="574"/>
        <v>Suécia</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Japão</v>
      </c>
      <c r="X45" s="198">
        <f t="shared" si="29"/>
        <v>38</v>
      </c>
      <c r="Y45" s="197" t="str">
        <f t="shared" si="578"/>
        <v>Suécia</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Japão</v>
      </c>
      <c r="AK45" s="198">
        <f t="shared" si="32"/>
        <v>38</v>
      </c>
      <c r="AL45" s="197" t="str">
        <f t="shared" si="582"/>
        <v>Suécia</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Japão</v>
      </c>
      <c r="AX45" s="198">
        <f t="shared" si="35"/>
        <v>38</v>
      </c>
      <c r="AY45" s="197" t="str">
        <f t="shared" si="586"/>
        <v>Suécia</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Japão</v>
      </c>
      <c r="BK45" s="198">
        <f t="shared" si="38"/>
        <v>38</v>
      </c>
      <c r="BL45" s="197" t="str">
        <f t="shared" si="590"/>
        <v>Suécia</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Japão</v>
      </c>
      <c r="BX45" s="198">
        <f t="shared" si="41"/>
        <v>38</v>
      </c>
      <c r="BY45" s="197" t="str">
        <f t="shared" si="594"/>
        <v>Suécia</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Japão</v>
      </c>
      <c r="CK45" s="198">
        <f t="shared" si="44"/>
        <v>38</v>
      </c>
      <c r="CL45" s="197" t="str">
        <f t="shared" si="598"/>
        <v>Suécia</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Japão</v>
      </c>
      <c r="CX45" s="198">
        <f t="shared" si="47"/>
        <v>38</v>
      </c>
      <c r="CY45" s="197" t="str">
        <f t="shared" si="602"/>
        <v>Suécia</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Japão</v>
      </c>
      <c r="DK45" s="198">
        <f t="shared" si="50"/>
        <v>38</v>
      </c>
      <c r="DL45" s="197" t="str">
        <f t="shared" si="606"/>
        <v>Suécia</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Japão</v>
      </c>
      <c r="DX45" s="198">
        <f t="shared" si="53"/>
        <v>38</v>
      </c>
      <c r="DY45" s="197" t="str">
        <f t="shared" si="610"/>
        <v>Suécia</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Japão</v>
      </c>
      <c r="EK45" s="198">
        <f t="shared" si="56"/>
        <v>38</v>
      </c>
      <c r="EL45" s="197" t="str">
        <f t="shared" si="614"/>
        <v>Suécia</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Japão</v>
      </c>
      <c r="EX45" s="198">
        <f t="shared" si="59"/>
        <v>38</v>
      </c>
      <c r="EY45" s="197" t="str">
        <f t="shared" si="618"/>
        <v>Suécia</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Japão</v>
      </c>
      <c r="FK45" s="198">
        <f t="shared" si="62"/>
        <v>38</v>
      </c>
      <c r="FL45" s="197" t="str">
        <f t="shared" si="622"/>
        <v>Suécia</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Japão</v>
      </c>
      <c r="FX45" s="198">
        <f t="shared" si="65"/>
        <v>38</v>
      </c>
      <c r="FY45" s="197" t="str">
        <f t="shared" si="626"/>
        <v>Suécia</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Japão</v>
      </c>
      <c r="GK45" s="198">
        <f t="shared" si="68"/>
        <v>38</v>
      </c>
      <c r="GL45" s="197" t="str">
        <f t="shared" si="630"/>
        <v>Suécia</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Japão</v>
      </c>
      <c r="GX45" s="198">
        <f t="shared" si="71"/>
        <v>38</v>
      </c>
      <c r="GY45" s="197" t="str">
        <f t="shared" si="634"/>
        <v>Suécia</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Japão</v>
      </c>
      <c r="HK45" s="198">
        <f t="shared" si="74"/>
        <v>38</v>
      </c>
      <c r="HL45" s="197" t="str">
        <f t="shared" si="638"/>
        <v>Suécia</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Japão</v>
      </c>
      <c r="HX45" s="198">
        <f t="shared" si="77"/>
        <v>38</v>
      </c>
      <c r="HY45" s="197" t="str">
        <f t="shared" si="642"/>
        <v>Suécia</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Japão</v>
      </c>
      <c r="IK45" s="198">
        <f t="shared" si="80"/>
        <v>38</v>
      </c>
      <c r="IL45" s="197" t="str">
        <f t="shared" si="646"/>
        <v>Suécia</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Japão</v>
      </c>
      <c r="IX45" s="198">
        <f t="shared" si="83"/>
        <v>38</v>
      </c>
      <c r="IY45" s="197" t="str">
        <f t="shared" si="650"/>
        <v>Suécia</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Japão</v>
      </c>
      <c r="JK45" s="198">
        <f t="shared" si="86"/>
        <v>38</v>
      </c>
      <c r="JL45" s="197" t="str">
        <f t="shared" si="654"/>
        <v>Suécia</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Japão</v>
      </c>
      <c r="JX45" s="198">
        <f t="shared" si="89"/>
        <v>38</v>
      </c>
      <c r="JY45" s="197" t="str">
        <f t="shared" si="658"/>
        <v>Suécia</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Japão</v>
      </c>
      <c r="KK45" s="198">
        <f t="shared" si="92"/>
        <v>38</v>
      </c>
      <c r="KL45" s="197" t="str">
        <f t="shared" si="662"/>
        <v>Suécia</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Japão</v>
      </c>
      <c r="KX45" s="198">
        <f t="shared" si="95"/>
        <v>38</v>
      </c>
      <c r="KY45" s="197" t="str">
        <f t="shared" si="666"/>
        <v>Suécia</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Japão</v>
      </c>
      <c r="LK45" s="198">
        <f t="shared" si="98"/>
        <v>38</v>
      </c>
      <c r="LL45" s="197" t="str">
        <f t="shared" si="670"/>
        <v>Suécia</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Japão</v>
      </c>
      <c r="LX45" s="198">
        <f t="shared" si="101"/>
        <v>38</v>
      </c>
      <c r="LY45" s="197" t="str">
        <f t="shared" si="674"/>
        <v>Suécia</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Tunísia</v>
      </c>
      <c r="D46" s="198">
        <f>INDEX(Groups!$C$7:$C$65,MATCH(E46,Groups!$D$7:$D$65,0))</f>
        <v>7</v>
      </c>
      <c r="E46" s="197" t="str">
        <f>CalcF!$Q$27</f>
        <v>Holanda</v>
      </c>
      <c r="F46" s="199" t="str">
        <f>CalcF!$R$27</f>
        <v/>
      </c>
      <c r="G46" s="200" t="str">
        <f>CalcF!$S$27</f>
        <v/>
      </c>
      <c r="I46" s="196">
        <f t="shared" si="468"/>
        <v>44</v>
      </c>
      <c r="J46" s="197" t="str">
        <f t="shared" si="573"/>
        <v>Tunísia</v>
      </c>
      <c r="K46" s="198">
        <f t="shared" si="26"/>
        <v>7</v>
      </c>
      <c r="L46" s="197" t="str">
        <f t="shared" si="574"/>
        <v>Holanda</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Tunísia</v>
      </c>
      <c r="X46" s="198">
        <f t="shared" si="29"/>
        <v>7</v>
      </c>
      <c r="Y46" s="197" t="str">
        <f t="shared" si="578"/>
        <v>Holanda</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Tunísia</v>
      </c>
      <c r="AK46" s="198">
        <f t="shared" si="32"/>
        <v>7</v>
      </c>
      <c r="AL46" s="197" t="str">
        <f t="shared" si="582"/>
        <v>Holanda</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Tunísia</v>
      </c>
      <c r="AX46" s="198">
        <f t="shared" si="35"/>
        <v>7</v>
      </c>
      <c r="AY46" s="197" t="str">
        <f t="shared" si="586"/>
        <v>Holanda</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Tunísia</v>
      </c>
      <c r="BK46" s="198">
        <f t="shared" si="38"/>
        <v>7</v>
      </c>
      <c r="BL46" s="197" t="str">
        <f t="shared" si="590"/>
        <v>Holanda</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Tunísia</v>
      </c>
      <c r="BX46" s="198">
        <f t="shared" si="41"/>
        <v>7</v>
      </c>
      <c r="BY46" s="197" t="str">
        <f t="shared" si="594"/>
        <v>Holanda</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Tunísia</v>
      </c>
      <c r="CK46" s="198">
        <f t="shared" si="44"/>
        <v>7</v>
      </c>
      <c r="CL46" s="197" t="str">
        <f t="shared" si="598"/>
        <v>Holanda</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Tunísia</v>
      </c>
      <c r="CX46" s="198">
        <f t="shared" si="47"/>
        <v>7</v>
      </c>
      <c r="CY46" s="197" t="str">
        <f t="shared" si="602"/>
        <v>Holanda</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Tunísia</v>
      </c>
      <c r="DK46" s="198">
        <f t="shared" si="50"/>
        <v>7</v>
      </c>
      <c r="DL46" s="197" t="str">
        <f t="shared" si="606"/>
        <v>Holanda</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Tunísia</v>
      </c>
      <c r="DX46" s="198">
        <f t="shared" si="53"/>
        <v>7</v>
      </c>
      <c r="DY46" s="197" t="str">
        <f t="shared" si="610"/>
        <v>Holanda</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Tunísia</v>
      </c>
      <c r="EK46" s="198">
        <f t="shared" si="56"/>
        <v>7</v>
      </c>
      <c r="EL46" s="197" t="str">
        <f t="shared" si="614"/>
        <v>Holanda</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Tunísia</v>
      </c>
      <c r="EX46" s="198">
        <f t="shared" si="59"/>
        <v>7</v>
      </c>
      <c r="EY46" s="197" t="str">
        <f t="shared" si="618"/>
        <v>Holanda</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Tunísia</v>
      </c>
      <c r="FK46" s="198">
        <f t="shared" si="62"/>
        <v>7</v>
      </c>
      <c r="FL46" s="197" t="str">
        <f t="shared" si="622"/>
        <v>Holanda</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Tunísia</v>
      </c>
      <c r="FX46" s="198">
        <f t="shared" si="65"/>
        <v>7</v>
      </c>
      <c r="FY46" s="197" t="str">
        <f t="shared" si="626"/>
        <v>Holanda</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Tunísia</v>
      </c>
      <c r="GK46" s="198">
        <f t="shared" si="68"/>
        <v>7</v>
      </c>
      <c r="GL46" s="197" t="str">
        <f t="shared" si="630"/>
        <v>Holanda</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Tunísia</v>
      </c>
      <c r="GX46" s="198">
        <f t="shared" si="71"/>
        <v>7</v>
      </c>
      <c r="GY46" s="197" t="str">
        <f t="shared" si="634"/>
        <v>Holanda</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Tunísia</v>
      </c>
      <c r="HK46" s="198">
        <f t="shared" si="74"/>
        <v>7</v>
      </c>
      <c r="HL46" s="197" t="str">
        <f t="shared" si="638"/>
        <v>Holanda</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Tunísia</v>
      </c>
      <c r="HX46" s="198">
        <f t="shared" si="77"/>
        <v>7</v>
      </c>
      <c r="HY46" s="197" t="str">
        <f t="shared" si="642"/>
        <v>Holanda</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Tunísia</v>
      </c>
      <c r="IK46" s="198">
        <f t="shared" si="80"/>
        <v>7</v>
      </c>
      <c r="IL46" s="197" t="str">
        <f t="shared" si="646"/>
        <v>Holanda</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Tunísia</v>
      </c>
      <c r="IX46" s="198">
        <f t="shared" si="83"/>
        <v>7</v>
      </c>
      <c r="IY46" s="197" t="str">
        <f t="shared" si="650"/>
        <v>Holanda</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Tunísia</v>
      </c>
      <c r="JK46" s="198">
        <f t="shared" si="86"/>
        <v>7</v>
      </c>
      <c r="JL46" s="197" t="str">
        <f t="shared" si="654"/>
        <v>Holanda</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Tunísia</v>
      </c>
      <c r="JX46" s="198">
        <f t="shared" si="89"/>
        <v>7</v>
      </c>
      <c r="JY46" s="197" t="str">
        <f t="shared" si="658"/>
        <v>Holanda</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Tunísia</v>
      </c>
      <c r="KK46" s="198">
        <f t="shared" si="92"/>
        <v>7</v>
      </c>
      <c r="KL46" s="197" t="str">
        <f t="shared" si="662"/>
        <v>Holanda</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Tunísia</v>
      </c>
      <c r="KX46" s="198">
        <f t="shared" si="95"/>
        <v>7</v>
      </c>
      <c r="KY46" s="197" t="str">
        <f t="shared" si="666"/>
        <v>Holanda</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Tunísia</v>
      </c>
      <c r="LK46" s="198">
        <f t="shared" si="98"/>
        <v>7</v>
      </c>
      <c r="LL46" s="197" t="str">
        <f t="shared" si="670"/>
        <v>Holanda</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Tunísia</v>
      </c>
      <c r="LX46" s="198">
        <f t="shared" si="101"/>
        <v>7</v>
      </c>
      <c r="LY46" s="197" t="str">
        <f t="shared" si="674"/>
        <v>Holanda</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Bélgica</v>
      </c>
      <c r="D48" s="198">
        <f>INDEX(Groups!$C$7:$C$65,MATCH(E48,Groups!$D$7:$D$65,0))</f>
        <v>29</v>
      </c>
      <c r="E48" s="197" t="str">
        <f>CalcG!$Q$22</f>
        <v>Egito</v>
      </c>
      <c r="F48" s="199" t="str">
        <f>CalcG!$R$22</f>
        <v/>
      </c>
      <c r="G48" s="200" t="str">
        <f>CalcG!$S$22</f>
        <v/>
      </c>
      <c r="I48" s="196">
        <f t="shared" si="468"/>
        <v>9</v>
      </c>
      <c r="J48" s="197" t="str">
        <f t="shared" ref="J48:J53" si="677">$C48</f>
        <v>Bélgica</v>
      </c>
      <c r="K48" s="198">
        <f t="shared" si="26"/>
        <v>29</v>
      </c>
      <c r="L48" s="197" t="str">
        <f t="shared" ref="L48:L53" si="678">$E48</f>
        <v>Egito</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Bélgica</v>
      </c>
      <c r="X48" s="198">
        <f t="shared" si="29"/>
        <v>29</v>
      </c>
      <c r="Y48" s="197" t="str">
        <f t="shared" ref="Y48:Y53" si="682">$E48</f>
        <v>Egito</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Bélgica</v>
      </c>
      <c r="AK48" s="198">
        <f t="shared" si="32"/>
        <v>29</v>
      </c>
      <c r="AL48" s="197" t="str">
        <f t="shared" ref="AL48:AL53" si="686">$E48</f>
        <v>Egito</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Bélgica</v>
      </c>
      <c r="AX48" s="198">
        <f t="shared" si="35"/>
        <v>29</v>
      </c>
      <c r="AY48" s="197" t="str">
        <f t="shared" ref="AY48:AY53" si="690">$E48</f>
        <v>Egito</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Bélgica</v>
      </c>
      <c r="BK48" s="198">
        <f t="shared" si="38"/>
        <v>29</v>
      </c>
      <c r="BL48" s="197" t="str">
        <f t="shared" ref="BL48:BL53" si="694">$E48</f>
        <v>Egito</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Bélgica</v>
      </c>
      <c r="BX48" s="198">
        <f t="shared" si="41"/>
        <v>29</v>
      </c>
      <c r="BY48" s="197" t="str">
        <f t="shared" ref="BY48:BY53" si="698">$E48</f>
        <v>Egito</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Bélgica</v>
      </c>
      <c r="CK48" s="198">
        <f t="shared" si="44"/>
        <v>29</v>
      </c>
      <c r="CL48" s="197" t="str">
        <f t="shared" ref="CL48:CL53" si="702">$E48</f>
        <v>Egito</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Bélgica</v>
      </c>
      <c r="CX48" s="198">
        <f t="shared" si="47"/>
        <v>29</v>
      </c>
      <c r="CY48" s="197" t="str">
        <f t="shared" ref="CY48:CY53" si="706">$E48</f>
        <v>Egito</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Bélgica</v>
      </c>
      <c r="DK48" s="198">
        <f t="shared" si="50"/>
        <v>29</v>
      </c>
      <c r="DL48" s="197" t="str">
        <f t="shared" ref="DL48:DL53" si="710">$E48</f>
        <v>Egito</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Bélgica</v>
      </c>
      <c r="DX48" s="198">
        <f t="shared" si="53"/>
        <v>29</v>
      </c>
      <c r="DY48" s="197" t="str">
        <f t="shared" ref="DY48:DY53" si="714">$E48</f>
        <v>Egito</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Bélgica</v>
      </c>
      <c r="EK48" s="198">
        <f t="shared" si="56"/>
        <v>29</v>
      </c>
      <c r="EL48" s="197" t="str">
        <f t="shared" ref="EL48:EL53" si="718">$E48</f>
        <v>Egito</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Bélgica</v>
      </c>
      <c r="EX48" s="198">
        <f t="shared" si="59"/>
        <v>29</v>
      </c>
      <c r="EY48" s="197" t="str">
        <f t="shared" ref="EY48:EY53" si="722">$E48</f>
        <v>Egito</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Bélgica</v>
      </c>
      <c r="FK48" s="198">
        <f t="shared" si="62"/>
        <v>29</v>
      </c>
      <c r="FL48" s="197" t="str">
        <f t="shared" ref="FL48:FL53" si="726">$E48</f>
        <v>Egito</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Bélgica</v>
      </c>
      <c r="FX48" s="198">
        <f t="shared" si="65"/>
        <v>29</v>
      </c>
      <c r="FY48" s="197" t="str">
        <f t="shared" ref="FY48:FY53" si="730">$E48</f>
        <v>Egito</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Bélgica</v>
      </c>
      <c r="GK48" s="198">
        <f t="shared" si="68"/>
        <v>29</v>
      </c>
      <c r="GL48" s="197" t="str">
        <f t="shared" ref="GL48:GL53" si="734">$E48</f>
        <v>Egito</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Bélgica</v>
      </c>
      <c r="GX48" s="198">
        <f t="shared" si="71"/>
        <v>29</v>
      </c>
      <c r="GY48" s="197" t="str">
        <f t="shared" ref="GY48:GY53" si="738">$E48</f>
        <v>Egito</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Bélgica</v>
      </c>
      <c r="HK48" s="198">
        <f t="shared" si="74"/>
        <v>29</v>
      </c>
      <c r="HL48" s="197" t="str">
        <f t="shared" ref="HL48:HL53" si="742">$E48</f>
        <v>Egito</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Bélgica</v>
      </c>
      <c r="HX48" s="198">
        <f t="shared" si="77"/>
        <v>29</v>
      </c>
      <c r="HY48" s="197" t="str">
        <f t="shared" ref="HY48:HY53" si="746">$E48</f>
        <v>Egito</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Bélgica</v>
      </c>
      <c r="IK48" s="198">
        <f t="shared" si="80"/>
        <v>29</v>
      </c>
      <c r="IL48" s="197" t="str">
        <f t="shared" ref="IL48:IL53" si="750">$E48</f>
        <v>Egito</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Bélgica</v>
      </c>
      <c r="IX48" s="198">
        <f t="shared" si="83"/>
        <v>29</v>
      </c>
      <c r="IY48" s="197" t="str">
        <f t="shared" ref="IY48:IY53" si="754">$E48</f>
        <v>Egito</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Bélgica</v>
      </c>
      <c r="JK48" s="198">
        <f t="shared" si="86"/>
        <v>29</v>
      </c>
      <c r="JL48" s="197" t="str">
        <f t="shared" ref="JL48:JL53" si="758">$E48</f>
        <v>Egito</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Bélgica</v>
      </c>
      <c r="JX48" s="198">
        <f t="shared" si="89"/>
        <v>29</v>
      </c>
      <c r="JY48" s="197" t="str">
        <f t="shared" ref="JY48:JY53" si="762">$E48</f>
        <v>Egito</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Bélgica</v>
      </c>
      <c r="KK48" s="198">
        <f t="shared" si="92"/>
        <v>29</v>
      </c>
      <c r="KL48" s="197" t="str">
        <f t="shared" ref="KL48:KL53" si="766">$E48</f>
        <v>Egito</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Bélgica</v>
      </c>
      <c r="KX48" s="198">
        <f t="shared" si="95"/>
        <v>29</v>
      </c>
      <c r="KY48" s="197" t="str">
        <f t="shared" ref="KY48:KY53" si="770">$E48</f>
        <v>Egito</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Bélgica</v>
      </c>
      <c r="LK48" s="198">
        <f t="shared" si="98"/>
        <v>29</v>
      </c>
      <c r="LL48" s="197" t="str">
        <f t="shared" ref="LL48:LL53" si="774">$E48</f>
        <v>Egito</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Bélgica</v>
      </c>
      <c r="LX48" s="198">
        <f t="shared" si="101"/>
        <v>29</v>
      </c>
      <c r="LY48" s="197" t="str">
        <f t="shared" ref="LY48:LY53" si="778">$E48</f>
        <v>Egito</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Irã</v>
      </c>
      <c r="D49" s="198">
        <f>INDEX(Groups!$C$7:$C$65,MATCH(E49,Groups!$D$7:$D$65,0))</f>
        <v>85</v>
      </c>
      <c r="E49" s="197" t="str">
        <f>CalcG!$Q$23</f>
        <v>Nova Zelândia</v>
      </c>
      <c r="F49" s="729" t="str">
        <f>CalcG!$R$23</f>
        <v/>
      </c>
      <c r="G49" s="200" t="str">
        <f>CalcG!$S$23</f>
        <v/>
      </c>
      <c r="I49" s="196">
        <f t="shared" si="468"/>
        <v>21</v>
      </c>
      <c r="J49" s="197" t="str">
        <f t="shared" si="677"/>
        <v>Irã</v>
      </c>
      <c r="K49" s="198">
        <f t="shared" si="26"/>
        <v>85</v>
      </c>
      <c r="L49" s="197" t="str">
        <f t="shared" si="678"/>
        <v>Nova Zelândia</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Irã</v>
      </c>
      <c r="X49" s="198">
        <f t="shared" si="29"/>
        <v>85</v>
      </c>
      <c r="Y49" s="197" t="str">
        <f t="shared" si="682"/>
        <v>Nova Zelândia</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Irã</v>
      </c>
      <c r="AK49" s="198">
        <f t="shared" si="32"/>
        <v>85</v>
      </c>
      <c r="AL49" s="197" t="str">
        <f t="shared" si="686"/>
        <v>Nova Zelândia</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Irã</v>
      </c>
      <c r="AX49" s="198">
        <f t="shared" si="35"/>
        <v>85</v>
      </c>
      <c r="AY49" s="197" t="str">
        <f t="shared" si="690"/>
        <v>Nova Zelândia</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Irã</v>
      </c>
      <c r="BK49" s="198">
        <f t="shared" si="38"/>
        <v>85</v>
      </c>
      <c r="BL49" s="197" t="str">
        <f t="shared" si="694"/>
        <v>Nova Zelândia</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Irã</v>
      </c>
      <c r="BX49" s="198">
        <f t="shared" si="41"/>
        <v>85</v>
      </c>
      <c r="BY49" s="197" t="str">
        <f t="shared" si="698"/>
        <v>Nova Zelândia</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Irã</v>
      </c>
      <c r="CK49" s="198">
        <f t="shared" si="44"/>
        <v>85</v>
      </c>
      <c r="CL49" s="197" t="str">
        <f t="shared" si="702"/>
        <v>Nova Zelândia</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Irã</v>
      </c>
      <c r="CX49" s="198">
        <f t="shared" si="47"/>
        <v>85</v>
      </c>
      <c r="CY49" s="197" t="str">
        <f t="shared" si="706"/>
        <v>Nova Zelândia</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Irã</v>
      </c>
      <c r="DK49" s="198">
        <f t="shared" si="50"/>
        <v>85</v>
      </c>
      <c r="DL49" s="197" t="str">
        <f t="shared" si="710"/>
        <v>Nova Zelândia</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Irã</v>
      </c>
      <c r="DX49" s="198">
        <f t="shared" si="53"/>
        <v>85</v>
      </c>
      <c r="DY49" s="197" t="str">
        <f t="shared" si="714"/>
        <v>Nova Zelândia</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Irã</v>
      </c>
      <c r="EK49" s="198">
        <f t="shared" si="56"/>
        <v>85</v>
      </c>
      <c r="EL49" s="197" t="str">
        <f t="shared" si="718"/>
        <v>Nova Zelândia</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Irã</v>
      </c>
      <c r="EX49" s="198">
        <f t="shared" si="59"/>
        <v>85</v>
      </c>
      <c r="EY49" s="197" t="str">
        <f t="shared" si="722"/>
        <v>Nova Zelândia</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Irã</v>
      </c>
      <c r="FK49" s="198">
        <f t="shared" si="62"/>
        <v>85</v>
      </c>
      <c r="FL49" s="197" t="str">
        <f t="shared" si="726"/>
        <v>Nova Zelândia</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Irã</v>
      </c>
      <c r="FX49" s="198">
        <f t="shared" si="65"/>
        <v>85</v>
      </c>
      <c r="FY49" s="197" t="str">
        <f t="shared" si="730"/>
        <v>Nova Zelândia</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Irã</v>
      </c>
      <c r="GK49" s="198">
        <f t="shared" si="68"/>
        <v>85</v>
      </c>
      <c r="GL49" s="197" t="str">
        <f t="shared" si="734"/>
        <v>Nova Zelândia</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Irã</v>
      </c>
      <c r="GX49" s="198">
        <f t="shared" si="71"/>
        <v>85</v>
      </c>
      <c r="GY49" s="197" t="str">
        <f t="shared" si="738"/>
        <v>Nova Zelândia</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Irã</v>
      </c>
      <c r="HK49" s="198">
        <f t="shared" si="74"/>
        <v>85</v>
      </c>
      <c r="HL49" s="197" t="str">
        <f t="shared" si="742"/>
        <v>Nova Zelândia</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Irã</v>
      </c>
      <c r="HX49" s="198">
        <f t="shared" si="77"/>
        <v>85</v>
      </c>
      <c r="HY49" s="197" t="str">
        <f t="shared" si="746"/>
        <v>Nova Zelândia</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Irã</v>
      </c>
      <c r="IK49" s="198">
        <f t="shared" si="80"/>
        <v>85</v>
      </c>
      <c r="IL49" s="197" t="str">
        <f t="shared" si="750"/>
        <v>Nova Zelândia</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Irã</v>
      </c>
      <c r="IX49" s="198">
        <f t="shared" si="83"/>
        <v>85</v>
      </c>
      <c r="IY49" s="197" t="str">
        <f t="shared" si="754"/>
        <v>Nova Zelândia</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Irã</v>
      </c>
      <c r="JK49" s="198">
        <f t="shared" si="86"/>
        <v>85</v>
      </c>
      <c r="JL49" s="197" t="str">
        <f t="shared" si="758"/>
        <v>Nova Zelândia</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Irã</v>
      </c>
      <c r="JX49" s="198">
        <f t="shared" si="89"/>
        <v>85</v>
      </c>
      <c r="JY49" s="197" t="str">
        <f t="shared" si="762"/>
        <v>Nova Zelândia</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Irã</v>
      </c>
      <c r="KK49" s="198">
        <f t="shared" si="92"/>
        <v>85</v>
      </c>
      <c r="KL49" s="197" t="str">
        <f t="shared" si="766"/>
        <v>Nova Zelândia</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Irã</v>
      </c>
      <c r="KX49" s="198">
        <f t="shared" si="95"/>
        <v>85</v>
      </c>
      <c r="KY49" s="197" t="str">
        <f t="shared" si="770"/>
        <v>Nova Zelândia</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Irã</v>
      </c>
      <c r="LK49" s="198">
        <f t="shared" si="98"/>
        <v>85</v>
      </c>
      <c r="LL49" s="197" t="str">
        <f t="shared" si="774"/>
        <v>Nova Zelândia</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Irã</v>
      </c>
      <c r="LX49" s="198">
        <f t="shared" si="101"/>
        <v>85</v>
      </c>
      <c r="LY49" s="197" t="str">
        <f t="shared" si="778"/>
        <v>Nova Zelândia</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Bélgica</v>
      </c>
      <c r="D50" s="198">
        <f>INDEX(Groups!$C$7:$C$65,MATCH(E50,Groups!$D$7:$D$65,0))</f>
        <v>21</v>
      </c>
      <c r="E50" s="197" t="str">
        <f>CalcG!$Q$24</f>
        <v>Irã</v>
      </c>
      <c r="F50" s="199" t="str">
        <f>CalcG!$R$24</f>
        <v/>
      </c>
      <c r="G50" s="200" t="str">
        <f>CalcG!$S$24</f>
        <v/>
      </c>
      <c r="I50" s="196">
        <f t="shared" si="468"/>
        <v>9</v>
      </c>
      <c r="J50" s="197" t="str">
        <f t="shared" si="677"/>
        <v>Bélgica</v>
      </c>
      <c r="K50" s="198">
        <f t="shared" si="26"/>
        <v>21</v>
      </c>
      <c r="L50" s="197" t="str">
        <f t="shared" si="678"/>
        <v>Irã</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Bélgica</v>
      </c>
      <c r="X50" s="198">
        <f t="shared" si="29"/>
        <v>21</v>
      </c>
      <c r="Y50" s="197" t="str">
        <f t="shared" si="682"/>
        <v>Irã</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Bélgica</v>
      </c>
      <c r="AK50" s="198">
        <f t="shared" si="32"/>
        <v>21</v>
      </c>
      <c r="AL50" s="197" t="str">
        <f t="shared" si="686"/>
        <v>Irã</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Bélgica</v>
      </c>
      <c r="AX50" s="198">
        <f t="shared" si="35"/>
        <v>21</v>
      </c>
      <c r="AY50" s="197" t="str">
        <f t="shared" si="690"/>
        <v>Irã</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Bélgica</v>
      </c>
      <c r="BK50" s="198">
        <f t="shared" si="38"/>
        <v>21</v>
      </c>
      <c r="BL50" s="197" t="str">
        <f t="shared" si="694"/>
        <v>Irã</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Bélgica</v>
      </c>
      <c r="BX50" s="198">
        <f t="shared" si="41"/>
        <v>21</v>
      </c>
      <c r="BY50" s="197" t="str">
        <f t="shared" si="698"/>
        <v>Irã</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Bélgica</v>
      </c>
      <c r="CK50" s="198">
        <f t="shared" si="44"/>
        <v>21</v>
      </c>
      <c r="CL50" s="197" t="str">
        <f t="shared" si="702"/>
        <v>Irã</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Bélgica</v>
      </c>
      <c r="CX50" s="198">
        <f t="shared" si="47"/>
        <v>21</v>
      </c>
      <c r="CY50" s="197" t="str">
        <f t="shared" si="706"/>
        <v>Irã</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Bélgica</v>
      </c>
      <c r="DK50" s="198">
        <f t="shared" si="50"/>
        <v>21</v>
      </c>
      <c r="DL50" s="197" t="str">
        <f t="shared" si="710"/>
        <v>Irã</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Bélgica</v>
      </c>
      <c r="DX50" s="198">
        <f t="shared" si="53"/>
        <v>21</v>
      </c>
      <c r="DY50" s="197" t="str">
        <f t="shared" si="714"/>
        <v>Irã</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Bélgica</v>
      </c>
      <c r="EK50" s="198">
        <f t="shared" si="56"/>
        <v>21</v>
      </c>
      <c r="EL50" s="197" t="str">
        <f t="shared" si="718"/>
        <v>Irã</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Bélgica</v>
      </c>
      <c r="EX50" s="198">
        <f t="shared" si="59"/>
        <v>21</v>
      </c>
      <c r="EY50" s="197" t="str">
        <f t="shared" si="722"/>
        <v>Irã</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Bélgica</v>
      </c>
      <c r="FK50" s="198">
        <f t="shared" si="62"/>
        <v>21</v>
      </c>
      <c r="FL50" s="197" t="str">
        <f t="shared" si="726"/>
        <v>Irã</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Bélgica</v>
      </c>
      <c r="FX50" s="198">
        <f t="shared" si="65"/>
        <v>21</v>
      </c>
      <c r="FY50" s="197" t="str">
        <f t="shared" si="730"/>
        <v>Irã</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Bélgica</v>
      </c>
      <c r="GK50" s="198">
        <f t="shared" si="68"/>
        <v>21</v>
      </c>
      <c r="GL50" s="197" t="str">
        <f t="shared" si="734"/>
        <v>Irã</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Bélgica</v>
      </c>
      <c r="GX50" s="198">
        <f t="shared" si="71"/>
        <v>21</v>
      </c>
      <c r="GY50" s="197" t="str">
        <f t="shared" si="738"/>
        <v>Irã</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Bélgica</v>
      </c>
      <c r="HK50" s="198">
        <f t="shared" si="74"/>
        <v>21</v>
      </c>
      <c r="HL50" s="197" t="str">
        <f t="shared" si="742"/>
        <v>Irã</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Bélgica</v>
      </c>
      <c r="HX50" s="198">
        <f t="shared" si="77"/>
        <v>21</v>
      </c>
      <c r="HY50" s="197" t="str">
        <f t="shared" si="746"/>
        <v>Irã</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Bélgica</v>
      </c>
      <c r="IK50" s="198">
        <f t="shared" si="80"/>
        <v>21</v>
      </c>
      <c r="IL50" s="197" t="str">
        <f t="shared" si="750"/>
        <v>Irã</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Bélgica</v>
      </c>
      <c r="IX50" s="198">
        <f t="shared" si="83"/>
        <v>21</v>
      </c>
      <c r="IY50" s="197" t="str">
        <f t="shared" si="754"/>
        <v>Irã</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Bélgica</v>
      </c>
      <c r="JK50" s="198">
        <f t="shared" si="86"/>
        <v>21</v>
      </c>
      <c r="JL50" s="197" t="str">
        <f t="shared" si="758"/>
        <v>Irã</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Bélgica</v>
      </c>
      <c r="JX50" s="198">
        <f t="shared" si="89"/>
        <v>21</v>
      </c>
      <c r="JY50" s="197" t="str">
        <f t="shared" si="762"/>
        <v>Irã</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Bélgica</v>
      </c>
      <c r="KK50" s="198">
        <f t="shared" si="92"/>
        <v>21</v>
      </c>
      <c r="KL50" s="197" t="str">
        <f t="shared" si="766"/>
        <v>Irã</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Bélgica</v>
      </c>
      <c r="KX50" s="198">
        <f t="shared" si="95"/>
        <v>21</v>
      </c>
      <c r="KY50" s="197" t="str">
        <f t="shared" si="770"/>
        <v>Irã</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Bélgica</v>
      </c>
      <c r="LK50" s="198">
        <f t="shared" si="98"/>
        <v>21</v>
      </c>
      <c r="LL50" s="197" t="str">
        <f t="shared" si="774"/>
        <v>Irã</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Bélgica</v>
      </c>
      <c r="LX50" s="198">
        <f t="shared" si="101"/>
        <v>21</v>
      </c>
      <c r="LY50" s="197" t="str">
        <f t="shared" si="778"/>
        <v>Irã</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Nova Zelândia</v>
      </c>
      <c r="D51" s="198">
        <f>INDEX(Groups!$C$7:$C$65,MATCH(E51,Groups!$D$7:$D$65,0))</f>
        <v>29</v>
      </c>
      <c r="E51" s="197" t="str">
        <f>CalcG!$Q$25</f>
        <v>Egito</v>
      </c>
      <c r="F51" s="199" t="str">
        <f>CalcG!$R$25</f>
        <v/>
      </c>
      <c r="G51" s="200" t="str">
        <f>CalcG!$S$25</f>
        <v/>
      </c>
      <c r="I51" s="196">
        <f t="shared" si="468"/>
        <v>85</v>
      </c>
      <c r="J51" s="197" t="str">
        <f t="shared" si="677"/>
        <v>Nova Zelândia</v>
      </c>
      <c r="K51" s="198">
        <f t="shared" si="26"/>
        <v>29</v>
      </c>
      <c r="L51" s="197" t="str">
        <f t="shared" si="678"/>
        <v>Egito</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Nova Zelândia</v>
      </c>
      <c r="X51" s="198">
        <f t="shared" si="29"/>
        <v>29</v>
      </c>
      <c r="Y51" s="197" t="str">
        <f t="shared" si="682"/>
        <v>Egito</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Nova Zelândia</v>
      </c>
      <c r="AK51" s="198">
        <f t="shared" si="32"/>
        <v>29</v>
      </c>
      <c r="AL51" s="197" t="str">
        <f t="shared" si="686"/>
        <v>Egito</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Nova Zelândia</v>
      </c>
      <c r="AX51" s="198">
        <f t="shared" si="35"/>
        <v>29</v>
      </c>
      <c r="AY51" s="197" t="str">
        <f t="shared" si="690"/>
        <v>Egito</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Nova Zelândia</v>
      </c>
      <c r="BK51" s="198">
        <f t="shared" si="38"/>
        <v>29</v>
      </c>
      <c r="BL51" s="197" t="str">
        <f t="shared" si="694"/>
        <v>Egito</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Nova Zelândia</v>
      </c>
      <c r="BX51" s="198">
        <f t="shared" si="41"/>
        <v>29</v>
      </c>
      <c r="BY51" s="197" t="str">
        <f t="shared" si="698"/>
        <v>Egito</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Nova Zelândia</v>
      </c>
      <c r="CK51" s="198">
        <f t="shared" si="44"/>
        <v>29</v>
      </c>
      <c r="CL51" s="197" t="str">
        <f t="shared" si="702"/>
        <v>Egito</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Nova Zelândia</v>
      </c>
      <c r="CX51" s="198">
        <f t="shared" si="47"/>
        <v>29</v>
      </c>
      <c r="CY51" s="197" t="str">
        <f t="shared" si="706"/>
        <v>Egito</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Nova Zelândia</v>
      </c>
      <c r="DK51" s="198">
        <f t="shared" si="50"/>
        <v>29</v>
      </c>
      <c r="DL51" s="197" t="str">
        <f t="shared" si="710"/>
        <v>Egito</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Nova Zelândia</v>
      </c>
      <c r="DX51" s="198">
        <f t="shared" si="53"/>
        <v>29</v>
      </c>
      <c r="DY51" s="197" t="str">
        <f t="shared" si="714"/>
        <v>Egito</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Nova Zelândia</v>
      </c>
      <c r="EK51" s="198">
        <f t="shared" si="56"/>
        <v>29</v>
      </c>
      <c r="EL51" s="197" t="str">
        <f t="shared" si="718"/>
        <v>Egito</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Nova Zelândia</v>
      </c>
      <c r="EX51" s="198">
        <f t="shared" si="59"/>
        <v>29</v>
      </c>
      <c r="EY51" s="197" t="str">
        <f t="shared" si="722"/>
        <v>Egito</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Nova Zelândia</v>
      </c>
      <c r="FK51" s="198">
        <f t="shared" si="62"/>
        <v>29</v>
      </c>
      <c r="FL51" s="197" t="str">
        <f t="shared" si="726"/>
        <v>Egito</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Nova Zelândia</v>
      </c>
      <c r="FX51" s="198">
        <f t="shared" si="65"/>
        <v>29</v>
      </c>
      <c r="FY51" s="197" t="str">
        <f t="shared" si="730"/>
        <v>Egito</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Nova Zelândia</v>
      </c>
      <c r="GK51" s="198">
        <f t="shared" si="68"/>
        <v>29</v>
      </c>
      <c r="GL51" s="197" t="str">
        <f t="shared" si="734"/>
        <v>Egito</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Nova Zelândia</v>
      </c>
      <c r="GX51" s="198">
        <f t="shared" si="71"/>
        <v>29</v>
      </c>
      <c r="GY51" s="197" t="str">
        <f t="shared" si="738"/>
        <v>Egito</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Nova Zelândia</v>
      </c>
      <c r="HK51" s="198">
        <f t="shared" si="74"/>
        <v>29</v>
      </c>
      <c r="HL51" s="197" t="str">
        <f t="shared" si="742"/>
        <v>Egito</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Nova Zelândia</v>
      </c>
      <c r="HX51" s="198">
        <f t="shared" si="77"/>
        <v>29</v>
      </c>
      <c r="HY51" s="197" t="str">
        <f t="shared" si="746"/>
        <v>Egito</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Nova Zelândia</v>
      </c>
      <c r="IK51" s="198">
        <f t="shared" si="80"/>
        <v>29</v>
      </c>
      <c r="IL51" s="197" t="str">
        <f t="shared" si="750"/>
        <v>Egito</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Nova Zelândia</v>
      </c>
      <c r="IX51" s="198">
        <f t="shared" si="83"/>
        <v>29</v>
      </c>
      <c r="IY51" s="197" t="str">
        <f t="shared" si="754"/>
        <v>Egito</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Nova Zelândia</v>
      </c>
      <c r="JK51" s="198">
        <f t="shared" si="86"/>
        <v>29</v>
      </c>
      <c r="JL51" s="197" t="str">
        <f t="shared" si="758"/>
        <v>Egito</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Nova Zelândia</v>
      </c>
      <c r="JX51" s="198">
        <f t="shared" si="89"/>
        <v>29</v>
      </c>
      <c r="JY51" s="197" t="str">
        <f t="shared" si="762"/>
        <v>Egito</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Nova Zelândia</v>
      </c>
      <c r="KK51" s="198">
        <f t="shared" si="92"/>
        <v>29</v>
      </c>
      <c r="KL51" s="197" t="str">
        <f t="shared" si="766"/>
        <v>Egito</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Nova Zelândia</v>
      </c>
      <c r="KX51" s="198">
        <f t="shared" si="95"/>
        <v>29</v>
      </c>
      <c r="KY51" s="197" t="str">
        <f t="shared" si="770"/>
        <v>Egito</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Nova Zelândia</v>
      </c>
      <c r="LK51" s="198">
        <f t="shared" si="98"/>
        <v>29</v>
      </c>
      <c r="LL51" s="197" t="str">
        <f t="shared" si="774"/>
        <v>Egito</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Nova Zelândia</v>
      </c>
      <c r="LX51" s="198">
        <f t="shared" si="101"/>
        <v>29</v>
      </c>
      <c r="LY51" s="197" t="str">
        <f t="shared" si="778"/>
        <v>Egito</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Egito</v>
      </c>
      <c r="D52" s="198">
        <f>INDEX(Groups!$C$7:$C$65,MATCH(E52,Groups!$D$7:$D$65,0))</f>
        <v>21</v>
      </c>
      <c r="E52" s="197" t="str">
        <f>CalcG!$Q$26</f>
        <v>Irã</v>
      </c>
      <c r="F52" s="199" t="str">
        <f>CalcG!$R$26</f>
        <v/>
      </c>
      <c r="G52" s="200" t="str">
        <f>CalcG!$S$26</f>
        <v/>
      </c>
      <c r="I52" s="196">
        <f t="shared" si="468"/>
        <v>29</v>
      </c>
      <c r="J52" s="197" t="str">
        <f t="shared" si="677"/>
        <v>Egito</v>
      </c>
      <c r="K52" s="198">
        <f t="shared" si="26"/>
        <v>21</v>
      </c>
      <c r="L52" s="197" t="str">
        <f t="shared" si="678"/>
        <v>Irã</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Egito</v>
      </c>
      <c r="X52" s="198">
        <f t="shared" si="29"/>
        <v>21</v>
      </c>
      <c r="Y52" s="197" t="str">
        <f t="shared" si="682"/>
        <v>Irã</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Egito</v>
      </c>
      <c r="AK52" s="198">
        <f t="shared" si="32"/>
        <v>21</v>
      </c>
      <c r="AL52" s="197" t="str">
        <f t="shared" si="686"/>
        <v>Irã</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Egito</v>
      </c>
      <c r="AX52" s="198">
        <f t="shared" si="35"/>
        <v>21</v>
      </c>
      <c r="AY52" s="197" t="str">
        <f t="shared" si="690"/>
        <v>Irã</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Egito</v>
      </c>
      <c r="BK52" s="198">
        <f t="shared" si="38"/>
        <v>21</v>
      </c>
      <c r="BL52" s="197" t="str">
        <f t="shared" si="694"/>
        <v>Irã</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Egito</v>
      </c>
      <c r="BX52" s="198">
        <f t="shared" si="41"/>
        <v>21</v>
      </c>
      <c r="BY52" s="197" t="str">
        <f t="shared" si="698"/>
        <v>Irã</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Egito</v>
      </c>
      <c r="CK52" s="198">
        <f t="shared" si="44"/>
        <v>21</v>
      </c>
      <c r="CL52" s="197" t="str">
        <f t="shared" si="702"/>
        <v>Irã</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Egito</v>
      </c>
      <c r="CX52" s="198">
        <f t="shared" si="47"/>
        <v>21</v>
      </c>
      <c r="CY52" s="197" t="str">
        <f t="shared" si="706"/>
        <v>Irã</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Egito</v>
      </c>
      <c r="DK52" s="198">
        <f t="shared" si="50"/>
        <v>21</v>
      </c>
      <c r="DL52" s="197" t="str">
        <f t="shared" si="710"/>
        <v>Irã</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Egito</v>
      </c>
      <c r="DX52" s="198">
        <f t="shared" si="53"/>
        <v>21</v>
      </c>
      <c r="DY52" s="197" t="str">
        <f t="shared" si="714"/>
        <v>Irã</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Egito</v>
      </c>
      <c r="EK52" s="198">
        <f t="shared" si="56"/>
        <v>21</v>
      </c>
      <c r="EL52" s="197" t="str">
        <f t="shared" si="718"/>
        <v>Irã</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Egito</v>
      </c>
      <c r="EX52" s="198">
        <f t="shared" si="59"/>
        <v>21</v>
      </c>
      <c r="EY52" s="197" t="str">
        <f t="shared" si="722"/>
        <v>Irã</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Egito</v>
      </c>
      <c r="FK52" s="198">
        <f t="shared" si="62"/>
        <v>21</v>
      </c>
      <c r="FL52" s="197" t="str">
        <f t="shared" si="726"/>
        <v>Irã</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Egito</v>
      </c>
      <c r="FX52" s="198">
        <f t="shared" si="65"/>
        <v>21</v>
      </c>
      <c r="FY52" s="197" t="str">
        <f t="shared" si="730"/>
        <v>Irã</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Egito</v>
      </c>
      <c r="GK52" s="198">
        <f t="shared" si="68"/>
        <v>21</v>
      </c>
      <c r="GL52" s="197" t="str">
        <f t="shared" si="734"/>
        <v>Irã</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Egito</v>
      </c>
      <c r="GX52" s="198">
        <f t="shared" si="71"/>
        <v>21</v>
      </c>
      <c r="GY52" s="197" t="str">
        <f t="shared" si="738"/>
        <v>Irã</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Egito</v>
      </c>
      <c r="HK52" s="198">
        <f t="shared" si="74"/>
        <v>21</v>
      </c>
      <c r="HL52" s="197" t="str">
        <f t="shared" si="742"/>
        <v>Irã</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Egito</v>
      </c>
      <c r="HX52" s="198">
        <f t="shared" si="77"/>
        <v>21</v>
      </c>
      <c r="HY52" s="197" t="str">
        <f t="shared" si="746"/>
        <v>Irã</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Egito</v>
      </c>
      <c r="IK52" s="198">
        <f t="shared" si="80"/>
        <v>21</v>
      </c>
      <c r="IL52" s="197" t="str">
        <f t="shared" si="750"/>
        <v>Irã</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Egito</v>
      </c>
      <c r="IX52" s="198">
        <f t="shared" si="83"/>
        <v>21</v>
      </c>
      <c r="IY52" s="197" t="str">
        <f t="shared" si="754"/>
        <v>Irã</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Egito</v>
      </c>
      <c r="JK52" s="198">
        <f t="shared" si="86"/>
        <v>21</v>
      </c>
      <c r="JL52" s="197" t="str">
        <f t="shared" si="758"/>
        <v>Irã</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Egito</v>
      </c>
      <c r="JX52" s="198">
        <f t="shared" si="89"/>
        <v>21</v>
      </c>
      <c r="JY52" s="197" t="str">
        <f t="shared" si="762"/>
        <v>Irã</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Egito</v>
      </c>
      <c r="KK52" s="198">
        <f t="shared" si="92"/>
        <v>21</v>
      </c>
      <c r="KL52" s="197" t="str">
        <f t="shared" si="766"/>
        <v>Irã</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Egito</v>
      </c>
      <c r="KX52" s="198">
        <f t="shared" si="95"/>
        <v>21</v>
      </c>
      <c r="KY52" s="197" t="str">
        <f t="shared" si="770"/>
        <v>Irã</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Egito</v>
      </c>
      <c r="LK52" s="198">
        <f t="shared" si="98"/>
        <v>21</v>
      </c>
      <c r="LL52" s="197" t="str">
        <f t="shared" si="774"/>
        <v>Irã</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Egito</v>
      </c>
      <c r="LX52" s="198">
        <f t="shared" si="101"/>
        <v>21</v>
      </c>
      <c r="LY52" s="197" t="str">
        <f t="shared" si="778"/>
        <v>Irã</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Nova Zelândia</v>
      </c>
      <c r="D53" s="198">
        <f>INDEX(Groups!$C$7:$C$65,MATCH(E53,Groups!$D$7:$D$65,0))</f>
        <v>9</v>
      </c>
      <c r="E53" s="197" t="str">
        <f>CalcG!$Q$27</f>
        <v>Bélgica</v>
      </c>
      <c r="F53" s="199" t="str">
        <f>CalcG!$R$27</f>
        <v/>
      </c>
      <c r="G53" s="200" t="str">
        <f>CalcG!$S$27</f>
        <v/>
      </c>
      <c r="I53" s="196">
        <f t="shared" si="468"/>
        <v>85</v>
      </c>
      <c r="J53" s="197" t="str">
        <f t="shared" si="677"/>
        <v>Nova Zelândia</v>
      </c>
      <c r="K53" s="198">
        <f t="shared" si="26"/>
        <v>9</v>
      </c>
      <c r="L53" s="197" t="str">
        <f t="shared" si="678"/>
        <v>Bélgica</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Nova Zelândia</v>
      </c>
      <c r="X53" s="198">
        <f t="shared" si="29"/>
        <v>9</v>
      </c>
      <c r="Y53" s="197" t="str">
        <f t="shared" si="682"/>
        <v>Bélgica</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Nova Zelândia</v>
      </c>
      <c r="AK53" s="198">
        <f t="shared" si="32"/>
        <v>9</v>
      </c>
      <c r="AL53" s="197" t="str">
        <f t="shared" si="686"/>
        <v>Bélgica</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Nova Zelândia</v>
      </c>
      <c r="AX53" s="198">
        <f t="shared" si="35"/>
        <v>9</v>
      </c>
      <c r="AY53" s="197" t="str">
        <f t="shared" si="690"/>
        <v>Bélgica</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Nova Zelândia</v>
      </c>
      <c r="BK53" s="198">
        <f t="shared" si="38"/>
        <v>9</v>
      </c>
      <c r="BL53" s="197" t="str">
        <f t="shared" si="694"/>
        <v>Bélgica</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Nova Zelândia</v>
      </c>
      <c r="BX53" s="198">
        <f t="shared" si="41"/>
        <v>9</v>
      </c>
      <c r="BY53" s="197" t="str">
        <f t="shared" si="698"/>
        <v>Bélgica</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Nova Zelândia</v>
      </c>
      <c r="CK53" s="198">
        <f t="shared" si="44"/>
        <v>9</v>
      </c>
      <c r="CL53" s="197" t="str">
        <f t="shared" si="702"/>
        <v>Bélgica</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Nova Zelândia</v>
      </c>
      <c r="CX53" s="198">
        <f t="shared" si="47"/>
        <v>9</v>
      </c>
      <c r="CY53" s="197" t="str">
        <f t="shared" si="706"/>
        <v>Bélgica</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Nova Zelândia</v>
      </c>
      <c r="DK53" s="198">
        <f t="shared" si="50"/>
        <v>9</v>
      </c>
      <c r="DL53" s="197" t="str">
        <f t="shared" si="710"/>
        <v>Bélgica</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Nova Zelândia</v>
      </c>
      <c r="DX53" s="198">
        <f t="shared" si="53"/>
        <v>9</v>
      </c>
      <c r="DY53" s="197" t="str">
        <f t="shared" si="714"/>
        <v>Bélgica</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Nova Zelândia</v>
      </c>
      <c r="EK53" s="198">
        <f t="shared" si="56"/>
        <v>9</v>
      </c>
      <c r="EL53" s="197" t="str">
        <f t="shared" si="718"/>
        <v>Bélgica</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Nova Zelândia</v>
      </c>
      <c r="EX53" s="198">
        <f t="shared" si="59"/>
        <v>9</v>
      </c>
      <c r="EY53" s="197" t="str">
        <f t="shared" si="722"/>
        <v>Bélgica</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Nova Zelândia</v>
      </c>
      <c r="FK53" s="198">
        <f t="shared" si="62"/>
        <v>9</v>
      </c>
      <c r="FL53" s="197" t="str">
        <f t="shared" si="726"/>
        <v>Bélgica</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Nova Zelândia</v>
      </c>
      <c r="FX53" s="198">
        <f t="shared" si="65"/>
        <v>9</v>
      </c>
      <c r="FY53" s="197" t="str">
        <f t="shared" si="730"/>
        <v>Bélgica</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Nova Zelândia</v>
      </c>
      <c r="GK53" s="198">
        <f t="shared" si="68"/>
        <v>9</v>
      </c>
      <c r="GL53" s="197" t="str">
        <f t="shared" si="734"/>
        <v>Bélgica</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Nova Zelândia</v>
      </c>
      <c r="GX53" s="198">
        <f t="shared" si="71"/>
        <v>9</v>
      </c>
      <c r="GY53" s="197" t="str">
        <f t="shared" si="738"/>
        <v>Bélgica</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Nova Zelândia</v>
      </c>
      <c r="HK53" s="198">
        <f t="shared" si="74"/>
        <v>9</v>
      </c>
      <c r="HL53" s="197" t="str">
        <f t="shared" si="742"/>
        <v>Bélgica</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Nova Zelândia</v>
      </c>
      <c r="HX53" s="198">
        <f t="shared" si="77"/>
        <v>9</v>
      </c>
      <c r="HY53" s="197" t="str">
        <f t="shared" si="746"/>
        <v>Bélgica</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Nova Zelândia</v>
      </c>
      <c r="IK53" s="198">
        <f t="shared" si="80"/>
        <v>9</v>
      </c>
      <c r="IL53" s="197" t="str">
        <f t="shared" si="750"/>
        <v>Bélgica</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Nova Zelândia</v>
      </c>
      <c r="IX53" s="198">
        <f t="shared" si="83"/>
        <v>9</v>
      </c>
      <c r="IY53" s="197" t="str">
        <f t="shared" si="754"/>
        <v>Bélgica</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Nova Zelândia</v>
      </c>
      <c r="JK53" s="198">
        <f t="shared" si="86"/>
        <v>9</v>
      </c>
      <c r="JL53" s="197" t="str">
        <f t="shared" si="758"/>
        <v>Bélgica</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Nova Zelândia</v>
      </c>
      <c r="JX53" s="198">
        <f t="shared" si="89"/>
        <v>9</v>
      </c>
      <c r="JY53" s="197" t="str">
        <f t="shared" si="762"/>
        <v>Bélgica</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Nova Zelândia</v>
      </c>
      <c r="KK53" s="198">
        <f t="shared" si="92"/>
        <v>9</v>
      </c>
      <c r="KL53" s="197" t="str">
        <f t="shared" si="766"/>
        <v>Bélgica</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Nova Zelândia</v>
      </c>
      <c r="KX53" s="198">
        <f t="shared" si="95"/>
        <v>9</v>
      </c>
      <c r="KY53" s="197" t="str">
        <f t="shared" si="770"/>
        <v>Bélgica</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Nova Zelândia</v>
      </c>
      <c r="LK53" s="198">
        <f t="shared" si="98"/>
        <v>9</v>
      </c>
      <c r="LL53" s="197" t="str">
        <f t="shared" si="774"/>
        <v>Bélgica</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Nova Zelândia</v>
      </c>
      <c r="LX53" s="198">
        <f t="shared" si="101"/>
        <v>9</v>
      </c>
      <c r="LY53" s="197" t="str">
        <f t="shared" si="778"/>
        <v>Bélgica</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Espanha</v>
      </c>
      <c r="D55" s="198">
        <f>INDEX(Groups!$C$7:$C$65,MATCH(E55,Groups!$D$7:$D$65,0))</f>
        <v>69</v>
      </c>
      <c r="E55" s="197" t="str">
        <f>CalcH!$Q$22</f>
        <v>Cabo Verde</v>
      </c>
      <c r="F55" s="199" t="str">
        <f>CalcH!$R$22</f>
        <v/>
      </c>
      <c r="G55" s="200" t="str">
        <f>CalcH!$S$22</f>
        <v/>
      </c>
      <c r="I55" s="196">
        <f t="shared" si="468"/>
        <v>2</v>
      </c>
      <c r="J55" s="197" t="str">
        <f t="shared" ref="J55:J60" si="781">$C55</f>
        <v>Espanha</v>
      </c>
      <c r="K55" s="198">
        <f t="shared" si="26"/>
        <v>69</v>
      </c>
      <c r="L55" s="197" t="str">
        <f t="shared" ref="L55:L60" si="782">$E55</f>
        <v>Cabo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Espanha</v>
      </c>
      <c r="X55" s="198">
        <f t="shared" si="29"/>
        <v>69</v>
      </c>
      <c r="Y55" s="197" t="str">
        <f t="shared" ref="Y55:Y60" si="786">$E55</f>
        <v>Cabo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Espanha</v>
      </c>
      <c r="AK55" s="198">
        <f t="shared" si="32"/>
        <v>69</v>
      </c>
      <c r="AL55" s="197" t="str">
        <f t="shared" ref="AL55:AL60" si="790">$E55</f>
        <v>Cabo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Espanha</v>
      </c>
      <c r="AX55" s="198">
        <f t="shared" si="35"/>
        <v>69</v>
      </c>
      <c r="AY55" s="197" t="str">
        <f t="shared" ref="AY55:AY60" si="794">$E55</f>
        <v>Cabo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Espanha</v>
      </c>
      <c r="BK55" s="198">
        <f t="shared" si="38"/>
        <v>69</v>
      </c>
      <c r="BL55" s="197" t="str">
        <f t="shared" ref="BL55:BL60" si="798">$E55</f>
        <v>Cabo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Espanha</v>
      </c>
      <c r="BX55" s="198">
        <f t="shared" si="41"/>
        <v>69</v>
      </c>
      <c r="BY55" s="197" t="str">
        <f t="shared" ref="BY55:BY60" si="802">$E55</f>
        <v>Cabo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Espanha</v>
      </c>
      <c r="CK55" s="198">
        <f t="shared" si="44"/>
        <v>69</v>
      </c>
      <c r="CL55" s="197" t="str">
        <f t="shared" ref="CL55:CL60" si="806">$E55</f>
        <v>Cabo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Espanha</v>
      </c>
      <c r="CX55" s="198">
        <f t="shared" si="47"/>
        <v>69</v>
      </c>
      <c r="CY55" s="197" t="str">
        <f t="shared" ref="CY55:CY60" si="810">$E55</f>
        <v>Cabo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Espanha</v>
      </c>
      <c r="DK55" s="198">
        <f t="shared" si="50"/>
        <v>69</v>
      </c>
      <c r="DL55" s="197" t="str">
        <f t="shared" ref="DL55:DL60" si="814">$E55</f>
        <v>Cabo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Espanha</v>
      </c>
      <c r="DX55" s="198">
        <f t="shared" si="53"/>
        <v>69</v>
      </c>
      <c r="DY55" s="197" t="str">
        <f t="shared" ref="DY55:DY60" si="818">$E55</f>
        <v>Cabo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Espanha</v>
      </c>
      <c r="EK55" s="198">
        <f t="shared" si="56"/>
        <v>69</v>
      </c>
      <c r="EL55" s="197" t="str">
        <f t="shared" ref="EL55:EL60" si="822">$E55</f>
        <v>Cabo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Espanha</v>
      </c>
      <c r="EX55" s="198">
        <f t="shared" si="59"/>
        <v>69</v>
      </c>
      <c r="EY55" s="197" t="str">
        <f t="shared" ref="EY55:EY60" si="826">$E55</f>
        <v>Cabo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Espanha</v>
      </c>
      <c r="FK55" s="198">
        <f t="shared" si="62"/>
        <v>69</v>
      </c>
      <c r="FL55" s="197" t="str">
        <f t="shared" ref="FL55:FL60" si="830">$E55</f>
        <v>Cabo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Espanha</v>
      </c>
      <c r="FX55" s="198">
        <f t="shared" si="65"/>
        <v>69</v>
      </c>
      <c r="FY55" s="197" t="str">
        <f t="shared" ref="FY55:FY60" si="834">$E55</f>
        <v>Cabo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Espanha</v>
      </c>
      <c r="GK55" s="198">
        <f t="shared" si="68"/>
        <v>69</v>
      </c>
      <c r="GL55" s="197" t="str">
        <f t="shared" ref="GL55:GL60" si="838">$E55</f>
        <v>Cabo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Espanha</v>
      </c>
      <c r="GX55" s="198">
        <f t="shared" si="71"/>
        <v>69</v>
      </c>
      <c r="GY55" s="197" t="str">
        <f t="shared" ref="GY55:GY60" si="842">$E55</f>
        <v>Cabo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Espanha</v>
      </c>
      <c r="HK55" s="198">
        <f t="shared" si="74"/>
        <v>69</v>
      </c>
      <c r="HL55" s="197" t="str">
        <f t="shared" ref="HL55:HL60" si="846">$E55</f>
        <v>Cabo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Espanha</v>
      </c>
      <c r="HX55" s="198">
        <f t="shared" si="77"/>
        <v>69</v>
      </c>
      <c r="HY55" s="197" t="str">
        <f t="shared" ref="HY55:HY60" si="850">$E55</f>
        <v>Cabo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Espanha</v>
      </c>
      <c r="IK55" s="198">
        <f t="shared" si="80"/>
        <v>69</v>
      </c>
      <c r="IL55" s="197" t="str">
        <f t="shared" ref="IL55:IL60" si="854">$E55</f>
        <v>Cabo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Espanha</v>
      </c>
      <c r="IX55" s="198">
        <f t="shared" si="83"/>
        <v>69</v>
      </c>
      <c r="IY55" s="197" t="str">
        <f t="shared" ref="IY55:IY60" si="858">$E55</f>
        <v>Cabo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Espanha</v>
      </c>
      <c r="JK55" s="198">
        <f t="shared" si="86"/>
        <v>69</v>
      </c>
      <c r="JL55" s="197" t="str">
        <f t="shared" ref="JL55:JL60" si="862">$E55</f>
        <v>Cabo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Espanha</v>
      </c>
      <c r="JX55" s="198">
        <f t="shared" si="89"/>
        <v>69</v>
      </c>
      <c r="JY55" s="197" t="str">
        <f t="shared" ref="JY55:JY60" si="866">$E55</f>
        <v>Cabo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Espanha</v>
      </c>
      <c r="KK55" s="198">
        <f t="shared" si="92"/>
        <v>69</v>
      </c>
      <c r="KL55" s="197" t="str">
        <f t="shared" ref="KL55:KL60" si="870">$E55</f>
        <v>Cabo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Espanha</v>
      </c>
      <c r="KX55" s="198">
        <f t="shared" si="95"/>
        <v>69</v>
      </c>
      <c r="KY55" s="197" t="str">
        <f t="shared" ref="KY55:KY60" si="874">$E55</f>
        <v>Cabo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Espanha</v>
      </c>
      <c r="LK55" s="198">
        <f t="shared" si="98"/>
        <v>69</v>
      </c>
      <c r="LL55" s="197" t="str">
        <f t="shared" ref="LL55:LL60" si="878">$E55</f>
        <v>Cabo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Espanha</v>
      </c>
      <c r="LX55" s="198">
        <f t="shared" si="101"/>
        <v>69</v>
      </c>
      <c r="LY55" s="197" t="str">
        <f t="shared" ref="LY55:LY60" si="882">$E55</f>
        <v>Cabo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Arábia Saudita</v>
      </c>
      <c r="D56" s="198">
        <f>INDEX(Groups!$C$7:$C$65,MATCH(E56,Groups!$D$7:$D$65,0))</f>
        <v>17</v>
      </c>
      <c r="E56" s="197" t="str">
        <f>CalcH!$Q$23</f>
        <v>Uruguai</v>
      </c>
      <c r="F56" s="729" t="str">
        <f>CalcH!$R$23</f>
        <v/>
      </c>
      <c r="G56" s="200" t="str">
        <f>CalcH!$S$23</f>
        <v/>
      </c>
      <c r="I56" s="196">
        <f t="shared" si="468"/>
        <v>61</v>
      </c>
      <c r="J56" s="197" t="str">
        <f t="shared" si="781"/>
        <v>Arábia Saudita</v>
      </c>
      <c r="K56" s="198">
        <f t="shared" si="26"/>
        <v>17</v>
      </c>
      <c r="L56" s="197" t="str">
        <f t="shared" si="782"/>
        <v>Uruguai</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Arábia Saudita</v>
      </c>
      <c r="X56" s="198">
        <f t="shared" si="29"/>
        <v>17</v>
      </c>
      <c r="Y56" s="197" t="str">
        <f t="shared" si="786"/>
        <v>Uruguai</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Arábia Saudita</v>
      </c>
      <c r="AK56" s="198">
        <f t="shared" si="32"/>
        <v>17</v>
      </c>
      <c r="AL56" s="197" t="str">
        <f t="shared" si="790"/>
        <v>Uruguai</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Arábia Saudita</v>
      </c>
      <c r="AX56" s="198">
        <f t="shared" si="35"/>
        <v>17</v>
      </c>
      <c r="AY56" s="197" t="str">
        <f t="shared" si="794"/>
        <v>Uruguai</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Arábia Saudita</v>
      </c>
      <c r="BK56" s="198">
        <f t="shared" si="38"/>
        <v>17</v>
      </c>
      <c r="BL56" s="197" t="str">
        <f t="shared" si="798"/>
        <v>Uruguai</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Arábia Saudita</v>
      </c>
      <c r="BX56" s="198">
        <f t="shared" si="41"/>
        <v>17</v>
      </c>
      <c r="BY56" s="197" t="str">
        <f t="shared" si="802"/>
        <v>Uruguai</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Arábia Saudita</v>
      </c>
      <c r="CK56" s="198">
        <f t="shared" si="44"/>
        <v>17</v>
      </c>
      <c r="CL56" s="197" t="str">
        <f t="shared" si="806"/>
        <v>Uruguai</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Arábia Saudita</v>
      </c>
      <c r="CX56" s="198">
        <f t="shared" si="47"/>
        <v>17</v>
      </c>
      <c r="CY56" s="197" t="str">
        <f t="shared" si="810"/>
        <v>Uruguai</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Arábia Saudita</v>
      </c>
      <c r="DK56" s="198">
        <f t="shared" si="50"/>
        <v>17</v>
      </c>
      <c r="DL56" s="197" t="str">
        <f t="shared" si="814"/>
        <v>Uruguai</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Arábia Saudita</v>
      </c>
      <c r="DX56" s="198">
        <f t="shared" si="53"/>
        <v>17</v>
      </c>
      <c r="DY56" s="197" t="str">
        <f t="shared" si="818"/>
        <v>Uruguai</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Arábia Saudita</v>
      </c>
      <c r="EK56" s="198">
        <f t="shared" si="56"/>
        <v>17</v>
      </c>
      <c r="EL56" s="197" t="str">
        <f t="shared" si="822"/>
        <v>Uruguai</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Arábia Saudita</v>
      </c>
      <c r="EX56" s="198">
        <f t="shared" si="59"/>
        <v>17</v>
      </c>
      <c r="EY56" s="197" t="str">
        <f t="shared" si="826"/>
        <v>Uruguai</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Arábia Saudita</v>
      </c>
      <c r="FK56" s="198">
        <f t="shared" si="62"/>
        <v>17</v>
      </c>
      <c r="FL56" s="197" t="str">
        <f t="shared" si="830"/>
        <v>Uruguai</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Arábia Saudita</v>
      </c>
      <c r="FX56" s="198">
        <f t="shared" si="65"/>
        <v>17</v>
      </c>
      <c r="FY56" s="197" t="str">
        <f t="shared" si="834"/>
        <v>Uruguai</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Arábia Saudita</v>
      </c>
      <c r="GK56" s="198">
        <f t="shared" si="68"/>
        <v>17</v>
      </c>
      <c r="GL56" s="197" t="str">
        <f t="shared" si="838"/>
        <v>Uruguai</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Arábia Saudita</v>
      </c>
      <c r="GX56" s="198">
        <f t="shared" si="71"/>
        <v>17</v>
      </c>
      <c r="GY56" s="197" t="str">
        <f t="shared" si="842"/>
        <v>Uruguai</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Arábia Saudita</v>
      </c>
      <c r="HK56" s="198">
        <f t="shared" si="74"/>
        <v>17</v>
      </c>
      <c r="HL56" s="197" t="str">
        <f t="shared" si="846"/>
        <v>Uruguai</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Arábia Saudita</v>
      </c>
      <c r="HX56" s="198">
        <f t="shared" si="77"/>
        <v>17</v>
      </c>
      <c r="HY56" s="197" t="str">
        <f t="shared" si="850"/>
        <v>Uruguai</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Arábia Saudita</v>
      </c>
      <c r="IK56" s="198">
        <f t="shared" si="80"/>
        <v>17</v>
      </c>
      <c r="IL56" s="197" t="str">
        <f t="shared" si="854"/>
        <v>Uruguai</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Arábia Saudita</v>
      </c>
      <c r="IX56" s="198">
        <f t="shared" si="83"/>
        <v>17</v>
      </c>
      <c r="IY56" s="197" t="str">
        <f t="shared" si="858"/>
        <v>Uruguai</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Arábia Saudita</v>
      </c>
      <c r="JK56" s="198">
        <f t="shared" si="86"/>
        <v>17</v>
      </c>
      <c r="JL56" s="197" t="str">
        <f t="shared" si="862"/>
        <v>Uruguai</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Arábia Saudita</v>
      </c>
      <c r="JX56" s="198">
        <f t="shared" si="89"/>
        <v>17</v>
      </c>
      <c r="JY56" s="197" t="str">
        <f t="shared" si="866"/>
        <v>Uruguai</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Arábia Saudita</v>
      </c>
      <c r="KK56" s="198">
        <f t="shared" si="92"/>
        <v>17</v>
      </c>
      <c r="KL56" s="197" t="str">
        <f t="shared" si="870"/>
        <v>Uruguai</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Arábia Saudita</v>
      </c>
      <c r="KX56" s="198">
        <f t="shared" si="95"/>
        <v>17</v>
      </c>
      <c r="KY56" s="197" t="str">
        <f t="shared" si="874"/>
        <v>Uruguai</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Arábia Saudita</v>
      </c>
      <c r="LK56" s="198">
        <f t="shared" si="98"/>
        <v>17</v>
      </c>
      <c r="LL56" s="197" t="str">
        <f t="shared" si="878"/>
        <v>Uruguai</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Arábia Saudita</v>
      </c>
      <c r="LX56" s="198">
        <f t="shared" si="101"/>
        <v>17</v>
      </c>
      <c r="LY56" s="197" t="str">
        <f t="shared" si="882"/>
        <v>Uruguai</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Espanha</v>
      </c>
      <c r="D57" s="198">
        <f>INDEX(Groups!$C$7:$C$65,MATCH(E57,Groups!$D$7:$D$65,0))</f>
        <v>61</v>
      </c>
      <c r="E57" s="197" t="str">
        <f>CalcH!$Q$24</f>
        <v>Arábia Saudita</v>
      </c>
      <c r="F57" s="199" t="str">
        <f>CalcH!$R$24</f>
        <v/>
      </c>
      <c r="G57" s="200" t="str">
        <f>CalcH!$S$24</f>
        <v/>
      </c>
      <c r="I57" s="196">
        <f t="shared" si="468"/>
        <v>2</v>
      </c>
      <c r="J57" s="197" t="str">
        <f t="shared" si="781"/>
        <v>Espanha</v>
      </c>
      <c r="K57" s="198">
        <f t="shared" si="26"/>
        <v>61</v>
      </c>
      <c r="L57" s="197" t="str">
        <f t="shared" si="782"/>
        <v>Arábia Saudita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Espanha</v>
      </c>
      <c r="X57" s="198">
        <f t="shared" si="29"/>
        <v>61</v>
      </c>
      <c r="Y57" s="197" t="str">
        <f t="shared" si="786"/>
        <v>Arábia Saudita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Espanha</v>
      </c>
      <c r="AK57" s="198">
        <f t="shared" si="32"/>
        <v>61</v>
      </c>
      <c r="AL57" s="197" t="str">
        <f t="shared" si="790"/>
        <v>Arábia Saudita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Espanha</v>
      </c>
      <c r="AX57" s="198">
        <f t="shared" si="35"/>
        <v>61</v>
      </c>
      <c r="AY57" s="197" t="str">
        <f t="shared" si="794"/>
        <v>Arábia Saudita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Espanha</v>
      </c>
      <c r="BK57" s="198">
        <f t="shared" si="38"/>
        <v>61</v>
      </c>
      <c r="BL57" s="197" t="str">
        <f t="shared" si="798"/>
        <v>Arábia Saudita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Espanha</v>
      </c>
      <c r="BX57" s="198">
        <f t="shared" si="41"/>
        <v>61</v>
      </c>
      <c r="BY57" s="197" t="str">
        <f t="shared" si="802"/>
        <v>Arábia Saudita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Espanha</v>
      </c>
      <c r="CK57" s="198">
        <f t="shared" si="44"/>
        <v>61</v>
      </c>
      <c r="CL57" s="197" t="str">
        <f t="shared" si="806"/>
        <v>Arábia Saudita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Espanha</v>
      </c>
      <c r="CX57" s="198">
        <f t="shared" si="47"/>
        <v>61</v>
      </c>
      <c r="CY57" s="197" t="str">
        <f t="shared" si="810"/>
        <v>Arábia Saudita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Espanha</v>
      </c>
      <c r="DK57" s="198">
        <f t="shared" si="50"/>
        <v>61</v>
      </c>
      <c r="DL57" s="197" t="str">
        <f t="shared" si="814"/>
        <v>Arábia Saudita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Espanha</v>
      </c>
      <c r="DX57" s="198">
        <f t="shared" si="53"/>
        <v>61</v>
      </c>
      <c r="DY57" s="197" t="str">
        <f t="shared" si="818"/>
        <v>Arábia Saudita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Espanha</v>
      </c>
      <c r="EK57" s="198">
        <f t="shared" si="56"/>
        <v>61</v>
      </c>
      <c r="EL57" s="197" t="str">
        <f t="shared" si="822"/>
        <v>Arábia Saudita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Espanha</v>
      </c>
      <c r="EX57" s="198">
        <f t="shared" si="59"/>
        <v>61</v>
      </c>
      <c r="EY57" s="197" t="str">
        <f t="shared" si="826"/>
        <v>Arábia Saudita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Espanha</v>
      </c>
      <c r="FK57" s="198">
        <f t="shared" si="62"/>
        <v>61</v>
      </c>
      <c r="FL57" s="197" t="str">
        <f t="shared" si="830"/>
        <v>Arábia Saudita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Espanha</v>
      </c>
      <c r="FX57" s="198">
        <f t="shared" si="65"/>
        <v>61</v>
      </c>
      <c r="FY57" s="197" t="str">
        <f t="shared" si="834"/>
        <v>Arábia Saudita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Espanha</v>
      </c>
      <c r="GK57" s="198">
        <f t="shared" si="68"/>
        <v>61</v>
      </c>
      <c r="GL57" s="197" t="str">
        <f t="shared" si="838"/>
        <v>Arábia Saudita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Espanha</v>
      </c>
      <c r="GX57" s="198">
        <f t="shared" si="71"/>
        <v>61</v>
      </c>
      <c r="GY57" s="197" t="str">
        <f t="shared" si="842"/>
        <v>Arábia Saudita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Espanha</v>
      </c>
      <c r="HK57" s="198">
        <f t="shared" si="74"/>
        <v>61</v>
      </c>
      <c r="HL57" s="197" t="str">
        <f t="shared" si="846"/>
        <v>Arábia Saudita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Espanha</v>
      </c>
      <c r="HX57" s="198">
        <f t="shared" si="77"/>
        <v>61</v>
      </c>
      <c r="HY57" s="197" t="str">
        <f t="shared" si="850"/>
        <v>Arábia Saudita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Espanha</v>
      </c>
      <c r="IK57" s="198">
        <f t="shared" si="80"/>
        <v>61</v>
      </c>
      <c r="IL57" s="197" t="str">
        <f t="shared" si="854"/>
        <v>Arábia Saudita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Espanha</v>
      </c>
      <c r="IX57" s="198">
        <f t="shared" si="83"/>
        <v>61</v>
      </c>
      <c r="IY57" s="197" t="str">
        <f t="shared" si="858"/>
        <v>Arábia Saudita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Espanha</v>
      </c>
      <c r="JK57" s="198">
        <f t="shared" si="86"/>
        <v>61</v>
      </c>
      <c r="JL57" s="197" t="str">
        <f t="shared" si="862"/>
        <v>Arábia Saudita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Espanha</v>
      </c>
      <c r="JX57" s="198">
        <f t="shared" si="89"/>
        <v>61</v>
      </c>
      <c r="JY57" s="197" t="str">
        <f t="shared" si="866"/>
        <v>Arábia Saudita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Espanha</v>
      </c>
      <c r="KK57" s="198">
        <f t="shared" si="92"/>
        <v>61</v>
      </c>
      <c r="KL57" s="197" t="str">
        <f t="shared" si="870"/>
        <v>Arábia Saudita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Espanha</v>
      </c>
      <c r="KX57" s="198">
        <f t="shared" si="95"/>
        <v>61</v>
      </c>
      <c r="KY57" s="197" t="str">
        <f t="shared" si="874"/>
        <v>Arábia Saudita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Espanha</v>
      </c>
      <c r="LK57" s="198">
        <f t="shared" si="98"/>
        <v>61</v>
      </c>
      <c r="LL57" s="197" t="str">
        <f t="shared" si="878"/>
        <v>Arábia Saudita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Espanha</v>
      </c>
      <c r="LX57" s="198">
        <f t="shared" si="101"/>
        <v>61</v>
      </c>
      <c r="LY57" s="197" t="str">
        <f t="shared" si="882"/>
        <v>Arábia Saudita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Uruguai</v>
      </c>
      <c r="D58" s="198">
        <f>INDEX(Groups!$C$7:$C$65,MATCH(E58,Groups!$D$7:$D$65,0))</f>
        <v>69</v>
      </c>
      <c r="E58" s="197" t="str">
        <f>CalcH!$Q$25</f>
        <v>Cabo Verde</v>
      </c>
      <c r="F58" s="199" t="str">
        <f>CalcH!$R$25</f>
        <v/>
      </c>
      <c r="G58" s="200" t="str">
        <f>CalcH!$S$25</f>
        <v/>
      </c>
      <c r="I58" s="196">
        <f t="shared" si="468"/>
        <v>17</v>
      </c>
      <c r="J58" s="197" t="str">
        <f t="shared" si="781"/>
        <v>Uruguai</v>
      </c>
      <c r="K58" s="198">
        <f t="shared" si="26"/>
        <v>69</v>
      </c>
      <c r="L58" s="197" t="str">
        <f t="shared" si="782"/>
        <v>Cabo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Uruguai</v>
      </c>
      <c r="X58" s="198">
        <f t="shared" si="29"/>
        <v>69</v>
      </c>
      <c r="Y58" s="197" t="str">
        <f t="shared" si="786"/>
        <v>Cabo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Uruguai</v>
      </c>
      <c r="AK58" s="198">
        <f t="shared" si="32"/>
        <v>69</v>
      </c>
      <c r="AL58" s="197" t="str">
        <f t="shared" si="790"/>
        <v>Cabo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Uruguai</v>
      </c>
      <c r="AX58" s="198">
        <f t="shared" si="35"/>
        <v>69</v>
      </c>
      <c r="AY58" s="197" t="str">
        <f t="shared" si="794"/>
        <v>Cabo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Uruguai</v>
      </c>
      <c r="BK58" s="198">
        <f t="shared" si="38"/>
        <v>69</v>
      </c>
      <c r="BL58" s="197" t="str">
        <f t="shared" si="798"/>
        <v>Cabo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Uruguai</v>
      </c>
      <c r="BX58" s="198">
        <f t="shared" si="41"/>
        <v>69</v>
      </c>
      <c r="BY58" s="197" t="str">
        <f t="shared" si="802"/>
        <v>Cabo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Uruguai</v>
      </c>
      <c r="CK58" s="198">
        <f t="shared" si="44"/>
        <v>69</v>
      </c>
      <c r="CL58" s="197" t="str">
        <f t="shared" si="806"/>
        <v>Cabo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Uruguai</v>
      </c>
      <c r="CX58" s="198">
        <f t="shared" si="47"/>
        <v>69</v>
      </c>
      <c r="CY58" s="197" t="str">
        <f t="shared" si="810"/>
        <v>Cabo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Uruguai</v>
      </c>
      <c r="DK58" s="198">
        <f t="shared" si="50"/>
        <v>69</v>
      </c>
      <c r="DL58" s="197" t="str">
        <f t="shared" si="814"/>
        <v>Cabo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Uruguai</v>
      </c>
      <c r="DX58" s="198">
        <f t="shared" si="53"/>
        <v>69</v>
      </c>
      <c r="DY58" s="197" t="str">
        <f t="shared" si="818"/>
        <v>Cabo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Uruguai</v>
      </c>
      <c r="EK58" s="198">
        <f t="shared" si="56"/>
        <v>69</v>
      </c>
      <c r="EL58" s="197" t="str">
        <f t="shared" si="822"/>
        <v>Cabo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Uruguai</v>
      </c>
      <c r="EX58" s="198">
        <f t="shared" si="59"/>
        <v>69</v>
      </c>
      <c r="EY58" s="197" t="str">
        <f t="shared" si="826"/>
        <v>Cabo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Uruguai</v>
      </c>
      <c r="FK58" s="198">
        <f t="shared" si="62"/>
        <v>69</v>
      </c>
      <c r="FL58" s="197" t="str">
        <f t="shared" si="830"/>
        <v>Cabo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Uruguai</v>
      </c>
      <c r="FX58" s="198">
        <f t="shared" si="65"/>
        <v>69</v>
      </c>
      <c r="FY58" s="197" t="str">
        <f t="shared" si="834"/>
        <v>Cabo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Uruguai</v>
      </c>
      <c r="GK58" s="198">
        <f t="shared" si="68"/>
        <v>69</v>
      </c>
      <c r="GL58" s="197" t="str">
        <f t="shared" si="838"/>
        <v>Cabo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Uruguai</v>
      </c>
      <c r="GX58" s="198">
        <f t="shared" si="71"/>
        <v>69</v>
      </c>
      <c r="GY58" s="197" t="str">
        <f t="shared" si="842"/>
        <v>Cabo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Uruguai</v>
      </c>
      <c r="HK58" s="198">
        <f t="shared" si="74"/>
        <v>69</v>
      </c>
      <c r="HL58" s="197" t="str">
        <f t="shared" si="846"/>
        <v>Cabo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Uruguai</v>
      </c>
      <c r="HX58" s="198">
        <f t="shared" si="77"/>
        <v>69</v>
      </c>
      <c r="HY58" s="197" t="str">
        <f t="shared" si="850"/>
        <v>Cabo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Uruguai</v>
      </c>
      <c r="IK58" s="198">
        <f t="shared" si="80"/>
        <v>69</v>
      </c>
      <c r="IL58" s="197" t="str">
        <f t="shared" si="854"/>
        <v>Cabo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Uruguai</v>
      </c>
      <c r="IX58" s="198">
        <f t="shared" si="83"/>
        <v>69</v>
      </c>
      <c r="IY58" s="197" t="str">
        <f t="shared" si="858"/>
        <v>Cabo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Uruguai</v>
      </c>
      <c r="JK58" s="198">
        <f t="shared" si="86"/>
        <v>69</v>
      </c>
      <c r="JL58" s="197" t="str">
        <f t="shared" si="862"/>
        <v>Cabo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Uruguai</v>
      </c>
      <c r="JX58" s="198">
        <f t="shared" si="89"/>
        <v>69</v>
      </c>
      <c r="JY58" s="197" t="str">
        <f t="shared" si="866"/>
        <v>Cabo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Uruguai</v>
      </c>
      <c r="KK58" s="198">
        <f t="shared" si="92"/>
        <v>69</v>
      </c>
      <c r="KL58" s="197" t="str">
        <f t="shared" si="870"/>
        <v>Cabo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Uruguai</v>
      </c>
      <c r="KX58" s="198">
        <f t="shared" si="95"/>
        <v>69</v>
      </c>
      <c r="KY58" s="197" t="str">
        <f t="shared" si="874"/>
        <v>Cabo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Uruguai</v>
      </c>
      <c r="LK58" s="198">
        <f t="shared" si="98"/>
        <v>69</v>
      </c>
      <c r="LL58" s="197" t="str">
        <f t="shared" si="878"/>
        <v>Cabo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Uruguai</v>
      </c>
      <c r="LX58" s="198">
        <f t="shared" si="101"/>
        <v>69</v>
      </c>
      <c r="LY58" s="197" t="str">
        <f t="shared" si="882"/>
        <v>Cabo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Cabo Verde</v>
      </c>
      <c r="D59" s="198">
        <f>INDEX(Groups!$C$7:$C$65,MATCH(E59,Groups!$D$7:$D$65,0))</f>
        <v>61</v>
      </c>
      <c r="E59" s="197" t="str">
        <f>CalcH!$Q$26</f>
        <v>Arábia Saudita</v>
      </c>
      <c r="F59" s="199" t="str">
        <f>CalcH!$R$26</f>
        <v/>
      </c>
      <c r="G59" s="200" t="str">
        <f>CalcH!$S$26</f>
        <v/>
      </c>
      <c r="I59" s="196">
        <f t="shared" si="468"/>
        <v>69</v>
      </c>
      <c r="J59" s="197" t="str">
        <f t="shared" si="781"/>
        <v>Cabo Verde</v>
      </c>
      <c r="K59" s="198">
        <f t="shared" si="26"/>
        <v>61</v>
      </c>
      <c r="L59" s="197" t="str">
        <f t="shared" si="782"/>
        <v>Arábia Saudita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Cabo Verde</v>
      </c>
      <c r="X59" s="198">
        <f t="shared" si="29"/>
        <v>61</v>
      </c>
      <c r="Y59" s="197" t="str">
        <f t="shared" si="786"/>
        <v>Arábia Saudita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Cabo Verde</v>
      </c>
      <c r="AK59" s="198">
        <f t="shared" si="32"/>
        <v>61</v>
      </c>
      <c r="AL59" s="197" t="str">
        <f t="shared" si="790"/>
        <v>Arábia Saudita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Cabo Verde</v>
      </c>
      <c r="AX59" s="198">
        <f t="shared" si="35"/>
        <v>61</v>
      </c>
      <c r="AY59" s="197" t="str">
        <f t="shared" si="794"/>
        <v>Arábia Saudita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Cabo Verde</v>
      </c>
      <c r="BK59" s="198">
        <f t="shared" si="38"/>
        <v>61</v>
      </c>
      <c r="BL59" s="197" t="str">
        <f t="shared" si="798"/>
        <v>Arábia Saudita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Cabo Verde</v>
      </c>
      <c r="BX59" s="198">
        <f t="shared" si="41"/>
        <v>61</v>
      </c>
      <c r="BY59" s="197" t="str">
        <f t="shared" si="802"/>
        <v>Arábia Saudita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Cabo Verde</v>
      </c>
      <c r="CK59" s="198">
        <f t="shared" si="44"/>
        <v>61</v>
      </c>
      <c r="CL59" s="197" t="str">
        <f t="shared" si="806"/>
        <v>Arábia Saudita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Cabo Verde</v>
      </c>
      <c r="CX59" s="198">
        <f t="shared" si="47"/>
        <v>61</v>
      </c>
      <c r="CY59" s="197" t="str">
        <f t="shared" si="810"/>
        <v>Arábia Saudita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Cabo Verde</v>
      </c>
      <c r="DK59" s="198">
        <f t="shared" si="50"/>
        <v>61</v>
      </c>
      <c r="DL59" s="197" t="str">
        <f t="shared" si="814"/>
        <v>Arábia Saudita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Cabo Verde</v>
      </c>
      <c r="DX59" s="198">
        <f t="shared" si="53"/>
        <v>61</v>
      </c>
      <c r="DY59" s="197" t="str">
        <f t="shared" si="818"/>
        <v>Arábia Saudita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Cabo Verde</v>
      </c>
      <c r="EK59" s="198">
        <f t="shared" si="56"/>
        <v>61</v>
      </c>
      <c r="EL59" s="197" t="str">
        <f t="shared" si="822"/>
        <v>Arábia Saudita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Cabo Verde</v>
      </c>
      <c r="EX59" s="198">
        <f t="shared" si="59"/>
        <v>61</v>
      </c>
      <c r="EY59" s="197" t="str">
        <f t="shared" si="826"/>
        <v>Arábia Saudita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Cabo Verde</v>
      </c>
      <c r="FK59" s="198">
        <f t="shared" si="62"/>
        <v>61</v>
      </c>
      <c r="FL59" s="197" t="str">
        <f t="shared" si="830"/>
        <v>Arábia Saudita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Cabo Verde</v>
      </c>
      <c r="FX59" s="198">
        <f t="shared" si="65"/>
        <v>61</v>
      </c>
      <c r="FY59" s="197" t="str">
        <f t="shared" si="834"/>
        <v>Arábia Saudita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Cabo Verde</v>
      </c>
      <c r="GK59" s="198">
        <f t="shared" si="68"/>
        <v>61</v>
      </c>
      <c r="GL59" s="197" t="str">
        <f t="shared" si="838"/>
        <v>Arábia Saudita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Cabo Verde</v>
      </c>
      <c r="GX59" s="198">
        <f t="shared" si="71"/>
        <v>61</v>
      </c>
      <c r="GY59" s="197" t="str">
        <f t="shared" si="842"/>
        <v>Arábia Saudita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Cabo Verde</v>
      </c>
      <c r="HK59" s="198">
        <f t="shared" si="74"/>
        <v>61</v>
      </c>
      <c r="HL59" s="197" t="str">
        <f t="shared" si="846"/>
        <v>Arábia Saudita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Cabo Verde</v>
      </c>
      <c r="HX59" s="198">
        <f t="shared" si="77"/>
        <v>61</v>
      </c>
      <c r="HY59" s="197" t="str">
        <f t="shared" si="850"/>
        <v>Arábia Saudita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Cabo Verde</v>
      </c>
      <c r="IK59" s="198">
        <f t="shared" si="80"/>
        <v>61</v>
      </c>
      <c r="IL59" s="197" t="str">
        <f t="shared" si="854"/>
        <v>Arábia Saudita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Cabo Verde</v>
      </c>
      <c r="IX59" s="198">
        <f t="shared" si="83"/>
        <v>61</v>
      </c>
      <c r="IY59" s="197" t="str">
        <f t="shared" si="858"/>
        <v>Arábia Saudita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Cabo Verde</v>
      </c>
      <c r="JK59" s="198">
        <f t="shared" si="86"/>
        <v>61</v>
      </c>
      <c r="JL59" s="197" t="str">
        <f t="shared" si="862"/>
        <v>Arábia Saudita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Cabo Verde</v>
      </c>
      <c r="JX59" s="198">
        <f t="shared" si="89"/>
        <v>61</v>
      </c>
      <c r="JY59" s="197" t="str">
        <f t="shared" si="866"/>
        <v>Arábia Saudita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Cabo Verde</v>
      </c>
      <c r="KK59" s="198">
        <f t="shared" si="92"/>
        <v>61</v>
      </c>
      <c r="KL59" s="197" t="str">
        <f t="shared" si="870"/>
        <v>Arábia Saudita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Cabo Verde</v>
      </c>
      <c r="KX59" s="198">
        <f t="shared" si="95"/>
        <v>61</v>
      </c>
      <c r="KY59" s="197" t="str">
        <f t="shared" si="874"/>
        <v>Arábia Saudita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Cabo Verde</v>
      </c>
      <c r="LK59" s="198">
        <f t="shared" si="98"/>
        <v>61</v>
      </c>
      <c r="LL59" s="197" t="str">
        <f t="shared" si="878"/>
        <v>Arábia Saudita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Cabo Verde</v>
      </c>
      <c r="LX59" s="198">
        <f t="shared" si="101"/>
        <v>61</v>
      </c>
      <c r="LY59" s="197" t="str">
        <f t="shared" si="882"/>
        <v>Arábia Saudita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Uruguai</v>
      </c>
      <c r="D60" s="198">
        <f>INDEX(Groups!$C$7:$C$65,MATCH(E60,Groups!$D$7:$D$65,0))</f>
        <v>2</v>
      </c>
      <c r="E60" s="197" t="str">
        <f>CalcH!$Q$27</f>
        <v>Espanha</v>
      </c>
      <c r="F60" s="199" t="str">
        <f>CalcH!$R$27</f>
        <v/>
      </c>
      <c r="G60" s="200" t="str">
        <f>CalcH!$S$27</f>
        <v/>
      </c>
      <c r="I60" s="196">
        <f t="shared" si="468"/>
        <v>17</v>
      </c>
      <c r="J60" s="197" t="str">
        <f t="shared" si="781"/>
        <v>Uruguai</v>
      </c>
      <c r="K60" s="198">
        <f t="shared" si="26"/>
        <v>2</v>
      </c>
      <c r="L60" s="197" t="str">
        <f t="shared" si="782"/>
        <v>Espanha</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Uruguai</v>
      </c>
      <c r="X60" s="198">
        <f t="shared" si="29"/>
        <v>2</v>
      </c>
      <c r="Y60" s="197" t="str">
        <f t="shared" si="786"/>
        <v>Espanha</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Uruguai</v>
      </c>
      <c r="AK60" s="198">
        <f t="shared" si="32"/>
        <v>2</v>
      </c>
      <c r="AL60" s="197" t="str">
        <f t="shared" si="790"/>
        <v>Espanha</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Uruguai</v>
      </c>
      <c r="AX60" s="198">
        <f t="shared" si="35"/>
        <v>2</v>
      </c>
      <c r="AY60" s="197" t="str">
        <f t="shared" si="794"/>
        <v>Espanha</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Uruguai</v>
      </c>
      <c r="BK60" s="198">
        <f t="shared" si="38"/>
        <v>2</v>
      </c>
      <c r="BL60" s="197" t="str">
        <f t="shared" si="798"/>
        <v>Espanha</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Uruguai</v>
      </c>
      <c r="BX60" s="198">
        <f t="shared" si="41"/>
        <v>2</v>
      </c>
      <c r="BY60" s="197" t="str">
        <f t="shared" si="802"/>
        <v>Espanha</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Uruguai</v>
      </c>
      <c r="CK60" s="198">
        <f t="shared" si="44"/>
        <v>2</v>
      </c>
      <c r="CL60" s="197" t="str">
        <f t="shared" si="806"/>
        <v>Espanha</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Uruguai</v>
      </c>
      <c r="CX60" s="198">
        <f t="shared" si="47"/>
        <v>2</v>
      </c>
      <c r="CY60" s="197" t="str">
        <f t="shared" si="810"/>
        <v>Espanha</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Uruguai</v>
      </c>
      <c r="DK60" s="198">
        <f t="shared" si="50"/>
        <v>2</v>
      </c>
      <c r="DL60" s="197" t="str">
        <f t="shared" si="814"/>
        <v>Espanha</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Uruguai</v>
      </c>
      <c r="DX60" s="198">
        <f t="shared" si="53"/>
        <v>2</v>
      </c>
      <c r="DY60" s="197" t="str">
        <f t="shared" si="818"/>
        <v>Espanha</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Uruguai</v>
      </c>
      <c r="EK60" s="198">
        <f t="shared" si="56"/>
        <v>2</v>
      </c>
      <c r="EL60" s="197" t="str">
        <f t="shared" si="822"/>
        <v>Espanha</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Uruguai</v>
      </c>
      <c r="EX60" s="198">
        <f t="shared" si="59"/>
        <v>2</v>
      </c>
      <c r="EY60" s="197" t="str">
        <f t="shared" si="826"/>
        <v>Espanha</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Uruguai</v>
      </c>
      <c r="FK60" s="198">
        <f t="shared" si="62"/>
        <v>2</v>
      </c>
      <c r="FL60" s="197" t="str">
        <f t="shared" si="830"/>
        <v>Espanha</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Uruguai</v>
      </c>
      <c r="FX60" s="198">
        <f t="shared" si="65"/>
        <v>2</v>
      </c>
      <c r="FY60" s="197" t="str">
        <f t="shared" si="834"/>
        <v>Espanha</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Uruguai</v>
      </c>
      <c r="GK60" s="198">
        <f t="shared" si="68"/>
        <v>2</v>
      </c>
      <c r="GL60" s="197" t="str">
        <f t="shared" si="838"/>
        <v>Espanha</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Uruguai</v>
      </c>
      <c r="GX60" s="198">
        <f t="shared" si="71"/>
        <v>2</v>
      </c>
      <c r="GY60" s="197" t="str">
        <f t="shared" si="842"/>
        <v>Espanha</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Uruguai</v>
      </c>
      <c r="HK60" s="198">
        <f t="shared" si="74"/>
        <v>2</v>
      </c>
      <c r="HL60" s="197" t="str">
        <f t="shared" si="846"/>
        <v>Espanha</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Uruguai</v>
      </c>
      <c r="HX60" s="198">
        <f t="shared" si="77"/>
        <v>2</v>
      </c>
      <c r="HY60" s="197" t="str">
        <f t="shared" si="850"/>
        <v>Espanha</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Uruguai</v>
      </c>
      <c r="IK60" s="198">
        <f t="shared" si="80"/>
        <v>2</v>
      </c>
      <c r="IL60" s="197" t="str">
        <f t="shared" si="854"/>
        <v>Espanha</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Uruguai</v>
      </c>
      <c r="IX60" s="198">
        <f t="shared" si="83"/>
        <v>2</v>
      </c>
      <c r="IY60" s="197" t="str">
        <f t="shared" si="858"/>
        <v>Espanha</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Uruguai</v>
      </c>
      <c r="JK60" s="198">
        <f t="shared" si="86"/>
        <v>2</v>
      </c>
      <c r="JL60" s="197" t="str">
        <f t="shared" si="862"/>
        <v>Espanha</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Uruguai</v>
      </c>
      <c r="JX60" s="198">
        <f t="shared" si="89"/>
        <v>2</v>
      </c>
      <c r="JY60" s="197" t="str">
        <f t="shared" si="866"/>
        <v>Espanha</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Uruguai</v>
      </c>
      <c r="KK60" s="198">
        <f t="shared" si="92"/>
        <v>2</v>
      </c>
      <c r="KL60" s="197" t="str">
        <f t="shared" si="870"/>
        <v>Espanha</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Uruguai</v>
      </c>
      <c r="KX60" s="198">
        <f t="shared" si="95"/>
        <v>2</v>
      </c>
      <c r="KY60" s="197" t="str">
        <f t="shared" si="874"/>
        <v>Espanha</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Uruguai</v>
      </c>
      <c r="LK60" s="198">
        <f t="shared" si="98"/>
        <v>2</v>
      </c>
      <c r="LL60" s="197" t="str">
        <f t="shared" si="878"/>
        <v>Espanha</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Uruguai</v>
      </c>
      <c r="LX60" s="198">
        <f t="shared" si="101"/>
        <v>2</v>
      </c>
      <c r="LY60" s="197" t="str">
        <f t="shared" si="882"/>
        <v>Espanha</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França</v>
      </c>
      <c r="D62" s="198">
        <f>INDEX(Groups!$C$7:$C$65,MATCH(E62,Groups!$D$7:$D$65,0))</f>
        <v>14</v>
      </c>
      <c r="E62" s="197" t="str">
        <f>CalcI!$Q$22</f>
        <v>Senegal</v>
      </c>
      <c r="F62" s="199" t="str">
        <f>CalcI!$R$22</f>
        <v/>
      </c>
      <c r="G62" s="200" t="str">
        <f>CalcI!$S$22</f>
        <v/>
      </c>
      <c r="I62" s="196">
        <f t="shared" si="468"/>
        <v>1</v>
      </c>
      <c r="J62" s="197" t="str">
        <f t="shared" ref="J62:J67" si="885">$C62</f>
        <v>França</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França</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França</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França</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França</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França</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França</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França</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França</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França</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França</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França</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França</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França</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França</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França</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França</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França</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França</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França</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França</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França</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França</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França</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França</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França</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Iraque</v>
      </c>
      <c r="D63" s="198">
        <f>INDEX(Groups!$C$7:$C$65,MATCH(E63,Groups!$D$7:$D$65,0))</f>
        <v>31</v>
      </c>
      <c r="E63" s="197" t="str">
        <f>CalcI!$Q$23</f>
        <v>Noruega</v>
      </c>
      <c r="F63" s="729" t="str">
        <f>CalcI!$R$23</f>
        <v/>
      </c>
      <c r="G63" s="200" t="str">
        <f>CalcI!$S$23</f>
        <v/>
      </c>
      <c r="I63" s="196">
        <f t="shared" si="468"/>
        <v>57</v>
      </c>
      <c r="J63" s="197" t="str">
        <f t="shared" si="885"/>
        <v>Iraque</v>
      </c>
      <c r="K63" s="198">
        <f t="shared" si="26"/>
        <v>31</v>
      </c>
      <c r="L63" s="197" t="str">
        <f t="shared" si="886"/>
        <v>Noruega</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Iraque</v>
      </c>
      <c r="X63" s="198">
        <f t="shared" si="29"/>
        <v>31</v>
      </c>
      <c r="Y63" s="197" t="str">
        <f t="shared" si="890"/>
        <v>Noruega</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Iraque</v>
      </c>
      <c r="AK63" s="198">
        <f t="shared" si="32"/>
        <v>31</v>
      </c>
      <c r="AL63" s="197" t="str">
        <f t="shared" si="894"/>
        <v>Noruega</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Iraque</v>
      </c>
      <c r="AX63" s="198">
        <f t="shared" si="35"/>
        <v>31</v>
      </c>
      <c r="AY63" s="197" t="str">
        <f t="shared" si="898"/>
        <v>Noruega</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Iraque</v>
      </c>
      <c r="BK63" s="198">
        <f t="shared" si="38"/>
        <v>31</v>
      </c>
      <c r="BL63" s="197" t="str">
        <f t="shared" si="902"/>
        <v>Noruega</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Iraque</v>
      </c>
      <c r="BX63" s="198">
        <f t="shared" si="41"/>
        <v>31</v>
      </c>
      <c r="BY63" s="197" t="str">
        <f t="shared" si="906"/>
        <v>Noruega</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Iraque</v>
      </c>
      <c r="CK63" s="198">
        <f t="shared" si="44"/>
        <v>31</v>
      </c>
      <c r="CL63" s="197" t="str">
        <f t="shared" si="910"/>
        <v>Noruega</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Iraque</v>
      </c>
      <c r="CX63" s="198">
        <f t="shared" si="47"/>
        <v>31</v>
      </c>
      <c r="CY63" s="197" t="str">
        <f t="shared" si="914"/>
        <v>Noruega</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Iraque</v>
      </c>
      <c r="DK63" s="198">
        <f t="shared" si="50"/>
        <v>31</v>
      </c>
      <c r="DL63" s="197" t="str">
        <f t="shared" si="918"/>
        <v>Noruega</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Iraque</v>
      </c>
      <c r="DX63" s="198">
        <f t="shared" si="53"/>
        <v>31</v>
      </c>
      <c r="DY63" s="197" t="str">
        <f t="shared" si="922"/>
        <v>Noruega</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Iraque</v>
      </c>
      <c r="EK63" s="198">
        <f t="shared" si="56"/>
        <v>31</v>
      </c>
      <c r="EL63" s="197" t="str">
        <f t="shared" si="926"/>
        <v>Noruega</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Iraque</v>
      </c>
      <c r="EX63" s="198">
        <f t="shared" si="59"/>
        <v>31</v>
      </c>
      <c r="EY63" s="197" t="str">
        <f t="shared" si="930"/>
        <v>Noruega</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Iraque</v>
      </c>
      <c r="FK63" s="198">
        <f t="shared" si="62"/>
        <v>31</v>
      </c>
      <c r="FL63" s="197" t="str">
        <f t="shared" si="934"/>
        <v>Noruega</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Iraque</v>
      </c>
      <c r="FX63" s="198">
        <f t="shared" si="65"/>
        <v>31</v>
      </c>
      <c r="FY63" s="197" t="str">
        <f t="shared" si="938"/>
        <v>Noruega</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Iraque</v>
      </c>
      <c r="GK63" s="198">
        <f t="shared" si="68"/>
        <v>31</v>
      </c>
      <c r="GL63" s="197" t="str">
        <f t="shared" si="942"/>
        <v>Noruega</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Iraque</v>
      </c>
      <c r="GX63" s="198">
        <f t="shared" si="71"/>
        <v>31</v>
      </c>
      <c r="GY63" s="197" t="str">
        <f t="shared" si="946"/>
        <v>Noruega</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Iraque</v>
      </c>
      <c r="HK63" s="198">
        <f t="shared" si="74"/>
        <v>31</v>
      </c>
      <c r="HL63" s="197" t="str">
        <f t="shared" si="950"/>
        <v>Noruega</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Iraque</v>
      </c>
      <c r="HX63" s="198">
        <f t="shared" si="77"/>
        <v>31</v>
      </c>
      <c r="HY63" s="197" t="str">
        <f t="shared" si="954"/>
        <v>Noruega</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Iraque</v>
      </c>
      <c r="IK63" s="198">
        <f t="shared" si="80"/>
        <v>31</v>
      </c>
      <c r="IL63" s="197" t="str">
        <f t="shared" si="958"/>
        <v>Noruega</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Iraque</v>
      </c>
      <c r="IX63" s="198">
        <f t="shared" si="83"/>
        <v>31</v>
      </c>
      <c r="IY63" s="197" t="str">
        <f t="shared" si="962"/>
        <v>Noruega</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Iraque</v>
      </c>
      <c r="JK63" s="198">
        <f t="shared" si="86"/>
        <v>31</v>
      </c>
      <c r="JL63" s="197" t="str">
        <f t="shared" si="966"/>
        <v>Noruega</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Iraque</v>
      </c>
      <c r="JX63" s="198">
        <f t="shared" si="89"/>
        <v>31</v>
      </c>
      <c r="JY63" s="197" t="str">
        <f t="shared" si="970"/>
        <v>Noruega</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Iraque</v>
      </c>
      <c r="KK63" s="198">
        <f t="shared" si="92"/>
        <v>31</v>
      </c>
      <c r="KL63" s="197" t="str">
        <f t="shared" si="974"/>
        <v>Noruega</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Iraque</v>
      </c>
      <c r="KX63" s="198">
        <f t="shared" si="95"/>
        <v>31</v>
      </c>
      <c r="KY63" s="197" t="str">
        <f t="shared" si="978"/>
        <v>Noruega</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Iraque</v>
      </c>
      <c r="LK63" s="198">
        <f t="shared" si="98"/>
        <v>31</v>
      </c>
      <c r="LL63" s="197" t="str">
        <f t="shared" si="982"/>
        <v>Noruega</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Iraque</v>
      </c>
      <c r="LX63" s="198">
        <f t="shared" si="101"/>
        <v>31</v>
      </c>
      <c r="LY63" s="197" t="str">
        <f t="shared" si="986"/>
        <v>Noruega</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França</v>
      </c>
      <c r="D64" s="198">
        <f>INDEX(Groups!$C$7:$C$65,MATCH(E64,Groups!$D$7:$D$65,0))</f>
        <v>57</v>
      </c>
      <c r="E64" s="197" t="str">
        <f>CalcI!$Q$24</f>
        <v>Iraque</v>
      </c>
      <c r="F64" s="199" t="str">
        <f>CalcI!$R$24</f>
        <v/>
      </c>
      <c r="G64" s="200" t="str">
        <f>CalcI!$S$24</f>
        <v/>
      </c>
      <c r="I64" s="196">
        <f t="shared" si="468"/>
        <v>1</v>
      </c>
      <c r="J64" s="197" t="str">
        <f t="shared" si="885"/>
        <v>França</v>
      </c>
      <c r="K64" s="198">
        <f t="shared" si="26"/>
        <v>57</v>
      </c>
      <c r="L64" s="197" t="str">
        <f t="shared" si="886"/>
        <v>Iraque</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França</v>
      </c>
      <c r="X64" s="198">
        <f t="shared" si="29"/>
        <v>57</v>
      </c>
      <c r="Y64" s="197" t="str">
        <f t="shared" si="890"/>
        <v>Iraque</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França</v>
      </c>
      <c r="AK64" s="198">
        <f t="shared" si="32"/>
        <v>57</v>
      </c>
      <c r="AL64" s="197" t="str">
        <f t="shared" si="894"/>
        <v>Iraque</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França</v>
      </c>
      <c r="AX64" s="198">
        <f t="shared" si="35"/>
        <v>57</v>
      </c>
      <c r="AY64" s="197" t="str">
        <f t="shared" si="898"/>
        <v>Iraque</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França</v>
      </c>
      <c r="BK64" s="198">
        <f t="shared" si="38"/>
        <v>57</v>
      </c>
      <c r="BL64" s="197" t="str">
        <f t="shared" si="902"/>
        <v>Iraque</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França</v>
      </c>
      <c r="BX64" s="198">
        <f t="shared" si="41"/>
        <v>57</v>
      </c>
      <c r="BY64" s="197" t="str">
        <f t="shared" si="906"/>
        <v>Iraque</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França</v>
      </c>
      <c r="CK64" s="198">
        <f t="shared" si="44"/>
        <v>57</v>
      </c>
      <c r="CL64" s="197" t="str">
        <f t="shared" si="910"/>
        <v>Iraque</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França</v>
      </c>
      <c r="CX64" s="198">
        <f t="shared" si="47"/>
        <v>57</v>
      </c>
      <c r="CY64" s="197" t="str">
        <f t="shared" si="914"/>
        <v>Iraque</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França</v>
      </c>
      <c r="DK64" s="198">
        <f t="shared" si="50"/>
        <v>57</v>
      </c>
      <c r="DL64" s="197" t="str">
        <f t="shared" si="918"/>
        <v>Iraque</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França</v>
      </c>
      <c r="DX64" s="198">
        <f t="shared" si="53"/>
        <v>57</v>
      </c>
      <c r="DY64" s="197" t="str">
        <f t="shared" si="922"/>
        <v>Iraque</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França</v>
      </c>
      <c r="EK64" s="198">
        <f t="shared" si="56"/>
        <v>57</v>
      </c>
      <c r="EL64" s="197" t="str">
        <f t="shared" si="926"/>
        <v>Iraque</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França</v>
      </c>
      <c r="EX64" s="198">
        <f t="shared" si="59"/>
        <v>57</v>
      </c>
      <c r="EY64" s="197" t="str">
        <f t="shared" si="930"/>
        <v>Iraque</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França</v>
      </c>
      <c r="FK64" s="198">
        <f t="shared" si="62"/>
        <v>57</v>
      </c>
      <c r="FL64" s="197" t="str">
        <f t="shared" si="934"/>
        <v>Iraque</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França</v>
      </c>
      <c r="FX64" s="198">
        <f t="shared" si="65"/>
        <v>57</v>
      </c>
      <c r="FY64" s="197" t="str">
        <f t="shared" si="938"/>
        <v>Iraque</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França</v>
      </c>
      <c r="GK64" s="198">
        <f t="shared" si="68"/>
        <v>57</v>
      </c>
      <c r="GL64" s="197" t="str">
        <f t="shared" si="942"/>
        <v>Iraque</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França</v>
      </c>
      <c r="GX64" s="198">
        <f t="shared" si="71"/>
        <v>57</v>
      </c>
      <c r="GY64" s="197" t="str">
        <f t="shared" si="946"/>
        <v>Iraque</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França</v>
      </c>
      <c r="HK64" s="198">
        <f t="shared" si="74"/>
        <v>57</v>
      </c>
      <c r="HL64" s="197" t="str">
        <f t="shared" si="950"/>
        <v>Iraque</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França</v>
      </c>
      <c r="HX64" s="198">
        <f t="shared" si="77"/>
        <v>57</v>
      </c>
      <c r="HY64" s="197" t="str">
        <f t="shared" si="954"/>
        <v>Iraque</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França</v>
      </c>
      <c r="IK64" s="198">
        <f t="shared" si="80"/>
        <v>57</v>
      </c>
      <c r="IL64" s="197" t="str">
        <f t="shared" si="958"/>
        <v>Iraque</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França</v>
      </c>
      <c r="IX64" s="198">
        <f t="shared" si="83"/>
        <v>57</v>
      </c>
      <c r="IY64" s="197" t="str">
        <f t="shared" si="962"/>
        <v>Iraque</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França</v>
      </c>
      <c r="JK64" s="198">
        <f t="shared" si="86"/>
        <v>57</v>
      </c>
      <c r="JL64" s="197" t="str">
        <f t="shared" si="966"/>
        <v>Iraque</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França</v>
      </c>
      <c r="JX64" s="198">
        <f t="shared" si="89"/>
        <v>57</v>
      </c>
      <c r="JY64" s="197" t="str">
        <f t="shared" si="970"/>
        <v>Iraque</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França</v>
      </c>
      <c r="KK64" s="198">
        <f t="shared" si="92"/>
        <v>57</v>
      </c>
      <c r="KL64" s="197" t="str">
        <f t="shared" si="974"/>
        <v>Iraque</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França</v>
      </c>
      <c r="KX64" s="198">
        <f t="shared" si="95"/>
        <v>57</v>
      </c>
      <c r="KY64" s="197" t="str">
        <f t="shared" si="978"/>
        <v>Iraque</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França</v>
      </c>
      <c r="LK64" s="198">
        <f t="shared" si="98"/>
        <v>57</v>
      </c>
      <c r="LL64" s="197" t="str">
        <f t="shared" si="982"/>
        <v>Iraque</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França</v>
      </c>
      <c r="LX64" s="198">
        <f t="shared" si="101"/>
        <v>57</v>
      </c>
      <c r="LY64" s="197" t="str">
        <f t="shared" si="986"/>
        <v>Iraque</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Noruega</v>
      </c>
      <c r="D65" s="198">
        <f>INDEX(Groups!$C$7:$C$65,MATCH(E65,Groups!$D$7:$D$65,0))</f>
        <v>14</v>
      </c>
      <c r="E65" s="197" t="str">
        <f>CalcI!$Q$25</f>
        <v>Senegal</v>
      </c>
      <c r="F65" s="199" t="str">
        <f>CalcI!$R$25</f>
        <v/>
      </c>
      <c r="G65" s="200" t="str">
        <f>CalcI!$S$25</f>
        <v/>
      </c>
      <c r="I65" s="196">
        <f t="shared" si="468"/>
        <v>31</v>
      </c>
      <c r="J65" s="197" t="str">
        <f t="shared" si="885"/>
        <v>Noruega</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Noruega</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Noruega</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Noruega</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Noruega</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Noruega</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Noruega</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Noruega</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Noruega</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Noruega</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Noruega</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Noruega</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Noruega</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Noruega</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Noruega</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Noruega</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Noruega</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Noruega</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Noruega</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Noruega</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Noruega</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Noruega</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Noruega</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Noruega</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Noruega</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Noruega</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Noruega</v>
      </c>
      <c r="D66" s="198">
        <f>INDEX(Groups!$C$7:$C$65,MATCH(E66,Groups!$D$7:$D$65,0))</f>
        <v>1</v>
      </c>
      <c r="E66" s="197" t="str">
        <f>CalcI!$Q$26</f>
        <v>França</v>
      </c>
      <c r="F66" s="199" t="str">
        <f>CalcI!$R$26</f>
        <v/>
      </c>
      <c r="G66" s="200" t="str">
        <f>CalcI!$S$26</f>
        <v/>
      </c>
      <c r="I66" s="196">
        <f t="shared" si="468"/>
        <v>31</v>
      </c>
      <c r="J66" s="197" t="str">
        <f t="shared" si="885"/>
        <v>Noruega</v>
      </c>
      <c r="K66" s="198">
        <f t="shared" si="26"/>
        <v>1</v>
      </c>
      <c r="L66" s="197" t="str">
        <f t="shared" si="886"/>
        <v>França</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Noruega</v>
      </c>
      <c r="X66" s="198">
        <f t="shared" si="29"/>
        <v>1</v>
      </c>
      <c r="Y66" s="197" t="str">
        <f t="shared" si="890"/>
        <v>França</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Noruega</v>
      </c>
      <c r="AK66" s="198">
        <f t="shared" si="32"/>
        <v>1</v>
      </c>
      <c r="AL66" s="197" t="str">
        <f t="shared" si="894"/>
        <v>França</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Noruega</v>
      </c>
      <c r="AX66" s="198">
        <f t="shared" si="35"/>
        <v>1</v>
      </c>
      <c r="AY66" s="197" t="str">
        <f t="shared" si="898"/>
        <v>França</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Noruega</v>
      </c>
      <c r="BK66" s="198">
        <f t="shared" si="38"/>
        <v>1</v>
      </c>
      <c r="BL66" s="197" t="str">
        <f t="shared" si="902"/>
        <v>França</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Noruega</v>
      </c>
      <c r="BX66" s="198">
        <f t="shared" si="41"/>
        <v>1</v>
      </c>
      <c r="BY66" s="197" t="str">
        <f t="shared" si="906"/>
        <v>França</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Noruega</v>
      </c>
      <c r="CK66" s="198">
        <f t="shared" si="44"/>
        <v>1</v>
      </c>
      <c r="CL66" s="197" t="str">
        <f t="shared" si="910"/>
        <v>França</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Noruega</v>
      </c>
      <c r="CX66" s="198">
        <f t="shared" si="47"/>
        <v>1</v>
      </c>
      <c r="CY66" s="197" t="str">
        <f t="shared" si="914"/>
        <v>França</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Noruega</v>
      </c>
      <c r="DK66" s="198">
        <f t="shared" si="50"/>
        <v>1</v>
      </c>
      <c r="DL66" s="197" t="str">
        <f t="shared" si="918"/>
        <v>França</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Noruega</v>
      </c>
      <c r="DX66" s="198">
        <f t="shared" si="53"/>
        <v>1</v>
      </c>
      <c r="DY66" s="197" t="str">
        <f t="shared" si="922"/>
        <v>França</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Noruega</v>
      </c>
      <c r="EK66" s="198">
        <f t="shared" si="56"/>
        <v>1</v>
      </c>
      <c r="EL66" s="197" t="str">
        <f t="shared" si="926"/>
        <v>França</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Noruega</v>
      </c>
      <c r="EX66" s="198">
        <f t="shared" si="59"/>
        <v>1</v>
      </c>
      <c r="EY66" s="197" t="str">
        <f t="shared" si="930"/>
        <v>França</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Noruega</v>
      </c>
      <c r="FK66" s="198">
        <f t="shared" si="62"/>
        <v>1</v>
      </c>
      <c r="FL66" s="197" t="str">
        <f t="shared" si="934"/>
        <v>França</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Noruega</v>
      </c>
      <c r="FX66" s="198">
        <f t="shared" si="65"/>
        <v>1</v>
      </c>
      <c r="FY66" s="197" t="str">
        <f t="shared" si="938"/>
        <v>França</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Noruega</v>
      </c>
      <c r="GK66" s="198">
        <f t="shared" si="68"/>
        <v>1</v>
      </c>
      <c r="GL66" s="197" t="str">
        <f t="shared" si="942"/>
        <v>França</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Noruega</v>
      </c>
      <c r="GX66" s="198">
        <f t="shared" si="71"/>
        <v>1</v>
      </c>
      <c r="GY66" s="197" t="str">
        <f t="shared" si="946"/>
        <v>França</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Noruega</v>
      </c>
      <c r="HK66" s="198">
        <f t="shared" si="74"/>
        <v>1</v>
      </c>
      <c r="HL66" s="197" t="str">
        <f t="shared" si="950"/>
        <v>França</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Noruega</v>
      </c>
      <c r="HX66" s="198">
        <f t="shared" si="77"/>
        <v>1</v>
      </c>
      <c r="HY66" s="197" t="str">
        <f t="shared" si="954"/>
        <v>França</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Noruega</v>
      </c>
      <c r="IK66" s="198">
        <f t="shared" si="80"/>
        <v>1</v>
      </c>
      <c r="IL66" s="197" t="str">
        <f t="shared" si="958"/>
        <v>França</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Noruega</v>
      </c>
      <c r="IX66" s="198">
        <f t="shared" si="83"/>
        <v>1</v>
      </c>
      <c r="IY66" s="197" t="str">
        <f t="shared" si="962"/>
        <v>França</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Noruega</v>
      </c>
      <c r="JK66" s="198">
        <f t="shared" si="86"/>
        <v>1</v>
      </c>
      <c r="JL66" s="197" t="str">
        <f t="shared" si="966"/>
        <v>França</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Noruega</v>
      </c>
      <c r="JX66" s="198">
        <f t="shared" si="89"/>
        <v>1</v>
      </c>
      <c r="JY66" s="197" t="str">
        <f t="shared" si="970"/>
        <v>França</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Noruega</v>
      </c>
      <c r="KK66" s="198">
        <f t="shared" si="92"/>
        <v>1</v>
      </c>
      <c r="KL66" s="197" t="str">
        <f t="shared" si="974"/>
        <v>França</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Noruega</v>
      </c>
      <c r="KX66" s="198">
        <f t="shared" si="95"/>
        <v>1</v>
      </c>
      <c r="KY66" s="197" t="str">
        <f t="shared" si="978"/>
        <v>França</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Noruega</v>
      </c>
      <c r="LK66" s="198">
        <f t="shared" si="98"/>
        <v>1</v>
      </c>
      <c r="LL66" s="197" t="str">
        <f t="shared" si="982"/>
        <v>França</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Noruega</v>
      </c>
      <c r="LX66" s="198">
        <f t="shared" si="101"/>
        <v>1</v>
      </c>
      <c r="LY66" s="197" t="str">
        <f t="shared" si="986"/>
        <v>França</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Iraque</v>
      </c>
      <c r="F67" s="199" t="str">
        <f>CalcI!$R$27</f>
        <v/>
      </c>
      <c r="G67" s="200" t="str">
        <f>CalcI!$S$27</f>
        <v/>
      </c>
      <c r="I67" s="196">
        <f t="shared" si="468"/>
        <v>14</v>
      </c>
      <c r="J67" s="197" t="str">
        <f t="shared" si="885"/>
        <v>Senegal</v>
      </c>
      <c r="K67" s="198">
        <f t="shared" si="26"/>
        <v>57</v>
      </c>
      <c r="L67" s="197" t="str">
        <f t="shared" si="886"/>
        <v>Iraque</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Iraque</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Iraque</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Iraque</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Iraque</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Iraque</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Iraque</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Iraque</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Iraque</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Iraque</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Iraque</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Iraque</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Iraque</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Iraque</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Iraque</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Iraque</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Iraque</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Iraque</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Iraque</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Iraque</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Iraque</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Iraque</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Iraque</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Iraque</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Iraque</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Iraque</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Argélia</v>
      </c>
      <c r="F69" s="199" t="str">
        <f>CalcJ!$R$22</f>
        <v/>
      </c>
      <c r="G69" s="200" t="str">
        <f>CalcJ!$S$22</f>
        <v/>
      </c>
      <c r="I69" s="196">
        <f t="shared" si="468"/>
        <v>3</v>
      </c>
      <c r="J69" s="197" t="str">
        <f t="shared" ref="J69:J74" si="989">$C69</f>
        <v>Argentina</v>
      </c>
      <c r="K69" s="198">
        <f t="shared" si="26"/>
        <v>28</v>
      </c>
      <c r="L69" s="197" t="str">
        <f t="shared" ref="L69:L74" si="990">$E69</f>
        <v>Argélia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Argélia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Argélia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Argélia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Argélia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Argélia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Argélia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Argélia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Argélia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Argélia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Argélia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Argélia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Argélia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Argélia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Argélia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Argélia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Argélia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Argélia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Argélia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Argélia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Argélia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Argélia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Argélia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Argélia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Argélia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Argélia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Áustria</v>
      </c>
      <c r="D70" s="198">
        <f>INDEX(Groups!$C$7:$C$65,MATCH(E70,Groups!$D$7:$D$65,0))</f>
        <v>63</v>
      </c>
      <c r="E70" s="197" t="str">
        <f>CalcJ!$Q$23</f>
        <v>Jordânia</v>
      </c>
      <c r="F70" s="729" t="str">
        <f>CalcJ!$R$23</f>
        <v/>
      </c>
      <c r="G70" s="200" t="str">
        <f>CalcJ!$S$23</f>
        <v/>
      </c>
      <c r="I70" s="196">
        <f t="shared" si="468"/>
        <v>24</v>
      </c>
      <c r="J70" s="197" t="str">
        <f t="shared" si="989"/>
        <v>Áustria</v>
      </c>
      <c r="K70" s="198">
        <f t="shared" ref="K70:K74" si="1118">$D70</f>
        <v>63</v>
      </c>
      <c r="L70" s="197" t="str">
        <f t="shared" si="990"/>
        <v>Jordânia</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Áustria</v>
      </c>
      <c r="X70" s="198">
        <f t="shared" ref="X70:X74" si="1119">$D70</f>
        <v>63</v>
      </c>
      <c r="Y70" s="197" t="str">
        <f t="shared" si="995"/>
        <v>Jordânia</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Áustria</v>
      </c>
      <c r="AK70" s="198">
        <f t="shared" ref="AK70:AK74" si="1120">$D70</f>
        <v>63</v>
      </c>
      <c r="AL70" s="197" t="str">
        <f t="shared" si="1000"/>
        <v>Jordânia</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Áustria</v>
      </c>
      <c r="AX70" s="198">
        <f t="shared" ref="AX70:AX74" si="1121">$D70</f>
        <v>63</v>
      </c>
      <c r="AY70" s="197" t="str">
        <f t="shared" si="1005"/>
        <v>Jordânia</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Áustria</v>
      </c>
      <c r="BK70" s="198">
        <f t="shared" ref="BK70:BK74" si="1122">$D70</f>
        <v>63</v>
      </c>
      <c r="BL70" s="197" t="str">
        <f t="shared" si="1010"/>
        <v>Jordânia</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Áustria</v>
      </c>
      <c r="BX70" s="198">
        <f t="shared" ref="BX70:BX74" si="1123">$D70</f>
        <v>63</v>
      </c>
      <c r="BY70" s="197" t="str">
        <f t="shared" si="1015"/>
        <v>Jordânia</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Áustria</v>
      </c>
      <c r="CK70" s="198">
        <f t="shared" ref="CK70:CK74" si="1124">$D70</f>
        <v>63</v>
      </c>
      <c r="CL70" s="197" t="str">
        <f t="shared" si="1020"/>
        <v>Jordânia</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Áustria</v>
      </c>
      <c r="CX70" s="198">
        <f t="shared" ref="CX70:CX74" si="1125">$D70</f>
        <v>63</v>
      </c>
      <c r="CY70" s="197" t="str">
        <f t="shared" si="1025"/>
        <v>Jordânia</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Áustria</v>
      </c>
      <c r="DK70" s="198">
        <f t="shared" ref="DK70:DK74" si="1126">$D70</f>
        <v>63</v>
      </c>
      <c r="DL70" s="197" t="str">
        <f t="shared" si="1030"/>
        <v>Jordânia</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Áustria</v>
      </c>
      <c r="DX70" s="198">
        <f t="shared" ref="DX70:DX74" si="1127">$D70</f>
        <v>63</v>
      </c>
      <c r="DY70" s="197" t="str">
        <f t="shared" si="1035"/>
        <v>Jordânia</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Áustria</v>
      </c>
      <c r="EK70" s="198">
        <f t="shared" ref="EK70:EK74" si="1128">$D70</f>
        <v>63</v>
      </c>
      <c r="EL70" s="197" t="str">
        <f t="shared" si="1040"/>
        <v>Jordânia</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Áustria</v>
      </c>
      <c r="EX70" s="198">
        <f t="shared" ref="EX70:EX74" si="1129">$D70</f>
        <v>63</v>
      </c>
      <c r="EY70" s="197" t="str">
        <f t="shared" si="1045"/>
        <v>Jordânia</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Áustria</v>
      </c>
      <c r="FK70" s="198">
        <f t="shared" ref="FK70:FK74" si="1130">$D70</f>
        <v>63</v>
      </c>
      <c r="FL70" s="197" t="str">
        <f t="shared" si="1050"/>
        <v>Jordânia</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Áustria</v>
      </c>
      <c r="FX70" s="198">
        <f t="shared" ref="FX70:FX74" si="1131">$D70</f>
        <v>63</v>
      </c>
      <c r="FY70" s="197" t="str">
        <f t="shared" si="1055"/>
        <v>Jordânia</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Áustria</v>
      </c>
      <c r="GK70" s="198">
        <f t="shared" ref="GK70:GK74" si="1132">$D70</f>
        <v>63</v>
      </c>
      <c r="GL70" s="197" t="str">
        <f t="shared" si="1060"/>
        <v>Jordânia</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Áustria</v>
      </c>
      <c r="GX70" s="198">
        <f t="shared" ref="GX70:GX74" si="1133">$D70</f>
        <v>63</v>
      </c>
      <c r="GY70" s="197" t="str">
        <f t="shared" si="1065"/>
        <v>Jordânia</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Áustria</v>
      </c>
      <c r="HK70" s="198">
        <f t="shared" ref="HK70:HK74" si="1134">$D70</f>
        <v>63</v>
      </c>
      <c r="HL70" s="197" t="str">
        <f t="shared" si="1070"/>
        <v>Jordânia</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Áustria</v>
      </c>
      <c r="HX70" s="198">
        <f t="shared" ref="HX70:HX74" si="1135">$D70</f>
        <v>63</v>
      </c>
      <c r="HY70" s="197" t="str">
        <f t="shared" si="1075"/>
        <v>Jordânia</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Áustria</v>
      </c>
      <c r="IK70" s="198">
        <f t="shared" ref="IK70:IK74" si="1136">$D70</f>
        <v>63</v>
      </c>
      <c r="IL70" s="197" t="str">
        <f t="shared" si="1080"/>
        <v>Jordânia</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Áustria</v>
      </c>
      <c r="IX70" s="198">
        <f t="shared" ref="IX70:IX74" si="1137">$D70</f>
        <v>63</v>
      </c>
      <c r="IY70" s="197" t="str">
        <f t="shared" si="1085"/>
        <v>Jordânia</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Áustria</v>
      </c>
      <c r="JK70" s="198">
        <f t="shared" ref="JK70:JK74" si="1138">$D70</f>
        <v>63</v>
      </c>
      <c r="JL70" s="197" t="str">
        <f t="shared" si="1090"/>
        <v>Jordânia</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Áustria</v>
      </c>
      <c r="JX70" s="198">
        <f t="shared" ref="JX70:JX74" si="1139">$D70</f>
        <v>63</v>
      </c>
      <c r="JY70" s="197" t="str">
        <f t="shared" si="1095"/>
        <v>Jordânia</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Áustria</v>
      </c>
      <c r="KK70" s="198">
        <f t="shared" ref="KK70:KK74" si="1140">$D70</f>
        <v>63</v>
      </c>
      <c r="KL70" s="197" t="str">
        <f t="shared" si="1100"/>
        <v>Jordânia</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Áustria</v>
      </c>
      <c r="KX70" s="198">
        <f t="shared" ref="KX70:KX74" si="1141">$D70</f>
        <v>63</v>
      </c>
      <c r="KY70" s="197" t="str">
        <f t="shared" si="1105"/>
        <v>Jordânia</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Áustria</v>
      </c>
      <c r="LK70" s="198">
        <f t="shared" ref="LK70:LK74" si="1142">$D70</f>
        <v>63</v>
      </c>
      <c r="LL70" s="197" t="str">
        <f t="shared" si="1110"/>
        <v>Jordânia</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Áustria</v>
      </c>
      <c r="LX70" s="198">
        <f t="shared" ref="LX70:LX74" si="1143">$D70</f>
        <v>63</v>
      </c>
      <c r="LY70" s="197" t="str">
        <f t="shared" si="1115"/>
        <v>Jordânia</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Áustria</v>
      </c>
      <c r="F71" s="199" t="str">
        <f>CalcJ!$R$24</f>
        <v/>
      </c>
      <c r="G71" s="200" t="str">
        <f>CalcJ!$S$24</f>
        <v/>
      </c>
      <c r="I71" s="196">
        <f t="shared" si="468"/>
        <v>3</v>
      </c>
      <c r="J71" s="197" t="str">
        <f t="shared" si="989"/>
        <v>Argentina</v>
      </c>
      <c r="K71" s="198">
        <f t="shared" si="1118"/>
        <v>24</v>
      </c>
      <c r="L71" s="197" t="str">
        <f t="shared" si="990"/>
        <v>Áustria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Áustria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Áustria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Áustria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Áustria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Áustria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Áustria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Áustria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Áustria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Áustria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Áustria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Áustria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Áustria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Áustria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Áustria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Áustria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Áustria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Áustria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Áustria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Áustria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Áustria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Áustria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Áustria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Áustria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Áustria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Áustria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Jordânia</v>
      </c>
      <c r="D72" s="198">
        <f>INDEX(Groups!$C$7:$C$65,MATCH(E72,Groups!$D$7:$D$65,0))</f>
        <v>28</v>
      </c>
      <c r="E72" s="197" t="str">
        <f>CalcJ!$Q$25</f>
        <v>Argélia</v>
      </c>
      <c r="F72" s="199" t="str">
        <f>CalcJ!$R$25</f>
        <v/>
      </c>
      <c r="G72" s="200" t="str">
        <f>CalcJ!$S$25</f>
        <v/>
      </c>
      <c r="I72" s="196">
        <f t="shared" si="468"/>
        <v>63</v>
      </c>
      <c r="J72" s="197" t="str">
        <f t="shared" si="989"/>
        <v>Jordânia</v>
      </c>
      <c r="K72" s="198">
        <f t="shared" si="1118"/>
        <v>28</v>
      </c>
      <c r="L72" s="197" t="str">
        <f t="shared" si="990"/>
        <v>Argélia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Jordânia</v>
      </c>
      <c r="X72" s="198">
        <f t="shared" si="1119"/>
        <v>28</v>
      </c>
      <c r="Y72" s="197" t="str">
        <f t="shared" si="995"/>
        <v>Argélia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Jordânia</v>
      </c>
      <c r="AK72" s="198">
        <f t="shared" si="1120"/>
        <v>28</v>
      </c>
      <c r="AL72" s="197" t="str">
        <f t="shared" si="1000"/>
        <v>Argélia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Jordânia</v>
      </c>
      <c r="AX72" s="198">
        <f t="shared" si="1121"/>
        <v>28</v>
      </c>
      <c r="AY72" s="197" t="str">
        <f t="shared" si="1005"/>
        <v>Argélia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Jordânia</v>
      </c>
      <c r="BK72" s="198">
        <f t="shared" si="1122"/>
        <v>28</v>
      </c>
      <c r="BL72" s="197" t="str">
        <f t="shared" si="1010"/>
        <v>Argélia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Jordânia</v>
      </c>
      <c r="BX72" s="198">
        <f t="shared" si="1123"/>
        <v>28</v>
      </c>
      <c r="BY72" s="197" t="str">
        <f t="shared" si="1015"/>
        <v>Argélia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Jordânia</v>
      </c>
      <c r="CK72" s="198">
        <f t="shared" si="1124"/>
        <v>28</v>
      </c>
      <c r="CL72" s="197" t="str">
        <f t="shared" si="1020"/>
        <v>Argélia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Jordânia</v>
      </c>
      <c r="CX72" s="198">
        <f t="shared" si="1125"/>
        <v>28</v>
      </c>
      <c r="CY72" s="197" t="str">
        <f t="shared" si="1025"/>
        <v>Argélia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Jordânia</v>
      </c>
      <c r="DK72" s="198">
        <f t="shared" si="1126"/>
        <v>28</v>
      </c>
      <c r="DL72" s="197" t="str">
        <f t="shared" si="1030"/>
        <v>Argélia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Jordânia</v>
      </c>
      <c r="DX72" s="198">
        <f t="shared" si="1127"/>
        <v>28</v>
      </c>
      <c r="DY72" s="197" t="str">
        <f t="shared" si="1035"/>
        <v>Argélia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Jordânia</v>
      </c>
      <c r="EK72" s="198">
        <f t="shared" si="1128"/>
        <v>28</v>
      </c>
      <c r="EL72" s="197" t="str">
        <f t="shared" si="1040"/>
        <v>Argélia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Jordânia</v>
      </c>
      <c r="EX72" s="198">
        <f t="shared" si="1129"/>
        <v>28</v>
      </c>
      <c r="EY72" s="197" t="str">
        <f t="shared" si="1045"/>
        <v>Argélia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Jordânia</v>
      </c>
      <c r="FK72" s="198">
        <f t="shared" si="1130"/>
        <v>28</v>
      </c>
      <c r="FL72" s="197" t="str">
        <f t="shared" si="1050"/>
        <v>Argélia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Jordânia</v>
      </c>
      <c r="FX72" s="198">
        <f t="shared" si="1131"/>
        <v>28</v>
      </c>
      <c r="FY72" s="197" t="str">
        <f t="shared" si="1055"/>
        <v>Argélia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Jordânia</v>
      </c>
      <c r="GK72" s="198">
        <f t="shared" si="1132"/>
        <v>28</v>
      </c>
      <c r="GL72" s="197" t="str">
        <f t="shared" si="1060"/>
        <v>Argélia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Jordânia</v>
      </c>
      <c r="GX72" s="198">
        <f t="shared" si="1133"/>
        <v>28</v>
      </c>
      <c r="GY72" s="197" t="str">
        <f t="shared" si="1065"/>
        <v>Argélia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Jordânia</v>
      </c>
      <c r="HK72" s="198">
        <f t="shared" si="1134"/>
        <v>28</v>
      </c>
      <c r="HL72" s="197" t="str">
        <f t="shared" si="1070"/>
        <v>Argélia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Jordânia</v>
      </c>
      <c r="HX72" s="198">
        <f t="shared" si="1135"/>
        <v>28</v>
      </c>
      <c r="HY72" s="197" t="str">
        <f t="shared" si="1075"/>
        <v>Argélia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Jordânia</v>
      </c>
      <c r="IK72" s="198">
        <f t="shared" si="1136"/>
        <v>28</v>
      </c>
      <c r="IL72" s="197" t="str">
        <f t="shared" si="1080"/>
        <v>Argélia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Jordânia</v>
      </c>
      <c r="IX72" s="198">
        <f t="shared" si="1137"/>
        <v>28</v>
      </c>
      <c r="IY72" s="197" t="str">
        <f t="shared" si="1085"/>
        <v>Argélia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Jordânia</v>
      </c>
      <c r="JK72" s="198">
        <f t="shared" si="1138"/>
        <v>28</v>
      </c>
      <c r="JL72" s="197" t="str">
        <f t="shared" si="1090"/>
        <v>Argélia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Jordânia</v>
      </c>
      <c r="JX72" s="198">
        <f t="shared" si="1139"/>
        <v>28</v>
      </c>
      <c r="JY72" s="197" t="str">
        <f t="shared" si="1095"/>
        <v>Argélia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Jordânia</v>
      </c>
      <c r="KK72" s="198">
        <f t="shared" si="1140"/>
        <v>28</v>
      </c>
      <c r="KL72" s="197" t="str">
        <f t="shared" si="1100"/>
        <v>Argélia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Jordânia</v>
      </c>
      <c r="KX72" s="198">
        <f t="shared" si="1141"/>
        <v>28</v>
      </c>
      <c r="KY72" s="197" t="str">
        <f t="shared" si="1105"/>
        <v>Argélia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Jordânia</v>
      </c>
      <c r="LK72" s="198">
        <f t="shared" si="1142"/>
        <v>28</v>
      </c>
      <c r="LL72" s="197" t="str">
        <f t="shared" si="1110"/>
        <v>Argélia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Jordânia</v>
      </c>
      <c r="LX72" s="198">
        <f t="shared" si="1143"/>
        <v>28</v>
      </c>
      <c r="LY72" s="197" t="str">
        <f t="shared" si="1115"/>
        <v>Argélia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Argélia</v>
      </c>
      <c r="D73" s="198">
        <f>INDEX(Groups!$C$7:$C$65,MATCH(E73,Groups!$D$7:$D$65,0))</f>
        <v>24</v>
      </c>
      <c r="E73" s="197" t="str">
        <f>CalcJ!$Q$26</f>
        <v>Áustria</v>
      </c>
      <c r="F73" s="199" t="str">
        <f>CalcJ!$R$26</f>
        <v/>
      </c>
      <c r="G73" s="200" t="str">
        <f>CalcJ!$S$26</f>
        <v/>
      </c>
      <c r="I73" s="196">
        <f t="shared" si="468"/>
        <v>28</v>
      </c>
      <c r="J73" s="197" t="str">
        <f t="shared" si="989"/>
        <v>Argélia</v>
      </c>
      <c r="K73" s="198">
        <f t="shared" si="1118"/>
        <v>24</v>
      </c>
      <c r="L73" s="197" t="str">
        <f t="shared" si="990"/>
        <v>Áustria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Argélia</v>
      </c>
      <c r="X73" s="198">
        <f t="shared" si="1119"/>
        <v>24</v>
      </c>
      <c r="Y73" s="197" t="str">
        <f t="shared" si="995"/>
        <v>Áustria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Argélia</v>
      </c>
      <c r="AK73" s="198">
        <f t="shared" si="1120"/>
        <v>24</v>
      </c>
      <c r="AL73" s="197" t="str">
        <f t="shared" si="1000"/>
        <v>Áustria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Argélia</v>
      </c>
      <c r="AX73" s="198">
        <f t="shared" si="1121"/>
        <v>24</v>
      </c>
      <c r="AY73" s="197" t="str">
        <f t="shared" si="1005"/>
        <v>Áustria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Argélia</v>
      </c>
      <c r="BK73" s="198">
        <f t="shared" si="1122"/>
        <v>24</v>
      </c>
      <c r="BL73" s="197" t="str">
        <f t="shared" si="1010"/>
        <v>Áustria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Argélia</v>
      </c>
      <c r="BX73" s="198">
        <f t="shared" si="1123"/>
        <v>24</v>
      </c>
      <c r="BY73" s="197" t="str">
        <f t="shared" si="1015"/>
        <v>Áustria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Argélia</v>
      </c>
      <c r="CK73" s="198">
        <f t="shared" si="1124"/>
        <v>24</v>
      </c>
      <c r="CL73" s="197" t="str">
        <f t="shared" si="1020"/>
        <v>Áustria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Argélia</v>
      </c>
      <c r="CX73" s="198">
        <f t="shared" si="1125"/>
        <v>24</v>
      </c>
      <c r="CY73" s="197" t="str">
        <f t="shared" si="1025"/>
        <v>Áustria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Argélia</v>
      </c>
      <c r="DK73" s="198">
        <f t="shared" si="1126"/>
        <v>24</v>
      </c>
      <c r="DL73" s="197" t="str">
        <f t="shared" si="1030"/>
        <v>Áustria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Argélia</v>
      </c>
      <c r="DX73" s="198">
        <f t="shared" si="1127"/>
        <v>24</v>
      </c>
      <c r="DY73" s="197" t="str">
        <f t="shared" si="1035"/>
        <v>Áustria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Argélia</v>
      </c>
      <c r="EK73" s="198">
        <f t="shared" si="1128"/>
        <v>24</v>
      </c>
      <c r="EL73" s="197" t="str">
        <f t="shared" si="1040"/>
        <v>Áustria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Argélia</v>
      </c>
      <c r="EX73" s="198">
        <f t="shared" si="1129"/>
        <v>24</v>
      </c>
      <c r="EY73" s="197" t="str">
        <f t="shared" si="1045"/>
        <v>Áustria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Argélia</v>
      </c>
      <c r="FK73" s="198">
        <f t="shared" si="1130"/>
        <v>24</v>
      </c>
      <c r="FL73" s="197" t="str">
        <f t="shared" si="1050"/>
        <v>Áustria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Argélia</v>
      </c>
      <c r="FX73" s="198">
        <f t="shared" si="1131"/>
        <v>24</v>
      </c>
      <c r="FY73" s="197" t="str">
        <f t="shared" si="1055"/>
        <v>Áustria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Argélia</v>
      </c>
      <c r="GK73" s="198">
        <f t="shared" si="1132"/>
        <v>24</v>
      </c>
      <c r="GL73" s="197" t="str">
        <f t="shared" si="1060"/>
        <v>Áustria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Argélia</v>
      </c>
      <c r="GX73" s="198">
        <f t="shared" si="1133"/>
        <v>24</v>
      </c>
      <c r="GY73" s="197" t="str">
        <f t="shared" si="1065"/>
        <v>Áustria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Argélia</v>
      </c>
      <c r="HK73" s="198">
        <f t="shared" si="1134"/>
        <v>24</v>
      </c>
      <c r="HL73" s="197" t="str">
        <f t="shared" si="1070"/>
        <v>Áustria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Argélia</v>
      </c>
      <c r="HX73" s="198">
        <f t="shared" si="1135"/>
        <v>24</v>
      </c>
      <c r="HY73" s="197" t="str">
        <f t="shared" si="1075"/>
        <v>Áustria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Argélia</v>
      </c>
      <c r="IK73" s="198">
        <f t="shared" si="1136"/>
        <v>24</v>
      </c>
      <c r="IL73" s="197" t="str">
        <f t="shared" si="1080"/>
        <v>Áustria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Argélia</v>
      </c>
      <c r="IX73" s="198">
        <f t="shared" si="1137"/>
        <v>24</v>
      </c>
      <c r="IY73" s="197" t="str">
        <f t="shared" si="1085"/>
        <v>Áustria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Argélia</v>
      </c>
      <c r="JK73" s="198">
        <f t="shared" si="1138"/>
        <v>24</v>
      </c>
      <c r="JL73" s="197" t="str">
        <f t="shared" si="1090"/>
        <v>Áustria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Argélia</v>
      </c>
      <c r="JX73" s="198">
        <f t="shared" si="1139"/>
        <v>24</v>
      </c>
      <c r="JY73" s="197" t="str">
        <f t="shared" si="1095"/>
        <v>Áustria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Argélia</v>
      </c>
      <c r="KK73" s="198">
        <f t="shared" si="1140"/>
        <v>24</v>
      </c>
      <c r="KL73" s="197" t="str">
        <f t="shared" si="1100"/>
        <v>Áustria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Argélia</v>
      </c>
      <c r="KX73" s="198">
        <f t="shared" si="1141"/>
        <v>24</v>
      </c>
      <c r="KY73" s="197" t="str">
        <f t="shared" si="1105"/>
        <v>Áustria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Argélia</v>
      </c>
      <c r="LK73" s="198">
        <f t="shared" si="1142"/>
        <v>24</v>
      </c>
      <c r="LL73" s="197" t="str">
        <f t="shared" si="1110"/>
        <v>Áustria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Argélia</v>
      </c>
      <c r="LX73" s="198">
        <f t="shared" si="1143"/>
        <v>24</v>
      </c>
      <c r="LY73" s="197" t="str">
        <f t="shared" si="1115"/>
        <v>Áustria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Jordânia</v>
      </c>
      <c r="D74" s="198">
        <f>INDEX(Groups!$C$7:$C$65,MATCH(E74,Groups!$D$7:$D$65,0))</f>
        <v>3</v>
      </c>
      <c r="E74" s="197" t="str">
        <f>CalcJ!$Q$27</f>
        <v>Argentina</v>
      </c>
      <c r="F74" s="199" t="str">
        <f>CalcJ!$R$27</f>
        <v/>
      </c>
      <c r="G74" s="200" t="str">
        <f>CalcJ!$S$27</f>
        <v/>
      </c>
      <c r="I74" s="196">
        <f t="shared" si="468"/>
        <v>63</v>
      </c>
      <c r="J74" s="197" t="str">
        <f t="shared" si="989"/>
        <v>Jordânia</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Jordânia</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Jordânia</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Jordânia</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Jordânia</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Jordânia</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Jordânia</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Jordânia</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Jordânia</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Jordânia</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Jordânia</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Jordânia</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Jordânia</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Jordânia</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Jordânia</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Jordânia</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Jordânia</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Jordânia</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Jordânia</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Jordânia</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Jordânia</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Jordânia</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Jordânia</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Jordânia</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Jordânia</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Jordânia</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Congo</v>
      </c>
      <c r="F76" s="199" t="str">
        <f>CalcK!$R$22</f>
        <v/>
      </c>
      <c r="G76" s="200" t="str">
        <f>CalcK!$S$22</f>
        <v/>
      </c>
      <c r="I76" s="196">
        <f t="shared" si="468"/>
        <v>5</v>
      </c>
      <c r="J76" s="197" t="str">
        <f t="shared" ref="J76:J81" si="1144">$C76</f>
        <v>Portugal</v>
      </c>
      <c r="K76" s="198">
        <f t="shared" ref="K76:K81" si="1145">$D76</f>
        <v>46</v>
      </c>
      <c r="L76" s="197" t="str">
        <f t="shared" ref="L76:L81" si="1146">$E76</f>
        <v>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Uzbequistão</v>
      </c>
      <c r="D77" s="198">
        <f>INDEX(Groups!$C$7:$C$65,MATCH(E77,Groups!$D$7:$D$65,0))</f>
        <v>13</v>
      </c>
      <c r="E77" s="197" t="str">
        <f>CalcK!$Q$23</f>
        <v>Colômbia</v>
      </c>
      <c r="F77" s="729" t="str">
        <f>CalcK!$R$23</f>
        <v/>
      </c>
      <c r="G77" s="200" t="str">
        <f>CalcK!$S$23</f>
        <v/>
      </c>
      <c r="I77" s="196">
        <f t="shared" si="468"/>
        <v>50</v>
      </c>
      <c r="J77" s="197" t="str">
        <f t="shared" si="1144"/>
        <v>Uzbequistão</v>
      </c>
      <c r="K77" s="198">
        <f t="shared" si="1145"/>
        <v>13</v>
      </c>
      <c r="L77" s="197" t="str">
        <f t="shared" si="1146"/>
        <v>Colômbia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Uzbequistão</v>
      </c>
      <c r="X77" s="198">
        <f t="shared" si="1150"/>
        <v>13</v>
      </c>
      <c r="Y77" s="197" t="str">
        <f t="shared" si="1151"/>
        <v>Colômbia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Uzbequistão</v>
      </c>
      <c r="AK77" s="198">
        <f t="shared" si="1155"/>
        <v>13</v>
      </c>
      <c r="AL77" s="197" t="str">
        <f t="shared" si="1156"/>
        <v>Colômbia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Uzbequistão</v>
      </c>
      <c r="AX77" s="198">
        <f t="shared" si="1160"/>
        <v>13</v>
      </c>
      <c r="AY77" s="197" t="str">
        <f t="shared" si="1161"/>
        <v>Colômbia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Uzbequistão</v>
      </c>
      <c r="BK77" s="198">
        <f t="shared" si="1165"/>
        <v>13</v>
      </c>
      <c r="BL77" s="197" t="str">
        <f t="shared" si="1166"/>
        <v>Colômbia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Uzbequistão</v>
      </c>
      <c r="BX77" s="198">
        <f t="shared" si="1170"/>
        <v>13</v>
      </c>
      <c r="BY77" s="197" t="str">
        <f t="shared" si="1171"/>
        <v>Colômbia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Uzbequistão</v>
      </c>
      <c r="CK77" s="198">
        <f t="shared" si="1175"/>
        <v>13</v>
      </c>
      <c r="CL77" s="197" t="str">
        <f t="shared" si="1176"/>
        <v>Colômbia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Uzbequistão</v>
      </c>
      <c r="CX77" s="198">
        <f t="shared" si="1180"/>
        <v>13</v>
      </c>
      <c r="CY77" s="197" t="str">
        <f t="shared" si="1181"/>
        <v>Colômbia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Uzbequistão</v>
      </c>
      <c r="DK77" s="198">
        <f t="shared" si="1185"/>
        <v>13</v>
      </c>
      <c r="DL77" s="197" t="str">
        <f t="shared" si="1186"/>
        <v>Colômbia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Uzbequistão</v>
      </c>
      <c r="DX77" s="198">
        <f t="shared" si="1190"/>
        <v>13</v>
      </c>
      <c r="DY77" s="197" t="str">
        <f t="shared" si="1191"/>
        <v>Colômbia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Uzbequistão</v>
      </c>
      <c r="EK77" s="198">
        <f t="shared" si="1195"/>
        <v>13</v>
      </c>
      <c r="EL77" s="197" t="str">
        <f t="shared" si="1196"/>
        <v>Colômbia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Uzbequistão</v>
      </c>
      <c r="EX77" s="198">
        <f t="shared" si="1200"/>
        <v>13</v>
      </c>
      <c r="EY77" s="197" t="str">
        <f t="shared" si="1201"/>
        <v>Colômbia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Uzbequistão</v>
      </c>
      <c r="FK77" s="198">
        <f t="shared" si="1205"/>
        <v>13</v>
      </c>
      <c r="FL77" s="197" t="str">
        <f t="shared" si="1206"/>
        <v>Colômbia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Uzbequistão</v>
      </c>
      <c r="FX77" s="198">
        <f t="shared" si="1210"/>
        <v>13</v>
      </c>
      <c r="FY77" s="197" t="str">
        <f t="shared" si="1211"/>
        <v>Colômbia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Uzbequistão</v>
      </c>
      <c r="GK77" s="198">
        <f t="shared" si="1215"/>
        <v>13</v>
      </c>
      <c r="GL77" s="197" t="str">
        <f t="shared" si="1216"/>
        <v>Colômbia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Uzbequistão</v>
      </c>
      <c r="GX77" s="198">
        <f t="shared" si="1220"/>
        <v>13</v>
      </c>
      <c r="GY77" s="197" t="str">
        <f t="shared" si="1221"/>
        <v>Colômbia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Uzbequistão</v>
      </c>
      <c r="HK77" s="198">
        <f t="shared" si="1225"/>
        <v>13</v>
      </c>
      <c r="HL77" s="197" t="str">
        <f t="shared" si="1226"/>
        <v>Colômbia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Uzbequistão</v>
      </c>
      <c r="HX77" s="198">
        <f t="shared" si="1230"/>
        <v>13</v>
      </c>
      <c r="HY77" s="197" t="str">
        <f t="shared" si="1231"/>
        <v>Colômbia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Uzbequistão</v>
      </c>
      <c r="IK77" s="198">
        <f t="shared" si="1235"/>
        <v>13</v>
      </c>
      <c r="IL77" s="197" t="str">
        <f t="shared" si="1236"/>
        <v>Colômbia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Uzbequistão</v>
      </c>
      <c r="IX77" s="198">
        <f t="shared" si="1240"/>
        <v>13</v>
      </c>
      <c r="IY77" s="197" t="str">
        <f t="shared" si="1241"/>
        <v>Colômbia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Uzbequistão</v>
      </c>
      <c r="JK77" s="198">
        <f t="shared" si="1245"/>
        <v>13</v>
      </c>
      <c r="JL77" s="197" t="str">
        <f t="shared" si="1246"/>
        <v>Colômbia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Uzbequistão</v>
      </c>
      <c r="JX77" s="198">
        <f t="shared" si="1250"/>
        <v>13</v>
      </c>
      <c r="JY77" s="197" t="str">
        <f t="shared" si="1251"/>
        <v>Colômbia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Uzbequistão</v>
      </c>
      <c r="KK77" s="198">
        <f t="shared" si="1255"/>
        <v>13</v>
      </c>
      <c r="KL77" s="197" t="str">
        <f t="shared" si="1256"/>
        <v>Colômbia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Uzbequistão</v>
      </c>
      <c r="KX77" s="198">
        <f t="shared" si="1260"/>
        <v>13</v>
      </c>
      <c r="KY77" s="197" t="str">
        <f t="shared" si="1261"/>
        <v>Colômbia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Uzbequistão</v>
      </c>
      <c r="LK77" s="198">
        <f t="shared" si="1265"/>
        <v>13</v>
      </c>
      <c r="LL77" s="197" t="str">
        <f t="shared" si="1266"/>
        <v>Colômbia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Uzbequistão</v>
      </c>
      <c r="LX77" s="198">
        <f t="shared" si="1270"/>
        <v>13</v>
      </c>
      <c r="LY77" s="197" t="str">
        <f t="shared" si="1271"/>
        <v>Colômbia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Uzbequistão</v>
      </c>
      <c r="F78" s="199" t="str">
        <f>CalcK!$R$24</f>
        <v/>
      </c>
      <c r="G78" s="200" t="str">
        <f>CalcK!$S$24</f>
        <v/>
      </c>
      <c r="I78" s="196">
        <f t="shared" si="468"/>
        <v>5</v>
      </c>
      <c r="J78" s="197" t="str">
        <f t="shared" si="1144"/>
        <v>Portugal</v>
      </c>
      <c r="K78" s="198">
        <f t="shared" si="1145"/>
        <v>50</v>
      </c>
      <c r="L78" s="197" t="str">
        <f t="shared" si="1146"/>
        <v>Uzbequistão</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Uzbequistão</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Uzbequistão</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Uzbequistão</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Uzbequistão</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Uzbequistão</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Uzbequistão</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Uzbequistão</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Uzbequistão</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Uzbequistão</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Uzbequistão</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Uzbequistão</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Uzbequistão</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Uzbequistão</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Uzbequistão</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Uzbequistão</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Uzbequistão</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Uzbequistão</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Uzbequistão</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Uzbequistão</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Uzbequistão</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Uzbequistão</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Uzbequistão</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Uzbequistão</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Uzbequistão</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Uzbequistão</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Colômbia</v>
      </c>
      <c r="D79" s="198">
        <f>INDEX(Groups!$C$7:$C$65,MATCH(E79,Groups!$D$7:$D$65,0))</f>
        <v>46</v>
      </c>
      <c r="E79" s="197" t="str">
        <f>CalcK!$Q$25</f>
        <v>Congo</v>
      </c>
      <c r="F79" s="199" t="str">
        <f>CalcK!$R$25</f>
        <v/>
      </c>
      <c r="G79" s="200" t="str">
        <f>CalcK!$S$25</f>
        <v/>
      </c>
      <c r="I79" s="196">
        <f t="shared" si="468"/>
        <v>13</v>
      </c>
      <c r="J79" s="197" t="str">
        <f t="shared" si="1144"/>
        <v>Colômbia</v>
      </c>
      <c r="K79" s="198">
        <f t="shared" si="1145"/>
        <v>46</v>
      </c>
      <c r="L79" s="197" t="str">
        <f t="shared" si="1146"/>
        <v>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Colômbia</v>
      </c>
      <c r="X79" s="198">
        <f t="shared" si="1150"/>
        <v>46</v>
      </c>
      <c r="Y79" s="197" t="str">
        <f t="shared" si="1151"/>
        <v>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Colômbia</v>
      </c>
      <c r="AK79" s="198">
        <f t="shared" si="1155"/>
        <v>46</v>
      </c>
      <c r="AL79" s="197" t="str">
        <f t="shared" si="1156"/>
        <v>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Colômbia</v>
      </c>
      <c r="AX79" s="198">
        <f t="shared" si="1160"/>
        <v>46</v>
      </c>
      <c r="AY79" s="197" t="str">
        <f t="shared" si="1161"/>
        <v>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Colômbia</v>
      </c>
      <c r="BK79" s="198">
        <f t="shared" si="1165"/>
        <v>46</v>
      </c>
      <c r="BL79" s="197" t="str">
        <f t="shared" si="1166"/>
        <v>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Colômbia</v>
      </c>
      <c r="BX79" s="198">
        <f t="shared" si="1170"/>
        <v>46</v>
      </c>
      <c r="BY79" s="197" t="str">
        <f t="shared" si="1171"/>
        <v>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Colômbia</v>
      </c>
      <c r="CK79" s="198">
        <f t="shared" si="1175"/>
        <v>46</v>
      </c>
      <c r="CL79" s="197" t="str">
        <f t="shared" si="1176"/>
        <v>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Colômbia</v>
      </c>
      <c r="CX79" s="198">
        <f t="shared" si="1180"/>
        <v>46</v>
      </c>
      <c r="CY79" s="197" t="str">
        <f t="shared" si="1181"/>
        <v>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Colômbia</v>
      </c>
      <c r="DK79" s="198">
        <f t="shared" si="1185"/>
        <v>46</v>
      </c>
      <c r="DL79" s="197" t="str">
        <f t="shared" si="1186"/>
        <v>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Colômbia</v>
      </c>
      <c r="DX79" s="198">
        <f t="shared" si="1190"/>
        <v>46</v>
      </c>
      <c r="DY79" s="197" t="str">
        <f t="shared" si="1191"/>
        <v>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Colômbia</v>
      </c>
      <c r="EK79" s="198">
        <f t="shared" si="1195"/>
        <v>46</v>
      </c>
      <c r="EL79" s="197" t="str">
        <f t="shared" si="1196"/>
        <v>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Colômbia</v>
      </c>
      <c r="EX79" s="198">
        <f t="shared" si="1200"/>
        <v>46</v>
      </c>
      <c r="EY79" s="197" t="str">
        <f t="shared" si="1201"/>
        <v>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Colômbia</v>
      </c>
      <c r="FK79" s="198">
        <f t="shared" si="1205"/>
        <v>46</v>
      </c>
      <c r="FL79" s="197" t="str">
        <f t="shared" si="1206"/>
        <v>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Colômbia</v>
      </c>
      <c r="FX79" s="198">
        <f t="shared" si="1210"/>
        <v>46</v>
      </c>
      <c r="FY79" s="197" t="str">
        <f t="shared" si="1211"/>
        <v>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Colômbia</v>
      </c>
      <c r="GK79" s="198">
        <f t="shared" si="1215"/>
        <v>46</v>
      </c>
      <c r="GL79" s="197" t="str">
        <f t="shared" si="1216"/>
        <v>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Colômbia</v>
      </c>
      <c r="GX79" s="198">
        <f t="shared" si="1220"/>
        <v>46</v>
      </c>
      <c r="GY79" s="197" t="str">
        <f t="shared" si="1221"/>
        <v>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Colômbia</v>
      </c>
      <c r="HK79" s="198">
        <f t="shared" si="1225"/>
        <v>46</v>
      </c>
      <c r="HL79" s="197" t="str">
        <f t="shared" si="1226"/>
        <v>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Colômbia</v>
      </c>
      <c r="HX79" s="198">
        <f t="shared" si="1230"/>
        <v>46</v>
      </c>
      <c r="HY79" s="197" t="str">
        <f t="shared" si="1231"/>
        <v>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Colômbia</v>
      </c>
      <c r="IK79" s="198">
        <f t="shared" si="1235"/>
        <v>46</v>
      </c>
      <c r="IL79" s="197" t="str">
        <f t="shared" si="1236"/>
        <v>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Colômbia</v>
      </c>
      <c r="IX79" s="198">
        <f t="shared" si="1240"/>
        <v>46</v>
      </c>
      <c r="IY79" s="197" t="str">
        <f t="shared" si="1241"/>
        <v>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Colômbia</v>
      </c>
      <c r="JK79" s="198">
        <f t="shared" si="1245"/>
        <v>46</v>
      </c>
      <c r="JL79" s="197" t="str">
        <f t="shared" si="1246"/>
        <v>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Colômbia</v>
      </c>
      <c r="JX79" s="198">
        <f t="shared" si="1250"/>
        <v>46</v>
      </c>
      <c r="JY79" s="197" t="str">
        <f t="shared" si="1251"/>
        <v>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Colômbia</v>
      </c>
      <c r="KK79" s="198">
        <f t="shared" si="1255"/>
        <v>46</v>
      </c>
      <c r="KL79" s="197" t="str">
        <f t="shared" si="1256"/>
        <v>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Colômbia</v>
      </c>
      <c r="KX79" s="198">
        <f t="shared" si="1260"/>
        <v>46</v>
      </c>
      <c r="KY79" s="197" t="str">
        <f t="shared" si="1261"/>
        <v>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Colômbia</v>
      </c>
      <c r="LK79" s="198">
        <f t="shared" si="1265"/>
        <v>46</v>
      </c>
      <c r="LL79" s="197" t="str">
        <f t="shared" si="1266"/>
        <v>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Colômbia</v>
      </c>
      <c r="LX79" s="198">
        <f t="shared" si="1270"/>
        <v>46</v>
      </c>
      <c r="LY79" s="197" t="str">
        <f t="shared" si="1271"/>
        <v>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Colômbia</v>
      </c>
      <c r="D80" s="198">
        <f>INDEX(Groups!$C$7:$C$65,MATCH(E80,Groups!$D$7:$D$65,0))</f>
        <v>5</v>
      </c>
      <c r="E80" s="197" t="str">
        <f>CalcK!$Q$26</f>
        <v>Portugal</v>
      </c>
      <c r="F80" s="199" t="str">
        <f>CalcK!$R$26</f>
        <v/>
      </c>
      <c r="G80" s="200" t="str">
        <f>CalcK!$S$26</f>
        <v/>
      </c>
      <c r="I80" s="196">
        <f t="shared" si="468"/>
        <v>13</v>
      </c>
      <c r="J80" s="197" t="str">
        <f t="shared" si="1144"/>
        <v>Colômbia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Colômbia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Colômbia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Colômbia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Colômbia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Colômbia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Colômbia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Colômbia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Colômbia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Colômbia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Colômbia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Colômbia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Colômbia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Colômbia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Colômbia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Colômbia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Colômbia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Colômbia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Colômbia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Colômbia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Colômbia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Colômbia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Colômbia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Colômbia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Colômbia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Colômbia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Congo</v>
      </c>
      <c r="D81" s="198">
        <f>INDEX(Groups!$C$7:$C$65,MATCH(E81,Groups!$D$7:$D$65,0))</f>
        <v>50</v>
      </c>
      <c r="E81" s="197" t="str">
        <f>CalcK!$Q$27</f>
        <v>Uzbequistão</v>
      </c>
      <c r="F81" s="199" t="str">
        <f>CalcK!$R$27</f>
        <v/>
      </c>
      <c r="G81" s="200" t="str">
        <f>CalcK!$S$27</f>
        <v/>
      </c>
      <c r="I81" s="196">
        <f t="shared" si="468"/>
        <v>46</v>
      </c>
      <c r="J81" s="197" t="str">
        <f t="shared" si="1144"/>
        <v>Congo</v>
      </c>
      <c r="K81" s="198">
        <f t="shared" si="1145"/>
        <v>50</v>
      </c>
      <c r="L81" s="197" t="str">
        <f t="shared" si="1146"/>
        <v>Uzbequistão</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Congo</v>
      </c>
      <c r="X81" s="198">
        <f t="shared" si="1150"/>
        <v>50</v>
      </c>
      <c r="Y81" s="197" t="str">
        <f t="shared" si="1151"/>
        <v>Uzbequistão</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Congo</v>
      </c>
      <c r="AK81" s="198">
        <f t="shared" si="1155"/>
        <v>50</v>
      </c>
      <c r="AL81" s="197" t="str">
        <f t="shared" si="1156"/>
        <v>Uzbequistão</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Congo</v>
      </c>
      <c r="AX81" s="198">
        <f t="shared" si="1160"/>
        <v>50</v>
      </c>
      <c r="AY81" s="197" t="str">
        <f t="shared" si="1161"/>
        <v>Uzbequistão</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Congo</v>
      </c>
      <c r="BK81" s="198">
        <f t="shared" si="1165"/>
        <v>50</v>
      </c>
      <c r="BL81" s="197" t="str">
        <f t="shared" si="1166"/>
        <v>Uzbequistão</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Congo</v>
      </c>
      <c r="BX81" s="198">
        <f t="shared" si="1170"/>
        <v>50</v>
      </c>
      <c r="BY81" s="197" t="str">
        <f t="shared" si="1171"/>
        <v>Uzbequistão</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Congo</v>
      </c>
      <c r="CK81" s="198">
        <f t="shared" si="1175"/>
        <v>50</v>
      </c>
      <c r="CL81" s="197" t="str">
        <f t="shared" si="1176"/>
        <v>Uzbequistão</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Congo</v>
      </c>
      <c r="CX81" s="198">
        <f t="shared" si="1180"/>
        <v>50</v>
      </c>
      <c r="CY81" s="197" t="str">
        <f t="shared" si="1181"/>
        <v>Uzbequistão</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Congo</v>
      </c>
      <c r="DK81" s="198">
        <f t="shared" si="1185"/>
        <v>50</v>
      </c>
      <c r="DL81" s="197" t="str">
        <f t="shared" si="1186"/>
        <v>Uzbequistão</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Congo</v>
      </c>
      <c r="DX81" s="198">
        <f t="shared" si="1190"/>
        <v>50</v>
      </c>
      <c r="DY81" s="197" t="str">
        <f t="shared" si="1191"/>
        <v>Uzbequistão</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Congo</v>
      </c>
      <c r="EK81" s="198">
        <f t="shared" si="1195"/>
        <v>50</v>
      </c>
      <c r="EL81" s="197" t="str">
        <f t="shared" si="1196"/>
        <v>Uzbequistão</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Congo</v>
      </c>
      <c r="EX81" s="198">
        <f t="shared" si="1200"/>
        <v>50</v>
      </c>
      <c r="EY81" s="197" t="str">
        <f t="shared" si="1201"/>
        <v>Uzbequistão</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Congo</v>
      </c>
      <c r="FK81" s="198">
        <f t="shared" si="1205"/>
        <v>50</v>
      </c>
      <c r="FL81" s="197" t="str">
        <f t="shared" si="1206"/>
        <v>Uzbequistão</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Congo</v>
      </c>
      <c r="FX81" s="198">
        <f t="shared" si="1210"/>
        <v>50</v>
      </c>
      <c r="FY81" s="197" t="str">
        <f t="shared" si="1211"/>
        <v>Uzbequistão</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Congo</v>
      </c>
      <c r="GK81" s="198">
        <f t="shared" si="1215"/>
        <v>50</v>
      </c>
      <c r="GL81" s="197" t="str">
        <f t="shared" si="1216"/>
        <v>Uzbequistão</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Congo</v>
      </c>
      <c r="GX81" s="198">
        <f t="shared" si="1220"/>
        <v>50</v>
      </c>
      <c r="GY81" s="197" t="str">
        <f t="shared" si="1221"/>
        <v>Uzbequistão</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Congo</v>
      </c>
      <c r="HK81" s="198">
        <f t="shared" si="1225"/>
        <v>50</v>
      </c>
      <c r="HL81" s="197" t="str">
        <f t="shared" si="1226"/>
        <v>Uzbequistão</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Congo</v>
      </c>
      <c r="HX81" s="198">
        <f t="shared" si="1230"/>
        <v>50</v>
      </c>
      <c r="HY81" s="197" t="str">
        <f t="shared" si="1231"/>
        <v>Uzbequistão</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Congo</v>
      </c>
      <c r="IK81" s="198">
        <f t="shared" si="1235"/>
        <v>50</v>
      </c>
      <c r="IL81" s="197" t="str">
        <f t="shared" si="1236"/>
        <v>Uzbequistão</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Congo</v>
      </c>
      <c r="IX81" s="198">
        <f t="shared" si="1240"/>
        <v>50</v>
      </c>
      <c r="IY81" s="197" t="str">
        <f t="shared" si="1241"/>
        <v>Uzbequistão</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Congo</v>
      </c>
      <c r="JK81" s="198">
        <f t="shared" si="1245"/>
        <v>50</v>
      </c>
      <c r="JL81" s="197" t="str">
        <f t="shared" si="1246"/>
        <v>Uzbequistão</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Congo</v>
      </c>
      <c r="JX81" s="198">
        <f t="shared" si="1250"/>
        <v>50</v>
      </c>
      <c r="JY81" s="197" t="str">
        <f t="shared" si="1251"/>
        <v>Uzbequistão</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Congo</v>
      </c>
      <c r="KK81" s="198">
        <f t="shared" si="1255"/>
        <v>50</v>
      </c>
      <c r="KL81" s="197" t="str">
        <f t="shared" si="1256"/>
        <v>Uzbequistão</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Congo</v>
      </c>
      <c r="KX81" s="198">
        <f t="shared" si="1260"/>
        <v>50</v>
      </c>
      <c r="KY81" s="197" t="str">
        <f t="shared" si="1261"/>
        <v>Uzbequistão</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Congo</v>
      </c>
      <c r="LK81" s="198">
        <f t="shared" si="1265"/>
        <v>50</v>
      </c>
      <c r="LL81" s="197" t="str">
        <f t="shared" si="1266"/>
        <v>Uzbequistão</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Congo</v>
      </c>
      <c r="LX81" s="198">
        <f t="shared" si="1270"/>
        <v>50</v>
      </c>
      <c r="LY81" s="197" t="str">
        <f t="shared" si="1271"/>
        <v>Uzbequistão</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Inglaterra</v>
      </c>
      <c r="D83" s="198">
        <f>INDEX(Groups!$C$7:$C$65,MATCH(E83,Groups!$D$7:$D$65,0))</f>
        <v>11</v>
      </c>
      <c r="E83" s="197" t="str">
        <f>CalcL!$Q$22</f>
        <v>Croácia</v>
      </c>
      <c r="F83" s="199" t="str">
        <f>CalcL!$R$22</f>
        <v/>
      </c>
      <c r="G83" s="200" t="str">
        <f>CalcL!$S$22</f>
        <v/>
      </c>
      <c r="I83" s="196">
        <f t="shared" si="468"/>
        <v>4</v>
      </c>
      <c r="J83" s="197" t="str">
        <f t="shared" ref="J83:J88" si="1274">$C83</f>
        <v>Inglaterra</v>
      </c>
      <c r="K83" s="198">
        <f t="shared" ref="K83:K88" si="1275">$D83</f>
        <v>11</v>
      </c>
      <c r="L83" s="197" t="str">
        <f t="shared" ref="L83:L88" si="1276">$E83</f>
        <v>Croácia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Inglaterra</v>
      </c>
      <c r="X83" s="198">
        <f t="shared" ref="X83:X88" si="1280">$D83</f>
        <v>11</v>
      </c>
      <c r="Y83" s="197" t="str">
        <f t="shared" ref="Y83:Y88" si="1281">$E83</f>
        <v>Croácia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Inglaterra</v>
      </c>
      <c r="AK83" s="198">
        <f t="shared" ref="AK83:AK88" si="1285">$D83</f>
        <v>11</v>
      </c>
      <c r="AL83" s="197" t="str">
        <f t="shared" ref="AL83:AL88" si="1286">$E83</f>
        <v>Croácia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Inglaterra</v>
      </c>
      <c r="AX83" s="198">
        <f t="shared" ref="AX83:AX88" si="1290">$D83</f>
        <v>11</v>
      </c>
      <c r="AY83" s="197" t="str">
        <f t="shared" ref="AY83:AY88" si="1291">$E83</f>
        <v>Croácia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Inglaterra</v>
      </c>
      <c r="BK83" s="198">
        <f t="shared" ref="BK83:BK88" si="1295">$D83</f>
        <v>11</v>
      </c>
      <c r="BL83" s="197" t="str">
        <f t="shared" ref="BL83:BL88" si="1296">$E83</f>
        <v>Croácia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Inglaterra</v>
      </c>
      <c r="BX83" s="198">
        <f t="shared" ref="BX83:BX88" si="1300">$D83</f>
        <v>11</v>
      </c>
      <c r="BY83" s="197" t="str">
        <f t="shared" ref="BY83:BY88" si="1301">$E83</f>
        <v>Croácia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Inglaterra</v>
      </c>
      <c r="CK83" s="198">
        <f t="shared" ref="CK83:CK88" si="1305">$D83</f>
        <v>11</v>
      </c>
      <c r="CL83" s="197" t="str">
        <f t="shared" ref="CL83:CL88" si="1306">$E83</f>
        <v>Croácia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Inglaterra</v>
      </c>
      <c r="CX83" s="198">
        <f t="shared" ref="CX83:CX88" si="1310">$D83</f>
        <v>11</v>
      </c>
      <c r="CY83" s="197" t="str">
        <f t="shared" ref="CY83:CY88" si="1311">$E83</f>
        <v>Croácia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Inglaterra</v>
      </c>
      <c r="DK83" s="198">
        <f t="shared" ref="DK83:DK88" si="1315">$D83</f>
        <v>11</v>
      </c>
      <c r="DL83" s="197" t="str">
        <f t="shared" ref="DL83:DL88" si="1316">$E83</f>
        <v>Croácia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Inglaterra</v>
      </c>
      <c r="DX83" s="198">
        <f t="shared" ref="DX83:DX88" si="1320">$D83</f>
        <v>11</v>
      </c>
      <c r="DY83" s="197" t="str">
        <f t="shared" ref="DY83:DY88" si="1321">$E83</f>
        <v>Croácia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Inglaterra</v>
      </c>
      <c r="EK83" s="198">
        <f t="shared" ref="EK83:EK88" si="1325">$D83</f>
        <v>11</v>
      </c>
      <c r="EL83" s="197" t="str">
        <f t="shared" ref="EL83:EL88" si="1326">$E83</f>
        <v>Croácia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Inglaterra</v>
      </c>
      <c r="EX83" s="198">
        <f t="shared" ref="EX83:EX88" si="1330">$D83</f>
        <v>11</v>
      </c>
      <c r="EY83" s="197" t="str">
        <f t="shared" ref="EY83:EY88" si="1331">$E83</f>
        <v>Croácia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Inglaterra</v>
      </c>
      <c r="FK83" s="198">
        <f t="shared" ref="FK83:FK88" si="1335">$D83</f>
        <v>11</v>
      </c>
      <c r="FL83" s="197" t="str">
        <f t="shared" ref="FL83:FL88" si="1336">$E83</f>
        <v>Croácia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Inglaterra</v>
      </c>
      <c r="FX83" s="198">
        <f t="shared" ref="FX83:FX88" si="1340">$D83</f>
        <v>11</v>
      </c>
      <c r="FY83" s="197" t="str">
        <f t="shared" ref="FY83:FY88" si="1341">$E83</f>
        <v>Croácia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Inglaterra</v>
      </c>
      <c r="GK83" s="198">
        <f t="shared" ref="GK83:GK88" si="1345">$D83</f>
        <v>11</v>
      </c>
      <c r="GL83" s="197" t="str">
        <f t="shared" ref="GL83:GL88" si="1346">$E83</f>
        <v>Croácia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Inglaterra</v>
      </c>
      <c r="GX83" s="198">
        <f t="shared" ref="GX83:GX88" si="1350">$D83</f>
        <v>11</v>
      </c>
      <c r="GY83" s="197" t="str">
        <f t="shared" ref="GY83:GY88" si="1351">$E83</f>
        <v>Croácia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Inglaterra</v>
      </c>
      <c r="HK83" s="198">
        <f t="shared" ref="HK83:HK88" si="1355">$D83</f>
        <v>11</v>
      </c>
      <c r="HL83" s="197" t="str">
        <f t="shared" ref="HL83:HL88" si="1356">$E83</f>
        <v>Croácia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Inglaterra</v>
      </c>
      <c r="HX83" s="198">
        <f t="shared" ref="HX83:HX88" si="1360">$D83</f>
        <v>11</v>
      </c>
      <c r="HY83" s="197" t="str">
        <f t="shared" ref="HY83:HY88" si="1361">$E83</f>
        <v>Croácia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Inglaterra</v>
      </c>
      <c r="IK83" s="198">
        <f t="shared" ref="IK83:IK88" si="1365">$D83</f>
        <v>11</v>
      </c>
      <c r="IL83" s="197" t="str">
        <f t="shared" ref="IL83:IL88" si="1366">$E83</f>
        <v>Croácia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Inglaterra</v>
      </c>
      <c r="IX83" s="198">
        <f t="shared" ref="IX83:IX88" si="1370">$D83</f>
        <v>11</v>
      </c>
      <c r="IY83" s="197" t="str">
        <f t="shared" ref="IY83:IY88" si="1371">$E83</f>
        <v>Croácia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Inglaterra</v>
      </c>
      <c r="JK83" s="198">
        <f t="shared" ref="JK83:JK88" si="1375">$D83</f>
        <v>11</v>
      </c>
      <c r="JL83" s="197" t="str">
        <f t="shared" ref="JL83:JL88" si="1376">$E83</f>
        <v>Croácia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Inglaterra</v>
      </c>
      <c r="JX83" s="198">
        <f t="shared" ref="JX83:JX88" si="1380">$D83</f>
        <v>11</v>
      </c>
      <c r="JY83" s="197" t="str">
        <f t="shared" ref="JY83:JY88" si="1381">$E83</f>
        <v>Croácia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Inglaterra</v>
      </c>
      <c r="KK83" s="198">
        <f t="shared" ref="KK83:KK88" si="1385">$D83</f>
        <v>11</v>
      </c>
      <c r="KL83" s="197" t="str">
        <f t="shared" ref="KL83:KL88" si="1386">$E83</f>
        <v>Croácia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Inglaterra</v>
      </c>
      <c r="KX83" s="198">
        <f t="shared" ref="KX83:KX88" si="1390">$D83</f>
        <v>11</v>
      </c>
      <c r="KY83" s="197" t="str">
        <f t="shared" ref="KY83:KY88" si="1391">$E83</f>
        <v>Croácia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Inglaterra</v>
      </c>
      <c r="LK83" s="198">
        <f t="shared" ref="LK83:LK88" si="1395">$D83</f>
        <v>11</v>
      </c>
      <c r="LL83" s="197" t="str">
        <f t="shared" ref="LL83:LL88" si="1396">$E83</f>
        <v>Croácia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Inglaterra</v>
      </c>
      <c r="LX83" s="198">
        <f t="shared" ref="LX83:LX88" si="1400">$D83</f>
        <v>11</v>
      </c>
      <c r="LY83" s="197" t="str">
        <f t="shared" ref="LY83:LY88" si="1401">$E83</f>
        <v>Croácia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Gana</v>
      </c>
      <c r="D84" s="198">
        <f>INDEX(Groups!$C$7:$C$65,MATCH(E84,Groups!$D$7:$D$65,0))</f>
        <v>33</v>
      </c>
      <c r="E84" s="197" t="str">
        <f>CalcL!$Q$23</f>
        <v>Panamá</v>
      </c>
      <c r="F84" s="729" t="str">
        <f>CalcL!$R$23</f>
        <v/>
      </c>
      <c r="G84" s="200" t="str">
        <f>CalcL!$S$23</f>
        <v/>
      </c>
      <c r="I84" s="196">
        <f t="shared" si="468"/>
        <v>74</v>
      </c>
      <c r="J84" s="197" t="str">
        <f t="shared" si="1274"/>
        <v>Gana</v>
      </c>
      <c r="K84" s="198">
        <f t="shared" si="1275"/>
        <v>33</v>
      </c>
      <c r="L84" s="197" t="str">
        <f t="shared" si="1276"/>
        <v>Panamá</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Gana</v>
      </c>
      <c r="X84" s="198">
        <f t="shared" si="1280"/>
        <v>33</v>
      </c>
      <c r="Y84" s="197" t="str">
        <f t="shared" si="1281"/>
        <v>Panamá</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Gana</v>
      </c>
      <c r="AK84" s="198">
        <f t="shared" si="1285"/>
        <v>33</v>
      </c>
      <c r="AL84" s="197" t="str">
        <f t="shared" si="1286"/>
        <v>Panamá</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Gana</v>
      </c>
      <c r="AX84" s="198">
        <f t="shared" si="1290"/>
        <v>33</v>
      </c>
      <c r="AY84" s="197" t="str">
        <f t="shared" si="1291"/>
        <v>Panamá</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Gana</v>
      </c>
      <c r="BK84" s="198">
        <f t="shared" si="1295"/>
        <v>33</v>
      </c>
      <c r="BL84" s="197" t="str">
        <f t="shared" si="1296"/>
        <v>Panamá</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Gana</v>
      </c>
      <c r="BX84" s="198">
        <f t="shared" si="1300"/>
        <v>33</v>
      </c>
      <c r="BY84" s="197" t="str">
        <f t="shared" si="1301"/>
        <v>Panamá</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Gana</v>
      </c>
      <c r="CK84" s="198">
        <f t="shared" si="1305"/>
        <v>33</v>
      </c>
      <c r="CL84" s="197" t="str">
        <f t="shared" si="1306"/>
        <v>Panamá</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Gana</v>
      </c>
      <c r="CX84" s="198">
        <f t="shared" si="1310"/>
        <v>33</v>
      </c>
      <c r="CY84" s="197" t="str">
        <f t="shared" si="1311"/>
        <v>Panamá</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Gana</v>
      </c>
      <c r="DK84" s="198">
        <f t="shared" si="1315"/>
        <v>33</v>
      </c>
      <c r="DL84" s="197" t="str">
        <f t="shared" si="1316"/>
        <v>Panamá</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Gana</v>
      </c>
      <c r="DX84" s="198">
        <f t="shared" si="1320"/>
        <v>33</v>
      </c>
      <c r="DY84" s="197" t="str">
        <f t="shared" si="1321"/>
        <v>Panamá</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Gana</v>
      </c>
      <c r="EK84" s="198">
        <f t="shared" si="1325"/>
        <v>33</v>
      </c>
      <c r="EL84" s="197" t="str">
        <f t="shared" si="1326"/>
        <v>Panamá</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Gana</v>
      </c>
      <c r="EX84" s="198">
        <f t="shared" si="1330"/>
        <v>33</v>
      </c>
      <c r="EY84" s="197" t="str">
        <f t="shared" si="1331"/>
        <v>Panamá</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Gana</v>
      </c>
      <c r="FK84" s="198">
        <f t="shared" si="1335"/>
        <v>33</v>
      </c>
      <c r="FL84" s="197" t="str">
        <f t="shared" si="1336"/>
        <v>Panamá</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Gana</v>
      </c>
      <c r="FX84" s="198">
        <f t="shared" si="1340"/>
        <v>33</v>
      </c>
      <c r="FY84" s="197" t="str">
        <f t="shared" si="1341"/>
        <v>Panamá</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Gana</v>
      </c>
      <c r="GK84" s="198">
        <f t="shared" si="1345"/>
        <v>33</v>
      </c>
      <c r="GL84" s="197" t="str">
        <f t="shared" si="1346"/>
        <v>Panamá</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Gana</v>
      </c>
      <c r="GX84" s="198">
        <f t="shared" si="1350"/>
        <v>33</v>
      </c>
      <c r="GY84" s="197" t="str">
        <f t="shared" si="1351"/>
        <v>Panamá</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Gana</v>
      </c>
      <c r="HK84" s="198">
        <f t="shared" si="1355"/>
        <v>33</v>
      </c>
      <c r="HL84" s="197" t="str">
        <f t="shared" si="1356"/>
        <v>Panamá</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Gana</v>
      </c>
      <c r="HX84" s="198">
        <f t="shared" si="1360"/>
        <v>33</v>
      </c>
      <c r="HY84" s="197" t="str">
        <f t="shared" si="1361"/>
        <v>Panamá</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Gana</v>
      </c>
      <c r="IK84" s="198">
        <f t="shared" si="1365"/>
        <v>33</v>
      </c>
      <c r="IL84" s="197" t="str">
        <f t="shared" si="1366"/>
        <v>Panamá</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Gana</v>
      </c>
      <c r="IX84" s="198">
        <f t="shared" si="1370"/>
        <v>33</v>
      </c>
      <c r="IY84" s="197" t="str">
        <f t="shared" si="1371"/>
        <v>Panamá</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Gana</v>
      </c>
      <c r="JK84" s="198">
        <f t="shared" si="1375"/>
        <v>33</v>
      </c>
      <c r="JL84" s="197" t="str">
        <f t="shared" si="1376"/>
        <v>Panamá</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Gana</v>
      </c>
      <c r="JX84" s="198">
        <f t="shared" si="1380"/>
        <v>33</v>
      </c>
      <c r="JY84" s="197" t="str">
        <f t="shared" si="1381"/>
        <v>Panamá</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Gana</v>
      </c>
      <c r="KK84" s="198">
        <f t="shared" si="1385"/>
        <v>33</v>
      </c>
      <c r="KL84" s="197" t="str">
        <f t="shared" si="1386"/>
        <v>Panamá</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Gana</v>
      </c>
      <c r="KX84" s="198">
        <f t="shared" si="1390"/>
        <v>33</v>
      </c>
      <c r="KY84" s="197" t="str">
        <f t="shared" si="1391"/>
        <v>Panamá</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Gana</v>
      </c>
      <c r="LK84" s="198">
        <f t="shared" si="1395"/>
        <v>33</v>
      </c>
      <c r="LL84" s="197" t="str">
        <f t="shared" si="1396"/>
        <v>Panamá</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Gana</v>
      </c>
      <c r="LX84" s="198">
        <f t="shared" si="1400"/>
        <v>33</v>
      </c>
      <c r="LY84" s="197" t="str">
        <f t="shared" si="1401"/>
        <v>Panamá</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Inglaterra</v>
      </c>
      <c r="D85" s="198">
        <f>INDEX(Groups!$C$7:$C$65,MATCH(E85,Groups!$D$7:$D$65,0))</f>
        <v>74</v>
      </c>
      <c r="E85" s="197" t="str">
        <f>CalcL!$Q$24</f>
        <v>Gana</v>
      </c>
      <c r="F85" s="199" t="str">
        <f>CalcL!$R$24</f>
        <v/>
      </c>
      <c r="G85" s="200" t="str">
        <f>CalcL!$S$24</f>
        <v/>
      </c>
      <c r="I85" s="196">
        <f t="shared" si="468"/>
        <v>4</v>
      </c>
      <c r="J85" s="197" t="str">
        <f t="shared" si="1274"/>
        <v>Inglaterra</v>
      </c>
      <c r="K85" s="198">
        <f t="shared" si="1275"/>
        <v>74</v>
      </c>
      <c r="L85" s="197" t="str">
        <f t="shared" si="1276"/>
        <v>Gana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Inglaterra</v>
      </c>
      <c r="X85" s="198">
        <f t="shared" si="1280"/>
        <v>74</v>
      </c>
      <c r="Y85" s="197" t="str">
        <f t="shared" si="1281"/>
        <v>Gana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Inglaterra</v>
      </c>
      <c r="AK85" s="198">
        <f t="shared" si="1285"/>
        <v>74</v>
      </c>
      <c r="AL85" s="197" t="str">
        <f t="shared" si="1286"/>
        <v>Gana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Inglaterra</v>
      </c>
      <c r="AX85" s="198">
        <f t="shared" si="1290"/>
        <v>74</v>
      </c>
      <c r="AY85" s="197" t="str">
        <f t="shared" si="1291"/>
        <v>Gana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Inglaterra</v>
      </c>
      <c r="BK85" s="198">
        <f t="shared" si="1295"/>
        <v>74</v>
      </c>
      <c r="BL85" s="197" t="str">
        <f t="shared" si="1296"/>
        <v>Gana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Inglaterra</v>
      </c>
      <c r="BX85" s="198">
        <f t="shared" si="1300"/>
        <v>74</v>
      </c>
      <c r="BY85" s="197" t="str">
        <f t="shared" si="1301"/>
        <v>Gana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Inglaterra</v>
      </c>
      <c r="CK85" s="198">
        <f t="shared" si="1305"/>
        <v>74</v>
      </c>
      <c r="CL85" s="197" t="str">
        <f t="shared" si="1306"/>
        <v>Gana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Inglaterra</v>
      </c>
      <c r="CX85" s="198">
        <f t="shared" si="1310"/>
        <v>74</v>
      </c>
      <c r="CY85" s="197" t="str">
        <f t="shared" si="1311"/>
        <v>Gana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Inglaterra</v>
      </c>
      <c r="DK85" s="198">
        <f t="shared" si="1315"/>
        <v>74</v>
      </c>
      <c r="DL85" s="197" t="str">
        <f t="shared" si="1316"/>
        <v>Gana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Inglaterra</v>
      </c>
      <c r="DX85" s="198">
        <f t="shared" si="1320"/>
        <v>74</v>
      </c>
      <c r="DY85" s="197" t="str">
        <f t="shared" si="1321"/>
        <v>Gana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Inglaterra</v>
      </c>
      <c r="EK85" s="198">
        <f t="shared" si="1325"/>
        <v>74</v>
      </c>
      <c r="EL85" s="197" t="str">
        <f t="shared" si="1326"/>
        <v>Gana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Inglaterra</v>
      </c>
      <c r="EX85" s="198">
        <f t="shared" si="1330"/>
        <v>74</v>
      </c>
      <c r="EY85" s="197" t="str">
        <f t="shared" si="1331"/>
        <v>Gana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Inglaterra</v>
      </c>
      <c r="FK85" s="198">
        <f t="shared" si="1335"/>
        <v>74</v>
      </c>
      <c r="FL85" s="197" t="str">
        <f t="shared" si="1336"/>
        <v>Gana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Inglaterra</v>
      </c>
      <c r="FX85" s="198">
        <f t="shared" si="1340"/>
        <v>74</v>
      </c>
      <c r="FY85" s="197" t="str">
        <f t="shared" si="1341"/>
        <v>Gana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Inglaterra</v>
      </c>
      <c r="GK85" s="198">
        <f t="shared" si="1345"/>
        <v>74</v>
      </c>
      <c r="GL85" s="197" t="str">
        <f t="shared" si="1346"/>
        <v>Gana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Inglaterra</v>
      </c>
      <c r="GX85" s="198">
        <f t="shared" si="1350"/>
        <v>74</v>
      </c>
      <c r="GY85" s="197" t="str">
        <f t="shared" si="1351"/>
        <v>Gana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Inglaterra</v>
      </c>
      <c r="HK85" s="198">
        <f t="shared" si="1355"/>
        <v>74</v>
      </c>
      <c r="HL85" s="197" t="str">
        <f t="shared" si="1356"/>
        <v>Gana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Inglaterra</v>
      </c>
      <c r="HX85" s="198">
        <f t="shared" si="1360"/>
        <v>74</v>
      </c>
      <c r="HY85" s="197" t="str">
        <f t="shared" si="1361"/>
        <v>Gana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Inglaterra</v>
      </c>
      <c r="IK85" s="198">
        <f t="shared" si="1365"/>
        <v>74</v>
      </c>
      <c r="IL85" s="197" t="str">
        <f t="shared" si="1366"/>
        <v>Gana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Inglaterra</v>
      </c>
      <c r="IX85" s="198">
        <f t="shared" si="1370"/>
        <v>74</v>
      </c>
      <c r="IY85" s="197" t="str">
        <f t="shared" si="1371"/>
        <v>Gana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Inglaterra</v>
      </c>
      <c r="JK85" s="198">
        <f t="shared" si="1375"/>
        <v>74</v>
      </c>
      <c r="JL85" s="197" t="str">
        <f t="shared" si="1376"/>
        <v>Gana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Inglaterra</v>
      </c>
      <c r="JX85" s="198">
        <f t="shared" si="1380"/>
        <v>74</v>
      </c>
      <c r="JY85" s="197" t="str">
        <f t="shared" si="1381"/>
        <v>Gana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Inglaterra</v>
      </c>
      <c r="KK85" s="198">
        <f t="shared" si="1385"/>
        <v>74</v>
      </c>
      <c r="KL85" s="197" t="str">
        <f t="shared" si="1386"/>
        <v>Gana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Inglaterra</v>
      </c>
      <c r="KX85" s="198">
        <f t="shared" si="1390"/>
        <v>74</v>
      </c>
      <c r="KY85" s="197" t="str">
        <f t="shared" si="1391"/>
        <v>Gana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Inglaterra</v>
      </c>
      <c r="LK85" s="198">
        <f t="shared" si="1395"/>
        <v>74</v>
      </c>
      <c r="LL85" s="197" t="str">
        <f t="shared" si="1396"/>
        <v>Gana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Inglaterra</v>
      </c>
      <c r="LX85" s="198">
        <f t="shared" si="1400"/>
        <v>74</v>
      </c>
      <c r="LY85" s="197" t="str">
        <f t="shared" si="1401"/>
        <v>Gana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Panamá</v>
      </c>
      <c r="D86" s="198">
        <f>INDEX(Groups!$C$7:$C$65,MATCH(E86,Groups!$D$7:$D$65,0))</f>
        <v>11</v>
      </c>
      <c r="E86" s="197" t="str">
        <f>CalcL!$Q$25</f>
        <v>Croácia</v>
      </c>
      <c r="F86" s="199" t="str">
        <f>CalcL!$R$25</f>
        <v/>
      </c>
      <c r="G86" s="200" t="str">
        <f>CalcL!$S$25</f>
        <v/>
      </c>
      <c r="I86" s="196">
        <f t="shared" si="468"/>
        <v>33</v>
      </c>
      <c r="J86" s="197" t="str">
        <f t="shared" si="1274"/>
        <v>Panamá</v>
      </c>
      <c r="K86" s="198">
        <f t="shared" si="1275"/>
        <v>11</v>
      </c>
      <c r="L86" s="197" t="str">
        <f t="shared" si="1276"/>
        <v>Croácia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Panamá</v>
      </c>
      <c r="X86" s="198">
        <f t="shared" si="1280"/>
        <v>11</v>
      </c>
      <c r="Y86" s="197" t="str">
        <f t="shared" si="1281"/>
        <v>Croácia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Panamá</v>
      </c>
      <c r="AK86" s="198">
        <f t="shared" si="1285"/>
        <v>11</v>
      </c>
      <c r="AL86" s="197" t="str">
        <f t="shared" si="1286"/>
        <v>Croácia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Panamá</v>
      </c>
      <c r="AX86" s="198">
        <f t="shared" si="1290"/>
        <v>11</v>
      </c>
      <c r="AY86" s="197" t="str">
        <f t="shared" si="1291"/>
        <v>Croácia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Panamá</v>
      </c>
      <c r="BK86" s="198">
        <f t="shared" si="1295"/>
        <v>11</v>
      </c>
      <c r="BL86" s="197" t="str">
        <f t="shared" si="1296"/>
        <v>Croácia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Panamá</v>
      </c>
      <c r="BX86" s="198">
        <f t="shared" si="1300"/>
        <v>11</v>
      </c>
      <c r="BY86" s="197" t="str">
        <f t="shared" si="1301"/>
        <v>Croácia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Panamá</v>
      </c>
      <c r="CK86" s="198">
        <f t="shared" si="1305"/>
        <v>11</v>
      </c>
      <c r="CL86" s="197" t="str">
        <f t="shared" si="1306"/>
        <v>Croácia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Panamá</v>
      </c>
      <c r="CX86" s="198">
        <f t="shared" si="1310"/>
        <v>11</v>
      </c>
      <c r="CY86" s="197" t="str">
        <f t="shared" si="1311"/>
        <v>Croácia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Panamá</v>
      </c>
      <c r="DK86" s="198">
        <f t="shared" si="1315"/>
        <v>11</v>
      </c>
      <c r="DL86" s="197" t="str">
        <f t="shared" si="1316"/>
        <v>Croácia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Panamá</v>
      </c>
      <c r="DX86" s="198">
        <f t="shared" si="1320"/>
        <v>11</v>
      </c>
      <c r="DY86" s="197" t="str">
        <f t="shared" si="1321"/>
        <v>Croácia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Panamá</v>
      </c>
      <c r="EK86" s="198">
        <f t="shared" si="1325"/>
        <v>11</v>
      </c>
      <c r="EL86" s="197" t="str">
        <f t="shared" si="1326"/>
        <v>Croácia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Panamá</v>
      </c>
      <c r="EX86" s="198">
        <f t="shared" si="1330"/>
        <v>11</v>
      </c>
      <c r="EY86" s="197" t="str">
        <f t="shared" si="1331"/>
        <v>Croácia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Panamá</v>
      </c>
      <c r="FK86" s="198">
        <f t="shared" si="1335"/>
        <v>11</v>
      </c>
      <c r="FL86" s="197" t="str">
        <f t="shared" si="1336"/>
        <v>Croácia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Panamá</v>
      </c>
      <c r="FX86" s="198">
        <f t="shared" si="1340"/>
        <v>11</v>
      </c>
      <c r="FY86" s="197" t="str">
        <f t="shared" si="1341"/>
        <v>Croácia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Panamá</v>
      </c>
      <c r="GK86" s="198">
        <f t="shared" si="1345"/>
        <v>11</v>
      </c>
      <c r="GL86" s="197" t="str">
        <f t="shared" si="1346"/>
        <v>Croácia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Panamá</v>
      </c>
      <c r="GX86" s="198">
        <f t="shared" si="1350"/>
        <v>11</v>
      </c>
      <c r="GY86" s="197" t="str">
        <f t="shared" si="1351"/>
        <v>Croácia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Panamá</v>
      </c>
      <c r="HK86" s="198">
        <f t="shared" si="1355"/>
        <v>11</v>
      </c>
      <c r="HL86" s="197" t="str">
        <f t="shared" si="1356"/>
        <v>Croácia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Panamá</v>
      </c>
      <c r="HX86" s="198">
        <f t="shared" si="1360"/>
        <v>11</v>
      </c>
      <c r="HY86" s="197" t="str">
        <f t="shared" si="1361"/>
        <v>Croácia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Panamá</v>
      </c>
      <c r="IK86" s="198">
        <f t="shared" si="1365"/>
        <v>11</v>
      </c>
      <c r="IL86" s="197" t="str">
        <f t="shared" si="1366"/>
        <v>Croácia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Panamá</v>
      </c>
      <c r="IX86" s="198">
        <f t="shared" si="1370"/>
        <v>11</v>
      </c>
      <c r="IY86" s="197" t="str">
        <f t="shared" si="1371"/>
        <v>Croácia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Panamá</v>
      </c>
      <c r="JK86" s="198">
        <f t="shared" si="1375"/>
        <v>11</v>
      </c>
      <c r="JL86" s="197" t="str">
        <f t="shared" si="1376"/>
        <v>Croácia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Panamá</v>
      </c>
      <c r="JX86" s="198">
        <f t="shared" si="1380"/>
        <v>11</v>
      </c>
      <c r="JY86" s="197" t="str">
        <f t="shared" si="1381"/>
        <v>Croácia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Panamá</v>
      </c>
      <c r="KK86" s="198">
        <f t="shared" si="1385"/>
        <v>11</v>
      </c>
      <c r="KL86" s="197" t="str">
        <f t="shared" si="1386"/>
        <v>Croácia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Panamá</v>
      </c>
      <c r="KX86" s="198">
        <f t="shared" si="1390"/>
        <v>11</v>
      </c>
      <c r="KY86" s="197" t="str">
        <f t="shared" si="1391"/>
        <v>Croácia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Panamá</v>
      </c>
      <c r="LK86" s="198">
        <f t="shared" si="1395"/>
        <v>11</v>
      </c>
      <c r="LL86" s="197" t="str">
        <f t="shared" si="1396"/>
        <v>Croácia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Panamá</v>
      </c>
      <c r="LX86" s="198">
        <f t="shared" si="1400"/>
        <v>11</v>
      </c>
      <c r="LY86" s="197" t="str">
        <f t="shared" si="1401"/>
        <v>Croácia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Panamá</v>
      </c>
      <c r="D87" s="198">
        <f>INDEX(Groups!$C$7:$C$65,MATCH(E87,Groups!$D$7:$D$65,0))</f>
        <v>4</v>
      </c>
      <c r="E87" s="197" t="str">
        <f>CalcL!$Q$26</f>
        <v>Inglaterra</v>
      </c>
      <c r="F87" s="199" t="str">
        <f>CalcL!$R$26</f>
        <v/>
      </c>
      <c r="G87" s="200" t="str">
        <f>CalcL!$S$26</f>
        <v/>
      </c>
      <c r="I87" s="196">
        <f t="shared" si="468"/>
        <v>33</v>
      </c>
      <c r="J87" s="197" t="str">
        <f t="shared" si="1274"/>
        <v>Panamá</v>
      </c>
      <c r="K87" s="198">
        <f t="shared" si="1275"/>
        <v>4</v>
      </c>
      <c r="L87" s="197" t="str">
        <f t="shared" si="1276"/>
        <v>Inglaterra</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Panamá</v>
      </c>
      <c r="X87" s="198">
        <f t="shared" si="1280"/>
        <v>4</v>
      </c>
      <c r="Y87" s="197" t="str">
        <f t="shared" si="1281"/>
        <v>Inglaterra</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Panamá</v>
      </c>
      <c r="AK87" s="198">
        <f t="shared" si="1285"/>
        <v>4</v>
      </c>
      <c r="AL87" s="197" t="str">
        <f t="shared" si="1286"/>
        <v>Inglaterra</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Panamá</v>
      </c>
      <c r="AX87" s="198">
        <f t="shared" si="1290"/>
        <v>4</v>
      </c>
      <c r="AY87" s="197" t="str">
        <f t="shared" si="1291"/>
        <v>Inglaterra</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Panamá</v>
      </c>
      <c r="BK87" s="198">
        <f t="shared" si="1295"/>
        <v>4</v>
      </c>
      <c r="BL87" s="197" t="str">
        <f t="shared" si="1296"/>
        <v>Inglaterra</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Panamá</v>
      </c>
      <c r="BX87" s="198">
        <f t="shared" si="1300"/>
        <v>4</v>
      </c>
      <c r="BY87" s="197" t="str">
        <f t="shared" si="1301"/>
        <v>Inglaterra</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Panamá</v>
      </c>
      <c r="CK87" s="198">
        <f t="shared" si="1305"/>
        <v>4</v>
      </c>
      <c r="CL87" s="197" t="str">
        <f t="shared" si="1306"/>
        <v>Inglaterra</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Panamá</v>
      </c>
      <c r="CX87" s="198">
        <f t="shared" si="1310"/>
        <v>4</v>
      </c>
      <c r="CY87" s="197" t="str">
        <f t="shared" si="1311"/>
        <v>Inglaterra</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Panamá</v>
      </c>
      <c r="DK87" s="198">
        <f t="shared" si="1315"/>
        <v>4</v>
      </c>
      <c r="DL87" s="197" t="str">
        <f t="shared" si="1316"/>
        <v>Inglaterra</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Panamá</v>
      </c>
      <c r="DX87" s="198">
        <f t="shared" si="1320"/>
        <v>4</v>
      </c>
      <c r="DY87" s="197" t="str">
        <f t="shared" si="1321"/>
        <v>Inglaterra</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Panamá</v>
      </c>
      <c r="EK87" s="198">
        <f t="shared" si="1325"/>
        <v>4</v>
      </c>
      <c r="EL87" s="197" t="str">
        <f t="shared" si="1326"/>
        <v>Inglaterra</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Panamá</v>
      </c>
      <c r="EX87" s="198">
        <f t="shared" si="1330"/>
        <v>4</v>
      </c>
      <c r="EY87" s="197" t="str">
        <f t="shared" si="1331"/>
        <v>Inglaterra</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Panamá</v>
      </c>
      <c r="FK87" s="198">
        <f t="shared" si="1335"/>
        <v>4</v>
      </c>
      <c r="FL87" s="197" t="str">
        <f t="shared" si="1336"/>
        <v>Inglaterra</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Panamá</v>
      </c>
      <c r="FX87" s="198">
        <f t="shared" si="1340"/>
        <v>4</v>
      </c>
      <c r="FY87" s="197" t="str">
        <f t="shared" si="1341"/>
        <v>Inglaterra</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Panamá</v>
      </c>
      <c r="GK87" s="198">
        <f t="shared" si="1345"/>
        <v>4</v>
      </c>
      <c r="GL87" s="197" t="str">
        <f t="shared" si="1346"/>
        <v>Inglaterra</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Panamá</v>
      </c>
      <c r="GX87" s="198">
        <f t="shared" si="1350"/>
        <v>4</v>
      </c>
      <c r="GY87" s="197" t="str">
        <f t="shared" si="1351"/>
        <v>Inglaterra</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Panamá</v>
      </c>
      <c r="HK87" s="198">
        <f t="shared" si="1355"/>
        <v>4</v>
      </c>
      <c r="HL87" s="197" t="str">
        <f t="shared" si="1356"/>
        <v>Inglaterra</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Panamá</v>
      </c>
      <c r="HX87" s="198">
        <f t="shared" si="1360"/>
        <v>4</v>
      </c>
      <c r="HY87" s="197" t="str">
        <f t="shared" si="1361"/>
        <v>Inglaterra</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Panamá</v>
      </c>
      <c r="IK87" s="198">
        <f t="shared" si="1365"/>
        <v>4</v>
      </c>
      <c r="IL87" s="197" t="str">
        <f t="shared" si="1366"/>
        <v>Inglaterra</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Panamá</v>
      </c>
      <c r="IX87" s="198">
        <f t="shared" si="1370"/>
        <v>4</v>
      </c>
      <c r="IY87" s="197" t="str">
        <f t="shared" si="1371"/>
        <v>Inglaterra</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Panamá</v>
      </c>
      <c r="JK87" s="198">
        <f t="shared" si="1375"/>
        <v>4</v>
      </c>
      <c r="JL87" s="197" t="str">
        <f t="shared" si="1376"/>
        <v>Inglaterra</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Panamá</v>
      </c>
      <c r="JX87" s="198">
        <f t="shared" si="1380"/>
        <v>4</v>
      </c>
      <c r="JY87" s="197" t="str">
        <f t="shared" si="1381"/>
        <v>Inglaterra</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Panamá</v>
      </c>
      <c r="KK87" s="198">
        <f t="shared" si="1385"/>
        <v>4</v>
      </c>
      <c r="KL87" s="197" t="str">
        <f t="shared" si="1386"/>
        <v>Inglaterra</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Panamá</v>
      </c>
      <c r="KX87" s="198">
        <f t="shared" si="1390"/>
        <v>4</v>
      </c>
      <c r="KY87" s="197" t="str">
        <f t="shared" si="1391"/>
        <v>Inglaterra</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Panamá</v>
      </c>
      <c r="LK87" s="198">
        <f t="shared" si="1395"/>
        <v>4</v>
      </c>
      <c r="LL87" s="197" t="str">
        <f t="shared" si="1396"/>
        <v>Inglaterra</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Panamá</v>
      </c>
      <c r="LX87" s="198">
        <f t="shared" si="1400"/>
        <v>4</v>
      </c>
      <c r="LY87" s="197" t="str">
        <f t="shared" si="1401"/>
        <v>Inglaterra</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Croácia</v>
      </c>
      <c r="D88" s="198">
        <f>INDEX(Groups!$C$7:$C$65,MATCH(E88,Groups!$D$7:$D$65,0))</f>
        <v>74</v>
      </c>
      <c r="E88" s="197" t="str">
        <f>CalcL!$Q$27</f>
        <v>Gana</v>
      </c>
      <c r="F88" s="199" t="str">
        <f>CalcL!$R$27</f>
        <v/>
      </c>
      <c r="G88" s="200" t="str">
        <f>CalcL!$S$27</f>
        <v/>
      </c>
      <c r="I88" s="196">
        <f t="shared" si="468"/>
        <v>11</v>
      </c>
      <c r="J88" s="197" t="str">
        <f t="shared" si="1274"/>
        <v>Croácia</v>
      </c>
      <c r="K88" s="198">
        <f t="shared" si="1275"/>
        <v>74</v>
      </c>
      <c r="L88" s="197" t="str">
        <f t="shared" si="1276"/>
        <v>Gana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Croácia</v>
      </c>
      <c r="X88" s="198">
        <f t="shared" si="1280"/>
        <v>74</v>
      </c>
      <c r="Y88" s="197" t="str">
        <f t="shared" si="1281"/>
        <v>Gana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Croácia</v>
      </c>
      <c r="AK88" s="198">
        <f t="shared" si="1285"/>
        <v>74</v>
      </c>
      <c r="AL88" s="197" t="str">
        <f t="shared" si="1286"/>
        <v>Gana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Croácia</v>
      </c>
      <c r="AX88" s="198">
        <f t="shared" si="1290"/>
        <v>74</v>
      </c>
      <c r="AY88" s="197" t="str">
        <f t="shared" si="1291"/>
        <v>Gana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Croácia</v>
      </c>
      <c r="BK88" s="198">
        <f t="shared" si="1295"/>
        <v>74</v>
      </c>
      <c r="BL88" s="197" t="str">
        <f t="shared" si="1296"/>
        <v>Gana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Croácia</v>
      </c>
      <c r="BX88" s="198">
        <f t="shared" si="1300"/>
        <v>74</v>
      </c>
      <c r="BY88" s="197" t="str">
        <f t="shared" si="1301"/>
        <v>Gana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Croácia</v>
      </c>
      <c r="CK88" s="198">
        <f t="shared" si="1305"/>
        <v>74</v>
      </c>
      <c r="CL88" s="197" t="str">
        <f t="shared" si="1306"/>
        <v>Gana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Croácia</v>
      </c>
      <c r="CX88" s="198">
        <f t="shared" si="1310"/>
        <v>74</v>
      </c>
      <c r="CY88" s="197" t="str">
        <f t="shared" si="1311"/>
        <v>Gana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Croácia</v>
      </c>
      <c r="DK88" s="198">
        <f t="shared" si="1315"/>
        <v>74</v>
      </c>
      <c r="DL88" s="197" t="str">
        <f t="shared" si="1316"/>
        <v>Gana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Croácia</v>
      </c>
      <c r="DX88" s="198">
        <f t="shared" si="1320"/>
        <v>74</v>
      </c>
      <c r="DY88" s="197" t="str">
        <f t="shared" si="1321"/>
        <v>Gana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Croácia</v>
      </c>
      <c r="EK88" s="198">
        <f t="shared" si="1325"/>
        <v>74</v>
      </c>
      <c r="EL88" s="197" t="str">
        <f t="shared" si="1326"/>
        <v>Gana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Croácia</v>
      </c>
      <c r="EX88" s="198">
        <f t="shared" si="1330"/>
        <v>74</v>
      </c>
      <c r="EY88" s="197" t="str">
        <f t="shared" si="1331"/>
        <v>Gana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Croácia</v>
      </c>
      <c r="FK88" s="198">
        <f t="shared" si="1335"/>
        <v>74</v>
      </c>
      <c r="FL88" s="197" t="str">
        <f t="shared" si="1336"/>
        <v>Gana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Croácia</v>
      </c>
      <c r="FX88" s="198">
        <f t="shared" si="1340"/>
        <v>74</v>
      </c>
      <c r="FY88" s="197" t="str">
        <f t="shared" si="1341"/>
        <v>Gana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Croácia</v>
      </c>
      <c r="GK88" s="198">
        <f t="shared" si="1345"/>
        <v>74</v>
      </c>
      <c r="GL88" s="197" t="str">
        <f t="shared" si="1346"/>
        <v>Gana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Croácia</v>
      </c>
      <c r="GX88" s="198">
        <f t="shared" si="1350"/>
        <v>74</v>
      </c>
      <c r="GY88" s="197" t="str">
        <f t="shared" si="1351"/>
        <v>Gana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Croácia</v>
      </c>
      <c r="HK88" s="198">
        <f t="shared" si="1355"/>
        <v>74</v>
      </c>
      <c r="HL88" s="197" t="str">
        <f t="shared" si="1356"/>
        <v>Gana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Croácia</v>
      </c>
      <c r="HX88" s="198">
        <f t="shared" si="1360"/>
        <v>74</v>
      </c>
      <c r="HY88" s="197" t="str">
        <f t="shared" si="1361"/>
        <v>Gana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Croácia</v>
      </c>
      <c r="IK88" s="198">
        <f t="shared" si="1365"/>
        <v>74</v>
      </c>
      <c r="IL88" s="197" t="str">
        <f t="shared" si="1366"/>
        <v>Gana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Croácia</v>
      </c>
      <c r="IX88" s="198">
        <f t="shared" si="1370"/>
        <v>74</v>
      </c>
      <c r="IY88" s="197" t="str">
        <f t="shared" si="1371"/>
        <v>Gana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Croácia</v>
      </c>
      <c r="JK88" s="198">
        <f t="shared" si="1375"/>
        <v>74</v>
      </c>
      <c r="JL88" s="197" t="str">
        <f t="shared" si="1376"/>
        <v>Gana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Croácia</v>
      </c>
      <c r="JX88" s="198">
        <f t="shared" si="1380"/>
        <v>74</v>
      </c>
      <c r="JY88" s="197" t="str">
        <f t="shared" si="1381"/>
        <v>Gana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Croácia</v>
      </c>
      <c r="KK88" s="198">
        <f t="shared" si="1385"/>
        <v>74</v>
      </c>
      <c r="KL88" s="197" t="str">
        <f t="shared" si="1386"/>
        <v>Gana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Croácia</v>
      </c>
      <c r="KX88" s="198">
        <f t="shared" si="1390"/>
        <v>74</v>
      </c>
      <c r="KY88" s="197" t="str">
        <f t="shared" si="1391"/>
        <v>Gana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Croácia</v>
      </c>
      <c r="LK88" s="198">
        <f t="shared" si="1395"/>
        <v>74</v>
      </c>
      <c r="LL88" s="197" t="str">
        <f t="shared" si="1396"/>
        <v>Gana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Croácia</v>
      </c>
      <c r="LX88" s="198">
        <f t="shared" si="1400"/>
        <v>74</v>
      </c>
      <c r="LY88" s="197" t="str">
        <f t="shared" si="1401"/>
        <v>Gana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t="str">
        <f>IF(C90="","",INDEX(Groups!$C$7:$C$65,MATCH(C90,Groups!$D$7:$D$65,0)))</f>
        <v/>
      </c>
      <c r="C90" s="197" t="str">
        <f>'World Cup'!$B$50</f>
        <v/>
      </c>
      <c r="D90" s="198" t="str">
        <f>IF(E90="","",INDEX(Groups!$C$7:$C$65,MATCH(E90,Groups!$D$7:$D$65,0)))</f>
        <v/>
      </c>
      <c r="E90" s="197" t="str">
        <f>'World Cup'!$C$50</f>
        <v/>
      </c>
      <c r="F90" s="199" t="str">
        <f>IF(AND('World Cup'!$B$51&lt;&gt;"",'World Cup'!$C$51&lt;&gt;""),'World Cup'!$B$51+IF(AND('World Cup'!$B$53&lt;&gt;"",'World Cup'!$C$53&lt;&gt;"",'World Cup'!$B$51='World Cup'!$C$51),'World Cup'!$B$53,0),"")</f>
        <v/>
      </c>
      <c r="G90" s="200" t="str">
        <f>IF(AND('World Cup'!$B$51&lt;&gt;"",'World Cup'!$C$51&lt;&gt;""),'World Cup'!$C$51+IF(AND('World Cup'!$B$53&lt;&gt;"",'World Cup'!$C$53&lt;&gt;"",'World Cup'!$B$51='World Cup'!$C$51),'World Cup'!$C$53,0),"")</f>
        <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t="str">
        <f>IF(C91="","",INDEX(Groups!$C$7:$C$65,MATCH(C91,Groups!$D$7:$D$65,0)))</f>
        <v/>
      </c>
      <c r="C91" s="197" t="str">
        <f>'World Cup'!$E$50</f>
        <v/>
      </c>
      <c r="D91" s="198" t="str">
        <f>IF(E91="","",INDEX(Groups!$C$7:$C$65,MATCH(E91,Groups!$D$7:$D$65,0)))</f>
        <v/>
      </c>
      <c r="E91" s="197" t="str">
        <f>'World Cup'!$F$50</f>
        <v/>
      </c>
      <c r="F91" s="199" t="str">
        <f>IF(AND('World Cup'!$E$51&lt;&gt;"",'World Cup'!$F$51&lt;&gt;""),'World Cup'!$E$51+IF(AND('World Cup'!$E$53&lt;&gt;"",'World Cup'!$F$53&lt;&gt;"",'World Cup'!$E$51='World Cup'!$F$51),'World Cup'!$E$53,0),"")</f>
        <v/>
      </c>
      <c r="G91" s="200" t="str">
        <f>IF(AND('World Cup'!$E$51&lt;&gt;"",'World Cup'!$F$51&lt;&gt;""),'World Cup'!$F$51+IF(AND('World Cup'!$E$53&lt;&gt;"",'World Cup'!$F$53&lt;&gt;"",'World Cup'!$E$51='World Cup'!$F$51),'World Cup'!$F$53,0),"")</f>
        <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t="str">
        <f>IF(C92="","",INDEX(Groups!$C$7:$C$65,MATCH(C92,Groups!$D$7:$D$65,0)))</f>
        <v/>
      </c>
      <c r="C92" s="197" t="str">
        <f>'World Cup'!$H$50</f>
        <v/>
      </c>
      <c r="D92" s="198">
        <f>IF(E92="","",INDEX(Groups!$C$7:$C$65,MATCH(E92,Groups!$D$7:$D$65,0)))</f>
        <v>30</v>
      </c>
      <c r="E92" s="197" t="str">
        <f>'World Cup'!$I$50</f>
        <v>Canadá</v>
      </c>
      <c r="F92" s="199" t="str">
        <f>IF(AND('World Cup'!$H$51&lt;&gt;"",'World Cup'!$I$51&lt;&gt;""),'World Cup'!$H$51+IF(AND('World Cup'!$H$53&lt;&gt;"",'World Cup'!$I$53&lt;&gt;"",'World Cup'!$H$51='World Cup'!$I$51),'World Cup'!$H$53,0),"")</f>
        <v/>
      </c>
      <c r="G92" s="200" t="str">
        <f>IF(AND('World Cup'!$H$51&lt;&gt;"",'World Cup'!$I$51&lt;&gt;""),'World Cup'!$I$51+IF(AND('World Cup'!$H$53&lt;&gt;"",'World Cup'!$I$53&lt;&gt;"",'World Cup'!$H$51='World Cup'!$I$51),'World Cup'!$I$53,0),"")</f>
        <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t="str">
        <f>IF(C93="","",INDEX(Groups!$C$7:$C$65,MATCH(C93,Groups!$D$7:$D$65,0)))</f>
        <v/>
      </c>
      <c r="C93" s="197" t="str">
        <f>'World Cup'!$K$50</f>
        <v/>
      </c>
      <c r="D93" s="198" t="str">
        <f>IF(E93="","",INDEX(Groups!$C$7:$C$65,MATCH(E93,Groups!$D$7:$D$65,0)))</f>
        <v/>
      </c>
      <c r="E93" s="197" t="str">
        <f>'World Cup'!$L$50</f>
        <v/>
      </c>
      <c r="F93" s="199" t="str">
        <f>IF(AND('World Cup'!$K$51&lt;&gt;"",'World Cup'!$L$51&lt;&gt;""),'World Cup'!$K$51+IF(AND('World Cup'!$K$53&lt;&gt;"",'World Cup'!$L$53&lt;&gt;"",'World Cup'!$K$51='World Cup'!$L$51),'World Cup'!$K$53,0),"")</f>
        <v/>
      </c>
      <c r="G93" s="200" t="str">
        <f>IF(AND('World Cup'!$K$51&lt;&gt;"",'World Cup'!$L$51&lt;&gt;""),'World Cup'!$L$51+IF(AND('World Cup'!$K$53&lt;&gt;"",'World Cup'!$L$53&lt;&gt;"",'World Cup'!$K$51='World Cup'!$L$51),'World Cup'!$L$53,0),"")</f>
        <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t="str">
        <f>IF(C94="","",INDEX(Groups!$C$7:$C$65,MATCH(C94,Groups!$D$7:$D$65,0)))</f>
        <v/>
      </c>
      <c r="C94" s="197" t="str">
        <f>'World Cup'!$N$50</f>
        <v/>
      </c>
      <c r="D94" s="198" t="str">
        <f>IF(E94="","",INDEX(Groups!$C$7:$C$65,MATCH(E94,Groups!$D$7:$D$65,0)))</f>
        <v/>
      </c>
      <c r="E94" s="197" t="str">
        <f>'World Cup'!$O$50</f>
        <v/>
      </c>
      <c r="F94" s="199" t="str">
        <f>IF(AND('World Cup'!$N$51&lt;&gt;"",'World Cup'!$O$51&lt;&gt;""),'World Cup'!$N$51+IF(AND('World Cup'!$N$53&lt;&gt;"",'World Cup'!$O$53&lt;&gt;"",'World Cup'!$N$51='World Cup'!$O$51),'World Cup'!$N$53,0),"")</f>
        <v/>
      </c>
      <c r="G94" s="200" t="str">
        <f>IF(AND('World Cup'!$N$51&lt;&gt;"",'World Cup'!$O$51&lt;&gt;""),'World Cup'!$O$51+IF(AND('World Cup'!$N$53&lt;&gt;"",'World Cup'!$O$53&lt;&gt;"",'World Cup'!$N$51='World Cup'!$O$51),'World Cup'!$O$53,0),"")</f>
        <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t="str">
        <f>IF(C95="","",INDEX(Groups!$C$7:$C$65,MATCH(C95,Groups!$D$7:$D$65,0)))</f>
        <v/>
      </c>
      <c r="C95" s="197" t="str">
        <f>'World Cup'!$Q$50</f>
        <v/>
      </c>
      <c r="D95" s="198" t="str">
        <f>IF(E95="","",INDEX(Groups!$C$7:$C$65,MATCH(E95,Groups!$D$7:$D$65,0)))</f>
        <v/>
      </c>
      <c r="E95" s="197" t="str">
        <f>'World Cup'!$R$50</f>
        <v/>
      </c>
      <c r="F95" s="199" t="str">
        <f>IF(AND('World Cup'!$Q$51&lt;&gt;"",'World Cup'!$R$51&lt;&gt;""),'World Cup'!$Q$51+IF(AND('World Cup'!$Q$53&lt;&gt;"",'World Cup'!$R$53&lt;&gt;"",'World Cup'!$Q$51='World Cup'!$R$51),'World Cup'!$Q$53,0),"")</f>
        <v/>
      </c>
      <c r="G95" s="200" t="str">
        <f>IF(AND('World Cup'!$Q$51&lt;&gt;"",'World Cup'!$R$51&lt;&gt;""),'World Cup'!$R$51+IF(AND('World Cup'!$Q$53&lt;&gt;"",'World Cup'!$R$53&lt;&gt;"",'World Cup'!$Q$51='World Cup'!$R$51),'World Cup'!$R$53,0),"")</f>
        <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t="str">
        <f>IF(C96="","",INDEX(Groups!$C$7:$C$65,MATCH(C96,Groups!$D$7:$D$65,0)))</f>
        <v/>
      </c>
      <c r="C96" s="197" t="str">
        <f>'World Cup'!$T$50</f>
        <v/>
      </c>
      <c r="D96" s="198" t="str">
        <f>IF(E96="","",INDEX(Groups!$C$7:$C$65,MATCH(E96,Groups!$D$7:$D$65,0)))</f>
        <v/>
      </c>
      <c r="E96" s="197" t="str">
        <f>'World Cup'!$U$50</f>
        <v/>
      </c>
      <c r="F96" s="199" t="str">
        <f>IF(AND('World Cup'!$T$51&lt;&gt;"",'World Cup'!$U$51&lt;&gt;""),'World Cup'!$T$51+IF(AND('World Cup'!$T$53&lt;&gt;"",'World Cup'!$U$53&lt;&gt;"",'World Cup'!$T$51='World Cup'!$U$51),'World Cup'!$T$53,0),"")</f>
        <v/>
      </c>
      <c r="G96" s="200" t="str">
        <f>IF(AND('World Cup'!$T$51&lt;&gt;"",'World Cup'!$U$51&lt;&gt;""),'World Cup'!$U$51+IF(AND('World Cup'!$T$53&lt;&gt;"",'World Cup'!$U$53&lt;&gt;"",'World Cup'!$T$51='World Cup'!$U$51),'World Cup'!$U$53,0),"")</f>
        <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t="str">
        <f>IF(C97="","",INDEX(Groups!$C$7:$C$65,MATCH(C97,Groups!$D$7:$D$65,0)))</f>
        <v/>
      </c>
      <c r="C97" s="197" t="str">
        <f>'World Cup'!$W$50</f>
        <v/>
      </c>
      <c r="D97" s="198" t="str">
        <f>IF(E97="","",INDEX(Groups!$C$7:$C$65,MATCH(E97,Groups!$D$7:$D$65,0)))</f>
        <v/>
      </c>
      <c r="E97" s="197" t="str">
        <f>'World Cup'!$X$50</f>
        <v/>
      </c>
      <c r="F97" s="199" t="str">
        <f>IF(AND('World Cup'!$W$51&lt;&gt;"",'World Cup'!$X$51&lt;&gt;""),'World Cup'!$W$51+IF(AND('World Cup'!$W$53&lt;&gt;"",'World Cup'!$X$53&lt;&gt;"",'World Cup'!$W$51='World Cup'!$X$51),'World Cup'!$W$53,0),"")</f>
        <v/>
      </c>
      <c r="G97" s="200" t="str">
        <f>IF(AND('World Cup'!$W$51&lt;&gt;"",'World Cup'!$X$51&lt;&gt;""),'World Cup'!$X$51+IF(AND('World Cup'!$W$53&lt;&gt;"",'World Cup'!$X$53&lt;&gt;"",'World Cup'!$W$51='World Cup'!$X$51),'World Cup'!$X$53,0),"")</f>
        <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t="str">
        <f>IF(C98="","",INDEX(Groups!$C$7:$C$65,MATCH(C98,Groups!$D$7:$D$65,0)))</f>
        <v/>
      </c>
      <c r="C98" s="197" t="str">
        <f>'World Cup'!$Z$50</f>
        <v/>
      </c>
      <c r="D98" s="198" t="str">
        <f>IF(E98="","",INDEX(Groups!$C$7:$C$65,MATCH(E98,Groups!$D$7:$D$65,0)))</f>
        <v/>
      </c>
      <c r="E98" s="197" t="str">
        <f>'World Cup'!$AA$50</f>
        <v/>
      </c>
      <c r="F98" s="199" t="str">
        <f>IF(AND('World Cup'!$Z$51&lt;&gt;"",'World Cup'!$AA$51&lt;&gt;""),'World Cup'!$Z$51+IF(AND('World Cup'!$Z$53&lt;&gt;"",'World Cup'!$AA$53&lt;&gt;"",'World Cup'!$Z$51='World Cup'!$AA$51),'World Cup'!$Z$53,0),"")</f>
        <v/>
      </c>
      <c r="G98" s="200" t="str">
        <f>IF(AND('World Cup'!$Z$51&lt;&gt;"",'World Cup'!$AA$51&lt;&gt;""),'World Cup'!$AA$51+IF(AND('World Cup'!$Z$53&lt;&gt;"",'World Cup'!$AA$53&lt;&gt;"",'World Cup'!$Z$51='World Cup'!$AA$51),'World Cup'!$AA$53,0),"")</f>
        <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t="str">
        <f>IF(C99="","",INDEX(Groups!$C$7:$C$65,MATCH(C99,Groups!$D$7:$D$65,0)))</f>
        <v/>
      </c>
      <c r="C99" s="197" t="str">
        <f>'World Cup'!$AC$50</f>
        <v/>
      </c>
      <c r="D99" s="198" t="str">
        <f>IF(E99="","",INDEX(Groups!$C$7:$C$65,MATCH(E99,Groups!$D$7:$D$65,0)))</f>
        <v/>
      </c>
      <c r="E99" s="197" t="str">
        <f>'World Cup'!$AD$50</f>
        <v/>
      </c>
      <c r="F99" s="199" t="str">
        <f>IF(AND('World Cup'!$AC$51&lt;&gt;"",'World Cup'!$AD$51&lt;&gt;""),'World Cup'!$AC$51+IF(AND('World Cup'!$AC$53&lt;&gt;"",'World Cup'!$AD$53&lt;&gt;"",'World Cup'!$AC$51='World Cup'!$AD$51),'World Cup'!$AC$53,0),"")</f>
        <v/>
      </c>
      <c r="G99" s="200" t="str">
        <f>IF(AND('World Cup'!$AC$51&lt;&gt;"",'World Cup'!$AD$51&lt;&gt;""),'World Cup'!$AD$51+IF(AND('World Cup'!$AC$53&lt;&gt;"",'World Cup'!$AD$53&lt;&gt;"",'World Cup'!$AC$51='World Cup'!$AD$51),'World Cup'!$AD$53,0),"")</f>
        <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60</v>
      </c>
      <c r="C100" s="197" t="str">
        <f>'World Cup'!$AF$50</f>
        <v>África do Sul</v>
      </c>
      <c r="D100" s="198" t="str">
        <f>IF(E100="","",INDEX(Groups!$C$7:$C$65,MATCH(E100,Groups!$D$7:$D$65,0)))</f>
        <v/>
      </c>
      <c r="E100" s="197" t="str">
        <f>'World Cup'!$AG$50</f>
        <v/>
      </c>
      <c r="F100" s="199" t="str">
        <f>IF(AND('World Cup'!$AF$51&lt;&gt;"",'World Cup'!$AG$51&lt;&gt;""),'World Cup'!$AF$51+IF(AND('World Cup'!$AF$53&lt;&gt;"",'World Cup'!$AG$53&lt;&gt;"",'World Cup'!$AF$51='World Cup'!$AG$51),'World Cup'!$AF$53,0),"")</f>
        <v/>
      </c>
      <c r="G100" s="200" t="str">
        <f>IF(AND('World Cup'!$AF$51&lt;&gt;"",'World Cup'!$AG$51&lt;&gt;""),'World Cup'!$AG$51+IF(AND('World Cup'!$AF$53&lt;&gt;"",'World Cup'!$AG$53&lt;&gt;"",'World Cup'!$AF$51='World Cup'!$AG$51),'World Cup'!$AG$53,0),"")</f>
        <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Cup'!$AI$51+IF(AND('World Cup'!$AI$53&lt;&gt;"",'World Cup'!$AJ$53&lt;&gt;"",'World Cup'!$AI$51='World Cup'!$AJ$51),'World Cup'!$AI$53,0),"")</f>
        <v/>
      </c>
      <c r="G101" s="200" t="str">
        <f>IF(AND('World Cup'!$AI$51&lt;&gt;"",'World Cup'!$AJ$51&lt;&gt;""),'World Cup'!$AJ$51+IF(AND('World Cup'!$AI$53&lt;&gt;"",'World Cup'!$AJ$53&lt;&gt;"",'World Cup'!$AI$51='World Cup'!$AJ$51),'World Cup'!$AJ$53,0),"")</f>
        <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Cup'!$AL$51+IF(AND('World Cup'!$AL$53&lt;&gt;"",'World Cup'!$AM$53&lt;&gt;"",'World Cup'!$AL$51='World Cup'!$AM$51),'World Cup'!$AL$53,0),"")</f>
        <v/>
      </c>
      <c r="G102" s="200" t="str">
        <f>IF(AND('World Cup'!$AL$51&lt;&gt;"",'World Cup'!$AM$51&lt;&gt;""),'World Cup'!$AM$51+IF(AND('World Cup'!$AL$53&lt;&gt;"",'World Cup'!$AM$53&lt;&gt;"",'World Cup'!$AL$51='World Cup'!$AM$51),'World Cup'!$AM$53,0),"")</f>
        <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Cup'!$AO$51+IF(AND('World Cup'!$AO$53&lt;&gt;"",'World Cup'!$AP$53&lt;&gt;"",'World Cup'!$AO$51='World Cup'!$AP$51),'World Cup'!$AO$53,0),"")</f>
        <v/>
      </c>
      <c r="G103" s="200" t="str">
        <f>IF(AND('World Cup'!$AO$51&lt;&gt;"",'World Cup'!$AP$51&lt;&gt;""),'World Cup'!$AP$51+IF(AND('World Cup'!$AO$53&lt;&gt;"",'World Cup'!$AP$53&lt;&gt;"",'World Cup'!$AO$51='World Cup'!$AP$51),'World Cup'!$AP$53,0),"")</f>
        <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Suíça</v>
      </c>
      <c r="D104" s="198" t="str">
        <f>IF(E104="","",INDEX(Groups!$C$7:$C$65,MATCH(E104,Groups!$D$7:$D$65,0)))</f>
        <v/>
      </c>
      <c r="E104" s="197" t="str">
        <f>'World Cup'!$AS$50</f>
        <v/>
      </c>
      <c r="F104" s="199" t="str">
        <f>IF(AND('World Cup'!$AR$51&lt;&gt;"",'World Cup'!$AS$51&lt;&gt;""),'World Cup'!$AR$51+IF(AND('World Cup'!$AR$53&lt;&gt;"",'World Cup'!$AS$53&lt;&gt;"",'World Cup'!$AR$51='World Cup'!$AS$51),'World Cup'!$AR$53,0),"")</f>
        <v/>
      </c>
      <c r="G104" s="200" t="str">
        <f>IF(AND('World Cup'!$AR$51&lt;&gt;"",'World Cup'!$AS$51&lt;&gt;""),'World Cup'!$AS$51+IF(AND('World Cup'!$AR$53&lt;&gt;"",'World Cup'!$AS$53&lt;&gt;"",'World Cup'!$AR$51='World Cup'!$AS$51),'World Cup'!$AS$53,0),"")</f>
        <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Cup'!$AU$51+IF(AND('World Cup'!$AU$53&lt;&gt;"",'World Cup'!$AV$53&lt;&gt;"",'World Cup'!$AU$51='World Cup'!$AV$51),'World Cup'!$AU$53,0),"")</f>
        <v/>
      </c>
      <c r="G105" s="200" t="str">
        <f>IF(AND('World Cup'!$AU$51&lt;&gt;"",'World Cup'!$AV$51&lt;&gt;""),'World Cup'!$AV$51+IF(AND('World Cup'!$AU$53&lt;&gt;"",'World Cup'!$AV$53&lt;&gt;"",'World Cup'!$AU$51='World Cup'!$AV$51),'World Cup'!$AV$53,0),"")</f>
        <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Cup'!$B$61+IF(AND('World Cup'!$B$63&lt;&gt;"",'World Cup'!$C$63&lt;&gt;"",'World Cup'!$B$61='World Cup'!$C$61),'World Cup'!$B$63,0),"")</f>
        <v/>
      </c>
      <c r="G107" s="200" t="str">
        <f>IF(AND('World Cup'!$B$61&lt;&gt;"",'World Cup'!$C$61&lt;&gt;""),'World Cup'!$C$61+IF(AND('World Cup'!$B$63&lt;&gt;"",'World Cup'!$C$63&lt;&gt;"",'World Cup'!$B$61='World Cup'!$C$61),'World Cup'!$C$63,0),"")</f>
        <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Cup'!$E$61+IF(AND('World Cup'!$E$63&lt;&gt;"",'World Cup'!$F$63&lt;&gt;"",'World Cup'!$E$61='World Cup'!$F$61),'World Cup'!$E$63,0),"")</f>
        <v/>
      </c>
      <c r="G108" s="200" t="str">
        <f>IF(AND('World Cup'!$E$61&lt;&gt;"",'World Cup'!$F$61&lt;&gt;""),'World Cup'!$F$61+IF(AND('World Cup'!$E$63&lt;&gt;"",'World Cup'!$F$63&lt;&gt;"",'World Cup'!$E$61='World Cup'!$F$61),'World Cup'!$F$63,0),"")</f>
        <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Cup'!$H$61+IF(AND('World Cup'!$H$63&lt;&gt;"",'World Cup'!$I$63&lt;&gt;"",'World Cup'!$H$61='World Cup'!$I$61),'World Cup'!$H$63,0),"")</f>
        <v/>
      </c>
      <c r="G109" s="200" t="str">
        <f>IF(AND('World Cup'!$H$61&lt;&gt;"",'World Cup'!$I$61&lt;&gt;""),'World Cup'!$I$61+IF(AND('World Cup'!$H$63&lt;&gt;"",'World Cup'!$I$63&lt;&gt;"",'World Cup'!$H$61='World Cup'!$I$61),'World Cup'!$I$63,0),"")</f>
        <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Cup'!$K$61+IF(AND('World Cup'!$K$63&lt;&gt;"",'World Cup'!$L$63&lt;&gt;"",'World Cup'!$K$61='World Cup'!$L$61),'World Cup'!$K$63,0),"")</f>
        <v/>
      </c>
      <c r="G110" s="200" t="str">
        <f>IF(AND('World Cup'!$K$61&lt;&gt;"",'World Cup'!$L$61&lt;&gt;""),'World Cup'!$L$61+IF(AND('World Cup'!$K$63&lt;&gt;"",'World Cup'!$L$63&lt;&gt;"",'World Cup'!$K$61='World Cup'!$L$61),'World Cup'!$L$63,0),"")</f>
        <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Cup'!$N$61+IF(AND('World Cup'!$N$63&lt;&gt;"",'World Cup'!$O$63&lt;&gt;"",'World Cup'!$N$61='World Cup'!$O$61),'World Cup'!$N$63,0),"")</f>
        <v/>
      </c>
      <c r="G111" s="200" t="str">
        <f>IF(AND('World Cup'!$N$61&lt;&gt;"",'World Cup'!$O$61&lt;&gt;""),'World Cup'!$O$61+IF(AND('World Cup'!$N$63&lt;&gt;"",'World Cup'!$O$63&lt;&gt;"",'World Cup'!$N$61='World Cup'!$O$61),'World Cup'!$O$63,0),"")</f>
        <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Cup'!$Q$61+IF(AND('World Cup'!$Q$63&lt;&gt;"",'World Cup'!$R$63&lt;&gt;"",'World Cup'!$Q$61='World Cup'!$R$61),'World Cup'!$Q$63,0),"")</f>
        <v/>
      </c>
      <c r="G112" s="200" t="str">
        <f>IF(AND('World Cup'!$Q$61&lt;&gt;"",'World Cup'!$R$61&lt;&gt;""),'World Cup'!$R$61+IF(AND('World Cup'!$Q$63&lt;&gt;"",'World Cup'!$R$63&lt;&gt;"",'World Cup'!$Q$61='World Cup'!$R$61),'World Cup'!$R$63,0),"")</f>
        <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Cup'!$T$61+IF(AND('World Cup'!$T$63&lt;&gt;"",'World Cup'!$U$63&lt;&gt;"",'World Cup'!$T$61='World Cup'!$U$61),'World Cup'!$T$63,0),"")</f>
        <v/>
      </c>
      <c r="G113" s="200" t="str">
        <f>IF(AND('World Cup'!$T$61&lt;&gt;"",'World Cup'!$U$61&lt;&gt;""),'World Cup'!$U$61+IF(AND('World Cup'!$T$63&lt;&gt;"",'World Cup'!$U$63&lt;&gt;"",'World Cup'!$T$61='World Cup'!$U$61),'World Cup'!$U$63,0),"")</f>
        <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Cup'!$W$61+IF(AND('World Cup'!$W$63&lt;&gt;"",'World Cup'!$X$63&lt;&gt;"",'World Cup'!$W$61='World Cup'!$X$61),'World Cup'!$W$63,0),"")</f>
        <v/>
      </c>
      <c r="G114" s="200" t="str">
        <f>IF(AND('World Cup'!$W$61&lt;&gt;"",'World Cup'!$X$61&lt;&gt;""),'World Cup'!$X$61+IF(AND('World Cup'!$W$63&lt;&gt;"",'World Cup'!$X$63&lt;&gt;"",'World Cup'!$W$61='World Cup'!$X$61),'World Cup'!$X$63,0),"")</f>
        <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Cup'!$C$71+IF(AND('World Cup'!$C$73&lt;&gt;"",'World Cup'!$E$73&lt;&gt;"",'World Cup'!$C$71='World Cup'!$E$71),'World Cup'!$C$73,0),"")</f>
        <v/>
      </c>
      <c r="G116" s="200" t="str">
        <f>IF(AND('World Cup'!$C$71&lt;&gt;"",'World Cup'!$E$71&lt;&gt;""),'World Cup'!$E$71+IF(AND('World Cup'!$C$73&lt;&gt;"",'World Cup'!$E$73&lt;&gt;"",'World Cup'!$C$71='World Cup'!$E$71),'World Cup'!$E$73,0),"")</f>
        <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Cup'!$I$71+IF(AND('World Cup'!$I$73&lt;&gt;"",'World Cup'!$K$73&lt;&gt;"",'World Cup'!$I$71='World Cup'!$K$71),'World Cup'!$I$73,0),"")</f>
        <v/>
      </c>
      <c r="G117" s="200" t="str">
        <f>IF(AND('World Cup'!$I$71&lt;&gt;"",'World Cup'!$K$71&lt;&gt;""),'World Cup'!$K$71+IF(AND('World Cup'!$I$73&lt;&gt;"",'World Cup'!$K$73&lt;&gt;"",'World Cup'!$I$71='World Cup'!$K$71),'World Cup'!$K$73,0),"")</f>
        <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Cup'!$O$71+IF(AND('World Cup'!$O$73&lt;&gt;"",'World Cup'!$Q$73&lt;&gt;"",'World Cup'!$O$71='World Cup'!$Q$71),'World Cup'!$O$73,0),"")</f>
        <v/>
      </c>
      <c r="G118" s="200" t="str">
        <f>IF(AND('World Cup'!$O$71&lt;&gt;"",'World Cup'!$Q$71&lt;&gt;""),'World Cup'!$Q$71+IF(AND('World Cup'!$O$73&lt;&gt;"",'World Cup'!$Q$73&lt;&gt;"",'World Cup'!$O$71='World Cup'!$Q$71),'World Cup'!$Q$73,0),"")</f>
        <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Cup'!$U$71+IF(AND('World Cup'!$U$73&lt;&gt;"",'World Cup'!$W$73&lt;&gt;"",'World Cup'!$U$71='World Cup'!$W$71),'World Cup'!$U$73,0),"")</f>
        <v/>
      </c>
      <c r="G119" s="200" t="str">
        <f>IF(AND('World Cup'!$U$71&lt;&gt;"",'World Cup'!$W$71&lt;&gt;""),'World Cup'!$W$71+IF(AND('World Cup'!$U$73&lt;&gt;"",'World Cup'!$W$73&lt;&gt;"",'World Cup'!$U$71='World Cup'!$W$71),'World Cup'!$W$73,0),"")</f>
        <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Cup'!$F$81+IF(AND('World Cup'!$F$83&lt;&gt;"",'World Cup'!$H$83&lt;&gt;"",'World Cup'!$F$81='World Cup'!$H$81),'World Cup'!$F$83,0),"")</f>
        <v/>
      </c>
      <c r="G121" s="200" t="str">
        <f>IF(AND('World Cup'!$F$81&lt;&gt;"",'World Cup'!$H$81&lt;&gt;""),'World Cup'!$H$81+IF(AND('World Cup'!$F$83&lt;&gt;"",'World Cup'!$H$83&lt;&gt;"",'World Cup'!$F$81='World Cup'!$H$81),'World Cup'!$H$83,0),"")</f>
        <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Cup'!$R$81+IF(AND('World Cup'!$R$83&lt;&gt;"",'World Cup'!$T$83&lt;&gt;"",'World Cup'!$R$81='World Cup'!$T$81),'World Cup'!$R$83,0),"")</f>
        <v/>
      </c>
      <c r="G122" s="200" t="str">
        <f>IF(AND('World Cup'!$R$81&lt;&gt;"",'World Cup'!$T$81&lt;&gt;""),'World Cup'!$T$81+IF(AND('World Cup'!$R$83&lt;&gt;"",'World Cup'!$T$83&lt;&gt;"",'World Cup'!$R$81='World Cup'!$T$81),'World Cup'!$T$83,0),"")</f>
        <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México</v>
      </c>
      <c r="D6" s="198">
        <f>INDEX(Groups!$C$7:$C$65,MATCH(E6,Groups!$D$7:$D$65,0))</f>
        <v>60</v>
      </c>
      <c r="E6" s="197" t="str">
        <f>CalcA!$Q$22</f>
        <v>África do Sul</v>
      </c>
      <c r="F6" s="199">
        <f>CalcA!$R$22</f>
        <v>1</v>
      </c>
      <c r="G6" s="200">
        <f>CalcA!$S$22</f>
        <v>2</v>
      </c>
      <c r="I6" s="196">
        <f t="shared" si="0"/>
        <v>15</v>
      </c>
      <c r="J6" s="197" t="str">
        <f>$C6</f>
        <v>México</v>
      </c>
      <c r="K6" s="198">
        <f t="shared" ref="K6:K69" si="26">$D6</f>
        <v>60</v>
      </c>
      <c r="L6" s="197" t="str">
        <f>$E6</f>
        <v>África do Sul</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México</v>
      </c>
      <c r="X6" s="198">
        <f t="shared" ref="X6:X69" si="29">$D6</f>
        <v>60</v>
      </c>
      <c r="Y6" s="197" t="str">
        <f>$E6</f>
        <v>África do Sul</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México</v>
      </c>
      <c r="AK6" s="198">
        <f t="shared" ref="AK6:AK69" si="32">$D6</f>
        <v>60</v>
      </c>
      <c r="AL6" s="197" t="str">
        <f>$E6</f>
        <v>África do Sul</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México</v>
      </c>
      <c r="AX6" s="198">
        <f t="shared" ref="AX6:AX69" si="35">$D6</f>
        <v>60</v>
      </c>
      <c r="AY6" s="197" t="str">
        <f>$E6</f>
        <v>África do Sul</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México</v>
      </c>
      <c r="BK6" s="198">
        <f t="shared" ref="BK6:BK69" si="38">$D6</f>
        <v>60</v>
      </c>
      <c r="BL6" s="197" t="str">
        <f>$E6</f>
        <v>África do Sul</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México</v>
      </c>
      <c r="BX6" s="198">
        <f t="shared" ref="BX6:BX69" si="41">$D6</f>
        <v>60</v>
      </c>
      <c r="BY6" s="197" t="str">
        <f>$E6</f>
        <v>África do Sul</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México</v>
      </c>
      <c r="CK6" s="198">
        <f t="shared" ref="CK6:CK69" si="44">$D6</f>
        <v>60</v>
      </c>
      <c r="CL6" s="197" t="str">
        <f>$E6</f>
        <v>África do Sul</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México</v>
      </c>
      <c r="CX6" s="198">
        <f t="shared" ref="CX6:CX69" si="47">$D6</f>
        <v>60</v>
      </c>
      <c r="CY6" s="197" t="str">
        <f>$E6</f>
        <v>África do Sul</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México</v>
      </c>
      <c r="DK6" s="198">
        <f t="shared" ref="DK6:DK69" si="50">$D6</f>
        <v>60</v>
      </c>
      <c r="DL6" s="197" t="str">
        <f>$E6</f>
        <v>África do Sul</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México</v>
      </c>
      <c r="DX6" s="198">
        <f t="shared" ref="DX6:DX69" si="53">$D6</f>
        <v>60</v>
      </c>
      <c r="DY6" s="197" t="str">
        <f>$E6</f>
        <v>África do Sul</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México</v>
      </c>
      <c r="EK6" s="198">
        <f t="shared" ref="EK6:EK69" si="56">$D6</f>
        <v>60</v>
      </c>
      <c r="EL6" s="197" t="str">
        <f>$E6</f>
        <v>África do Sul</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México</v>
      </c>
      <c r="EX6" s="198">
        <f t="shared" ref="EX6:EX69" si="59">$D6</f>
        <v>60</v>
      </c>
      <c r="EY6" s="197" t="str">
        <f>$E6</f>
        <v>África do Sul</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México</v>
      </c>
      <c r="FK6" s="198">
        <f t="shared" ref="FK6:FK69" si="62">$D6</f>
        <v>60</v>
      </c>
      <c r="FL6" s="197" t="str">
        <f>$E6</f>
        <v>África do Sul</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México</v>
      </c>
      <c r="FX6" s="198">
        <f t="shared" ref="FX6:FX69" si="65">$D6</f>
        <v>60</v>
      </c>
      <c r="FY6" s="197" t="str">
        <f>$E6</f>
        <v>África do Sul</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México</v>
      </c>
      <c r="GK6" s="198">
        <f t="shared" ref="GK6:GK69" si="68">$D6</f>
        <v>60</v>
      </c>
      <c r="GL6" s="197" t="str">
        <f>$E6</f>
        <v>África do Sul</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México</v>
      </c>
      <c r="GX6" s="198">
        <f t="shared" ref="GX6:GX69" si="71">$D6</f>
        <v>60</v>
      </c>
      <c r="GY6" s="197" t="str">
        <f>$E6</f>
        <v>África do Sul</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México</v>
      </c>
      <c r="HK6" s="198">
        <f t="shared" ref="HK6:HK69" si="74">$D6</f>
        <v>60</v>
      </c>
      <c r="HL6" s="197" t="str">
        <f>$E6</f>
        <v>África do Sul</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México</v>
      </c>
      <c r="HX6" s="198">
        <f t="shared" ref="HX6:HX69" si="77">$D6</f>
        <v>60</v>
      </c>
      <c r="HY6" s="197" t="str">
        <f>$E6</f>
        <v>África do Sul</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México</v>
      </c>
      <c r="IK6" s="198">
        <f t="shared" ref="IK6:IK69" si="80">$D6</f>
        <v>60</v>
      </c>
      <c r="IL6" s="197" t="str">
        <f>$E6</f>
        <v>África do Sul</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México</v>
      </c>
      <c r="IX6" s="198">
        <f t="shared" ref="IX6:IX69" si="83">$D6</f>
        <v>60</v>
      </c>
      <c r="IY6" s="197" t="str">
        <f>$E6</f>
        <v>África do Sul</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México</v>
      </c>
      <c r="JK6" s="198">
        <f t="shared" ref="JK6:JK69" si="86">$D6</f>
        <v>60</v>
      </c>
      <c r="JL6" s="197" t="str">
        <f>$E6</f>
        <v>África do Sul</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México</v>
      </c>
      <c r="JX6" s="198">
        <f t="shared" ref="JX6:JX69" si="89">$D6</f>
        <v>60</v>
      </c>
      <c r="JY6" s="197" t="str">
        <f>$E6</f>
        <v>África do Sul</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México</v>
      </c>
      <c r="KK6" s="198">
        <f t="shared" ref="KK6:KK69" si="92">$D6</f>
        <v>60</v>
      </c>
      <c r="KL6" s="197" t="str">
        <f>$E6</f>
        <v>África do Sul</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México</v>
      </c>
      <c r="KX6" s="198">
        <f t="shared" ref="KX6:KX69" si="95">$D6</f>
        <v>60</v>
      </c>
      <c r="KY6" s="197" t="str">
        <f>$E6</f>
        <v>África do Sul</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México</v>
      </c>
      <c r="LK6" s="198">
        <f t="shared" ref="LK6:LK69" si="98">$D6</f>
        <v>60</v>
      </c>
      <c r="LL6" s="197" t="str">
        <f>$E6</f>
        <v>África do Sul</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México</v>
      </c>
      <c r="LX6" s="198">
        <f t="shared" ref="LX6:LX69" si="101">$D6</f>
        <v>60</v>
      </c>
      <c r="LY6" s="197" t="str">
        <f>$E6</f>
        <v>África do Sul</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Coréia do Sul</v>
      </c>
      <c r="D7" s="198">
        <f>INDEX(Groups!$C$7:$C$65,MATCH(E7,Groups!$D$7:$D$65,0))</f>
        <v>41</v>
      </c>
      <c r="E7" s="197" t="str">
        <f>CalcA!$Q$23</f>
        <v>Tchéquia</v>
      </c>
      <c r="F7" s="729" t="str">
        <f>CalcA!$R$23</f>
        <v/>
      </c>
      <c r="G7" s="200" t="str">
        <f>CalcA!$S$23</f>
        <v/>
      </c>
      <c r="I7" s="196">
        <f t="shared" si="0"/>
        <v>25</v>
      </c>
      <c r="J7" s="197" t="str">
        <f t="shared" ref="J7:J11" si="104">$C7</f>
        <v>Coréia do Sul</v>
      </c>
      <c r="K7" s="198">
        <f t="shared" si="26"/>
        <v>41</v>
      </c>
      <c r="L7" s="197" t="str">
        <f t="shared" ref="L7:L11" si="105">$E7</f>
        <v>Tchéquia</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Coréia do Sul</v>
      </c>
      <c r="X7" s="198">
        <f t="shared" si="29"/>
        <v>41</v>
      </c>
      <c r="Y7" s="197" t="str">
        <f t="shared" ref="Y7:Y11" si="107">$E7</f>
        <v>Tchéquia</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Coréia do Sul</v>
      </c>
      <c r="AK7" s="198">
        <f t="shared" si="32"/>
        <v>41</v>
      </c>
      <c r="AL7" s="197" t="str">
        <f t="shared" ref="AL7:AL11" si="109">$E7</f>
        <v>Tchéquia</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Coréia do Sul</v>
      </c>
      <c r="AX7" s="198">
        <f t="shared" si="35"/>
        <v>41</v>
      </c>
      <c r="AY7" s="197" t="str">
        <f t="shared" ref="AY7:AY11" si="111">$E7</f>
        <v>Tchéquia</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Coréia do Sul</v>
      </c>
      <c r="BK7" s="198">
        <f t="shared" si="38"/>
        <v>41</v>
      </c>
      <c r="BL7" s="197" t="str">
        <f t="shared" ref="BL7:BL11" si="113">$E7</f>
        <v>Tchéquia</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Coréia do Sul</v>
      </c>
      <c r="BX7" s="198">
        <f t="shared" si="41"/>
        <v>41</v>
      </c>
      <c r="BY7" s="197" t="str">
        <f t="shared" ref="BY7:BY11" si="115">$E7</f>
        <v>Tchéquia</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Coréia do Sul</v>
      </c>
      <c r="CK7" s="198">
        <f t="shared" si="44"/>
        <v>41</v>
      </c>
      <c r="CL7" s="197" t="str">
        <f t="shared" ref="CL7:CL11" si="117">$E7</f>
        <v>Tchéquia</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Coréia do Sul</v>
      </c>
      <c r="CX7" s="198">
        <f t="shared" si="47"/>
        <v>41</v>
      </c>
      <c r="CY7" s="197" t="str">
        <f t="shared" ref="CY7:CY11" si="119">$E7</f>
        <v>Tchéquia</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Coréia do Sul</v>
      </c>
      <c r="DK7" s="198">
        <f t="shared" si="50"/>
        <v>41</v>
      </c>
      <c r="DL7" s="197" t="str">
        <f t="shared" ref="DL7:DL11" si="121">$E7</f>
        <v>Tchéquia</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Coréia do Sul</v>
      </c>
      <c r="DX7" s="198">
        <f t="shared" si="53"/>
        <v>41</v>
      </c>
      <c r="DY7" s="197" t="str">
        <f t="shared" ref="DY7:DY11" si="123">$E7</f>
        <v>Tchéquia</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Coréia do Sul</v>
      </c>
      <c r="EK7" s="198">
        <f t="shared" si="56"/>
        <v>41</v>
      </c>
      <c r="EL7" s="197" t="str">
        <f t="shared" ref="EL7:EL11" si="125">$E7</f>
        <v>Tchéquia</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Coréia do Sul</v>
      </c>
      <c r="EX7" s="198">
        <f t="shared" si="59"/>
        <v>41</v>
      </c>
      <c r="EY7" s="197" t="str">
        <f t="shared" ref="EY7:EY11" si="127">$E7</f>
        <v>Tchéquia</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Coréia do Sul</v>
      </c>
      <c r="FK7" s="198">
        <f t="shared" si="62"/>
        <v>41</v>
      </c>
      <c r="FL7" s="197" t="str">
        <f t="shared" ref="FL7:FL11" si="129">$E7</f>
        <v>Tchéquia</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Coréia do Sul</v>
      </c>
      <c r="FX7" s="198">
        <f t="shared" si="65"/>
        <v>41</v>
      </c>
      <c r="FY7" s="197" t="str">
        <f t="shared" ref="FY7:FY11" si="131">$E7</f>
        <v>Tchéquia</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Coréia do Sul</v>
      </c>
      <c r="GK7" s="198">
        <f t="shared" si="68"/>
        <v>41</v>
      </c>
      <c r="GL7" s="197" t="str">
        <f t="shared" ref="GL7:GL11" si="133">$E7</f>
        <v>Tchéquia</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Coréia do Sul</v>
      </c>
      <c r="GX7" s="198">
        <f t="shared" si="71"/>
        <v>41</v>
      </c>
      <c r="GY7" s="197" t="str">
        <f t="shared" ref="GY7:GY11" si="135">$E7</f>
        <v>Tchéquia</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Coréia do Sul</v>
      </c>
      <c r="HK7" s="198">
        <f t="shared" si="74"/>
        <v>41</v>
      </c>
      <c r="HL7" s="197" t="str">
        <f t="shared" ref="HL7:HL11" si="137">$E7</f>
        <v>Tchéquia</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Coréia do Sul</v>
      </c>
      <c r="HX7" s="198">
        <f t="shared" si="77"/>
        <v>41</v>
      </c>
      <c r="HY7" s="197" t="str">
        <f t="shared" ref="HY7:HY11" si="139">$E7</f>
        <v>Tchéquia</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Coréia do Sul</v>
      </c>
      <c r="IK7" s="198">
        <f t="shared" si="80"/>
        <v>41</v>
      </c>
      <c r="IL7" s="197" t="str">
        <f t="shared" ref="IL7:IL11" si="141">$E7</f>
        <v>Tchéquia</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Coréia do Sul</v>
      </c>
      <c r="IX7" s="198">
        <f t="shared" si="83"/>
        <v>41</v>
      </c>
      <c r="IY7" s="197" t="str">
        <f t="shared" ref="IY7:IY11" si="143">$E7</f>
        <v>Tchéquia</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Coréia do Sul</v>
      </c>
      <c r="JK7" s="198">
        <f t="shared" si="86"/>
        <v>41</v>
      </c>
      <c r="JL7" s="197" t="str">
        <f t="shared" ref="JL7:JL11" si="145">$E7</f>
        <v>Tchéquia</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Coréia do Sul</v>
      </c>
      <c r="JX7" s="198">
        <f t="shared" si="89"/>
        <v>41</v>
      </c>
      <c r="JY7" s="197" t="str">
        <f t="shared" ref="JY7:JY11" si="147">$E7</f>
        <v>Tchéquia</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Coréia do Sul</v>
      </c>
      <c r="KK7" s="198">
        <f t="shared" si="92"/>
        <v>41</v>
      </c>
      <c r="KL7" s="197" t="str">
        <f t="shared" ref="KL7:KL11" si="149">$E7</f>
        <v>Tchéquia</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Coréia do Sul</v>
      </c>
      <c r="KX7" s="198">
        <f t="shared" si="95"/>
        <v>41</v>
      </c>
      <c r="KY7" s="197" t="str">
        <f t="shared" ref="KY7:KY11" si="151">$E7</f>
        <v>Tchéquia</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Coréia do Sul</v>
      </c>
      <c r="LK7" s="198">
        <f t="shared" si="98"/>
        <v>41</v>
      </c>
      <c r="LL7" s="197" t="str">
        <f t="shared" ref="LL7:LL11" si="153">$E7</f>
        <v>Tchéquia</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Coréia do Sul</v>
      </c>
      <c r="LX7" s="198">
        <f t="shared" si="101"/>
        <v>41</v>
      </c>
      <c r="LY7" s="197" t="str">
        <f t="shared" ref="LY7:LY11" si="155">$E7</f>
        <v>Tchéquia</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Tchéquia</v>
      </c>
      <c r="D8" s="198">
        <f>INDEX(Groups!$C$7:$C$65,MATCH(E8,Groups!$D$7:$D$65,0))</f>
        <v>60</v>
      </c>
      <c r="E8" s="197" t="str">
        <f>CalcA!$Q$24</f>
        <v>África do Sul</v>
      </c>
      <c r="F8" s="199" t="str">
        <f>CalcA!$R$24</f>
        <v/>
      </c>
      <c r="G8" s="200" t="str">
        <f>CalcA!$S$24</f>
        <v/>
      </c>
      <c r="I8" s="196">
        <f t="shared" si="0"/>
        <v>41</v>
      </c>
      <c r="J8" s="197" t="str">
        <f t="shared" si="104"/>
        <v>Tchéquia</v>
      </c>
      <c r="K8" s="198">
        <f t="shared" si="26"/>
        <v>60</v>
      </c>
      <c r="L8" s="197" t="str">
        <f t="shared" si="105"/>
        <v>África do Sul</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Tchéquia</v>
      </c>
      <c r="X8" s="198">
        <f t="shared" si="29"/>
        <v>60</v>
      </c>
      <c r="Y8" s="197" t="str">
        <f t="shared" si="107"/>
        <v>África do Sul</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Tchéquia</v>
      </c>
      <c r="AK8" s="198">
        <f t="shared" si="32"/>
        <v>60</v>
      </c>
      <c r="AL8" s="197" t="str">
        <f t="shared" si="109"/>
        <v>África do Sul</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Tchéquia</v>
      </c>
      <c r="AX8" s="198">
        <f t="shared" si="35"/>
        <v>60</v>
      </c>
      <c r="AY8" s="197" t="str">
        <f t="shared" si="111"/>
        <v>África do Sul</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Tchéquia</v>
      </c>
      <c r="BK8" s="198">
        <f t="shared" si="38"/>
        <v>60</v>
      </c>
      <c r="BL8" s="197" t="str">
        <f t="shared" si="113"/>
        <v>África do Sul</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Tchéquia</v>
      </c>
      <c r="BX8" s="198">
        <f t="shared" si="41"/>
        <v>60</v>
      </c>
      <c r="BY8" s="197" t="str">
        <f t="shared" si="115"/>
        <v>África do Sul</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Tchéquia</v>
      </c>
      <c r="CK8" s="198">
        <f t="shared" si="44"/>
        <v>60</v>
      </c>
      <c r="CL8" s="197" t="str">
        <f t="shared" si="117"/>
        <v>África do Sul</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Tchéquia</v>
      </c>
      <c r="CX8" s="198">
        <f t="shared" si="47"/>
        <v>60</v>
      </c>
      <c r="CY8" s="197" t="str">
        <f t="shared" si="119"/>
        <v>África do Sul</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Tchéquia</v>
      </c>
      <c r="DK8" s="198">
        <f t="shared" si="50"/>
        <v>60</v>
      </c>
      <c r="DL8" s="197" t="str">
        <f t="shared" si="121"/>
        <v>África do Sul</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Tchéquia</v>
      </c>
      <c r="DX8" s="198">
        <f t="shared" si="53"/>
        <v>60</v>
      </c>
      <c r="DY8" s="197" t="str">
        <f t="shared" si="123"/>
        <v>África do Sul</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Tchéquia</v>
      </c>
      <c r="EK8" s="198">
        <f t="shared" si="56"/>
        <v>60</v>
      </c>
      <c r="EL8" s="197" t="str">
        <f t="shared" si="125"/>
        <v>África do Sul</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Tchéquia</v>
      </c>
      <c r="EX8" s="198">
        <f t="shared" si="59"/>
        <v>60</v>
      </c>
      <c r="EY8" s="197" t="str">
        <f t="shared" si="127"/>
        <v>África do Sul</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Tchéquia</v>
      </c>
      <c r="FK8" s="198">
        <f t="shared" si="62"/>
        <v>60</v>
      </c>
      <c r="FL8" s="197" t="str">
        <f t="shared" si="129"/>
        <v>África do Sul</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Tchéquia</v>
      </c>
      <c r="FX8" s="198">
        <f t="shared" si="65"/>
        <v>60</v>
      </c>
      <c r="FY8" s="197" t="str">
        <f t="shared" si="131"/>
        <v>África do Sul</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Tchéquia</v>
      </c>
      <c r="GK8" s="198">
        <f t="shared" si="68"/>
        <v>60</v>
      </c>
      <c r="GL8" s="197" t="str">
        <f t="shared" si="133"/>
        <v>África do Sul</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Tchéquia</v>
      </c>
      <c r="GX8" s="198">
        <f t="shared" si="71"/>
        <v>60</v>
      </c>
      <c r="GY8" s="197" t="str">
        <f t="shared" si="135"/>
        <v>África do Sul</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Tchéquia</v>
      </c>
      <c r="HK8" s="198">
        <f t="shared" si="74"/>
        <v>60</v>
      </c>
      <c r="HL8" s="197" t="str">
        <f t="shared" si="137"/>
        <v>África do Sul</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Tchéquia</v>
      </c>
      <c r="HX8" s="198">
        <f t="shared" si="77"/>
        <v>60</v>
      </c>
      <c r="HY8" s="197" t="str">
        <f t="shared" si="139"/>
        <v>África do Sul</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Tchéquia</v>
      </c>
      <c r="IK8" s="198">
        <f t="shared" si="80"/>
        <v>60</v>
      </c>
      <c r="IL8" s="197" t="str">
        <f t="shared" si="141"/>
        <v>África do Sul</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Tchéquia</v>
      </c>
      <c r="IX8" s="198">
        <f t="shared" si="83"/>
        <v>60</v>
      </c>
      <c r="IY8" s="197" t="str">
        <f t="shared" si="143"/>
        <v>África do Sul</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Tchéquia</v>
      </c>
      <c r="JK8" s="198">
        <f t="shared" si="86"/>
        <v>60</v>
      </c>
      <c r="JL8" s="197" t="str">
        <f t="shared" si="145"/>
        <v>África do Sul</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Tchéquia</v>
      </c>
      <c r="JX8" s="198">
        <f t="shared" si="89"/>
        <v>60</v>
      </c>
      <c r="JY8" s="197" t="str">
        <f t="shared" si="147"/>
        <v>África do Sul</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Tchéquia</v>
      </c>
      <c r="KK8" s="198">
        <f t="shared" si="92"/>
        <v>60</v>
      </c>
      <c r="KL8" s="197" t="str">
        <f t="shared" si="149"/>
        <v>África do Sul</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Tchéquia</v>
      </c>
      <c r="KX8" s="198">
        <f t="shared" si="95"/>
        <v>60</v>
      </c>
      <c r="KY8" s="197" t="str">
        <f t="shared" si="151"/>
        <v>África do Sul</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Tchéquia</v>
      </c>
      <c r="LK8" s="198">
        <f t="shared" si="98"/>
        <v>60</v>
      </c>
      <c r="LL8" s="197" t="str">
        <f t="shared" si="153"/>
        <v>África do Sul</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Tchéquia</v>
      </c>
      <c r="LX8" s="198">
        <f t="shared" si="101"/>
        <v>60</v>
      </c>
      <c r="LY8" s="197" t="str">
        <f t="shared" si="155"/>
        <v>África do Sul</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México</v>
      </c>
      <c r="D9" s="198">
        <f>INDEX(Groups!$C$7:$C$65,MATCH(E9,Groups!$D$7:$D$65,0))</f>
        <v>25</v>
      </c>
      <c r="E9" s="197" t="str">
        <f>CalcA!$Q$25</f>
        <v>Coréia do Sul</v>
      </c>
      <c r="F9" s="199" t="str">
        <f>CalcA!$R$25</f>
        <v/>
      </c>
      <c r="G9" s="200" t="str">
        <f>CalcA!$S$25</f>
        <v/>
      </c>
      <c r="I9" s="196">
        <f t="shared" si="0"/>
        <v>15</v>
      </c>
      <c r="J9" s="197" t="str">
        <f t="shared" si="104"/>
        <v>México</v>
      </c>
      <c r="K9" s="198">
        <f t="shared" si="26"/>
        <v>25</v>
      </c>
      <c r="L9" s="197" t="str">
        <f t="shared" si="105"/>
        <v>Coréia do Sul</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México</v>
      </c>
      <c r="X9" s="198">
        <f t="shared" si="29"/>
        <v>25</v>
      </c>
      <c r="Y9" s="197" t="str">
        <f t="shared" si="107"/>
        <v>Coréia do Sul</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México</v>
      </c>
      <c r="AK9" s="198">
        <f t="shared" si="32"/>
        <v>25</v>
      </c>
      <c r="AL9" s="197" t="str">
        <f t="shared" si="109"/>
        <v>Coréia do Sul</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México</v>
      </c>
      <c r="AX9" s="198">
        <f t="shared" si="35"/>
        <v>25</v>
      </c>
      <c r="AY9" s="197" t="str">
        <f t="shared" si="111"/>
        <v>Coréia do Sul</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México</v>
      </c>
      <c r="BK9" s="198">
        <f t="shared" si="38"/>
        <v>25</v>
      </c>
      <c r="BL9" s="197" t="str">
        <f t="shared" si="113"/>
        <v>Coréia do Sul</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México</v>
      </c>
      <c r="BX9" s="198">
        <f t="shared" si="41"/>
        <v>25</v>
      </c>
      <c r="BY9" s="197" t="str">
        <f t="shared" si="115"/>
        <v>Coréia do Sul</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México</v>
      </c>
      <c r="CK9" s="198">
        <f t="shared" si="44"/>
        <v>25</v>
      </c>
      <c r="CL9" s="197" t="str">
        <f t="shared" si="117"/>
        <v>Coréia do Sul</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México</v>
      </c>
      <c r="CX9" s="198">
        <f t="shared" si="47"/>
        <v>25</v>
      </c>
      <c r="CY9" s="197" t="str">
        <f t="shared" si="119"/>
        <v>Coréia do Sul</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México</v>
      </c>
      <c r="DK9" s="198">
        <f t="shared" si="50"/>
        <v>25</v>
      </c>
      <c r="DL9" s="197" t="str">
        <f t="shared" si="121"/>
        <v>Coréia do Sul</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México</v>
      </c>
      <c r="DX9" s="198">
        <f t="shared" si="53"/>
        <v>25</v>
      </c>
      <c r="DY9" s="197" t="str">
        <f t="shared" si="123"/>
        <v>Coréia do Sul</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México</v>
      </c>
      <c r="EK9" s="198">
        <f t="shared" si="56"/>
        <v>25</v>
      </c>
      <c r="EL9" s="197" t="str">
        <f t="shared" si="125"/>
        <v>Coréia do Sul</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México</v>
      </c>
      <c r="EX9" s="198">
        <f t="shared" si="59"/>
        <v>25</v>
      </c>
      <c r="EY9" s="197" t="str">
        <f t="shared" si="127"/>
        <v>Coréia do Sul</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México</v>
      </c>
      <c r="FK9" s="198">
        <f t="shared" si="62"/>
        <v>25</v>
      </c>
      <c r="FL9" s="197" t="str">
        <f t="shared" si="129"/>
        <v>Coréia do Sul</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México</v>
      </c>
      <c r="FX9" s="198">
        <f t="shared" si="65"/>
        <v>25</v>
      </c>
      <c r="FY9" s="197" t="str">
        <f t="shared" si="131"/>
        <v>Coréia do Sul</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México</v>
      </c>
      <c r="GK9" s="198">
        <f t="shared" si="68"/>
        <v>25</v>
      </c>
      <c r="GL9" s="197" t="str">
        <f t="shared" si="133"/>
        <v>Coréia do Sul</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México</v>
      </c>
      <c r="GX9" s="198">
        <f t="shared" si="71"/>
        <v>25</v>
      </c>
      <c r="GY9" s="197" t="str">
        <f t="shared" si="135"/>
        <v>Coréia do Sul</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México</v>
      </c>
      <c r="HK9" s="198">
        <f t="shared" si="74"/>
        <v>25</v>
      </c>
      <c r="HL9" s="197" t="str">
        <f t="shared" si="137"/>
        <v>Coréia do Sul</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México</v>
      </c>
      <c r="HX9" s="198">
        <f t="shared" si="77"/>
        <v>25</v>
      </c>
      <c r="HY9" s="197" t="str">
        <f t="shared" si="139"/>
        <v>Coréia do Sul</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México</v>
      </c>
      <c r="IK9" s="198">
        <f t="shared" si="80"/>
        <v>25</v>
      </c>
      <c r="IL9" s="197" t="str">
        <f t="shared" si="141"/>
        <v>Coréia do Sul</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México</v>
      </c>
      <c r="IX9" s="198">
        <f t="shared" si="83"/>
        <v>25</v>
      </c>
      <c r="IY9" s="197" t="str">
        <f t="shared" si="143"/>
        <v>Coréia do Sul</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México</v>
      </c>
      <c r="JK9" s="198">
        <f t="shared" si="86"/>
        <v>25</v>
      </c>
      <c r="JL9" s="197" t="str">
        <f t="shared" si="145"/>
        <v>Coréia do Sul</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México</v>
      </c>
      <c r="JX9" s="198">
        <f t="shared" si="89"/>
        <v>25</v>
      </c>
      <c r="JY9" s="197" t="str">
        <f t="shared" si="147"/>
        <v>Coréia do Sul</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México</v>
      </c>
      <c r="KK9" s="198">
        <f t="shared" si="92"/>
        <v>25</v>
      </c>
      <c r="KL9" s="197" t="str">
        <f t="shared" si="149"/>
        <v>Coréia do Sul</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México</v>
      </c>
      <c r="KX9" s="198">
        <f t="shared" si="95"/>
        <v>25</v>
      </c>
      <c r="KY9" s="197" t="str">
        <f t="shared" si="151"/>
        <v>Coréia do Sul</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México</v>
      </c>
      <c r="LK9" s="198">
        <f t="shared" si="98"/>
        <v>25</v>
      </c>
      <c r="LL9" s="197" t="str">
        <f t="shared" si="153"/>
        <v>Coréia do Sul</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México</v>
      </c>
      <c r="LX9" s="198">
        <f t="shared" si="101"/>
        <v>25</v>
      </c>
      <c r="LY9" s="197" t="str">
        <f t="shared" si="155"/>
        <v>Coréia do Sul</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Tchéquia</v>
      </c>
      <c r="D10" s="198">
        <f>INDEX(Groups!$C$7:$C$65,MATCH(E10,Groups!$D$7:$D$65,0))</f>
        <v>15</v>
      </c>
      <c r="E10" s="197" t="str">
        <f>CalcA!$Q$26</f>
        <v>México</v>
      </c>
      <c r="F10" s="199" t="str">
        <f>CalcA!$R$26</f>
        <v/>
      </c>
      <c r="G10" s="200" t="str">
        <f>CalcA!$S$26</f>
        <v/>
      </c>
      <c r="I10" s="196">
        <f t="shared" si="0"/>
        <v>41</v>
      </c>
      <c r="J10" s="197" t="str">
        <f t="shared" si="104"/>
        <v>Tchéquia</v>
      </c>
      <c r="K10" s="198">
        <f t="shared" si="26"/>
        <v>15</v>
      </c>
      <c r="L10" s="197" t="str">
        <f t="shared" si="105"/>
        <v>México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Tchéquia</v>
      </c>
      <c r="X10" s="198">
        <f t="shared" si="29"/>
        <v>15</v>
      </c>
      <c r="Y10" s="197" t="str">
        <f t="shared" si="107"/>
        <v>México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Tchéquia</v>
      </c>
      <c r="AK10" s="198">
        <f t="shared" si="32"/>
        <v>15</v>
      </c>
      <c r="AL10" s="197" t="str">
        <f t="shared" si="109"/>
        <v>México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Tchéquia</v>
      </c>
      <c r="AX10" s="198">
        <f t="shared" si="35"/>
        <v>15</v>
      </c>
      <c r="AY10" s="197" t="str">
        <f t="shared" si="111"/>
        <v>México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Tchéquia</v>
      </c>
      <c r="BK10" s="198">
        <f t="shared" si="38"/>
        <v>15</v>
      </c>
      <c r="BL10" s="197" t="str">
        <f t="shared" si="113"/>
        <v>México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Tchéquia</v>
      </c>
      <c r="BX10" s="198">
        <f t="shared" si="41"/>
        <v>15</v>
      </c>
      <c r="BY10" s="197" t="str">
        <f t="shared" si="115"/>
        <v>México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Tchéquia</v>
      </c>
      <c r="CK10" s="198">
        <f t="shared" si="44"/>
        <v>15</v>
      </c>
      <c r="CL10" s="197" t="str">
        <f t="shared" si="117"/>
        <v>México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Tchéquia</v>
      </c>
      <c r="CX10" s="198">
        <f t="shared" si="47"/>
        <v>15</v>
      </c>
      <c r="CY10" s="197" t="str">
        <f t="shared" si="119"/>
        <v>México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Tchéquia</v>
      </c>
      <c r="DK10" s="198">
        <f t="shared" si="50"/>
        <v>15</v>
      </c>
      <c r="DL10" s="197" t="str">
        <f t="shared" si="121"/>
        <v>México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Tchéquia</v>
      </c>
      <c r="DX10" s="198">
        <f t="shared" si="53"/>
        <v>15</v>
      </c>
      <c r="DY10" s="197" t="str">
        <f t="shared" si="123"/>
        <v>México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Tchéquia</v>
      </c>
      <c r="EK10" s="198">
        <f t="shared" si="56"/>
        <v>15</v>
      </c>
      <c r="EL10" s="197" t="str">
        <f t="shared" si="125"/>
        <v>México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Tchéquia</v>
      </c>
      <c r="EX10" s="198">
        <f t="shared" si="59"/>
        <v>15</v>
      </c>
      <c r="EY10" s="197" t="str">
        <f t="shared" si="127"/>
        <v>México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Tchéquia</v>
      </c>
      <c r="FK10" s="198">
        <f t="shared" si="62"/>
        <v>15</v>
      </c>
      <c r="FL10" s="197" t="str">
        <f t="shared" si="129"/>
        <v>México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Tchéquia</v>
      </c>
      <c r="FX10" s="198">
        <f t="shared" si="65"/>
        <v>15</v>
      </c>
      <c r="FY10" s="197" t="str">
        <f t="shared" si="131"/>
        <v>México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Tchéquia</v>
      </c>
      <c r="GK10" s="198">
        <f t="shared" si="68"/>
        <v>15</v>
      </c>
      <c r="GL10" s="197" t="str">
        <f t="shared" si="133"/>
        <v>México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Tchéquia</v>
      </c>
      <c r="GX10" s="198">
        <f t="shared" si="71"/>
        <v>15</v>
      </c>
      <c r="GY10" s="197" t="str">
        <f t="shared" si="135"/>
        <v>México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Tchéquia</v>
      </c>
      <c r="HK10" s="198">
        <f t="shared" si="74"/>
        <v>15</v>
      </c>
      <c r="HL10" s="197" t="str">
        <f t="shared" si="137"/>
        <v>México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Tchéquia</v>
      </c>
      <c r="HX10" s="198">
        <f t="shared" si="77"/>
        <v>15</v>
      </c>
      <c r="HY10" s="197" t="str">
        <f t="shared" si="139"/>
        <v>México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Tchéquia</v>
      </c>
      <c r="IK10" s="198">
        <f t="shared" si="80"/>
        <v>15</v>
      </c>
      <c r="IL10" s="197" t="str">
        <f t="shared" si="141"/>
        <v>México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Tchéquia</v>
      </c>
      <c r="IX10" s="198">
        <f t="shared" si="83"/>
        <v>15</v>
      </c>
      <c r="IY10" s="197" t="str">
        <f t="shared" si="143"/>
        <v>México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Tchéquia</v>
      </c>
      <c r="JK10" s="198">
        <f t="shared" si="86"/>
        <v>15</v>
      </c>
      <c r="JL10" s="197" t="str">
        <f t="shared" si="145"/>
        <v>México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Tchéquia</v>
      </c>
      <c r="JX10" s="198">
        <f t="shared" si="89"/>
        <v>15</v>
      </c>
      <c r="JY10" s="197" t="str">
        <f t="shared" si="147"/>
        <v>México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Tchéquia</v>
      </c>
      <c r="KK10" s="198">
        <f t="shared" si="92"/>
        <v>15</v>
      </c>
      <c r="KL10" s="197" t="str">
        <f t="shared" si="149"/>
        <v>México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Tchéquia</v>
      </c>
      <c r="KX10" s="198">
        <f t="shared" si="95"/>
        <v>15</v>
      </c>
      <c r="KY10" s="197" t="str">
        <f t="shared" si="151"/>
        <v>México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Tchéquia</v>
      </c>
      <c r="LK10" s="198">
        <f t="shared" si="98"/>
        <v>15</v>
      </c>
      <c r="LL10" s="197" t="str">
        <f t="shared" si="153"/>
        <v>México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Tchéquia</v>
      </c>
      <c r="LX10" s="198">
        <f t="shared" si="101"/>
        <v>15</v>
      </c>
      <c r="LY10" s="197" t="str">
        <f t="shared" si="155"/>
        <v>México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África do Sul</v>
      </c>
      <c r="D11" s="198">
        <f>INDEX(Groups!$C$7:$C$65,MATCH(E11,Groups!$D$7:$D$65,0))</f>
        <v>25</v>
      </c>
      <c r="E11" s="197" t="str">
        <f>CalcA!$Q$27</f>
        <v>Coréia do Sul</v>
      </c>
      <c r="F11" s="199" t="str">
        <f>CalcA!$R$27</f>
        <v/>
      </c>
      <c r="G11" s="200" t="str">
        <f>CalcA!$S$27</f>
        <v/>
      </c>
      <c r="I11" s="196">
        <f t="shared" si="0"/>
        <v>60</v>
      </c>
      <c r="J11" s="197" t="str">
        <f t="shared" si="104"/>
        <v>África do Sul</v>
      </c>
      <c r="K11" s="198">
        <f t="shared" si="26"/>
        <v>25</v>
      </c>
      <c r="L11" s="197" t="str">
        <f t="shared" si="105"/>
        <v>Coréia do Sul</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África do Sul</v>
      </c>
      <c r="X11" s="198">
        <f t="shared" si="29"/>
        <v>25</v>
      </c>
      <c r="Y11" s="197" t="str">
        <f t="shared" si="107"/>
        <v>Coréia do Sul</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África do Sul</v>
      </c>
      <c r="AK11" s="198">
        <f t="shared" si="32"/>
        <v>25</v>
      </c>
      <c r="AL11" s="197" t="str">
        <f t="shared" si="109"/>
        <v>Coréia do Sul</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África do Sul</v>
      </c>
      <c r="AX11" s="198">
        <f t="shared" si="35"/>
        <v>25</v>
      </c>
      <c r="AY11" s="197" t="str">
        <f t="shared" si="111"/>
        <v>Coréia do Sul</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África do Sul</v>
      </c>
      <c r="BK11" s="198">
        <f t="shared" si="38"/>
        <v>25</v>
      </c>
      <c r="BL11" s="197" t="str">
        <f t="shared" si="113"/>
        <v>Coréia do Sul</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África do Sul</v>
      </c>
      <c r="BX11" s="198">
        <f t="shared" si="41"/>
        <v>25</v>
      </c>
      <c r="BY11" s="197" t="str">
        <f t="shared" si="115"/>
        <v>Coréia do Sul</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África do Sul</v>
      </c>
      <c r="CK11" s="198">
        <f t="shared" si="44"/>
        <v>25</v>
      </c>
      <c r="CL11" s="197" t="str">
        <f t="shared" si="117"/>
        <v>Coréia do Sul</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África do Sul</v>
      </c>
      <c r="CX11" s="198">
        <f t="shared" si="47"/>
        <v>25</v>
      </c>
      <c r="CY11" s="197" t="str">
        <f t="shared" si="119"/>
        <v>Coréia do Sul</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África do Sul</v>
      </c>
      <c r="DK11" s="198">
        <f t="shared" si="50"/>
        <v>25</v>
      </c>
      <c r="DL11" s="197" t="str">
        <f t="shared" si="121"/>
        <v>Coréia do Sul</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África do Sul</v>
      </c>
      <c r="DX11" s="198">
        <f t="shared" si="53"/>
        <v>25</v>
      </c>
      <c r="DY11" s="197" t="str">
        <f t="shared" si="123"/>
        <v>Coréia do Sul</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África do Sul</v>
      </c>
      <c r="EK11" s="198">
        <f t="shared" si="56"/>
        <v>25</v>
      </c>
      <c r="EL11" s="197" t="str">
        <f t="shared" si="125"/>
        <v>Coréia do Sul</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África do Sul</v>
      </c>
      <c r="EX11" s="198">
        <f t="shared" si="59"/>
        <v>25</v>
      </c>
      <c r="EY11" s="197" t="str">
        <f t="shared" si="127"/>
        <v>Coréia do Sul</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África do Sul</v>
      </c>
      <c r="FK11" s="198">
        <f t="shared" si="62"/>
        <v>25</v>
      </c>
      <c r="FL11" s="197" t="str">
        <f t="shared" si="129"/>
        <v>Coréia do Sul</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África do Sul</v>
      </c>
      <c r="FX11" s="198">
        <f t="shared" si="65"/>
        <v>25</v>
      </c>
      <c r="FY11" s="197" t="str">
        <f t="shared" si="131"/>
        <v>Coréia do Sul</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África do Sul</v>
      </c>
      <c r="GK11" s="198">
        <f t="shared" si="68"/>
        <v>25</v>
      </c>
      <c r="GL11" s="197" t="str">
        <f t="shared" si="133"/>
        <v>Coréia do Sul</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África do Sul</v>
      </c>
      <c r="GX11" s="198">
        <f t="shared" si="71"/>
        <v>25</v>
      </c>
      <c r="GY11" s="197" t="str">
        <f t="shared" si="135"/>
        <v>Coréia do Sul</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África do Sul</v>
      </c>
      <c r="HK11" s="198">
        <f t="shared" si="74"/>
        <v>25</v>
      </c>
      <c r="HL11" s="197" t="str">
        <f t="shared" si="137"/>
        <v>Coréia do Sul</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África do Sul</v>
      </c>
      <c r="HX11" s="198">
        <f t="shared" si="77"/>
        <v>25</v>
      </c>
      <c r="HY11" s="197" t="str">
        <f t="shared" si="139"/>
        <v>Coréia do Sul</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África do Sul</v>
      </c>
      <c r="IK11" s="198">
        <f t="shared" si="80"/>
        <v>25</v>
      </c>
      <c r="IL11" s="197" t="str">
        <f t="shared" si="141"/>
        <v>Coréia do Sul</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África do Sul</v>
      </c>
      <c r="IX11" s="198">
        <f t="shared" si="83"/>
        <v>25</v>
      </c>
      <c r="IY11" s="197" t="str">
        <f t="shared" si="143"/>
        <v>Coréia do Sul</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África do Sul</v>
      </c>
      <c r="JK11" s="198">
        <f t="shared" si="86"/>
        <v>25</v>
      </c>
      <c r="JL11" s="197" t="str">
        <f t="shared" si="145"/>
        <v>Coréia do Sul</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África do Sul</v>
      </c>
      <c r="JX11" s="198">
        <f t="shared" si="89"/>
        <v>25</v>
      </c>
      <c r="JY11" s="197" t="str">
        <f t="shared" si="147"/>
        <v>Coréia do Sul</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África do Sul</v>
      </c>
      <c r="KK11" s="198">
        <f t="shared" si="92"/>
        <v>25</v>
      </c>
      <c r="KL11" s="197" t="str">
        <f t="shared" si="149"/>
        <v>Coréia do Sul</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África do Sul</v>
      </c>
      <c r="KX11" s="198">
        <f t="shared" si="95"/>
        <v>25</v>
      </c>
      <c r="KY11" s="197" t="str">
        <f t="shared" si="151"/>
        <v>Coréia do Sul</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África do Sul</v>
      </c>
      <c r="LK11" s="198">
        <f t="shared" si="98"/>
        <v>25</v>
      </c>
      <c r="LL11" s="197" t="str">
        <f t="shared" si="153"/>
        <v>Coréia do Sul</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África do Sul</v>
      </c>
      <c r="LX11" s="198">
        <f t="shared" si="101"/>
        <v>25</v>
      </c>
      <c r="LY11" s="197" t="str">
        <f t="shared" si="155"/>
        <v>Coréia do Sul</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Canadá</v>
      </c>
      <c r="D13" s="198">
        <f>INDEX(Groups!$C$7:$C$65,MATCH(E13,Groups!$D$7:$D$65,0))</f>
        <v>65</v>
      </c>
      <c r="E13" s="197" t="str">
        <f>CalcB!$Q$22</f>
        <v>Bósnia e Herzegonia</v>
      </c>
      <c r="F13" s="199">
        <f>CalcB!$R$22</f>
        <v>2</v>
      </c>
      <c r="G13" s="200">
        <f>CalcB!$S$22</f>
        <v>1</v>
      </c>
      <c r="I13" s="196">
        <f t="shared" si="0"/>
        <v>30</v>
      </c>
      <c r="J13" s="197" t="str">
        <f t="shared" ref="J13:J18" si="156">$C13</f>
        <v>Canadá</v>
      </c>
      <c r="K13" s="198">
        <f t="shared" si="26"/>
        <v>65</v>
      </c>
      <c r="L13" s="197" t="str">
        <f t="shared" ref="L13:L18" si="157">$E13</f>
        <v>Bósnia e Herzegonia</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Canadá</v>
      </c>
      <c r="X13" s="198">
        <f t="shared" si="29"/>
        <v>65</v>
      </c>
      <c r="Y13" s="197" t="str">
        <f t="shared" ref="Y13:Y18" si="161">$E13</f>
        <v>Bósnia e Herzegonia</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Canadá</v>
      </c>
      <c r="AK13" s="198">
        <f t="shared" si="32"/>
        <v>65</v>
      </c>
      <c r="AL13" s="197" t="str">
        <f t="shared" ref="AL13:AL18" si="165">$E13</f>
        <v>Bósnia e Herzegonia</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Canadá</v>
      </c>
      <c r="AX13" s="198">
        <f t="shared" si="35"/>
        <v>65</v>
      </c>
      <c r="AY13" s="197" t="str">
        <f t="shared" ref="AY13:AY18" si="169">$E13</f>
        <v>Bósnia e Herzegonia</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Canadá</v>
      </c>
      <c r="BK13" s="198">
        <f t="shared" si="38"/>
        <v>65</v>
      </c>
      <c r="BL13" s="197" t="str">
        <f t="shared" ref="BL13:BL18" si="173">$E13</f>
        <v>Bósnia e Herzegonia</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Canadá</v>
      </c>
      <c r="BX13" s="198">
        <f t="shared" si="41"/>
        <v>65</v>
      </c>
      <c r="BY13" s="197" t="str">
        <f t="shared" ref="BY13:BY18" si="177">$E13</f>
        <v>Bósnia e Herzegonia</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Canadá</v>
      </c>
      <c r="CK13" s="198">
        <f t="shared" si="44"/>
        <v>65</v>
      </c>
      <c r="CL13" s="197" t="str">
        <f t="shared" ref="CL13:CL18" si="181">$E13</f>
        <v>Bósnia e Herzegonia</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Canadá</v>
      </c>
      <c r="CX13" s="198">
        <f t="shared" si="47"/>
        <v>65</v>
      </c>
      <c r="CY13" s="197" t="str">
        <f t="shared" ref="CY13:CY18" si="185">$E13</f>
        <v>Bósnia e Herzegonia</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Canadá</v>
      </c>
      <c r="DK13" s="198">
        <f t="shared" si="50"/>
        <v>65</v>
      </c>
      <c r="DL13" s="197" t="str">
        <f t="shared" ref="DL13:DL18" si="189">$E13</f>
        <v>Bósnia e Herzegonia</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Canadá</v>
      </c>
      <c r="DX13" s="198">
        <f t="shared" si="53"/>
        <v>65</v>
      </c>
      <c r="DY13" s="197" t="str">
        <f t="shared" ref="DY13:DY18" si="193">$E13</f>
        <v>Bósnia e Herzegonia</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Canadá</v>
      </c>
      <c r="EK13" s="198">
        <f t="shared" si="56"/>
        <v>65</v>
      </c>
      <c r="EL13" s="197" t="str">
        <f t="shared" ref="EL13:EL18" si="197">$E13</f>
        <v>Bósnia e Herzegonia</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Canadá</v>
      </c>
      <c r="EX13" s="198">
        <f t="shared" si="59"/>
        <v>65</v>
      </c>
      <c r="EY13" s="197" t="str">
        <f t="shared" ref="EY13:EY18" si="201">$E13</f>
        <v>Bósnia e Herzegonia</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Canadá</v>
      </c>
      <c r="FK13" s="198">
        <f t="shared" si="62"/>
        <v>65</v>
      </c>
      <c r="FL13" s="197" t="str">
        <f t="shared" ref="FL13:FL18" si="205">$E13</f>
        <v>Bósnia e Herzegonia</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Canadá</v>
      </c>
      <c r="FX13" s="198">
        <f t="shared" si="65"/>
        <v>65</v>
      </c>
      <c r="FY13" s="197" t="str">
        <f t="shared" ref="FY13:FY18" si="209">$E13</f>
        <v>Bósnia e Herzegonia</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Canadá</v>
      </c>
      <c r="GK13" s="198">
        <f t="shared" si="68"/>
        <v>65</v>
      </c>
      <c r="GL13" s="197" t="str">
        <f t="shared" ref="GL13:GL18" si="213">$E13</f>
        <v>Bósnia e Herzegonia</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Canadá</v>
      </c>
      <c r="GX13" s="198">
        <f t="shared" si="71"/>
        <v>65</v>
      </c>
      <c r="GY13" s="197" t="str">
        <f t="shared" ref="GY13:GY18" si="217">$E13</f>
        <v>Bósnia e Herzegonia</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Canadá</v>
      </c>
      <c r="HK13" s="198">
        <f t="shared" si="74"/>
        <v>65</v>
      </c>
      <c r="HL13" s="197" t="str">
        <f t="shared" ref="HL13:HL18" si="221">$E13</f>
        <v>Bósnia e Herzegonia</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Canadá</v>
      </c>
      <c r="HX13" s="198">
        <f t="shared" si="77"/>
        <v>65</v>
      </c>
      <c r="HY13" s="197" t="str">
        <f t="shared" ref="HY13:HY18" si="225">$E13</f>
        <v>Bósnia e Herzegonia</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Canadá</v>
      </c>
      <c r="IK13" s="198">
        <f t="shared" si="80"/>
        <v>65</v>
      </c>
      <c r="IL13" s="197" t="str">
        <f t="shared" ref="IL13:IL18" si="229">$E13</f>
        <v>Bósnia e Herzegonia</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Canadá</v>
      </c>
      <c r="IX13" s="198">
        <f t="shared" si="83"/>
        <v>65</v>
      </c>
      <c r="IY13" s="197" t="str">
        <f t="shared" ref="IY13:IY18" si="233">$E13</f>
        <v>Bósnia e Herzegonia</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Canadá</v>
      </c>
      <c r="JK13" s="198">
        <f t="shared" si="86"/>
        <v>65</v>
      </c>
      <c r="JL13" s="197" t="str">
        <f t="shared" ref="JL13:JL18" si="237">$E13</f>
        <v>Bósnia e Herzegonia</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Canadá</v>
      </c>
      <c r="JX13" s="198">
        <f t="shared" si="89"/>
        <v>65</v>
      </c>
      <c r="JY13" s="197" t="str">
        <f t="shared" ref="JY13:JY18" si="241">$E13</f>
        <v>Bósnia e Herzegonia</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Canadá</v>
      </c>
      <c r="KK13" s="198">
        <f t="shared" si="92"/>
        <v>65</v>
      </c>
      <c r="KL13" s="197" t="str">
        <f t="shared" ref="KL13:KL18" si="245">$E13</f>
        <v>Bósnia e Herzegonia</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Canadá</v>
      </c>
      <c r="KX13" s="198">
        <f t="shared" si="95"/>
        <v>65</v>
      </c>
      <c r="KY13" s="197" t="str">
        <f t="shared" ref="KY13:KY18" si="249">$E13</f>
        <v>Bósnia e Herzegonia</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Canadá</v>
      </c>
      <c r="LK13" s="198">
        <f t="shared" si="98"/>
        <v>65</v>
      </c>
      <c r="LL13" s="197" t="str">
        <f t="shared" ref="LL13:LL18" si="253">$E13</f>
        <v>Bósnia e Herzegonia</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Canadá</v>
      </c>
      <c r="LX13" s="198">
        <f t="shared" si="101"/>
        <v>65</v>
      </c>
      <c r="LY13" s="197" t="str">
        <f t="shared" ref="LY13:LY18" si="257">$E13</f>
        <v>Bósnia e Herzegonia</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Catar</v>
      </c>
      <c r="D14" s="198">
        <f>INDEX(Groups!$C$7:$C$65,MATCH(E14,Groups!$D$7:$D$65,0))</f>
        <v>19</v>
      </c>
      <c r="E14" s="197" t="str">
        <f>CalcB!$Q$23</f>
        <v>Suíça</v>
      </c>
      <c r="F14" s="729">
        <f>CalcB!$R$23</f>
        <v>1</v>
      </c>
      <c r="G14" s="200">
        <f>CalcB!$S$23</f>
        <v>3</v>
      </c>
      <c r="I14" s="196">
        <f t="shared" si="0"/>
        <v>55</v>
      </c>
      <c r="J14" s="197" t="str">
        <f t="shared" si="156"/>
        <v>Catar</v>
      </c>
      <c r="K14" s="198">
        <f t="shared" si="26"/>
        <v>19</v>
      </c>
      <c r="L14" s="197" t="str">
        <f t="shared" si="157"/>
        <v>Suíça</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Catar</v>
      </c>
      <c r="X14" s="198">
        <f t="shared" si="29"/>
        <v>19</v>
      </c>
      <c r="Y14" s="197" t="str">
        <f t="shared" si="161"/>
        <v>Suíça</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Catar</v>
      </c>
      <c r="AK14" s="198">
        <f t="shared" si="32"/>
        <v>19</v>
      </c>
      <c r="AL14" s="197" t="str">
        <f t="shared" si="165"/>
        <v>Suíça</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Catar</v>
      </c>
      <c r="AX14" s="198">
        <f t="shared" si="35"/>
        <v>19</v>
      </c>
      <c r="AY14" s="197" t="str">
        <f t="shared" si="169"/>
        <v>Suíça</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Catar</v>
      </c>
      <c r="BK14" s="198">
        <f t="shared" si="38"/>
        <v>19</v>
      </c>
      <c r="BL14" s="197" t="str">
        <f t="shared" si="173"/>
        <v>Suíça</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Catar</v>
      </c>
      <c r="BX14" s="198">
        <f t="shared" si="41"/>
        <v>19</v>
      </c>
      <c r="BY14" s="197" t="str">
        <f t="shared" si="177"/>
        <v>Suíça</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Catar</v>
      </c>
      <c r="CK14" s="198">
        <f t="shared" si="44"/>
        <v>19</v>
      </c>
      <c r="CL14" s="197" t="str">
        <f t="shared" si="181"/>
        <v>Suíça</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Catar</v>
      </c>
      <c r="CX14" s="198">
        <f t="shared" si="47"/>
        <v>19</v>
      </c>
      <c r="CY14" s="197" t="str">
        <f t="shared" si="185"/>
        <v>Suíça</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Catar</v>
      </c>
      <c r="DK14" s="198">
        <f t="shared" si="50"/>
        <v>19</v>
      </c>
      <c r="DL14" s="197" t="str">
        <f t="shared" si="189"/>
        <v>Suíça</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Catar</v>
      </c>
      <c r="DX14" s="198">
        <f t="shared" si="53"/>
        <v>19</v>
      </c>
      <c r="DY14" s="197" t="str">
        <f t="shared" si="193"/>
        <v>Suíça</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Catar</v>
      </c>
      <c r="EK14" s="198">
        <f t="shared" si="56"/>
        <v>19</v>
      </c>
      <c r="EL14" s="197" t="str">
        <f t="shared" si="197"/>
        <v>Suíça</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Catar</v>
      </c>
      <c r="EX14" s="198">
        <f t="shared" si="59"/>
        <v>19</v>
      </c>
      <c r="EY14" s="197" t="str">
        <f t="shared" si="201"/>
        <v>Suíça</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Catar</v>
      </c>
      <c r="FK14" s="198">
        <f t="shared" si="62"/>
        <v>19</v>
      </c>
      <c r="FL14" s="197" t="str">
        <f t="shared" si="205"/>
        <v>Suíça</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Catar</v>
      </c>
      <c r="FX14" s="198">
        <f t="shared" si="65"/>
        <v>19</v>
      </c>
      <c r="FY14" s="197" t="str">
        <f t="shared" si="209"/>
        <v>Suíça</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Catar</v>
      </c>
      <c r="GK14" s="198">
        <f t="shared" si="68"/>
        <v>19</v>
      </c>
      <c r="GL14" s="197" t="str">
        <f t="shared" si="213"/>
        <v>Suíça</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Catar</v>
      </c>
      <c r="GX14" s="198">
        <f t="shared" si="71"/>
        <v>19</v>
      </c>
      <c r="GY14" s="197" t="str">
        <f t="shared" si="217"/>
        <v>Suíça</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Catar</v>
      </c>
      <c r="HK14" s="198">
        <f t="shared" si="74"/>
        <v>19</v>
      </c>
      <c r="HL14" s="197" t="str">
        <f t="shared" si="221"/>
        <v>Suíça</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Catar</v>
      </c>
      <c r="HX14" s="198">
        <f t="shared" si="77"/>
        <v>19</v>
      </c>
      <c r="HY14" s="197" t="str">
        <f t="shared" si="225"/>
        <v>Suíça</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Catar</v>
      </c>
      <c r="IK14" s="198">
        <f t="shared" si="80"/>
        <v>19</v>
      </c>
      <c r="IL14" s="197" t="str">
        <f t="shared" si="229"/>
        <v>Suíça</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Catar</v>
      </c>
      <c r="IX14" s="198">
        <f t="shared" si="83"/>
        <v>19</v>
      </c>
      <c r="IY14" s="197" t="str">
        <f t="shared" si="233"/>
        <v>Suíça</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Catar</v>
      </c>
      <c r="JK14" s="198">
        <f t="shared" si="86"/>
        <v>19</v>
      </c>
      <c r="JL14" s="197" t="str">
        <f t="shared" si="237"/>
        <v>Suíça</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Catar</v>
      </c>
      <c r="JX14" s="198">
        <f t="shared" si="89"/>
        <v>19</v>
      </c>
      <c r="JY14" s="197" t="str">
        <f t="shared" si="241"/>
        <v>Suíça</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Catar</v>
      </c>
      <c r="KK14" s="198">
        <f t="shared" si="92"/>
        <v>19</v>
      </c>
      <c r="KL14" s="197" t="str">
        <f t="shared" si="245"/>
        <v>Suíça</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Catar</v>
      </c>
      <c r="KX14" s="198">
        <f t="shared" si="95"/>
        <v>19</v>
      </c>
      <c r="KY14" s="197" t="str">
        <f t="shared" si="249"/>
        <v>Suíça</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Catar</v>
      </c>
      <c r="LK14" s="198">
        <f t="shared" si="98"/>
        <v>19</v>
      </c>
      <c r="LL14" s="197" t="str">
        <f t="shared" si="253"/>
        <v>Suíça</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Catar</v>
      </c>
      <c r="LX14" s="198">
        <f t="shared" si="101"/>
        <v>19</v>
      </c>
      <c r="LY14" s="197" t="str">
        <f t="shared" si="257"/>
        <v>Suíça</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Suíça</v>
      </c>
      <c r="D15" s="198">
        <f>INDEX(Groups!$C$7:$C$65,MATCH(E15,Groups!$D$7:$D$65,0))</f>
        <v>65</v>
      </c>
      <c r="E15" s="197" t="str">
        <f>CalcB!$Q$24</f>
        <v>Bósnia e Herzegonia</v>
      </c>
      <c r="F15" s="199" t="str">
        <f>CalcB!$R$24</f>
        <v/>
      </c>
      <c r="G15" s="200" t="str">
        <f>CalcB!$S$24</f>
        <v/>
      </c>
      <c r="I15" s="196">
        <f t="shared" si="0"/>
        <v>19</v>
      </c>
      <c r="J15" s="197" t="str">
        <f t="shared" si="156"/>
        <v>Suíça</v>
      </c>
      <c r="K15" s="198">
        <f t="shared" si="26"/>
        <v>65</v>
      </c>
      <c r="L15" s="197" t="str">
        <f t="shared" si="157"/>
        <v>Bósnia e Herzegonia</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Suíça</v>
      </c>
      <c r="X15" s="198">
        <f t="shared" si="29"/>
        <v>65</v>
      </c>
      <c r="Y15" s="197" t="str">
        <f t="shared" si="161"/>
        <v>Bósnia e Herzegonia</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Suíça</v>
      </c>
      <c r="AK15" s="198">
        <f t="shared" si="32"/>
        <v>65</v>
      </c>
      <c r="AL15" s="197" t="str">
        <f t="shared" si="165"/>
        <v>Bósnia e Herzegonia</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Suíça</v>
      </c>
      <c r="AX15" s="198">
        <f t="shared" si="35"/>
        <v>65</v>
      </c>
      <c r="AY15" s="197" t="str">
        <f t="shared" si="169"/>
        <v>Bósnia e Herzegonia</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Suíça</v>
      </c>
      <c r="BK15" s="198">
        <f t="shared" si="38"/>
        <v>65</v>
      </c>
      <c r="BL15" s="197" t="str">
        <f t="shared" si="173"/>
        <v>Bósnia e Herzegonia</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Suíça</v>
      </c>
      <c r="BX15" s="198">
        <f t="shared" si="41"/>
        <v>65</v>
      </c>
      <c r="BY15" s="197" t="str">
        <f t="shared" si="177"/>
        <v>Bósnia e Herzegonia</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Suíça</v>
      </c>
      <c r="CK15" s="198">
        <f t="shared" si="44"/>
        <v>65</v>
      </c>
      <c r="CL15" s="197" t="str">
        <f t="shared" si="181"/>
        <v>Bósnia e Herzegonia</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Suíça</v>
      </c>
      <c r="CX15" s="198">
        <f t="shared" si="47"/>
        <v>65</v>
      </c>
      <c r="CY15" s="197" t="str">
        <f t="shared" si="185"/>
        <v>Bósnia e Herzegonia</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Suíça</v>
      </c>
      <c r="DK15" s="198">
        <f t="shared" si="50"/>
        <v>65</v>
      </c>
      <c r="DL15" s="197" t="str">
        <f t="shared" si="189"/>
        <v>Bósnia e Herzegonia</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Suíça</v>
      </c>
      <c r="DX15" s="198">
        <f t="shared" si="53"/>
        <v>65</v>
      </c>
      <c r="DY15" s="197" t="str">
        <f t="shared" si="193"/>
        <v>Bósnia e Herzegonia</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Suíça</v>
      </c>
      <c r="EK15" s="198">
        <f t="shared" si="56"/>
        <v>65</v>
      </c>
      <c r="EL15" s="197" t="str">
        <f t="shared" si="197"/>
        <v>Bósnia e Herzegonia</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Suíça</v>
      </c>
      <c r="EX15" s="198">
        <f t="shared" si="59"/>
        <v>65</v>
      </c>
      <c r="EY15" s="197" t="str">
        <f t="shared" si="201"/>
        <v>Bósnia e Herzegonia</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Suíça</v>
      </c>
      <c r="FK15" s="198">
        <f t="shared" si="62"/>
        <v>65</v>
      </c>
      <c r="FL15" s="197" t="str">
        <f t="shared" si="205"/>
        <v>Bósnia e Herzegonia</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Suíça</v>
      </c>
      <c r="FX15" s="198">
        <f t="shared" si="65"/>
        <v>65</v>
      </c>
      <c r="FY15" s="197" t="str">
        <f t="shared" si="209"/>
        <v>Bósnia e Herzegonia</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Suíça</v>
      </c>
      <c r="GK15" s="198">
        <f t="shared" si="68"/>
        <v>65</v>
      </c>
      <c r="GL15" s="197" t="str">
        <f t="shared" si="213"/>
        <v>Bósnia e Herzegonia</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Suíça</v>
      </c>
      <c r="GX15" s="198">
        <f t="shared" si="71"/>
        <v>65</v>
      </c>
      <c r="GY15" s="197" t="str">
        <f t="shared" si="217"/>
        <v>Bósnia e Herzegonia</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Suíça</v>
      </c>
      <c r="HK15" s="198">
        <f t="shared" si="74"/>
        <v>65</v>
      </c>
      <c r="HL15" s="197" t="str">
        <f t="shared" si="221"/>
        <v>Bósnia e Herzegonia</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Suíça</v>
      </c>
      <c r="HX15" s="198">
        <f t="shared" si="77"/>
        <v>65</v>
      </c>
      <c r="HY15" s="197" t="str">
        <f t="shared" si="225"/>
        <v>Bósnia e Herzegonia</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Suíça</v>
      </c>
      <c r="IK15" s="198">
        <f t="shared" si="80"/>
        <v>65</v>
      </c>
      <c r="IL15" s="197" t="str">
        <f t="shared" si="229"/>
        <v>Bósnia e Herzegonia</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Suíça</v>
      </c>
      <c r="IX15" s="198">
        <f t="shared" si="83"/>
        <v>65</v>
      </c>
      <c r="IY15" s="197" t="str">
        <f t="shared" si="233"/>
        <v>Bósnia e Herzegonia</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Suíça</v>
      </c>
      <c r="JK15" s="198">
        <f t="shared" si="86"/>
        <v>65</v>
      </c>
      <c r="JL15" s="197" t="str">
        <f t="shared" si="237"/>
        <v>Bósnia e Herzegonia</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Suíça</v>
      </c>
      <c r="JX15" s="198">
        <f t="shared" si="89"/>
        <v>65</v>
      </c>
      <c r="JY15" s="197" t="str">
        <f t="shared" si="241"/>
        <v>Bósnia e Herzegonia</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Suíça</v>
      </c>
      <c r="KK15" s="198">
        <f t="shared" si="92"/>
        <v>65</v>
      </c>
      <c r="KL15" s="197" t="str">
        <f t="shared" si="245"/>
        <v>Bósnia e Herzegonia</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Suíça</v>
      </c>
      <c r="KX15" s="198">
        <f t="shared" si="95"/>
        <v>65</v>
      </c>
      <c r="KY15" s="197" t="str">
        <f t="shared" si="249"/>
        <v>Bósnia e Herzegonia</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Suíça</v>
      </c>
      <c r="LK15" s="198">
        <f t="shared" si="98"/>
        <v>65</v>
      </c>
      <c r="LL15" s="197" t="str">
        <f t="shared" si="253"/>
        <v>Bósnia e Herzegonia</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Suíça</v>
      </c>
      <c r="LX15" s="198">
        <f t="shared" si="101"/>
        <v>65</v>
      </c>
      <c r="LY15" s="197" t="str">
        <f t="shared" si="257"/>
        <v>Bósnia e Herzegonia</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Canadá</v>
      </c>
      <c r="D16" s="198">
        <f>INDEX(Groups!$C$7:$C$65,MATCH(E16,Groups!$D$7:$D$65,0))</f>
        <v>55</v>
      </c>
      <c r="E16" s="197" t="str">
        <f>CalcB!$Q$25</f>
        <v>Catar</v>
      </c>
      <c r="F16" s="199" t="str">
        <f>CalcB!$R$25</f>
        <v/>
      </c>
      <c r="G16" s="200" t="str">
        <f>CalcB!$S$25</f>
        <v/>
      </c>
      <c r="I16" s="196">
        <f t="shared" si="0"/>
        <v>30</v>
      </c>
      <c r="J16" s="197" t="str">
        <f t="shared" si="156"/>
        <v>Canadá</v>
      </c>
      <c r="K16" s="198">
        <f t="shared" si="26"/>
        <v>55</v>
      </c>
      <c r="L16" s="197" t="str">
        <f t="shared" si="157"/>
        <v>Catar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Canadá</v>
      </c>
      <c r="X16" s="198">
        <f t="shared" si="29"/>
        <v>55</v>
      </c>
      <c r="Y16" s="197" t="str">
        <f t="shared" si="161"/>
        <v>Catar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Canadá</v>
      </c>
      <c r="AK16" s="198">
        <f t="shared" si="32"/>
        <v>55</v>
      </c>
      <c r="AL16" s="197" t="str">
        <f t="shared" si="165"/>
        <v>Catar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Canadá</v>
      </c>
      <c r="AX16" s="198">
        <f t="shared" si="35"/>
        <v>55</v>
      </c>
      <c r="AY16" s="197" t="str">
        <f t="shared" si="169"/>
        <v>Catar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Canadá</v>
      </c>
      <c r="BK16" s="198">
        <f t="shared" si="38"/>
        <v>55</v>
      </c>
      <c r="BL16" s="197" t="str">
        <f t="shared" si="173"/>
        <v>Catar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Canadá</v>
      </c>
      <c r="BX16" s="198">
        <f t="shared" si="41"/>
        <v>55</v>
      </c>
      <c r="BY16" s="197" t="str">
        <f t="shared" si="177"/>
        <v>Catar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Canadá</v>
      </c>
      <c r="CK16" s="198">
        <f t="shared" si="44"/>
        <v>55</v>
      </c>
      <c r="CL16" s="197" t="str">
        <f t="shared" si="181"/>
        <v>Catar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Canadá</v>
      </c>
      <c r="CX16" s="198">
        <f t="shared" si="47"/>
        <v>55</v>
      </c>
      <c r="CY16" s="197" t="str">
        <f t="shared" si="185"/>
        <v>Catar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Canadá</v>
      </c>
      <c r="DK16" s="198">
        <f t="shared" si="50"/>
        <v>55</v>
      </c>
      <c r="DL16" s="197" t="str">
        <f t="shared" si="189"/>
        <v>Catar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Canadá</v>
      </c>
      <c r="DX16" s="198">
        <f t="shared" si="53"/>
        <v>55</v>
      </c>
      <c r="DY16" s="197" t="str">
        <f t="shared" si="193"/>
        <v>Catar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Canadá</v>
      </c>
      <c r="EK16" s="198">
        <f t="shared" si="56"/>
        <v>55</v>
      </c>
      <c r="EL16" s="197" t="str">
        <f t="shared" si="197"/>
        <v>Catar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Canadá</v>
      </c>
      <c r="EX16" s="198">
        <f t="shared" si="59"/>
        <v>55</v>
      </c>
      <c r="EY16" s="197" t="str">
        <f t="shared" si="201"/>
        <v>Catar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Canadá</v>
      </c>
      <c r="FK16" s="198">
        <f t="shared" si="62"/>
        <v>55</v>
      </c>
      <c r="FL16" s="197" t="str">
        <f t="shared" si="205"/>
        <v>Catar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Canadá</v>
      </c>
      <c r="FX16" s="198">
        <f t="shared" si="65"/>
        <v>55</v>
      </c>
      <c r="FY16" s="197" t="str">
        <f t="shared" si="209"/>
        <v>Catar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Canadá</v>
      </c>
      <c r="GK16" s="198">
        <f t="shared" si="68"/>
        <v>55</v>
      </c>
      <c r="GL16" s="197" t="str">
        <f t="shared" si="213"/>
        <v>Catar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Canadá</v>
      </c>
      <c r="GX16" s="198">
        <f t="shared" si="71"/>
        <v>55</v>
      </c>
      <c r="GY16" s="197" t="str">
        <f t="shared" si="217"/>
        <v>Catar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Canadá</v>
      </c>
      <c r="HK16" s="198">
        <f t="shared" si="74"/>
        <v>55</v>
      </c>
      <c r="HL16" s="197" t="str">
        <f t="shared" si="221"/>
        <v>Catar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Canadá</v>
      </c>
      <c r="HX16" s="198">
        <f t="shared" si="77"/>
        <v>55</v>
      </c>
      <c r="HY16" s="197" t="str">
        <f t="shared" si="225"/>
        <v>Catar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Canadá</v>
      </c>
      <c r="IK16" s="198">
        <f t="shared" si="80"/>
        <v>55</v>
      </c>
      <c r="IL16" s="197" t="str">
        <f t="shared" si="229"/>
        <v>Catar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Canadá</v>
      </c>
      <c r="IX16" s="198">
        <f t="shared" si="83"/>
        <v>55</v>
      </c>
      <c r="IY16" s="197" t="str">
        <f t="shared" si="233"/>
        <v>Catar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Canadá</v>
      </c>
      <c r="JK16" s="198">
        <f t="shared" si="86"/>
        <v>55</v>
      </c>
      <c r="JL16" s="197" t="str">
        <f t="shared" si="237"/>
        <v>Catar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Canadá</v>
      </c>
      <c r="JX16" s="198">
        <f t="shared" si="89"/>
        <v>55</v>
      </c>
      <c r="JY16" s="197" t="str">
        <f t="shared" si="241"/>
        <v>Catar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Canadá</v>
      </c>
      <c r="KK16" s="198">
        <f t="shared" si="92"/>
        <v>55</v>
      </c>
      <c r="KL16" s="197" t="str">
        <f t="shared" si="245"/>
        <v>Catar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Canadá</v>
      </c>
      <c r="KX16" s="198">
        <f t="shared" si="95"/>
        <v>55</v>
      </c>
      <c r="KY16" s="197" t="str">
        <f t="shared" si="249"/>
        <v>Catar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Canadá</v>
      </c>
      <c r="LK16" s="198">
        <f t="shared" si="98"/>
        <v>55</v>
      </c>
      <c r="LL16" s="197" t="str">
        <f t="shared" si="253"/>
        <v>Catar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Canadá</v>
      </c>
      <c r="LX16" s="198">
        <f t="shared" si="101"/>
        <v>55</v>
      </c>
      <c r="LY16" s="197" t="str">
        <f t="shared" si="257"/>
        <v>Catar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Suíça</v>
      </c>
      <c r="D17" s="198">
        <f>INDEX(Groups!$C$7:$C$65,MATCH(E17,Groups!$D$7:$D$65,0))</f>
        <v>30</v>
      </c>
      <c r="E17" s="197" t="str">
        <f>CalcB!$Q$26</f>
        <v>Canadá</v>
      </c>
      <c r="F17" s="199" t="str">
        <f>CalcB!$R$26</f>
        <v/>
      </c>
      <c r="G17" s="200" t="str">
        <f>CalcB!$S$26</f>
        <v/>
      </c>
      <c r="I17" s="196">
        <f t="shared" si="0"/>
        <v>19</v>
      </c>
      <c r="J17" s="197" t="str">
        <f t="shared" si="156"/>
        <v>Suíça</v>
      </c>
      <c r="K17" s="198">
        <f t="shared" si="26"/>
        <v>30</v>
      </c>
      <c r="L17" s="197" t="str">
        <f t="shared" si="157"/>
        <v>Canadá</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Suíça</v>
      </c>
      <c r="X17" s="198">
        <f t="shared" si="29"/>
        <v>30</v>
      </c>
      <c r="Y17" s="197" t="str">
        <f t="shared" si="161"/>
        <v>Canadá</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Suíça</v>
      </c>
      <c r="AK17" s="198">
        <f t="shared" si="32"/>
        <v>30</v>
      </c>
      <c r="AL17" s="197" t="str">
        <f t="shared" si="165"/>
        <v>Canadá</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Suíça</v>
      </c>
      <c r="AX17" s="198">
        <f t="shared" si="35"/>
        <v>30</v>
      </c>
      <c r="AY17" s="197" t="str">
        <f t="shared" si="169"/>
        <v>Canadá</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Suíça</v>
      </c>
      <c r="BK17" s="198">
        <f t="shared" si="38"/>
        <v>30</v>
      </c>
      <c r="BL17" s="197" t="str">
        <f t="shared" si="173"/>
        <v>Canadá</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Suíça</v>
      </c>
      <c r="BX17" s="198">
        <f t="shared" si="41"/>
        <v>30</v>
      </c>
      <c r="BY17" s="197" t="str">
        <f t="shared" si="177"/>
        <v>Canadá</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Suíça</v>
      </c>
      <c r="CK17" s="198">
        <f t="shared" si="44"/>
        <v>30</v>
      </c>
      <c r="CL17" s="197" t="str">
        <f t="shared" si="181"/>
        <v>Canadá</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Suíça</v>
      </c>
      <c r="CX17" s="198">
        <f t="shared" si="47"/>
        <v>30</v>
      </c>
      <c r="CY17" s="197" t="str">
        <f t="shared" si="185"/>
        <v>Canadá</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Suíça</v>
      </c>
      <c r="DK17" s="198">
        <f t="shared" si="50"/>
        <v>30</v>
      </c>
      <c r="DL17" s="197" t="str">
        <f t="shared" si="189"/>
        <v>Canadá</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Suíça</v>
      </c>
      <c r="DX17" s="198">
        <f t="shared" si="53"/>
        <v>30</v>
      </c>
      <c r="DY17" s="197" t="str">
        <f t="shared" si="193"/>
        <v>Canadá</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Suíça</v>
      </c>
      <c r="EK17" s="198">
        <f t="shared" si="56"/>
        <v>30</v>
      </c>
      <c r="EL17" s="197" t="str">
        <f t="shared" si="197"/>
        <v>Canadá</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Suíça</v>
      </c>
      <c r="EX17" s="198">
        <f t="shared" si="59"/>
        <v>30</v>
      </c>
      <c r="EY17" s="197" t="str">
        <f t="shared" si="201"/>
        <v>Canadá</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Suíça</v>
      </c>
      <c r="FK17" s="198">
        <f t="shared" si="62"/>
        <v>30</v>
      </c>
      <c r="FL17" s="197" t="str">
        <f t="shared" si="205"/>
        <v>Canadá</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Suíça</v>
      </c>
      <c r="FX17" s="198">
        <f t="shared" si="65"/>
        <v>30</v>
      </c>
      <c r="FY17" s="197" t="str">
        <f t="shared" si="209"/>
        <v>Canadá</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Suíça</v>
      </c>
      <c r="GK17" s="198">
        <f t="shared" si="68"/>
        <v>30</v>
      </c>
      <c r="GL17" s="197" t="str">
        <f t="shared" si="213"/>
        <v>Canadá</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Suíça</v>
      </c>
      <c r="GX17" s="198">
        <f t="shared" si="71"/>
        <v>30</v>
      </c>
      <c r="GY17" s="197" t="str">
        <f t="shared" si="217"/>
        <v>Canadá</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Suíça</v>
      </c>
      <c r="HK17" s="198">
        <f t="shared" si="74"/>
        <v>30</v>
      </c>
      <c r="HL17" s="197" t="str">
        <f t="shared" si="221"/>
        <v>Canadá</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Suíça</v>
      </c>
      <c r="HX17" s="198">
        <f t="shared" si="77"/>
        <v>30</v>
      </c>
      <c r="HY17" s="197" t="str">
        <f t="shared" si="225"/>
        <v>Canadá</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Suíça</v>
      </c>
      <c r="IK17" s="198">
        <f t="shared" si="80"/>
        <v>30</v>
      </c>
      <c r="IL17" s="197" t="str">
        <f t="shared" si="229"/>
        <v>Canadá</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Suíça</v>
      </c>
      <c r="IX17" s="198">
        <f t="shared" si="83"/>
        <v>30</v>
      </c>
      <c r="IY17" s="197" t="str">
        <f t="shared" si="233"/>
        <v>Canadá</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Suíça</v>
      </c>
      <c r="JK17" s="198">
        <f t="shared" si="86"/>
        <v>30</v>
      </c>
      <c r="JL17" s="197" t="str">
        <f t="shared" si="237"/>
        <v>Canadá</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Suíça</v>
      </c>
      <c r="JX17" s="198">
        <f t="shared" si="89"/>
        <v>30</v>
      </c>
      <c r="JY17" s="197" t="str">
        <f t="shared" si="241"/>
        <v>Canadá</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Suíça</v>
      </c>
      <c r="KK17" s="198">
        <f t="shared" si="92"/>
        <v>30</v>
      </c>
      <c r="KL17" s="197" t="str">
        <f t="shared" si="245"/>
        <v>Canadá</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Suíça</v>
      </c>
      <c r="KX17" s="198">
        <f t="shared" si="95"/>
        <v>30</v>
      </c>
      <c r="KY17" s="197" t="str">
        <f t="shared" si="249"/>
        <v>Canadá</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Suíça</v>
      </c>
      <c r="LK17" s="198">
        <f t="shared" si="98"/>
        <v>30</v>
      </c>
      <c r="LL17" s="197" t="str">
        <f t="shared" si="253"/>
        <v>Canadá</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Suíça</v>
      </c>
      <c r="LX17" s="198">
        <f t="shared" si="101"/>
        <v>30</v>
      </c>
      <c r="LY17" s="197" t="str">
        <f t="shared" si="257"/>
        <v>Canadá</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Bósnia e Herzegonia</v>
      </c>
      <c r="D18" s="198">
        <f>INDEX(Groups!$C$7:$C$65,MATCH(E18,Groups!$D$7:$D$65,0))</f>
        <v>55</v>
      </c>
      <c r="E18" s="197" t="str">
        <f>CalcB!$Q$27</f>
        <v>Catar</v>
      </c>
      <c r="F18" s="199" t="str">
        <f>CalcB!$R$27</f>
        <v/>
      </c>
      <c r="G18" s="200" t="str">
        <f>CalcB!$S$27</f>
        <v/>
      </c>
      <c r="I18" s="196">
        <f t="shared" si="0"/>
        <v>65</v>
      </c>
      <c r="J18" s="197" t="str">
        <f t="shared" si="156"/>
        <v>Bósnia e Herzegonia</v>
      </c>
      <c r="K18" s="198">
        <f t="shared" si="26"/>
        <v>55</v>
      </c>
      <c r="L18" s="197" t="str">
        <f t="shared" si="157"/>
        <v>Catar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Bósnia e Herzegonia</v>
      </c>
      <c r="X18" s="198">
        <f t="shared" si="29"/>
        <v>55</v>
      </c>
      <c r="Y18" s="197" t="str">
        <f t="shared" si="161"/>
        <v>Catar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Bósnia e Herzegonia</v>
      </c>
      <c r="AK18" s="198">
        <f t="shared" si="32"/>
        <v>55</v>
      </c>
      <c r="AL18" s="197" t="str">
        <f t="shared" si="165"/>
        <v>Catar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Bósnia e Herzegonia</v>
      </c>
      <c r="AX18" s="198">
        <f t="shared" si="35"/>
        <v>55</v>
      </c>
      <c r="AY18" s="197" t="str">
        <f t="shared" si="169"/>
        <v>Catar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Bósnia e Herzegonia</v>
      </c>
      <c r="BK18" s="198">
        <f t="shared" si="38"/>
        <v>55</v>
      </c>
      <c r="BL18" s="197" t="str">
        <f t="shared" si="173"/>
        <v>Catar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Bósnia e Herzegonia</v>
      </c>
      <c r="BX18" s="198">
        <f t="shared" si="41"/>
        <v>55</v>
      </c>
      <c r="BY18" s="197" t="str">
        <f t="shared" si="177"/>
        <v>Catar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Bósnia e Herzegonia</v>
      </c>
      <c r="CK18" s="198">
        <f t="shared" si="44"/>
        <v>55</v>
      </c>
      <c r="CL18" s="197" t="str">
        <f t="shared" si="181"/>
        <v>Catar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Bósnia e Herzegonia</v>
      </c>
      <c r="CX18" s="198">
        <f t="shared" si="47"/>
        <v>55</v>
      </c>
      <c r="CY18" s="197" t="str">
        <f t="shared" si="185"/>
        <v>Catar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Bósnia e Herzegonia</v>
      </c>
      <c r="DK18" s="198">
        <f t="shared" si="50"/>
        <v>55</v>
      </c>
      <c r="DL18" s="197" t="str">
        <f t="shared" si="189"/>
        <v>Catar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Bósnia e Herzegonia</v>
      </c>
      <c r="DX18" s="198">
        <f t="shared" si="53"/>
        <v>55</v>
      </c>
      <c r="DY18" s="197" t="str">
        <f t="shared" si="193"/>
        <v>Catar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Bósnia e Herzegonia</v>
      </c>
      <c r="EK18" s="198">
        <f t="shared" si="56"/>
        <v>55</v>
      </c>
      <c r="EL18" s="197" t="str">
        <f t="shared" si="197"/>
        <v>Catar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Bósnia e Herzegonia</v>
      </c>
      <c r="EX18" s="198">
        <f t="shared" si="59"/>
        <v>55</v>
      </c>
      <c r="EY18" s="197" t="str">
        <f t="shared" si="201"/>
        <v>Catar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Bósnia e Herzegonia</v>
      </c>
      <c r="FK18" s="198">
        <f t="shared" si="62"/>
        <v>55</v>
      </c>
      <c r="FL18" s="197" t="str">
        <f t="shared" si="205"/>
        <v>Catar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Bósnia e Herzegonia</v>
      </c>
      <c r="FX18" s="198">
        <f t="shared" si="65"/>
        <v>55</v>
      </c>
      <c r="FY18" s="197" t="str">
        <f t="shared" si="209"/>
        <v>Catar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Bósnia e Herzegonia</v>
      </c>
      <c r="GK18" s="198">
        <f t="shared" si="68"/>
        <v>55</v>
      </c>
      <c r="GL18" s="197" t="str">
        <f t="shared" si="213"/>
        <v>Catar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Bósnia e Herzegonia</v>
      </c>
      <c r="GX18" s="198">
        <f t="shared" si="71"/>
        <v>55</v>
      </c>
      <c r="GY18" s="197" t="str">
        <f t="shared" si="217"/>
        <v>Catar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Bósnia e Herzegonia</v>
      </c>
      <c r="HK18" s="198">
        <f t="shared" si="74"/>
        <v>55</v>
      </c>
      <c r="HL18" s="197" t="str">
        <f t="shared" si="221"/>
        <v>Catar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Bósnia e Herzegonia</v>
      </c>
      <c r="HX18" s="198">
        <f t="shared" si="77"/>
        <v>55</v>
      </c>
      <c r="HY18" s="197" t="str">
        <f t="shared" si="225"/>
        <v>Catar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Bósnia e Herzegonia</v>
      </c>
      <c r="IK18" s="198">
        <f t="shared" si="80"/>
        <v>55</v>
      </c>
      <c r="IL18" s="197" t="str">
        <f t="shared" si="229"/>
        <v>Catar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Bósnia e Herzegonia</v>
      </c>
      <c r="IX18" s="198">
        <f t="shared" si="83"/>
        <v>55</v>
      </c>
      <c r="IY18" s="197" t="str">
        <f t="shared" si="233"/>
        <v>Catar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Bósnia e Herzegonia</v>
      </c>
      <c r="JK18" s="198">
        <f t="shared" si="86"/>
        <v>55</v>
      </c>
      <c r="JL18" s="197" t="str">
        <f t="shared" si="237"/>
        <v>Catar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Bósnia e Herzegonia</v>
      </c>
      <c r="JX18" s="198">
        <f t="shared" si="89"/>
        <v>55</v>
      </c>
      <c r="JY18" s="197" t="str">
        <f t="shared" si="241"/>
        <v>Catar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Bósnia e Herzegonia</v>
      </c>
      <c r="KK18" s="198">
        <f t="shared" si="92"/>
        <v>55</v>
      </c>
      <c r="KL18" s="197" t="str">
        <f t="shared" si="245"/>
        <v>Catar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Bósnia e Herzegonia</v>
      </c>
      <c r="KX18" s="198">
        <f t="shared" si="95"/>
        <v>55</v>
      </c>
      <c r="KY18" s="197" t="str">
        <f t="shared" si="249"/>
        <v>Catar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Bósnia e Herzegonia</v>
      </c>
      <c r="LK18" s="198">
        <f t="shared" si="98"/>
        <v>55</v>
      </c>
      <c r="LL18" s="197" t="str">
        <f t="shared" si="253"/>
        <v>Catar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Bósnia e Herzegonia</v>
      </c>
      <c r="LX18" s="198">
        <f t="shared" si="101"/>
        <v>55</v>
      </c>
      <c r="LY18" s="197" t="str">
        <f t="shared" si="257"/>
        <v>Catar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Brasil</v>
      </c>
      <c r="D20" s="198">
        <f>INDEX(Groups!$C$7:$C$65,MATCH(E20,Groups!$D$7:$D$65,0))</f>
        <v>8</v>
      </c>
      <c r="E20" s="197" t="str">
        <f>CalcC!$Q$22</f>
        <v>Marrocos</v>
      </c>
      <c r="F20" s="199" t="str">
        <f>CalcC!$R$22</f>
        <v/>
      </c>
      <c r="G20" s="200" t="str">
        <f>CalcC!$S$22</f>
        <v/>
      </c>
      <c r="I20" s="196">
        <f t="shared" si="0"/>
        <v>6</v>
      </c>
      <c r="J20" s="197" t="str">
        <f t="shared" ref="J20:J25" si="260">$C20</f>
        <v>Brasil</v>
      </c>
      <c r="K20" s="198">
        <f t="shared" si="26"/>
        <v>8</v>
      </c>
      <c r="L20" s="197" t="str">
        <f t="shared" ref="L20:L25" si="261">$E20</f>
        <v>Marrocos</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Brasil</v>
      </c>
      <c r="X20" s="198">
        <f t="shared" si="29"/>
        <v>8</v>
      </c>
      <c r="Y20" s="197" t="str">
        <f t="shared" ref="Y20:Y25" si="265">$E20</f>
        <v>Marrocos</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Brasil</v>
      </c>
      <c r="AK20" s="198">
        <f t="shared" si="32"/>
        <v>8</v>
      </c>
      <c r="AL20" s="197" t="str">
        <f t="shared" ref="AL20:AL25" si="269">$E20</f>
        <v>Marrocos</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Brasil</v>
      </c>
      <c r="AX20" s="198">
        <f t="shared" si="35"/>
        <v>8</v>
      </c>
      <c r="AY20" s="197" t="str">
        <f t="shared" ref="AY20:AY25" si="273">$E20</f>
        <v>Marrocos</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Brasil</v>
      </c>
      <c r="BK20" s="198">
        <f t="shared" si="38"/>
        <v>8</v>
      </c>
      <c r="BL20" s="197" t="str">
        <f t="shared" ref="BL20:BL25" si="277">$E20</f>
        <v>Marrocos</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Brasil</v>
      </c>
      <c r="BX20" s="198">
        <f t="shared" si="41"/>
        <v>8</v>
      </c>
      <c r="BY20" s="197" t="str">
        <f t="shared" ref="BY20:BY25" si="281">$E20</f>
        <v>Marrocos</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Brasil</v>
      </c>
      <c r="CK20" s="198">
        <f t="shared" si="44"/>
        <v>8</v>
      </c>
      <c r="CL20" s="197" t="str">
        <f t="shared" ref="CL20:CL25" si="285">$E20</f>
        <v>Marrocos</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Brasil</v>
      </c>
      <c r="CX20" s="198">
        <f t="shared" si="47"/>
        <v>8</v>
      </c>
      <c r="CY20" s="197" t="str">
        <f t="shared" ref="CY20:CY25" si="289">$E20</f>
        <v>Marrocos</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Brasil</v>
      </c>
      <c r="DK20" s="198">
        <f t="shared" si="50"/>
        <v>8</v>
      </c>
      <c r="DL20" s="197" t="str">
        <f t="shared" ref="DL20:DL25" si="293">$E20</f>
        <v>Marrocos</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Brasil</v>
      </c>
      <c r="DX20" s="198">
        <f t="shared" si="53"/>
        <v>8</v>
      </c>
      <c r="DY20" s="197" t="str">
        <f t="shared" ref="DY20:DY25" si="297">$E20</f>
        <v>Marrocos</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Brasil</v>
      </c>
      <c r="EK20" s="198">
        <f t="shared" si="56"/>
        <v>8</v>
      </c>
      <c r="EL20" s="197" t="str">
        <f t="shared" ref="EL20:EL25" si="301">$E20</f>
        <v>Marrocos</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Brasil</v>
      </c>
      <c r="EX20" s="198">
        <f t="shared" si="59"/>
        <v>8</v>
      </c>
      <c r="EY20" s="197" t="str">
        <f t="shared" ref="EY20:EY25" si="305">$E20</f>
        <v>Marrocos</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Brasil</v>
      </c>
      <c r="FK20" s="198">
        <f t="shared" si="62"/>
        <v>8</v>
      </c>
      <c r="FL20" s="197" t="str">
        <f t="shared" ref="FL20:FL25" si="309">$E20</f>
        <v>Marrocos</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Brasil</v>
      </c>
      <c r="FX20" s="198">
        <f t="shared" si="65"/>
        <v>8</v>
      </c>
      <c r="FY20" s="197" t="str">
        <f t="shared" ref="FY20:FY25" si="313">$E20</f>
        <v>Marrocos</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Brasil</v>
      </c>
      <c r="GK20" s="198">
        <f t="shared" si="68"/>
        <v>8</v>
      </c>
      <c r="GL20" s="197" t="str">
        <f t="shared" ref="GL20:GL25" si="317">$E20</f>
        <v>Marrocos</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Brasil</v>
      </c>
      <c r="GX20" s="198">
        <f t="shared" si="71"/>
        <v>8</v>
      </c>
      <c r="GY20" s="197" t="str">
        <f t="shared" ref="GY20:GY25" si="321">$E20</f>
        <v>Marrocos</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Brasil</v>
      </c>
      <c r="HK20" s="198">
        <f t="shared" si="74"/>
        <v>8</v>
      </c>
      <c r="HL20" s="197" t="str">
        <f t="shared" ref="HL20:HL25" si="325">$E20</f>
        <v>Marrocos</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Brasil</v>
      </c>
      <c r="HX20" s="198">
        <f t="shared" si="77"/>
        <v>8</v>
      </c>
      <c r="HY20" s="197" t="str">
        <f t="shared" ref="HY20:HY25" si="329">$E20</f>
        <v>Marrocos</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Brasil</v>
      </c>
      <c r="IK20" s="198">
        <f t="shared" si="80"/>
        <v>8</v>
      </c>
      <c r="IL20" s="197" t="str">
        <f t="shared" ref="IL20:IL25" si="333">$E20</f>
        <v>Marrocos</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Brasil</v>
      </c>
      <c r="IX20" s="198">
        <f t="shared" si="83"/>
        <v>8</v>
      </c>
      <c r="IY20" s="197" t="str">
        <f t="shared" ref="IY20:IY25" si="337">$E20</f>
        <v>Marrocos</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Brasil</v>
      </c>
      <c r="JK20" s="198">
        <f t="shared" si="86"/>
        <v>8</v>
      </c>
      <c r="JL20" s="197" t="str">
        <f t="shared" ref="JL20:JL25" si="341">$E20</f>
        <v>Marrocos</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Brasil</v>
      </c>
      <c r="JX20" s="198">
        <f t="shared" si="89"/>
        <v>8</v>
      </c>
      <c r="JY20" s="197" t="str">
        <f t="shared" ref="JY20:JY25" si="345">$E20</f>
        <v>Marrocos</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Brasil</v>
      </c>
      <c r="KK20" s="198">
        <f t="shared" si="92"/>
        <v>8</v>
      </c>
      <c r="KL20" s="197" t="str">
        <f t="shared" ref="KL20:KL25" si="349">$E20</f>
        <v>Marrocos</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Brasil</v>
      </c>
      <c r="KX20" s="198">
        <f t="shared" si="95"/>
        <v>8</v>
      </c>
      <c r="KY20" s="197" t="str">
        <f t="shared" ref="KY20:KY25" si="353">$E20</f>
        <v>Marrocos</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Brasil</v>
      </c>
      <c r="LK20" s="198">
        <f t="shared" si="98"/>
        <v>8</v>
      </c>
      <c r="LL20" s="197" t="str">
        <f t="shared" ref="LL20:LL25" si="357">$E20</f>
        <v>Marrocos</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Brasil</v>
      </c>
      <c r="LX20" s="198">
        <f t="shared" si="101"/>
        <v>8</v>
      </c>
      <c r="LY20" s="197" t="str">
        <f t="shared" ref="LY20:LY25" si="361">$E20</f>
        <v>Marrocos</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Escócia</v>
      </c>
      <c r="F21" s="729" t="str">
        <f>CalcC!$R$23</f>
        <v/>
      </c>
      <c r="G21" s="200" t="str">
        <f>CalcC!$S$23</f>
        <v/>
      </c>
      <c r="I21" s="196">
        <f t="shared" si="0"/>
        <v>83</v>
      </c>
      <c r="J21" s="197" t="str">
        <f t="shared" si="260"/>
        <v>Haiti</v>
      </c>
      <c r="K21" s="198">
        <f t="shared" si="26"/>
        <v>43</v>
      </c>
      <c r="L21" s="197" t="str">
        <f t="shared" si="261"/>
        <v>Escócia</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Escócia</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Escócia</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Escócia</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Escócia</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Escócia</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Escócia</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Escócia</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Escócia</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Escócia</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Escócia</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Escócia</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Escócia</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Escócia</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Escócia</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Escócia</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Escócia</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Escócia</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Escócia</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Escócia</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Escócia</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Escócia</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Escócia</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Escócia</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Escócia</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Escócia</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Escócia</v>
      </c>
      <c r="D22" s="198">
        <f>INDEX(Groups!$C$7:$C$65,MATCH(E22,Groups!$D$7:$D$65,0))</f>
        <v>8</v>
      </c>
      <c r="E22" s="197" t="str">
        <f>CalcC!$Q$24</f>
        <v>Marrocos</v>
      </c>
      <c r="F22" s="199" t="str">
        <f>CalcC!$R$24</f>
        <v/>
      </c>
      <c r="G22" s="200" t="str">
        <f>CalcC!$S$24</f>
        <v/>
      </c>
      <c r="I22" s="196">
        <f t="shared" si="0"/>
        <v>43</v>
      </c>
      <c r="J22" s="197" t="str">
        <f t="shared" si="260"/>
        <v>Escócia</v>
      </c>
      <c r="K22" s="198">
        <f t="shared" si="26"/>
        <v>8</v>
      </c>
      <c r="L22" s="197" t="str">
        <f t="shared" si="261"/>
        <v>Marrocos</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Escócia</v>
      </c>
      <c r="X22" s="198">
        <f t="shared" si="29"/>
        <v>8</v>
      </c>
      <c r="Y22" s="197" t="str">
        <f t="shared" si="265"/>
        <v>Marrocos</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Escócia</v>
      </c>
      <c r="AK22" s="198">
        <f t="shared" si="32"/>
        <v>8</v>
      </c>
      <c r="AL22" s="197" t="str">
        <f t="shared" si="269"/>
        <v>Marrocos</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Escócia</v>
      </c>
      <c r="AX22" s="198">
        <f t="shared" si="35"/>
        <v>8</v>
      </c>
      <c r="AY22" s="197" t="str">
        <f t="shared" si="273"/>
        <v>Marrocos</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Escócia</v>
      </c>
      <c r="BK22" s="198">
        <f t="shared" si="38"/>
        <v>8</v>
      </c>
      <c r="BL22" s="197" t="str">
        <f t="shared" si="277"/>
        <v>Marrocos</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Escócia</v>
      </c>
      <c r="BX22" s="198">
        <f t="shared" si="41"/>
        <v>8</v>
      </c>
      <c r="BY22" s="197" t="str">
        <f t="shared" si="281"/>
        <v>Marrocos</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Escócia</v>
      </c>
      <c r="CK22" s="198">
        <f t="shared" si="44"/>
        <v>8</v>
      </c>
      <c r="CL22" s="197" t="str">
        <f t="shared" si="285"/>
        <v>Marrocos</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Escócia</v>
      </c>
      <c r="CX22" s="198">
        <f t="shared" si="47"/>
        <v>8</v>
      </c>
      <c r="CY22" s="197" t="str">
        <f t="shared" si="289"/>
        <v>Marrocos</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Escócia</v>
      </c>
      <c r="DK22" s="198">
        <f t="shared" si="50"/>
        <v>8</v>
      </c>
      <c r="DL22" s="197" t="str">
        <f t="shared" si="293"/>
        <v>Marrocos</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Escócia</v>
      </c>
      <c r="DX22" s="198">
        <f t="shared" si="53"/>
        <v>8</v>
      </c>
      <c r="DY22" s="197" t="str">
        <f t="shared" si="297"/>
        <v>Marrocos</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Escócia</v>
      </c>
      <c r="EK22" s="198">
        <f t="shared" si="56"/>
        <v>8</v>
      </c>
      <c r="EL22" s="197" t="str">
        <f t="shared" si="301"/>
        <v>Marrocos</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Escócia</v>
      </c>
      <c r="EX22" s="198">
        <f t="shared" si="59"/>
        <v>8</v>
      </c>
      <c r="EY22" s="197" t="str">
        <f t="shared" si="305"/>
        <v>Marrocos</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Escócia</v>
      </c>
      <c r="FK22" s="198">
        <f t="shared" si="62"/>
        <v>8</v>
      </c>
      <c r="FL22" s="197" t="str">
        <f t="shared" si="309"/>
        <v>Marrocos</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Escócia</v>
      </c>
      <c r="FX22" s="198">
        <f t="shared" si="65"/>
        <v>8</v>
      </c>
      <c r="FY22" s="197" t="str">
        <f t="shared" si="313"/>
        <v>Marrocos</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Escócia</v>
      </c>
      <c r="GK22" s="198">
        <f t="shared" si="68"/>
        <v>8</v>
      </c>
      <c r="GL22" s="197" t="str">
        <f t="shared" si="317"/>
        <v>Marrocos</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Escócia</v>
      </c>
      <c r="GX22" s="198">
        <f t="shared" si="71"/>
        <v>8</v>
      </c>
      <c r="GY22" s="197" t="str">
        <f t="shared" si="321"/>
        <v>Marrocos</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Escócia</v>
      </c>
      <c r="HK22" s="198">
        <f t="shared" si="74"/>
        <v>8</v>
      </c>
      <c r="HL22" s="197" t="str">
        <f t="shared" si="325"/>
        <v>Marrocos</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Escócia</v>
      </c>
      <c r="HX22" s="198">
        <f t="shared" si="77"/>
        <v>8</v>
      </c>
      <c r="HY22" s="197" t="str">
        <f t="shared" si="329"/>
        <v>Marrocos</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Escócia</v>
      </c>
      <c r="IK22" s="198">
        <f t="shared" si="80"/>
        <v>8</v>
      </c>
      <c r="IL22" s="197" t="str">
        <f t="shared" si="333"/>
        <v>Marrocos</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Escócia</v>
      </c>
      <c r="IX22" s="198">
        <f t="shared" si="83"/>
        <v>8</v>
      </c>
      <c r="IY22" s="197" t="str">
        <f t="shared" si="337"/>
        <v>Marrocos</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Escócia</v>
      </c>
      <c r="JK22" s="198">
        <f t="shared" si="86"/>
        <v>8</v>
      </c>
      <c r="JL22" s="197" t="str">
        <f t="shared" si="341"/>
        <v>Marrocos</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Escócia</v>
      </c>
      <c r="JX22" s="198">
        <f t="shared" si="89"/>
        <v>8</v>
      </c>
      <c r="JY22" s="197" t="str">
        <f t="shared" si="345"/>
        <v>Marrocos</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Escócia</v>
      </c>
      <c r="KK22" s="198">
        <f t="shared" si="92"/>
        <v>8</v>
      </c>
      <c r="KL22" s="197" t="str">
        <f t="shared" si="349"/>
        <v>Marrocos</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Escócia</v>
      </c>
      <c r="KX22" s="198">
        <f t="shared" si="95"/>
        <v>8</v>
      </c>
      <c r="KY22" s="197" t="str">
        <f t="shared" si="353"/>
        <v>Marrocos</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Escócia</v>
      </c>
      <c r="LK22" s="198">
        <f t="shared" si="98"/>
        <v>8</v>
      </c>
      <c r="LL22" s="197" t="str">
        <f t="shared" si="357"/>
        <v>Marrocos</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Escócia</v>
      </c>
      <c r="LX22" s="198">
        <f t="shared" si="101"/>
        <v>8</v>
      </c>
      <c r="LY22" s="197" t="str">
        <f t="shared" si="361"/>
        <v>Marrocos</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Brasil</v>
      </c>
      <c r="D23" s="198">
        <f>INDEX(Groups!$C$7:$C$65,MATCH(E23,Groups!$D$7:$D$65,0))</f>
        <v>83</v>
      </c>
      <c r="E23" s="197" t="str">
        <f>CalcC!$Q$25</f>
        <v>Haiti</v>
      </c>
      <c r="F23" s="199" t="str">
        <f>CalcC!$R$25</f>
        <v/>
      </c>
      <c r="G23" s="200" t="str">
        <f>CalcC!$S$25</f>
        <v/>
      </c>
      <c r="I23" s="196">
        <f t="shared" si="0"/>
        <v>6</v>
      </c>
      <c r="J23" s="197" t="str">
        <f t="shared" si="260"/>
        <v>Brasil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Brasil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Brasil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Brasil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Brasil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Brasil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Brasil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Brasil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Brasil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Brasil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Brasil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Brasil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Brasil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Brasil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Brasil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Brasil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Brasil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Brasil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Brasil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Brasil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Brasil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Brasil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Brasil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Brasil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Brasil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Brasil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Escócia</v>
      </c>
      <c r="D24" s="198">
        <f>INDEX(Groups!$C$7:$C$65,MATCH(E24,Groups!$D$7:$D$65,0))</f>
        <v>6</v>
      </c>
      <c r="E24" s="197" t="str">
        <f>CalcC!$Q$26</f>
        <v>Brasil</v>
      </c>
      <c r="F24" s="199" t="str">
        <f>CalcC!$R$26</f>
        <v/>
      </c>
      <c r="G24" s="200" t="str">
        <f>CalcC!$S$26</f>
        <v/>
      </c>
      <c r="I24" s="196">
        <f t="shared" si="0"/>
        <v>43</v>
      </c>
      <c r="J24" s="197" t="str">
        <f t="shared" si="260"/>
        <v>Escócia</v>
      </c>
      <c r="K24" s="198">
        <f t="shared" si="26"/>
        <v>6</v>
      </c>
      <c r="L24" s="197" t="str">
        <f t="shared" si="261"/>
        <v>Brasil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Escócia</v>
      </c>
      <c r="X24" s="198">
        <f t="shared" si="29"/>
        <v>6</v>
      </c>
      <c r="Y24" s="197" t="str">
        <f t="shared" si="265"/>
        <v>Brasil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Escócia</v>
      </c>
      <c r="AK24" s="198">
        <f t="shared" si="32"/>
        <v>6</v>
      </c>
      <c r="AL24" s="197" t="str">
        <f t="shared" si="269"/>
        <v>Brasil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Escócia</v>
      </c>
      <c r="AX24" s="198">
        <f t="shared" si="35"/>
        <v>6</v>
      </c>
      <c r="AY24" s="197" t="str">
        <f t="shared" si="273"/>
        <v>Brasil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Escócia</v>
      </c>
      <c r="BK24" s="198">
        <f t="shared" si="38"/>
        <v>6</v>
      </c>
      <c r="BL24" s="197" t="str">
        <f t="shared" si="277"/>
        <v>Brasil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Escócia</v>
      </c>
      <c r="BX24" s="198">
        <f t="shared" si="41"/>
        <v>6</v>
      </c>
      <c r="BY24" s="197" t="str">
        <f t="shared" si="281"/>
        <v>Brasil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Escócia</v>
      </c>
      <c r="CK24" s="198">
        <f t="shared" si="44"/>
        <v>6</v>
      </c>
      <c r="CL24" s="197" t="str">
        <f t="shared" si="285"/>
        <v>Brasil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Escócia</v>
      </c>
      <c r="CX24" s="198">
        <f t="shared" si="47"/>
        <v>6</v>
      </c>
      <c r="CY24" s="197" t="str">
        <f t="shared" si="289"/>
        <v>Brasil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Escócia</v>
      </c>
      <c r="DK24" s="198">
        <f t="shared" si="50"/>
        <v>6</v>
      </c>
      <c r="DL24" s="197" t="str">
        <f t="shared" si="293"/>
        <v>Brasil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Escócia</v>
      </c>
      <c r="DX24" s="198">
        <f t="shared" si="53"/>
        <v>6</v>
      </c>
      <c r="DY24" s="197" t="str">
        <f t="shared" si="297"/>
        <v>Brasil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Escócia</v>
      </c>
      <c r="EK24" s="198">
        <f t="shared" si="56"/>
        <v>6</v>
      </c>
      <c r="EL24" s="197" t="str">
        <f t="shared" si="301"/>
        <v>Brasil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Escócia</v>
      </c>
      <c r="EX24" s="198">
        <f t="shared" si="59"/>
        <v>6</v>
      </c>
      <c r="EY24" s="197" t="str">
        <f t="shared" si="305"/>
        <v>Brasil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Escócia</v>
      </c>
      <c r="FK24" s="198">
        <f t="shared" si="62"/>
        <v>6</v>
      </c>
      <c r="FL24" s="197" t="str">
        <f t="shared" si="309"/>
        <v>Brasil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Escócia</v>
      </c>
      <c r="FX24" s="198">
        <f t="shared" si="65"/>
        <v>6</v>
      </c>
      <c r="FY24" s="197" t="str">
        <f t="shared" si="313"/>
        <v>Brasil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Escócia</v>
      </c>
      <c r="GK24" s="198">
        <f t="shared" si="68"/>
        <v>6</v>
      </c>
      <c r="GL24" s="197" t="str">
        <f t="shared" si="317"/>
        <v>Brasil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Escócia</v>
      </c>
      <c r="GX24" s="198">
        <f t="shared" si="71"/>
        <v>6</v>
      </c>
      <c r="GY24" s="197" t="str">
        <f t="shared" si="321"/>
        <v>Brasil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Escócia</v>
      </c>
      <c r="HK24" s="198">
        <f t="shared" si="74"/>
        <v>6</v>
      </c>
      <c r="HL24" s="197" t="str">
        <f t="shared" si="325"/>
        <v>Brasil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Escócia</v>
      </c>
      <c r="HX24" s="198">
        <f t="shared" si="77"/>
        <v>6</v>
      </c>
      <c r="HY24" s="197" t="str">
        <f t="shared" si="329"/>
        <v>Brasil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Escócia</v>
      </c>
      <c r="IK24" s="198">
        <f t="shared" si="80"/>
        <v>6</v>
      </c>
      <c r="IL24" s="197" t="str">
        <f t="shared" si="333"/>
        <v>Brasil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Escócia</v>
      </c>
      <c r="IX24" s="198">
        <f t="shared" si="83"/>
        <v>6</v>
      </c>
      <c r="IY24" s="197" t="str">
        <f t="shared" si="337"/>
        <v>Brasil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Escócia</v>
      </c>
      <c r="JK24" s="198">
        <f t="shared" si="86"/>
        <v>6</v>
      </c>
      <c r="JL24" s="197" t="str">
        <f t="shared" si="341"/>
        <v>Brasil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Escócia</v>
      </c>
      <c r="JX24" s="198">
        <f t="shared" si="89"/>
        <v>6</v>
      </c>
      <c r="JY24" s="197" t="str">
        <f t="shared" si="345"/>
        <v>Brasil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Escócia</v>
      </c>
      <c r="KK24" s="198">
        <f t="shared" si="92"/>
        <v>6</v>
      </c>
      <c r="KL24" s="197" t="str">
        <f t="shared" si="349"/>
        <v>Brasil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Escócia</v>
      </c>
      <c r="KX24" s="198">
        <f t="shared" si="95"/>
        <v>6</v>
      </c>
      <c r="KY24" s="197" t="str">
        <f t="shared" si="353"/>
        <v>Brasil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Escócia</v>
      </c>
      <c r="LK24" s="198">
        <f t="shared" si="98"/>
        <v>6</v>
      </c>
      <c r="LL24" s="197" t="str">
        <f t="shared" si="357"/>
        <v>Brasil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Escócia</v>
      </c>
      <c r="LX24" s="198">
        <f t="shared" si="101"/>
        <v>6</v>
      </c>
      <c r="LY24" s="197" t="str">
        <f t="shared" si="361"/>
        <v>Brasil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Marrocos</v>
      </c>
      <c r="D25" s="198">
        <f>INDEX(Groups!$C$7:$C$65,MATCH(E25,Groups!$D$7:$D$65,0))</f>
        <v>83</v>
      </c>
      <c r="E25" s="197" t="str">
        <f>CalcC!$Q$27</f>
        <v>Haiti</v>
      </c>
      <c r="F25" s="199" t="str">
        <f>CalcC!$R$27</f>
        <v/>
      </c>
      <c r="G25" s="200" t="str">
        <f>CalcC!$S$27</f>
        <v/>
      </c>
      <c r="I25" s="196">
        <f t="shared" si="0"/>
        <v>8</v>
      </c>
      <c r="J25" s="197" t="str">
        <f t="shared" si="260"/>
        <v>Marrocos</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Marrocos</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Marrocos</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Marrocos</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Marrocos</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Marrocos</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Marrocos</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Marrocos</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Marrocos</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Marrocos</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Marrocos</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Marrocos</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Marrocos</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Marrocos</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Marrocos</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Marrocos</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Marrocos</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Marrocos</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Marrocos</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Marrocos</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Marrocos</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Marrocos</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Marrocos</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Marrocos</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Marrocos</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Marrocos</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EUA</v>
      </c>
      <c r="D27" s="198">
        <f>INDEX(Groups!$C$7:$C$65,MATCH(E27,Groups!$D$7:$D$65,0))</f>
        <v>40</v>
      </c>
      <c r="E27" s="197" t="str">
        <f>CalcD!$Q$22</f>
        <v>Paraguai</v>
      </c>
      <c r="F27" s="199" t="str">
        <f>CalcD!$R$22</f>
        <v/>
      </c>
      <c r="G27" s="200" t="str">
        <f>CalcD!$S$22</f>
        <v/>
      </c>
      <c r="I27" s="196">
        <f t="shared" si="0"/>
        <v>16</v>
      </c>
      <c r="J27" s="197" t="str">
        <f t="shared" ref="J27:J32" si="364">$C27</f>
        <v>EUA</v>
      </c>
      <c r="K27" s="198">
        <f t="shared" si="26"/>
        <v>40</v>
      </c>
      <c r="L27" s="197" t="str">
        <f t="shared" ref="L27:L32" si="365">$E27</f>
        <v>Paraguai</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EUA</v>
      </c>
      <c r="X27" s="198">
        <f t="shared" si="29"/>
        <v>40</v>
      </c>
      <c r="Y27" s="197" t="str">
        <f t="shared" ref="Y27:Y32" si="369">$E27</f>
        <v>Paraguai</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EUA</v>
      </c>
      <c r="AK27" s="198">
        <f t="shared" si="32"/>
        <v>40</v>
      </c>
      <c r="AL27" s="197" t="str">
        <f t="shared" ref="AL27:AL32" si="373">$E27</f>
        <v>Paraguai</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EUA</v>
      </c>
      <c r="AX27" s="198">
        <f t="shared" si="35"/>
        <v>40</v>
      </c>
      <c r="AY27" s="197" t="str">
        <f t="shared" ref="AY27:AY32" si="377">$E27</f>
        <v>Paraguai</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EUA</v>
      </c>
      <c r="BK27" s="198">
        <f t="shared" si="38"/>
        <v>40</v>
      </c>
      <c r="BL27" s="197" t="str">
        <f t="shared" ref="BL27:BL32" si="381">$E27</f>
        <v>Paraguai</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EUA</v>
      </c>
      <c r="BX27" s="198">
        <f t="shared" si="41"/>
        <v>40</v>
      </c>
      <c r="BY27" s="197" t="str">
        <f t="shared" ref="BY27:BY32" si="385">$E27</f>
        <v>Paraguai</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EUA</v>
      </c>
      <c r="CK27" s="198">
        <f t="shared" si="44"/>
        <v>40</v>
      </c>
      <c r="CL27" s="197" t="str">
        <f t="shared" ref="CL27:CL32" si="389">$E27</f>
        <v>Paraguai</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EUA</v>
      </c>
      <c r="CX27" s="198">
        <f t="shared" si="47"/>
        <v>40</v>
      </c>
      <c r="CY27" s="197" t="str">
        <f t="shared" ref="CY27:CY32" si="393">$E27</f>
        <v>Paraguai</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EUA</v>
      </c>
      <c r="DK27" s="198">
        <f t="shared" si="50"/>
        <v>40</v>
      </c>
      <c r="DL27" s="197" t="str">
        <f t="shared" ref="DL27:DL32" si="397">$E27</f>
        <v>Paraguai</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EUA</v>
      </c>
      <c r="DX27" s="198">
        <f t="shared" si="53"/>
        <v>40</v>
      </c>
      <c r="DY27" s="197" t="str">
        <f t="shared" ref="DY27:DY32" si="401">$E27</f>
        <v>Paraguai</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EUA</v>
      </c>
      <c r="EK27" s="198">
        <f t="shared" si="56"/>
        <v>40</v>
      </c>
      <c r="EL27" s="197" t="str">
        <f t="shared" ref="EL27:EL32" si="405">$E27</f>
        <v>Paraguai</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EUA</v>
      </c>
      <c r="EX27" s="198">
        <f t="shared" si="59"/>
        <v>40</v>
      </c>
      <c r="EY27" s="197" t="str">
        <f t="shared" ref="EY27:EY32" si="409">$E27</f>
        <v>Paraguai</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EUA</v>
      </c>
      <c r="FK27" s="198">
        <f t="shared" si="62"/>
        <v>40</v>
      </c>
      <c r="FL27" s="197" t="str">
        <f t="shared" ref="FL27:FL32" si="413">$E27</f>
        <v>Paraguai</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EUA</v>
      </c>
      <c r="FX27" s="198">
        <f t="shared" si="65"/>
        <v>40</v>
      </c>
      <c r="FY27" s="197" t="str">
        <f t="shared" ref="FY27:FY32" si="417">$E27</f>
        <v>Paraguai</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EUA</v>
      </c>
      <c r="GK27" s="198">
        <f t="shared" si="68"/>
        <v>40</v>
      </c>
      <c r="GL27" s="197" t="str">
        <f t="shared" ref="GL27:GL32" si="421">$E27</f>
        <v>Paraguai</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EUA</v>
      </c>
      <c r="GX27" s="198">
        <f t="shared" si="71"/>
        <v>40</v>
      </c>
      <c r="GY27" s="197" t="str">
        <f t="shared" ref="GY27:GY32" si="425">$E27</f>
        <v>Paraguai</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EUA</v>
      </c>
      <c r="HK27" s="198">
        <f t="shared" si="74"/>
        <v>40</v>
      </c>
      <c r="HL27" s="197" t="str">
        <f t="shared" ref="HL27:HL32" si="429">$E27</f>
        <v>Paraguai</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EUA</v>
      </c>
      <c r="HX27" s="198">
        <f t="shared" si="77"/>
        <v>40</v>
      </c>
      <c r="HY27" s="197" t="str">
        <f t="shared" ref="HY27:HY32" si="433">$E27</f>
        <v>Paraguai</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EUA</v>
      </c>
      <c r="IK27" s="198">
        <f t="shared" si="80"/>
        <v>40</v>
      </c>
      <c r="IL27" s="197" t="str">
        <f t="shared" ref="IL27:IL32" si="437">$E27</f>
        <v>Paraguai</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EUA</v>
      </c>
      <c r="IX27" s="198">
        <f t="shared" si="83"/>
        <v>40</v>
      </c>
      <c r="IY27" s="197" t="str">
        <f t="shared" ref="IY27:IY32" si="441">$E27</f>
        <v>Paraguai</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EUA</v>
      </c>
      <c r="JK27" s="198">
        <f t="shared" si="86"/>
        <v>40</v>
      </c>
      <c r="JL27" s="197" t="str">
        <f t="shared" ref="JL27:JL32" si="445">$E27</f>
        <v>Paraguai</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EUA</v>
      </c>
      <c r="JX27" s="198">
        <f t="shared" si="89"/>
        <v>40</v>
      </c>
      <c r="JY27" s="197" t="str">
        <f t="shared" ref="JY27:JY32" si="449">$E27</f>
        <v>Paraguai</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EUA</v>
      </c>
      <c r="KK27" s="198">
        <f t="shared" si="92"/>
        <v>40</v>
      </c>
      <c r="KL27" s="197" t="str">
        <f t="shared" ref="KL27:KL32" si="453">$E27</f>
        <v>Paraguai</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EUA</v>
      </c>
      <c r="KX27" s="198">
        <f t="shared" si="95"/>
        <v>40</v>
      </c>
      <c r="KY27" s="197" t="str">
        <f t="shared" ref="KY27:KY32" si="457">$E27</f>
        <v>Paraguai</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EUA</v>
      </c>
      <c r="LK27" s="198">
        <f t="shared" si="98"/>
        <v>40</v>
      </c>
      <c r="LL27" s="197" t="str">
        <f t="shared" ref="LL27:LL32" si="461">$E27</f>
        <v>Paraguai</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EUA</v>
      </c>
      <c r="LX27" s="198">
        <f t="shared" si="101"/>
        <v>40</v>
      </c>
      <c r="LY27" s="197" t="str">
        <f t="shared" ref="LY27:LY32" si="465">$E27</f>
        <v>Paraguai</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Austrália</v>
      </c>
      <c r="D28" s="198">
        <f>INDEX(Groups!$C$7:$C$65,MATCH(E28,Groups!$D$7:$D$65,0))</f>
        <v>22</v>
      </c>
      <c r="E28" s="197" t="str">
        <f>CalcD!$Q$23</f>
        <v>Turquia</v>
      </c>
      <c r="F28" s="729" t="str">
        <f>CalcD!$R$23</f>
        <v/>
      </c>
      <c r="G28" s="200" t="str">
        <f>CalcD!$S$23</f>
        <v/>
      </c>
      <c r="I28" s="196">
        <f t="shared" si="0"/>
        <v>27</v>
      </c>
      <c r="J28" s="197" t="str">
        <f t="shared" si="364"/>
        <v>Austrália</v>
      </c>
      <c r="K28" s="198">
        <f t="shared" si="26"/>
        <v>22</v>
      </c>
      <c r="L28" s="197" t="str">
        <f t="shared" si="365"/>
        <v>Turquia</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Austrália</v>
      </c>
      <c r="X28" s="198">
        <f t="shared" si="29"/>
        <v>22</v>
      </c>
      <c r="Y28" s="197" t="str">
        <f t="shared" si="369"/>
        <v>Turquia</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Austrália</v>
      </c>
      <c r="AK28" s="198">
        <f t="shared" si="32"/>
        <v>22</v>
      </c>
      <c r="AL28" s="197" t="str">
        <f t="shared" si="373"/>
        <v>Turquia</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Austrália</v>
      </c>
      <c r="AX28" s="198">
        <f t="shared" si="35"/>
        <v>22</v>
      </c>
      <c r="AY28" s="197" t="str">
        <f t="shared" si="377"/>
        <v>Turquia</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Austrália</v>
      </c>
      <c r="BK28" s="198">
        <f t="shared" si="38"/>
        <v>22</v>
      </c>
      <c r="BL28" s="197" t="str">
        <f t="shared" si="381"/>
        <v>Turquia</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Austrália</v>
      </c>
      <c r="BX28" s="198">
        <f t="shared" si="41"/>
        <v>22</v>
      </c>
      <c r="BY28" s="197" t="str">
        <f t="shared" si="385"/>
        <v>Turquia</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Austrália</v>
      </c>
      <c r="CK28" s="198">
        <f t="shared" si="44"/>
        <v>22</v>
      </c>
      <c r="CL28" s="197" t="str">
        <f t="shared" si="389"/>
        <v>Turquia</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Austrália</v>
      </c>
      <c r="CX28" s="198">
        <f t="shared" si="47"/>
        <v>22</v>
      </c>
      <c r="CY28" s="197" t="str">
        <f t="shared" si="393"/>
        <v>Turquia</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Austrália</v>
      </c>
      <c r="DK28" s="198">
        <f t="shared" si="50"/>
        <v>22</v>
      </c>
      <c r="DL28" s="197" t="str">
        <f t="shared" si="397"/>
        <v>Turquia</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Austrália</v>
      </c>
      <c r="DX28" s="198">
        <f t="shared" si="53"/>
        <v>22</v>
      </c>
      <c r="DY28" s="197" t="str">
        <f t="shared" si="401"/>
        <v>Turquia</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Austrália</v>
      </c>
      <c r="EK28" s="198">
        <f t="shared" si="56"/>
        <v>22</v>
      </c>
      <c r="EL28" s="197" t="str">
        <f t="shared" si="405"/>
        <v>Turquia</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Austrália</v>
      </c>
      <c r="EX28" s="198">
        <f t="shared" si="59"/>
        <v>22</v>
      </c>
      <c r="EY28" s="197" t="str">
        <f t="shared" si="409"/>
        <v>Turquia</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Austrália</v>
      </c>
      <c r="FK28" s="198">
        <f t="shared" si="62"/>
        <v>22</v>
      </c>
      <c r="FL28" s="197" t="str">
        <f t="shared" si="413"/>
        <v>Turquia</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Austrália</v>
      </c>
      <c r="FX28" s="198">
        <f t="shared" si="65"/>
        <v>22</v>
      </c>
      <c r="FY28" s="197" t="str">
        <f t="shared" si="417"/>
        <v>Turquia</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Austrália</v>
      </c>
      <c r="GK28" s="198">
        <f t="shared" si="68"/>
        <v>22</v>
      </c>
      <c r="GL28" s="197" t="str">
        <f t="shared" si="421"/>
        <v>Turquia</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Austrália</v>
      </c>
      <c r="GX28" s="198">
        <f t="shared" si="71"/>
        <v>22</v>
      </c>
      <c r="GY28" s="197" t="str">
        <f t="shared" si="425"/>
        <v>Turquia</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Austrália</v>
      </c>
      <c r="HK28" s="198">
        <f t="shared" si="74"/>
        <v>22</v>
      </c>
      <c r="HL28" s="197" t="str">
        <f t="shared" si="429"/>
        <v>Turquia</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Austrália</v>
      </c>
      <c r="HX28" s="198">
        <f t="shared" si="77"/>
        <v>22</v>
      </c>
      <c r="HY28" s="197" t="str">
        <f t="shared" si="433"/>
        <v>Turquia</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Austrália</v>
      </c>
      <c r="IK28" s="198">
        <f t="shared" si="80"/>
        <v>22</v>
      </c>
      <c r="IL28" s="197" t="str">
        <f t="shared" si="437"/>
        <v>Turquia</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Austrália</v>
      </c>
      <c r="IX28" s="198">
        <f t="shared" si="83"/>
        <v>22</v>
      </c>
      <c r="IY28" s="197" t="str">
        <f t="shared" si="441"/>
        <v>Turquia</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Austrália</v>
      </c>
      <c r="JK28" s="198">
        <f t="shared" si="86"/>
        <v>22</v>
      </c>
      <c r="JL28" s="197" t="str">
        <f t="shared" si="445"/>
        <v>Turquia</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Austrália</v>
      </c>
      <c r="JX28" s="198">
        <f t="shared" si="89"/>
        <v>22</v>
      </c>
      <c r="JY28" s="197" t="str">
        <f t="shared" si="449"/>
        <v>Turquia</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Austrália</v>
      </c>
      <c r="KK28" s="198">
        <f t="shared" si="92"/>
        <v>22</v>
      </c>
      <c r="KL28" s="197" t="str">
        <f t="shared" si="453"/>
        <v>Turquia</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Austrália</v>
      </c>
      <c r="KX28" s="198">
        <f t="shared" si="95"/>
        <v>22</v>
      </c>
      <c r="KY28" s="197" t="str">
        <f t="shared" si="457"/>
        <v>Turquia</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Austrália</v>
      </c>
      <c r="LK28" s="198">
        <f t="shared" si="98"/>
        <v>22</v>
      </c>
      <c r="LL28" s="197" t="str">
        <f t="shared" si="461"/>
        <v>Turquia</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Austrália</v>
      </c>
      <c r="LX28" s="198">
        <f t="shared" si="101"/>
        <v>22</v>
      </c>
      <c r="LY28" s="197" t="str">
        <f t="shared" si="465"/>
        <v>Turquia</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EUA</v>
      </c>
      <c r="D29" s="198">
        <f>INDEX(Groups!$C$7:$C$65,MATCH(E29,Groups!$D$7:$D$65,0))</f>
        <v>27</v>
      </c>
      <c r="E29" s="197" t="str">
        <f>CalcD!$Q$24</f>
        <v>Austrália</v>
      </c>
      <c r="F29" s="199" t="str">
        <f>CalcD!$R$24</f>
        <v/>
      </c>
      <c r="G29" s="200" t="str">
        <f>CalcD!$S$24</f>
        <v/>
      </c>
      <c r="I29" s="196">
        <f t="shared" si="0"/>
        <v>16</v>
      </c>
      <c r="J29" s="197" t="str">
        <f t="shared" si="364"/>
        <v>EUA</v>
      </c>
      <c r="K29" s="198">
        <f t="shared" si="26"/>
        <v>27</v>
      </c>
      <c r="L29" s="197" t="str">
        <f t="shared" si="365"/>
        <v>Austrália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EUA</v>
      </c>
      <c r="X29" s="198">
        <f t="shared" si="29"/>
        <v>27</v>
      </c>
      <c r="Y29" s="197" t="str">
        <f t="shared" si="369"/>
        <v>Austrália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EUA</v>
      </c>
      <c r="AK29" s="198">
        <f t="shared" si="32"/>
        <v>27</v>
      </c>
      <c r="AL29" s="197" t="str">
        <f t="shared" si="373"/>
        <v>Austrália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EUA</v>
      </c>
      <c r="AX29" s="198">
        <f t="shared" si="35"/>
        <v>27</v>
      </c>
      <c r="AY29" s="197" t="str">
        <f t="shared" si="377"/>
        <v>Austrália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EUA</v>
      </c>
      <c r="BK29" s="198">
        <f t="shared" si="38"/>
        <v>27</v>
      </c>
      <c r="BL29" s="197" t="str">
        <f t="shared" si="381"/>
        <v>Austrália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EUA</v>
      </c>
      <c r="BX29" s="198">
        <f t="shared" si="41"/>
        <v>27</v>
      </c>
      <c r="BY29" s="197" t="str">
        <f t="shared" si="385"/>
        <v>Austrália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EUA</v>
      </c>
      <c r="CK29" s="198">
        <f t="shared" si="44"/>
        <v>27</v>
      </c>
      <c r="CL29" s="197" t="str">
        <f t="shared" si="389"/>
        <v>Austrália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EUA</v>
      </c>
      <c r="CX29" s="198">
        <f t="shared" si="47"/>
        <v>27</v>
      </c>
      <c r="CY29" s="197" t="str">
        <f t="shared" si="393"/>
        <v>Austrália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EUA</v>
      </c>
      <c r="DK29" s="198">
        <f t="shared" si="50"/>
        <v>27</v>
      </c>
      <c r="DL29" s="197" t="str">
        <f t="shared" si="397"/>
        <v>Austrália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EUA</v>
      </c>
      <c r="DX29" s="198">
        <f t="shared" si="53"/>
        <v>27</v>
      </c>
      <c r="DY29" s="197" t="str">
        <f t="shared" si="401"/>
        <v>Austrália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EUA</v>
      </c>
      <c r="EK29" s="198">
        <f t="shared" si="56"/>
        <v>27</v>
      </c>
      <c r="EL29" s="197" t="str">
        <f t="shared" si="405"/>
        <v>Austrália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EUA</v>
      </c>
      <c r="EX29" s="198">
        <f t="shared" si="59"/>
        <v>27</v>
      </c>
      <c r="EY29" s="197" t="str">
        <f t="shared" si="409"/>
        <v>Austrália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EUA</v>
      </c>
      <c r="FK29" s="198">
        <f t="shared" si="62"/>
        <v>27</v>
      </c>
      <c r="FL29" s="197" t="str">
        <f t="shared" si="413"/>
        <v>Austrália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EUA</v>
      </c>
      <c r="FX29" s="198">
        <f t="shared" si="65"/>
        <v>27</v>
      </c>
      <c r="FY29" s="197" t="str">
        <f t="shared" si="417"/>
        <v>Austrália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EUA</v>
      </c>
      <c r="GK29" s="198">
        <f t="shared" si="68"/>
        <v>27</v>
      </c>
      <c r="GL29" s="197" t="str">
        <f t="shared" si="421"/>
        <v>Austrália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EUA</v>
      </c>
      <c r="GX29" s="198">
        <f t="shared" si="71"/>
        <v>27</v>
      </c>
      <c r="GY29" s="197" t="str">
        <f t="shared" si="425"/>
        <v>Austrália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EUA</v>
      </c>
      <c r="HK29" s="198">
        <f t="shared" si="74"/>
        <v>27</v>
      </c>
      <c r="HL29" s="197" t="str">
        <f t="shared" si="429"/>
        <v>Austrália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EUA</v>
      </c>
      <c r="HX29" s="198">
        <f t="shared" si="77"/>
        <v>27</v>
      </c>
      <c r="HY29" s="197" t="str">
        <f t="shared" si="433"/>
        <v>Austrália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EUA</v>
      </c>
      <c r="IK29" s="198">
        <f t="shared" si="80"/>
        <v>27</v>
      </c>
      <c r="IL29" s="197" t="str">
        <f t="shared" si="437"/>
        <v>Austrália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EUA</v>
      </c>
      <c r="IX29" s="198">
        <f t="shared" si="83"/>
        <v>27</v>
      </c>
      <c r="IY29" s="197" t="str">
        <f t="shared" si="441"/>
        <v>Austrália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EUA</v>
      </c>
      <c r="JK29" s="198">
        <f t="shared" si="86"/>
        <v>27</v>
      </c>
      <c r="JL29" s="197" t="str">
        <f t="shared" si="445"/>
        <v>Austrália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EUA</v>
      </c>
      <c r="JX29" s="198">
        <f t="shared" si="89"/>
        <v>27</v>
      </c>
      <c r="JY29" s="197" t="str">
        <f t="shared" si="449"/>
        <v>Austrália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EUA</v>
      </c>
      <c r="KK29" s="198">
        <f t="shared" si="92"/>
        <v>27</v>
      </c>
      <c r="KL29" s="197" t="str">
        <f t="shared" si="453"/>
        <v>Austrália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EUA</v>
      </c>
      <c r="KX29" s="198">
        <f t="shared" si="95"/>
        <v>27</v>
      </c>
      <c r="KY29" s="197" t="str">
        <f t="shared" si="457"/>
        <v>Austrália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EUA</v>
      </c>
      <c r="LK29" s="198">
        <f t="shared" si="98"/>
        <v>27</v>
      </c>
      <c r="LL29" s="197" t="str">
        <f t="shared" si="461"/>
        <v>Austrália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EUA</v>
      </c>
      <c r="LX29" s="198">
        <f t="shared" si="101"/>
        <v>27</v>
      </c>
      <c r="LY29" s="197" t="str">
        <f t="shared" si="465"/>
        <v>Austrália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Turquia</v>
      </c>
      <c r="D30" s="198">
        <f>INDEX(Groups!$C$7:$C$65,MATCH(E30,Groups!$D$7:$D$65,0))</f>
        <v>40</v>
      </c>
      <c r="E30" s="197" t="str">
        <f>CalcD!$Q$25</f>
        <v>Paraguai</v>
      </c>
      <c r="F30" s="199" t="str">
        <f>CalcD!$R$25</f>
        <v/>
      </c>
      <c r="G30" s="200" t="str">
        <f>CalcD!$S$25</f>
        <v/>
      </c>
      <c r="I30" s="196">
        <f t="shared" si="0"/>
        <v>22</v>
      </c>
      <c r="J30" s="197" t="str">
        <f t="shared" si="364"/>
        <v>Turquia</v>
      </c>
      <c r="K30" s="198">
        <f t="shared" si="26"/>
        <v>40</v>
      </c>
      <c r="L30" s="197" t="str">
        <f t="shared" si="365"/>
        <v>Paraguai</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Turquia</v>
      </c>
      <c r="X30" s="198">
        <f t="shared" si="29"/>
        <v>40</v>
      </c>
      <c r="Y30" s="197" t="str">
        <f t="shared" si="369"/>
        <v>Paraguai</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Turquia</v>
      </c>
      <c r="AK30" s="198">
        <f t="shared" si="32"/>
        <v>40</v>
      </c>
      <c r="AL30" s="197" t="str">
        <f t="shared" si="373"/>
        <v>Paraguai</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Turquia</v>
      </c>
      <c r="AX30" s="198">
        <f t="shared" si="35"/>
        <v>40</v>
      </c>
      <c r="AY30" s="197" t="str">
        <f t="shared" si="377"/>
        <v>Paraguai</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Turquia</v>
      </c>
      <c r="BK30" s="198">
        <f t="shared" si="38"/>
        <v>40</v>
      </c>
      <c r="BL30" s="197" t="str">
        <f t="shared" si="381"/>
        <v>Paraguai</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Turquia</v>
      </c>
      <c r="BX30" s="198">
        <f t="shared" si="41"/>
        <v>40</v>
      </c>
      <c r="BY30" s="197" t="str">
        <f t="shared" si="385"/>
        <v>Paraguai</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Turquia</v>
      </c>
      <c r="CK30" s="198">
        <f t="shared" si="44"/>
        <v>40</v>
      </c>
      <c r="CL30" s="197" t="str">
        <f t="shared" si="389"/>
        <v>Paraguai</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Turquia</v>
      </c>
      <c r="CX30" s="198">
        <f t="shared" si="47"/>
        <v>40</v>
      </c>
      <c r="CY30" s="197" t="str">
        <f t="shared" si="393"/>
        <v>Paraguai</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Turquia</v>
      </c>
      <c r="DK30" s="198">
        <f t="shared" si="50"/>
        <v>40</v>
      </c>
      <c r="DL30" s="197" t="str">
        <f t="shared" si="397"/>
        <v>Paraguai</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Turquia</v>
      </c>
      <c r="DX30" s="198">
        <f t="shared" si="53"/>
        <v>40</v>
      </c>
      <c r="DY30" s="197" t="str">
        <f t="shared" si="401"/>
        <v>Paraguai</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Turquia</v>
      </c>
      <c r="EK30" s="198">
        <f t="shared" si="56"/>
        <v>40</v>
      </c>
      <c r="EL30" s="197" t="str">
        <f t="shared" si="405"/>
        <v>Paraguai</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Turquia</v>
      </c>
      <c r="EX30" s="198">
        <f t="shared" si="59"/>
        <v>40</v>
      </c>
      <c r="EY30" s="197" t="str">
        <f t="shared" si="409"/>
        <v>Paraguai</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Turquia</v>
      </c>
      <c r="FK30" s="198">
        <f t="shared" si="62"/>
        <v>40</v>
      </c>
      <c r="FL30" s="197" t="str">
        <f t="shared" si="413"/>
        <v>Paraguai</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Turquia</v>
      </c>
      <c r="FX30" s="198">
        <f t="shared" si="65"/>
        <v>40</v>
      </c>
      <c r="FY30" s="197" t="str">
        <f t="shared" si="417"/>
        <v>Paraguai</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Turquia</v>
      </c>
      <c r="GK30" s="198">
        <f t="shared" si="68"/>
        <v>40</v>
      </c>
      <c r="GL30" s="197" t="str">
        <f t="shared" si="421"/>
        <v>Paraguai</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Turquia</v>
      </c>
      <c r="GX30" s="198">
        <f t="shared" si="71"/>
        <v>40</v>
      </c>
      <c r="GY30" s="197" t="str">
        <f t="shared" si="425"/>
        <v>Paraguai</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Turquia</v>
      </c>
      <c r="HK30" s="198">
        <f t="shared" si="74"/>
        <v>40</v>
      </c>
      <c r="HL30" s="197" t="str">
        <f t="shared" si="429"/>
        <v>Paraguai</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Turquia</v>
      </c>
      <c r="HX30" s="198">
        <f t="shared" si="77"/>
        <v>40</v>
      </c>
      <c r="HY30" s="197" t="str">
        <f t="shared" si="433"/>
        <v>Paraguai</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Turquia</v>
      </c>
      <c r="IK30" s="198">
        <f t="shared" si="80"/>
        <v>40</v>
      </c>
      <c r="IL30" s="197" t="str">
        <f t="shared" si="437"/>
        <v>Paraguai</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Turquia</v>
      </c>
      <c r="IX30" s="198">
        <f t="shared" si="83"/>
        <v>40</v>
      </c>
      <c r="IY30" s="197" t="str">
        <f t="shared" si="441"/>
        <v>Paraguai</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Turquia</v>
      </c>
      <c r="JK30" s="198">
        <f t="shared" si="86"/>
        <v>40</v>
      </c>
      <c r="JL30" s="197" t="str">
        <f t="shared" si="445"/>
        <v>Paraguai</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Turquia</v>
      </c>
      <c r="JX30" s="198">
        <f t="shared" si="89"/>
        <v>40</v>
      </c>
      <c r="JY30" s="197" t="str">
        <f t="shared" si="449"/>
        <v>Paraguai</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Turquia</v>
      </c>
      <c r="KK30" s="198">
        <f t="shared" si="92"/>
        <v>40</v>
      </c>
      <c r="KL30" s="197" t="str">
        <f t="shared" si="453"/>
        <v>Paraguai</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Turquia</v>
      </c>
      <c r="KX30" s="198">
        <f t="shared" si="95"/>
        <v>40</v>
      </c>
      <c r="KY30" s="197" t="str">
        <f t="shared" si="457"/>
        <v>Paraguai</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Turquia</v>
      </c>
      <c r="LK30" s="198">
        <f t="shared" si="98"/>
        <v>40</v>
      </c>
      <c r="LL30" s="197" t="str">
        <f t="shared" si="461"/>
        <v>Paraguai</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Turquia</v>
      </c>
      <c r="LX30" s="198">
        <f t="shared" si="101"/>
        <v>40</v>
      </c>
      <c r="LY30" s="197" t="str">
        <f t="shared" si="465"/>
        <v>Paraguai</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Turquia</v>
      </c>
      <c r="D31" s="198">
        <f>INDEX(Groups!$C$7:$C$65,MATCH(E31,Groups!$D$7:$D$65,0))</f>
        <v>16</v>
      </c>
      <c r="E31" s="197" t="str">
        <f>CalcD!$Q$26</f>
        <v>EUA</v>
      </c>
      <c r="F31" s="199" t="str">
        <f>CalcD!$R$26</f>
        <v/>
      </c>
      <c r="G31" s="200" t="str">
        <f>CalcD!$S$26</f>
        <v/>
      </c>
      <c r="I31" s="196">
        <f t="shared" si="0"/>
        <v>22</v>
      </c>
      <c r="J31" s="197" t="str">
        <f t="shared" si="364"/>
        <v>Turquia</v>
      </c>
      <c r="K31" s="198">
        <f t="shared" si="26"/>
        <v>16</v>
      </c>
      <c r="L31" s="197" t="str">
        <f t="shared" si="365"/>
        <v>EUA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Turquia</v>
      </c>
      <c r="X31" s="198">
        <f t="shared" si="29"/>
        <v>16</v>
      </c>
      <c r="Y31" s="197" t="str">
        <f t="shared" si="369"/>
        <v>EUA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Turquia</v>
      </c>
      <c r="AK31" s="198">
        <f t="shared" si="32"/>
        <v>16</v>
      </c>
      <c r="AL31" s="197" t="str">
        <f t="shared" si="373"/>
        <v>EUA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Turquia</v>
      </c>
      <c r="AX31" s="198">
        <f t="shared" si="35"/>
        <v>16</v>
      </c>
      <c r="AY31" s="197" t="str">
        <f t="shared" si="377"/>
        <v>EUA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Turquia</v>
      </c>
      <c r="BK31" s="198">
        <f t="shared" si="38"/>
        <v>16</v>
      </c>
      <c r="BL31" s="197" t="str">
        <f t="shared" si="381"/>
        <v>EUA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Turquia</v>
      </c>
      <c r="BX31" s="198">
        <f t="shared" si="41"/>
        <v>16</v>
      </c>
      <c r="BY31" s="197" t="str">
        <f t="shared" si="385"/>
        <v>EUA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Turquia</v>
      </c>
      <c r="CK31" s="198">
        <f t="shared" si="44"/>
        <v>16</v>
      </c>
      <c r="CL31" s="197" t="str">
        <f t="shared" si="389"/>
        <v>EUA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Turquia</v>
      </c>
      <c r="CX31" s="198">
        <f t="shared" si="47"/>
        <v>16</v>
      </c>
      <c r="CY31" s="197" t="str">
        <f t="shared" si="393"/>
        <v>EUA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Turquia</v>
      </c>
      <c r="DK31" s="198">
        <f t="shared" si="50"/>
        <v>16</v>
      </c>
      <c r="DL31" s="197" t="str">
        <f t="shared" si="397"/>
        <v>EUA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Turquia</v>
      </c>
      <c r="DX31" s="198">
        <f t="shared" si="53"/>
        <v>16</v>
      </c>
      <c r="DY31" s="197" t="str">
        <f t="shared" si="401"/>
        <v>EUA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Turquia</v>
      </c>
      <c r="EK31" s="198">
        <f t="shared" si="56"/>
        <v>16</v>
      </c>
      <c r="EL31" s="197" t="str">
        <f t="shared" si="405"/>
        <v>EUA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Turquia</v>
      </c>
      <c r="EX31" s="198">
        <f t="shared" si="59"/>
        <v>16</v>
      </c>
      <c r="EY31" s="197" t="str">
        <f t="shared" si="409"/>
        <v>EUA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Turquia</v>
      </c>
      <c r="FK31" s="198">
        <f t="shared" si="62"/>
        <v>16</v>
      </c>
      <c r="FL31" s="197" t="str">
        <f t="shared" si="413"/>
        <v>EUA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Turquia</v>
      </c>
      <c r="FX31" s="198">
        <f t="shared" si="65"/>
        <v>16</v>
      </c>
      <c r="FY31" s="197" t="str">
        <f t="shared" si="417"/>
        <v>EUA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Turquia</v>
      </c>
      <c r="GK31" s="198">
        <f t="shared" si="68"/>
        <v>16</v>
      </c>
      <c r="GL31" s="197" t="str">
        <f t="shared" si="421"/>
        <v>EUA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Turquia</v>
      </c>
      <c r="GX31" s="198">
        <f t="shared" si="71"/>
        <v>16</v>
      </c>
      <c r="GY31" s="197" t="str">
        <f t="shared" si="425"/>
        <v>EUA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Turquia</v>
      </c>
      <c r="HK31" s="198">
        <f t="shared" si="74"/>
        <v>16</v>
      </c>
      <c r="HL31" s="197" t="str">
        <f t="shared" si="429"/>
        <v>EUA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Turquia</v>
      </c>
      <c r="HX31" s="198">
        <f t="shared" si="77"/>
        <v>16</v>
      </c>
      <c r="HY31" s="197" t="str">
        <f t="shared" si="433"/>
        <v>EUA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Turquia</v>
      </c>
      <c r="IK31" s="198">
        <f t="shared" si="80"/>
        <v>16</v>
      </c>
      <c r="IL31" s="197" t="str">
        <f t="shared" si="437"/>
        <v>EUA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Turquia</v>
      </c>
      <c r="IX31" s="198">
        <f t="shared" si="83"/>
        <v>16</v>
      </c>
      <c r="IY31" s="197" t="str">
        <f t="shared" si="441"/>
        <v>EUA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Turquia</v>
      </c>
      <c r="JK31" s="198">
        <f t="shared" si="86"/>
        <v>16</v>
      </c>
      <c r="JL31" s="197" t="str">
        <f t="shared" si="445"/>
        <v>EUA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Turquia</v>
      </c>
      <c r="JX31" s="198">
        <f t="shared" si="89"/>
        <v>16</v>
      </c>
      <c r="JY31" s="197" t="str">
        <f t="shared" si="449"/>
        <v>EUA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Turquia</v>
      </c>
      <c r="KK31" s="198">
        <f t="shared" si="92"/>
        <v>16</v>
      </c>
      <c r="KL31" s="197" t="str">
        <f t="shared" si="453"/>
        <v>EUA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Turquia</v>
      </c>
      <c r="KX31" s="198">
        <f t="shared" si="95"/>
        <v>16</v>
      </c>
      <c r="KY31" s="197" t="str">
        <f t="shared" si="457"/>
        <v>EUA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Turquia</v>
      </c>
      <c r="LK31" s="198">
        <f t="shared" si="98"/>
        <v>16</v>
      </c>
      <c r="LL31" s="197" t="str">
        <f t="shared" si="461"/>
        <v>EUA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Turquia</v>
      </c>
      <c r="LX31" s="198">
        <f t="shared" si="101"/>
        <v>16</v>
      </c>
      <c r="LY31" s="197" t="str">
        <f t="shared" si="465"/>
        <v>EUA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Paraguai</v>
      </c>
      <c r="D32" s="198">
        <f>INDEX(Groups!$C$7:$C$65,MATCH(E32,Groups!$D$7:$D$65,0))</f>
        <v>27</v>
      </c>
      <c r="E32" s="197" t="str">
        <f>CalcD!$Q$27</f>
        <v>Austrália</v>
      </c>
      <c r="F32" s="199" t="str">
        <f>CalcD!$R$27</f>
        <v/>
      </c>
      <c r="G32" s="200" t="str">
        <f>CalcD!$S$27</f>
        <v/>
      </c>
      <c r="I32" s="196">
        <f t="shared" si="0"/>
        <v>40</v>
      </c>
      <c r="J32" s="197" t="str">
        <f t="shared" si="364"/>
        <v>Paraguai</v>
      </c>
      <c r="K32" s="198">
        <f t="shared" si="26"/>
        <v>27</v>
      </c>
      <c r="L32" s="197" t="str">
        <f t="shared" si="365"/>
        <v>Austrália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Paraguai</v>
      </c>
      <c r="X32" s="198">
        <f t="shared" si="29"/>
        <v>27</v>
      </c>
      <c r="Y32" s="197" t="str">
        <f t="shared" si="369"/>
        <v>Austrália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Paraguai</v>
      </c>
      <c r="AK32" s="198">
        <f t="shared" si="32"/>
        <v>27</v>
      </c>
      <c r="AL32" s="197" t="str">
        <f t="shared" si="373"/>
        <v>Austrália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Paraguai</v>
      </c>
      <c r="AX32" s="198">
        <f t="shared" si="35"/>
        <v>27</v>
      </c>
      <c r="AY32" s="197" t="str">
        <f t="shared" si="377"/>
        <v>Austrália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Paraguai</v>
      </c>
      <c r="BK32" s="198">
        <f t="shared" si="38"/>
        <v>27</v>
      </c>
      <c r="BL32" s="197" t="str">
        <f t="shared" si="381"/>
        <v>Austrália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Paraguai</v>
      </c>
      <c r="BX32" s="198">
        <f t="shared" si="41"/>
        <v>27</v>
      </c>
      <c r="BY32" s="197" t="str">
        <f t="shared" si="385"/>
        <v>Austrália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Paraguai</v>
      </c>
      <c r="CK32" s="198">
        <f t="shared" si="44"/>
        <v>27</v>
      </c>
      <c r="CL32" s="197" t="str">
        <f t="shared" si="389"/>
        <v>Austrália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Paraguai</v>
      </c>
      <c r="CX32" s="198">
        <f t="shared" si="47"/>
        <v>27</v>
      </c>
      <c r="CY32" s="197" t="str">
        <f t="shared" si="393"/>
        <v>Austrália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Paraguai</v>
      </c>
      <c r="DK32" s="198">
        <f t="shared" si="50"/>
        <v>27</v>
      </c>
      <c r="DL32" s="197" t="str">
        <f t="shared" si="397"/>
        <v>Austrália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Paraguai</v>
      </c>
      <c r="DX32" s="198">
        <f t="shared" si="53"/>
        <v>27</v>
      </c>
      <c r="DY32" s="197" t="str">
        <f t="shared" si="401"/>
        <v>Austrália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Paraguai</v>
      </c>
      <c r="EK32" s="198">
        <f t="shared" si="56"/>
        <v>27</v>
      </c>
      <c r="EL32" s="197" t="str">
        <f t="shared" si="405"/>
        <v>Austrália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Paraguai</v>
      </c>
      <c r="EX32" s="198">
        <f t="shared" si="59"/>
        <v>27</v>
      </c>
      <c r="EY32" s="197" t="str">
        <f t="shared" si="409"/>
        <v>Austrália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Paraguai</v>
      </c>
      <c r="FK32" s="198">
        <f t="shared" si="62"/>
        <v>27</v>
      </c>
      <c r="FL32" s="197" t="str">
        <f t="shared" si="413"/>
        <v>Austrália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Paraguai</v>
      </c>
      <c r="FX32" s="198">
        <f t="shared" si="65"/>
        <v>27</v>
      </c>
      <c r="FY32" s="197" t="str">
        <f t="shared" si="417"/>
        <v>Austrália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Paraguai</v>
      </c>
      <c r="GK32" s="198">
        <f t="shared" si="68"/>
        <v>27</v>
      </c>
      <c r="GL32" s="197" t="str">
        <f t="shared" si="421"/>
        <v>Austrália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Paraguai</v>
      </c>
      <c r="GX32" s="198">
        <f t="shared" si="71"/>
        <v>27</v>
      </c>
      <c r="GY32" s="197" t="str">
        <f t="shared" si="425"/>
        <v>Austrália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Paraguai</v>
      </c>
      <c r="HK32" s="198">
        <f t="shared" si="74"/>
        <v>27</v>
      </c>
      <c r="HL32" s="197" t="str">
        <f t="shared" si="429"/>
        <v>Austrália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Paraguai</v>
      </c>
      <c r="HX32" s="198">
        <f t="shared" si="77"/>
        <v>27</v>
      </c>
      <c r="HY32" s="197" t="str">
        <f t="shared" si="433"/>
        <v>Austrália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Paraguai</v>
      </c>
      <c r="IK32" s="198">
        <f t="shared" si="80"/>
        <v>27</v>
      </c>
      <c r="IL32" s="197" t="str">
        <f t="shared" si="437"/>
        <v>Austrália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Paraguai</v>
      </c>
      <c r="IX32" s="198">
        <f t="shared" si="83"/>
        <v>27</v>
      </c>
      <c r="IY32" s="197" t="str">
        <f t="shared" si="441"/>
        <v>Austrália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Paraguai</v>
      </c>
      <c r="JK32" s="198">
        <f t="shared" si="86"/>
        <v>27</v>
      </c>
      <c r="JL32" s="197" t="str">
        <f t="shared" si="445"/>
        <v>Austrália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Paraguai</v>
      </c>
      <c r="JX32" s="198">
        <f t="shared" si="89"/>
        <v>27</v>
      </c>
      <c r="JY32" s="197" t="str">
        <f t="shared" si="449"/>
        <v>Austrália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Paraguai</v>
      </c>
      <c r="KK32" s="198">
        <f t="shared" si="92"/>
        <v>27</v>
      </c>
      <c r="KL32" s="197" t="str">
        <f t="shared" si="453"/>
        <v>Austrália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Paraguai</v>
      </c>
      <c r="KX32" s="198">
        <f t="shared" si="95"/>
        <v>27</v>
      </c>
      <c r="KY32" s="197" t="str">
        <f t="shared" si="457"/>
        <v>Austrália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Paraguai</v>
      </c>
      <c r="LK32" s="198">
        <f t="shared" si="98"/>
        <v>27</v>
      </c>
      <c r="LL32" s="197" t="str">
        <f t="shared" si="461"/>
        <v>Austrália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Paraguai</v>
      </c>
      <c r="LX32" s="198">
        <f t="shared" si="101"/>
        <v>27</v>
      </c>
      <c r="LY32" s="197" t="str">
        <f t="shared" si="465"/>
        <v>Austrália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Alemanha</v>
      </c>
      <c r="D34" s="198">
        <f>INDEX(Groups!$C$7:$C$65,MATCH(E34,Groups!$D$7:$D$65,0))</f>
        <v>82</v>
      </c>
      <c r="E34" s="197" t="str">
        <f>CalcE!$Q$22</f>
        <v>Curaçao</v>
      </c>
      <c r="F34" s="199" t="str">
        <f>CalcE!$R$22</f>
        <v/>
      </c>
      <c r="G34" s="200" t="str">
        <f>CalcE!$S$22</f>
        <v/>
      </c>
      <c r="I34" s="196">
        <f t="shared" si="0"/>
        <v>10</v>
      </c>
      <c r="J34" s="197" t="str">
        <f t="shared" ref="J34:J39" si="468">$C34</f>
        <v>Alemanha</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Alemanha</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Alemanha</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Alemanha</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Alemanha</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Alemanha</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Alemanha</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Alemanha</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Alemanha</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Alemanha</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Alemanha</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Alemanha</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Alemanha</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Alemanha</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Alemanha</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Alemanha</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Alemanha</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Alemanha</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Alemanha</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Alemanha</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Alemanha</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Alemanha</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Alemanha</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Alemanha</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Alemanha</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Alemanha</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Costa do Marfim</v>
      </c>
      <c r="D35" s="198">
        <f>INDEX(Groups!$C$7:$C$65,MATCH(E35,Groups!$D$7:$D$65,0))</f>
        <v>23</v>
      </c>
      <c r="E35" s="197" t="str">
        <f>CalcE!$Q$23</f>
        <v>Equador</v>
      </c>
      <c r="F35" s="729" t="str">
        <f>CalcE!$R$23</f>
        <v/>
      </c>
      <c r="G35" s="200" t="str">
        <f>CalcE!$S$23</f>
        <v/>
      </c>
      <c r="I35" s="196">
        <f t="shared" si="0"/>
        <v>34</v>
      </c>
      <c r="J35" s="197" t="str">
        <f t="shared" si="468"/>
        <v>Costa do Marfim</v>
      </c>
      <c r="K35" s="198">
        <f t="shared" si="26"/>
        <v>23</v>
      </c>
      <c r="L35" s="197" t="str">
        <f t="shared" si="469"/>
        <v>Equador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Costa do Marfim</v>
      </c>
      <c r="X35" s="198">
        <f t="shared" si="29"/>
        <v>23</v>
      </c>
      <c r="Y35" s="197" t="str">
        <f t="shared" si="473"/>
        <v>Equador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Costa do Marfim</v>
      </c>
      <c r="AK35" s="198">
        <f t="shared" si="32"/>
        <v>23</v>
      </c>
      <c r="AL35" s="197" t="str">
        <f t="shared" si="477"/>
        <v>Equador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Costa do Marfim</v>
      </c>
      <c r="AX35" s="198">
        <f t="shared" si="35"/>
        <v>23</v>
      </c>
      <c r="AY35" s="197" t="str">
        <f t="shared" si="481"/>
        <v>Equador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Costa do Marfim</v>
      </c>
      <c r="BK35" s="198">
        <f t="shared" si="38"/>
        <v>23</v>
      </c>
      <c r="BL35" s="197" t="str">
        <f t="shared" si="485"/>
        <v>Equador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Costa do Marfim</v>
      </c>
      <c r="BX35" s="198">
        <f t="shared" si="41"/>
        <v>23</v>
      </c>
      <c r="BY35" s="197" t="str">
        <f t="shared" si="489"/>
        <v>Equador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Costa do Marfim</v>
      </c>
      <c r="CK35" s="198">
        <f t="shared" si="44"/>
        <v>23</v>
      </c>
      <c r="CL35" s="197" t="str">
        <f t="shared" si="493"/>
        <v>Equador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Costa do Marfim</v>
      </c>
      <c r="CX35" s="198">
        <f t="shared" si="47"/>
        <v>23</v>
      </c>
      <c r="CY35" s="197" t="str">
        <f t="shared" si="497"/>
        <v>Equador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Costa do Marfim</v>
      </c>
      <c r="DK35" s="198">
        <f t="shared" si="50"/>
        <v>23</v>
      </c>
      <c r="DL35" s="197" t="str">
        <f t="shared" si="501"/>
        <v>Equador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Costa do Marfim</v>
      </c>
      <c r="DX35" s="198">
        <f t="shared" si="53"/>
        <v>23</v>
      </c>
      <c r="DY35" s="197" t="str">
        <f t="shared" si="505"/>
        <v>Equador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Costa do Marfim</v>
      </c>
      <c r="EK35" s="198">
        <f t="shared" si="56"/>
        <v>23</v>
      </c>
      <c r="EL35" s="197" t="str">
        <f t="shared" si="509"/>
        <v>Equador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Costa do Marfim</v>
      </c>
      <c r="EX35" s="198">
        <f t="shared" si="59"/>
        <v>23</v>
      </c>
      <c r="EY35" s="197" t="str">
        <f t="shared" si="513"/>
        <v>Equador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Costa do Marfim</v>
      </c>
      <c r="FK35" s="198">
        <f t="shared" si="62"/>
        <v>23</v>
      </c>
      <c r="FL35" s="197" t="str">
        <f t="shared" si="517"/>
        <v>Equador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Costa do Marfim</v>
      </c>
      <c r="FX35" s="198">
        <f t="shared" si="65"/>
        <v>23</v>
      </c>
      <c r="FY35" s="197" t="str">
        <f t="shared" si="521"/>
        <v>Equador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Costa do Marfim</v>
      </c>
      <c r="GK35" s="198">
        <f t="shared" si="68"/>
        <v>23</v>
      </c>
      <c r="GL35" s="197" t="str">
        <f t="shared" si="525"/>
        <v>Equador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Costa do Marfim</v>
      </c>
      <c r="GX35" s="198">
        <f t="shared" si="71"/>
        <v>23</v>
      </c>
      <c r="GY35" s="197" t="str">
        <f t="shared" si="529"/>
        <v>Equador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Costa do Marfim</v>
      </c>
      <c r="HK35" s="198">
        <f t="shared" si="74"/>
        <v>23</v>
      </c>
      <c r="HL35" s="197" t="str">
        <f t="shared" si="533"/>
        <v>Equador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Costa do Marfim</v>
      </c>
      <c r="HX35" s="198">
        <f t="shared" si="77"/>
        <v>23</v>
      </c>
      <c r="HY35" s="197" t="str">
        <f t="shared" si="537"/>
        <v>Equador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Costa do Marfim</v>
      </c>
      <c r="IK35" s="198">
        <f t="shared" si="80"/>
        <v>23</v>
      </c>
      <c r="IL35" s="197" t="str">
        <f t="shared" si="541"/>
        <v>Equador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Costa do Marfim</v>
      </c>
      <c r="IX35" s="198">
        <f t="shared" si="83"/>
        <v>23</v>
      </c>
      <c r="IY35" s="197" t="str">
        <f t="shared" si="545"/>
        <v>Equador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Costa do Marfim</v>
      </c>
      <c r="JK35" s="198">
        <f t="shared" si="86"/>
        <v>23</v>
      </c>
      <c r="JL35" s="197" t="str">
        <f t="shared" si="549"/>
        <v>Equador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Costa do Marfim</v>
      </c>
      <c r="JX35" s="198">
        <f t="shared" si="89"/>
        <v>23</v>
      </c>
      <c r="JY35" s="197" t="str">
        <f t="shared" si="553"/>
        <v>Equador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Costa do Marfim</v>
      </c>
      <c r="KK35" s="198">
        <f t="shared" si="92"/>
        <v>23</v>
      </c>
      <c r="KL35" s="197" t="str">
        <f t="shared" si="557"/>
        <v>Equador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Costa do Marfim</v>
      </c>
      <c r="KX35" s="198">
        <f t="shared" si="95"/>
        <v>23</v>
      </c>
      <c r="KY35" s="197" t="str">
        <f t="shared" si="561"/>
        <v>Equador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Costa do Marfim</v>
      </c>
      <c r="LK35" s="198">
        <f t="shared" si="98"/>
        <v>23</v>
      </c>
      <c r="LL35" s="197" t="str">
        <f t="shared" si="565"/>
        <v>Equador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Costa do Marfim</v>
      </c>
      <c r="LX35" s="198">
        <f t="shared" si="101"/>
        <v>23</v>
      </c>
      <c r="LY35" s="197" t="str">
        <f t="shared" si="569"/>
        <v>Equador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Alemanha</v>
      </c>
      <c r="D36" s="198">
        <f>INDEX(Groups!$C$7:$C$65,MATCH(E36,Groups!$D$7:$D$65,0))</f>
        <v>34</v>
      </c>
      <c r="E36" s="197" t="str">
        <f>CalcE!$Q$24</f>
        <v>Costa do Marfim</v>
      </c>
      <c r="F36" s="199" t="str">
        <f>CalcE!$R$24</f>
        <v/>
      </c>
      <c r="G36" s="200" t="str">
        <f>CalcE!$S$24</f>
        <v/>
      </c>
      <c r="I36" s="196">
        <f t="shared" si="0"/>
        <v>10</v>
      </c>
      <c r="J36" s="197" t="str">
        <f t="shared" si="468"/>
        <v>Alemanha</v>
      </c>
      <c r="K36" s="198">
        <f t="shared" si="26"/>
        <v>34</v>
      </c>
      <c r="L36" s="197" t="str">
        <f t="shared" si="469"/>
        <v>Costa do Marfim</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Alemanha</v>
      </c>
      <c r="X36" s="198">
        <f t="shared" si="29"/>
        <v>34</v>
      </c>
      <c r="Y36" s="197" t="str">
        <f t="shared" si="473"/>
        <v>Costa do Marfim</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Alemanha</v>
      </c>
      <c r="AK36" s="198">
        <f t="shared" si="32"/>
        <v>34</v>
      </c>
      <c r="AL36" s="197" t="str">
        <f t="shared" si="477"/>
        <v>Costa do Marfim</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Alemanha</v>
      </c>
      <c r="AX36" s="198">
        <f t="shared" si="35"/>
        <v>34</v>
      </c>
      <c r="AY36" s="197" t="str">
        <f t="shared" si="481"/>
        <v>Costa do Marfim</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Alemanha</v>
      </c>
      <c r="BK36" s="198">
        <f t="shared" si="38"/>
        <v>34</v>
      </c>
      <c r="BL36" s="197" t="str">
        <f t="shared" si="485"/>
        <v>Costa do Marfim</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Alemanha</v>
      </c>
      <c r="BX36" s="198">
        <f t="shared" si="41"/>
        <v>34</v>
      </c>
      <c r="BY36" s="197" t="str">
        <f t="shared" si="489"/>
        <v>Costa do Marfim</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Alemanha</v>
      </c>
      <c r="CK36" s="198">
        <f t="shared" si="44"/>
        <v>34</v>
      </c>
      <c r="CL36" s="197" t="str">
        <f t="shared" si="493"/>
        <v>Costa do Marfim</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Alemanha</v>
      </c>
      <c r="CX36" s="198">
        <f t="shared" si="47"/>
        <v>34</v>
      </c>
      <c r="CY36" s="197" t="str">
        <f t="shared" si="497"/>
        <v>Costa do Marfim</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Alemanha</v>
      </c>
      <c r="DK36" s="198">
        <f t="shared" si="50"/>
        <v>34</v>
      </c>
      <c r="DL36" s="197" t="str">
        <f t="shared" si="501"/>
        <v>Costa do Marfim</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Alemanha</v>
      </c>
      <c r="DX36" s="198">
        <f t="shared" si="53"/>
        <v>34</v>
      </c>
      <c r="DY36" s="197" t="str">
        <f t="shared" si="505"/>
        <v>Costa do Marfim</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Alemanha</v>
      </c>
      <c r="EK36" s="198">
        <f t="shared" si="56"/>
        <v>34</v>
      </c>
      <c r="EL36" s="197" t="str">
        <f t="shared" si="509"/>
        <v>Costa do Marfim</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Alemanha</v>
      </c>
      <c r="EX36" s="198">
        <f t="shared" si="59"/>
        <v>34</v>
      </c>
      <c r="EY36" s="197" t="str">
        <f t="shared" si="513"/>
        <v>Costa do Marfim</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Alemanha</v>
      </c>
      <c r="FK36" s="198">
        <f t="shared" si="62"/>
        <v>34</v>
      </c>
      <c r="FL36" s="197" t="str">
        <f t="shared" si="517"/>
        <v>Costa do Marfim</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Alemanha</v>
      </c>
      <c r="FX36" s="198">
        <f t="shared" si="65"/>
        <v>34</v>
      </c>
      <c r="FY36" s="197" t="str">
        <f t="shared" si="521"/>
        <v>Costa do Marfim</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Alemanha</v>
      </c>
      <c r="GK36" s="198">
        <f t="shared" si="68"/>
        <v>34</v>
      </c>
      <c r="GL36" s="197" t="str">
        <f t="shared" si="525"/>
        <v>Costa do Marfim</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Alemanha</v>
      </c>
      <c r="GX36" s="198">
        <f t="shared" si="71"/>
        <v>34</v>
      </c>
      <c r="GY36" s="197" t="str">
        <f t="shared" si="529"/>
        <v>Costa do Marfim</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Alemanha</v>
      </c>
      <c r="HK36" s="198">
        <f t="shared" si="74"/>
        <v>34</v>
      </c>
      <c r="HL36" s="197" t="str">
        <f t="shared" si="533"/>
        <v>Costa do Marfim</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Alemanha</v>
      </c>
      <c r="HX36" s="198">
        <f t="shared" si="77"/>
        <v>34</v>
      </c>
      <c r="HY36" s="197" t="str">
        <f t="shared" si="537"/>
        <v>Costa do Marfim</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Alemanha</v>
      </c>
      <c r="IK36" s="198">
        <f t="shared" si="80"/>
        <v>34</v>
      </c>
      <c r="IL36" s="197" t="str">
        <f t="shared" si="541"/>
        <v>Costa do Marfim</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Alemanha</v>
      </c>
      <c r="IX36" s="198">
        <f t="shared" si="83"/>
        <v>34</v>
      </c>
      <c r="IY36" s="197" t="str">
        <f t="shared" si="545"/>
        <v>Costa do Marfim</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Alemanha</v>
      </c>
      <c r="JK36" s="198">
        <f t="shared" si="86"/>
        <v>34</v>
      </c>
      <c r="JL36" s="197" t="str">
        <f t="shared" si="549"/>
        <v>Costa do Marfim</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Alemanha</v>
      </c>
      <c r="JX36" s="198">
        <f t="shared" si="89"/>
        <v>34</v>
      </c>
      <c r="JY36" s="197" t="str">
        <f t="shared" si="553"/>
        <v>Costa do Marfim</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Alemanha</v>
      </c>
      <c r="KK36" s="198">
        <f t="shared" si="92"/>
        <v>34</v>
      </c>
      <c r="KL36" s="197" t="str">
        <f t="shared" si="557"/>
        <v>Costa do Marfim</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Alemanha</v>
      </c>
      <c r="KX36" s="198">
        <f t="shared" si="95"/>
        <v>34</v>
      </c>
      <c r="KY36" s="197" t="str">
        <f t="shared" si="561"/>
        <v>Costa do Marfim</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Alemanha</v>
      </c>
      <c r="LK36" s="198">
        <f t="shared" si="98"/>
        <v>34</v>
      </c>
      <c r="LL36" s="197" t="str">
        <f t="shared" si="565"/>
        <v>Costa do Marfim</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Alemanha</v>
      </c>
      <c r="LX36" s="198">
        <f t="shared" si="101"/>
        <v>34</v>
      </c>
      <c r="LY36" s="197" t="str">
        <f t="shared" si="569"/>
        <v>Costa do Marfim</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Equador</v>
      </c>
      <c r="D37" s="198">
        <f>INDEX(Groups!$C$7:$C$65,MATCH(E37,Groups!$D$7:$D$65,0))</f>
        <v>82</v>
      </c>
      <c r="E37" s="197" t="str">
        <f>CalcE!$Q$25</f>
        <v>Curaçao</v>
      </c>
      <c r="F37" s="199" t="str">
        <f>CalcE!$R$25</f>
        <v/>
      </c>
      <c r="G37" s="200" t="str">
        <f>CalcE!$S$25</f>
        <v/>
      </c>
      <c r="I37" s="196">
        <f t="shared" si="0"/>
        <v>23</v>
      </c>
      <c r="J37" s="197" t="str">
        <f t="shared" si="468"/>
        <v>Equador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Equador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Equador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Equador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Equador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Equador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Equador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Equador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Equador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Equador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Equador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Equador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Equador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Equador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Equador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Equador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Equador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Equador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Equador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Equador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Equador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Equador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Equador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Equador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Equador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Equador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Costa do Marfim</v>
      </c>
      <c r="F38" s="199" t="str">
        <f>CalcE!$R$26</f>
        <v/>
      </c>
      <c r="G38" s="200" t="str">
        <f>CalcE!$S$26</f>
        <v/>
      </c>
      <c r="I38" s="196">
        <f t="shared" si="0"/>
        <v>82</v>
      </c>
      <c r="J38" s="197" t="str">
        <f t="shared" si="468"/>
        <v>Curaçao</v>
      </c>
      <c r="K38" s="198">
        <f t="shared" si="26"/>
        <v>34</v>
      </c>
      <c r="L38" s="197" t="str">
        <f t="shared" si="469"/>
        <v>Costa do Marfim</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Costa do Marfim</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Costa do Marfim</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Costa do Marfim</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Costa do Marfim</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Costa do Marfim</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Costa do Marfim</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Costa do Marfim</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Costa do Marfim</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Costa do Marfim</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Costa do Marfim</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Costa do Marfim</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Costa do Marfim</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Costa do Marfim</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Costa do Marfim</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Costa do Marfim</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Costa do Marfim</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Costa do Marfim</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Costa do Marfim</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Costa do Marfim</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Costa do Marfim</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Costa do Marfim</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Costa do Marfim</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Costa do Marfim</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Costa do Marfim</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Costa do Marfim</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Equador</v>
      </c>
      <c r="D39" s="198">
        <f>INDEX(Groups!$C$7:$C$65,MATCH(E39,Groups!$D$7:$D$65,0))</f>
        <v>10</v>
      </c>
      <c r="E39" s="197" t="str">
        <f>CalcE!$Q$27</f>
        <v>Alemanha</v>
      </c>
      <c r="F39" s="199" t="str">
        <f>CalcE!$R$27</f>
        <v/>
      </c>
      <c r="G39" s="200" t="str">
        <f>CalcE!$S$27</f>
        <v/>
      </c>
      <c r="I39" s="196">
        <f t="shared" si="0"/>
        <v>23</v>
      </c>
      <c r="J39" s="197" t="str">
        <f t="shared" si="468"/>
        <v>Equador</v>
      </c>
      <c r="K39" s="198">
        <f t="shared" si="26"/>
        <v>10</v>
      </c>
      <c r="L39" s="197" t="str">
        <f t="shared" si="469"/>
        <v>Alemanha</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Equador</v>
      </c>
      <c r="X39" s="198">
        <f t="shared" si="29"/>
        <v>10</v>
      </c>
      <c r="Y39" s="197" t="str">
        <f t="shared" si="473"/>
        <v>Alemanha</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Equador</v>
      </c>
      <c r="AK39" s="198">
        <f t="shared" si="32"/>
        <v>10</v>
      </c>
      <c r="AL39" s="197" t="str">
        <f t="shared" si="477"/>
        <v>Alemanha</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Equador</v>
      </c>
      <c r="AX39" s="198">
        <f t="shared" si="35"/>
        <v>10</v>
      </c>
      <c r="AY39" s="197" t="str">
        <f t="shared" si="481"/>
        <v>Alemanha</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Equador</v>
      </c>
      <c r="BK39" s="198">
        <f t="shared" si="38"/>
        <v>10</v>
      </c>
      <c r="BL39" s="197" t="str">
        <f t="shared" si="485"/>
        <v>Alemanha</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Equador</v>
      </c>
      <c r="BX39" s="198">
        <f t="shared" si="41"/>
        <v>10</v>
      </c>
      <c r="BY39" s="197" t="str">
        <f t="shared" si="489"/>
        <v>Alemanha</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Equador</v>
      </c>
      <c r="CK39" s="198">
        <f t="shared" si="44"/>
        <v>10</v>
      </c>
      <c r="CL39" s="197" t="str">
        <f t="shared" si="493"/>
        <v>Alemanha</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Equador</v>
      </c>
      <c r="CX39" s="198">
        <f t="shared" si="47"/>
        <v>10</v>
      </c>
      <c r="CY39" s="197" t="str">
        <f t="shared" si="497"/>
        <v>Alemanha</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Equador</v>
      </c>
      <c r="DK39" s="198">
        <f t="shared" si="50"/>
        <v>10</v>
      </c>
      <c r="DL39" s="197" t="str">
        <f t="shared" si="501"/>
        <v>Alemanha</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Equador</v>
      </c>
      <c r="DX39" s="198">
        <f t="shared" si="53"/>
        <v>10</v>
      </c>
      <c r="DY39" s="197" t="str">
        <f t="shared" si="505"/>
        <v>Alemanha</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Equador</v>
      </c>
      <c r="EK39" s="198">
        <f t="shared" si="56"/>
        <v>10</v>
      </c>
      <c r="EL39" s="197" t="str">
        <f t="shared" si="509"/>
        <v>Alemanha</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Equador</v>
      </c>
      <c r="EX39" s="198">
        <f t="shared" si="59"/>
        <v>10</v>
      </c>
      <c r="EY39" s="197" t="str">
        <f t="shared" si="513"/>
        <v>Alemanha</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Equador</v>
      </c>
      <c r="FK39" s="198">
        <f t="shared" si="62"/>
        <v>10</v>
      </c>
      <c r="FL39" s="197" t="str">
        <f t="shared" si="517"/>
        <v>Alemanha</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Equador</v>
      </c>
      <c r="FX39" s="198">
        <f t="shared" si="65"/>
        <v>10</v>
      </c>
      <c r="FY39" s="197" t="str">
        <f t="shared" si="521"/>
        <v>Alemanha</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Equador</v>
      </c>
      <c r="GK39" s="198">
        <f t="shared" si="68"/>
        <v>10</v>
      </c>
      <c r="GL39" s="197" t="str">
        <f t="shared" si="525"/>
        <v>Alemanha</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Equador</v>
      </c>
      <c r="GX39" s="198">
        <f t="shared" si="71"/>
        <v>10</v>
      </c>
      <c r="GY39" s="197" t="str">
        <f t="shared" si="529"/>
        <v>Alemanha</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Equador</v>
      </c>
      <c r="HK39" s="198">
        <f t="shared" si="74"/>
        <v>10</v>
      </c>
      <c r="HL39" s="197" t="str">
        <f t="shared" si="533"/>
        <v>Alemanha</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Equador</v>
      </c>
      <c r="HX39" s="198">
        <f t="shared" si="77"/>
        <v>10</v>
      </c>
      <c r="HY39" s="197" t="str">
        <f t="shared" si="537"/>
        <v>Alemanha</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Equador</v>
      </c>
      <c r="IK39" s="198">
        <f t="shared" si="80"/>
        <v>10</v>
      </c>
      <c r="IL39" s="197" t="str">
        <f t="shared" si="541"/>
        <v>Alemanha</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Equador</v>
      </c>
      <c r="IX39" s="198">
        <f t="shared" si="83"/>
        <v>10</v>
      </c>
      <c r="IY39" s="197" t="str">
        <f t="shared" si="545"/>
        <v>Alemanha</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Equador</v>
      </c>
      <c r="JK39" s="198">
        <f t="shared" si="86"/>
        <v>10</v>
      </c>
      <c r="JL39" s="197" t="str">
        <f t="shared" si="549"/>
        <v>Alemanha</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Equador</v>
      </c>
      <c r="JX39" s="198">
        <f t="shared" si="89"/>
        <v>10</v>
      </c>
      <c r="JY39" s="197" t="str">
        <f t="shared" si="553"/>
        <v>Alemanha</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Equador</v>
      </c>
      <c r="KK39" s="198">
        <f t="shared" si="92"/>
        <v>10</v>
      </c>
      <c r="KL39" s="197" t="str">
        <f t="shared" si="557"/>
        <v>Alemanha</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Equador</v>
      </c>
      <c r="KX39" s="198">
        <f t="shared" si="95"/>
        <v>10</v>
      </c>
      <c r="KY39" s="197" t="str">
        <f t="shared" si="561"/>
        <v>Alemanha</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Equador</v>
      </c>
      <c r="LK39" s="198">
        <f t="shared" si="98"/>
        <v>10</v>
      </c>
      <c r="LL39" s="197" t="str">
        <f t="shared" si="565"/>
        <v>Alemanha</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Equador</v>
      </c>
      <c r="LX39" s="198">
        <f t="shared" si="101"/>
        <v>10</v>
      </c>
      <c r="LY39" s="197" t="str">
        <f t="shared" si="569"/>
        <v>Alemanha</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Holanda</v>
      </c>
      <c r="D41" s="198">
        <f>INDEX(Groups!$C$7:$C$65,MATCH(E41,Groups!$D$7:$D$65,0))</f>
        <v>18</v>
      </c>
      <c r="E41" s="197" t="str">
        <f>CalcF!$Q$22</f>
        <v>Japão</v>
      </c>
      <c r="F41" s="199" t="str">
        <f>CalcF!$R$22</f>
        <v/>
      </c>
      <c r="G41" s="200" t="str">
        <f>CalcF!$S$22</f>
        <v/>
      </c>
      <c r="I41" s="196">
        <f t="shared" si="0"/>
        <v>7</v>
      </c>
      <c r="J41" s="197" t="str">
        <f t="shared" ref="J41:J46" si="572">$C41</f>
        <v>Holanda</v>
      </c>
      <c r="K41" s="198">
        <f t="shared" si="26"/>
        <v>18</v>
      </c>
      <c r="L41" s="197" t="str">
        <f t="shared" ref="L41:L46" si="573">$E41</f>
        <v>Japão</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Holanda</v>
      </c>
      <c r="X41" s="198">
        <f t="shared" si="29"/>
        <v>18</v>
      </c>
      <c r="Y41" s="197" t="str">
        <f t="shared" ref="Y41:Y46" si="577">$E41</f>
        <v>Japão</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Holanda</v>
      </c>
      <c r="AK41" s="198">
        <f t="shared" si="32"/>
        <v>18</v>
      </c>
      <c r="AL41" s="197" t="str">
        <f t="shared" ref="AL41:AL46" si="581">$E41</f>
        <v>Japão</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Holanda</v>
      </c>
      <c r="AX41" s="198">
        <f t="shared" si="35"/>
        <v>18</v>
      </c>
      <c r="AY41" s="197" t="str">
        <f t="shared" ref="AY41:AY46" si="585">$E41</f>
        <v>Japão</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Holanda</v>
      </c>
      <c r="BK41" s="198">
        <f t="shared" si="38"/>
        <v>18</v>
      </c>
      <c r="BL41" s="197" t="str">
        <f t="shared" ref="BL41:BL46" si="589">$E41</f>
        <v>Japão</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Holanda</v>
      </c>
      <c r="BX41" s="198">
        <f t="shared" si="41"/>
        <v>18</v>
      </c>
      <c r="BY41" s="197" t="str">
        <f t="shared" ref="BY41:BY46" si="593">$E41</f>
        <v>Japão</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Holanda</v>
      </c>
      <c r="CK41" s="198">
        <f t="shared" si="44"/>
        <v>18</v>
      </c>
      <c r="CL41" s="197" t="str">
        <f t="shared" ref="CL41:CL46" si="597">$E41</f>
        <v>Japão</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Holanda</v>
      </c>
      <c r="CX41" s="198">
        <f t="shared" si="47"/>
        <v>18</v>
      </c>
      <c r="CY41" s="197" t="str">
        <f t="shared" ref="CY41:CY46" si="601">$E41</f>
        <v>Japão</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Holanda</v>
      </c>
      <c r="DK41" s="198">
        <f t="shared" si="50"/>
        <v>18</v>
      </c>
      <c r="DL41" s="197" t="str">
        <f t="shared" ref="DL41:DL46" si="605">$E41</f>
        <v>Japão</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Holanda</v>
      </c>
      <c r="DX41" s="198">
        <f t="shared" si="53"/>
        <v>18</v>
      </c>
      <c r="DY41" s="197" t="str">
        <f t="shared" ref="DY41:DY46" si="609">$E41</f>
        <v>Japão</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Holanda</v>
      </c>
      <c r="EK41" s="198">
        <f t="shared" si="56"/>
        <v>18</v>
      </c>
      <c r="EL41" s="197" t="str">
        <f t="shared" ref="EL41:EL46" si="613">$E41</f>
        <v>Japão</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Holanda</v>
      </c>
      <c r="EX41" s="198">
        <f t="shared" si="59"/>
        <v>18</v>
      </c>
      <c r="EY41" s="197" t="str">
        <f t="shared" ref="EY41:EY46" si="617">$E41</f>
        <v>Japão</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Holanda</v>
      </c>
      <c r="FK41" s="198">
        <f t="shared" si="62"/>
        <v>18</v>
      </c>
      <c r="FL41" s="197" t="str">
        <f t="shared" ref="FL41:FL46" si="621">$E41</f>
        <v>Japão</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Holanda</v>
      </c>
      <c r="FX41" s="198">
        <f t="shared" si="65"/>
        <v>18</v>
      </c>
      <c r="FY41" s="197" t="str">
        <f t="shared" ref="FY41:FY46" si="625">$E41</f>
        <v>Japão</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Holanda</v>
      </c>
      <c r="GK41" s="198">
        <f t="shared" si="68"/>
        <v>18</v>
      </c>
      <c r="GL41" s="197" t="str">
        <f t="shared" ref="GL41:GL46" si="629">$E41</f>
        <v>Japão</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Holanda</v>
      </c>
      <c r="GX41" s="198">
        <f t="shared" si="71"/>
        <v>18</v>
      </c>
      <c r="GY41" s="197" t="str">
        <f t="shared" ref="GY41:GY46" si="633">$E41</f>
        <v>Japão</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Holanda</v>
      </c>
      <c r="HK41" s="198">
        <f t="shared" si="74"/>
        <v>18</v>
      </c>
      <c r="HL41" s="197" t="str">
        <f t="shared" ref="HL41:HL46" si="637">$E41</f>
        <v>Japão</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Holanda</v>
      </c>
      <c r="HX41" s="198">
        <f t="shared" si="77"/>
        <v>18</v>
      </c>
      <c r="HY41" s="197" t="str">
        <f t="shared" ref="HY41:HY46" si="641">$E41</f>
        <v>Japão</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Holanda</v>
      </c>
      <c r="IK41" s="198">
        <f t="shared" si="80"/>
        <v>18</v>
      </c>
      <c r="IL41" s="197" t="str">
        <f t="shared" ref="IL41:IL46" si="645">$E41</f>
        <v>Japão</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Holanda</v>
      </c>
      <c r="IX41" s="198">
        <f t="shared" si="83"/>
        <v>18</v>
      </c>
      <c r="IY41" s="197" t="str">
        <f t="shared" ref="IY41:IY46" si="649">$E41</f>
        <v>Japão</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Holanda</v>
      </c>
      <c r="JK41" s="198">
        <f t="shared" si="86"/>
        <v>18</v>
      </c>
      <c r="JL41" s="197" t="str">
        <f t="shared" ref="JL41:JL46" si="653">$E41</f>
        <v>Japão</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Holanda</v>
      </c>
      <c r="JX41" s="198">
        <f t="shared" si="89"/>
        <v>18</v>
      </c>
      <c r="JY41" s="197" t="str">
        <f t="shared" ref="JY41:JY46" si="657">$E41</f>
        <v>Japão</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Holanda</v>
      </c>
      <c r="KK41" s="198">
        <f t="shared" si="92"/>
        <v>18</v>
      </c>
      <c r="KL41" s="197" t="str">
        <f t="shared" ref="KL41:KL46" si="661">$E41</f>
        <v>Japão</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Holanda</v>
      </c>
      <c r="KX41" s="198">
        <f t="shared" si="95"/>
        <v>18</v>
      </c>
      <c r="KY41" s="197" t="str">
        <f t="shared" ref="KY41:KY46" si="665">$E41</f>
        <v>Japão</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Holanda</v>
      </c>
      <c r="LK41" s="198">
        <f t="shared" si="98"/>
        <v>18</v>
      </c>
      <c r="LL41" s="197" t="str">
        <f t="shared" ref="LL41:LL46" si="669">$E41</f>
        <v>Japão</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Holanda</v>
      </c>
      <c r="LX41" s="198">
        <f t="shared" si="101"/>
        <v>18</v>
      </c>
      <c r="LY41" s="197" t="str">
        <f t="shared" ref="LY41:LY46" si="673">$E41</f>
        <v>Japão</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Suécia</v>
      </c>
      <c r="D42" s="198">
        <f>INDEX(Groups!$C$7:$C$65,MATCH(E42,Groups!$D$7:$D$65,0))</f>
        <v>44</v>
      </c>
      <c r="E42" s="197" t="str">
        <f>CalcF!$Q$23</f>
        <v>Tunísia</v>
      </c>
      <c r="F42" s="729" t="str">
        <f>CalcF!$R$23</f>
        <v/>
      </c>
      <c r="G42" s="200" t="str">
        <f>CalcF!$S$23</f>
        <v/>
      </c>
      <c r="I42" s="196">
        <f t="shared" si="0"/>
        <v>38</v>
      </c>
      <c r="J42" s="197" t="str">
        <f t="shared" si="572"/>
        <v>Suécia</v>
      </c>
      <c r="K42" s="198">
        <f t="shared" si="26"/>
        <v>44</v>
      </c>
      <c r="L42" s="197" t="str">
        <f t="shared" si="573"/>
        <v>Tunísia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Suécia</v>
      </c>
      <c r="X42" s="198">
        <f t="shared" si="29"/>
        <v>44</v>
      </c>
      <c r="Y42" s="197" t="str">
        <f t="shared" si="577"/>
        <v>Tunísia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Suécia</v>
      </c>
      <c r="AK42" s="198">
        <f t="shared" si="32"/>
        <v>44</v>
      </c>
      <c r="AL42" s="197" t="str">
        <f t="shared" si="581"/>
        <v>Tunísia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Suécia</v>
      </c>
      <c r="AX42" s="198">
        <f t="shared" si="35"/>
        <v>44</v>
      </c>
      <c r="AY42" s="197" t="str">
        <f t="shared" si="585"/>
        <v>Tunísia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Suécia</v>
      </c>
      <c r="BK42" s="198">
        <f t="shared" si="38"/>
        <v>44</v>
      </c>
      <c r="BL42" s="197" t="str">
        <f t="shared" si="589"/>
        <v>Tunísia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Suécia</v>
      </c>
      <c r="BX42" s="198">
        <f t="shared" si="41"/>
        <v>44</v>
      </c>
      <c r="BY42" s="197" t="str">
        <f t="shared" si="593"/>
        <v>Tunísia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Suécia</v>
      </c>
      <c r="CK42" s="198">
        <f t="shared" si="44"/>
        <v>44</v>
      </c>
      <c r="CL42" s="197" t="str">
        <f t="shared" si="597"/>
        <v>Tunísia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Suécia</v>
      </c>
      <c r="CX42" s="198">
        <f t="shared" si="47"/>
        <v>44</v>
      </c>
      <c r="CY42" s="197" t="str">
        <f t="shared" si="601"/>
        <v>Tunísia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Suécia</v>
      </c>
      <c r="DK42" s="198">
        <f t="shared" si="50"/>
        <v>44</v>
      </c>
      <c r="DL42" s="197" t="str">
        <f t="shared" si="605"/>
        <v>Tunísia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Suécia</v>
      </c>
      <c r="DX42" s="198">
        <f t="shared" si="53"/>
        <v>44</v>
      </c>
      <c r="DY42" s="197" t="str">
        <f t="shared" si="609"/>
        <v>Tunísia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Suécia</v>
      </c>
      <c r="EK42" s="198">
        <f t="shared" si="56"/>
        <v>44</v>
      </c>
      <c r="EL42" s="197" t="str">
        <f t="shared" si="613"/>
        <v>Tunísia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Suécia</v>
      </c>
      <c r="EX42" s="198">
        <f t="shared" si="59"/>
        <v>44</v>
      </c>
      <c r="EY42" s="197" t="str">
        <f t="shared" si="617"/>
        <v>Tunísia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Suécia</v>
      </c>
      <c r="FK42" s="198">
        <f t="shared" si="62"/>
        <v>44</v>
      </c>
      <c r="FL42" s="197" t="str">
        <f t="shared" si="621"/>
        <v>Tunísia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Suécia</v>
      </c>
      <c r="FX42" s="198">
        <f t="shared" si="65"/>
        <v>44</v>
      </c>
      <c r="FY42" s="197" t="str">
        <f t="shared" si="625"/>
        <v>Tunísia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Suécia</v>
      </c>
      <c r="GK42" s="198">
        <f t="shared" si="68"/>
        <v>44</v>
      </c>
      <c r="GL42" s="197" t="str">
        <f t="shared" si="629"/>
        <v>Tunísia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Suécia</v>
      </c>
      <c r="GX42" s="198">
        <f t="shared" si="71"/>
        <v>44</v>
      </c>
      <c r="GY42" s="197" t="str">
        <f t="shared" si="633"/>
        <v>Tunísia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Suécia</v>
      </c>
      <c r="HK42" s="198">
        <f t="shared" si="74"/>
        <v>44</v>
      </c>
      <c r="HL42" s="197" t="str">
        <f t="shared" si="637"/>
        <v>Tunísia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Suécia</v>
      </c>
      <c r="HX42" s="198">
        <f t="shared" si="77"/>
        <v>44</v>
      </c>
      <c r="HY42" s="197" t="str">
        <f t="shared" si="641"/>
        <v>Tunísia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Suécia</v>
      </c>
      <c r="IK42" s="198">
        <f t="shared" si="80"/>
        <v>44</v>
      </c>
      <c r="IL42" s="197" t="str">
        <f t="shared" si="645"/>
        <v>Tunísia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Suécia</v>
      </c>
      <c r="IX42" s="198">
        <f t="shared" si="83"/>
        <v>44</v>
      </c>
      <c r="IY42" s="197" t="str">
        <f t="shared" si="649"/>
        <v>Tunísia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Suécia</v>
      </c>
      <c r="JK42" s="198">
        <f t="shared" si="86"/>
        <v>44</v>
      </c>
      <c r="JL42" s="197" t="str">
        <f t="shared" si="653"/>
        <v>Tunísia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Suécia</v>
      </c>
      <c r="JX42" s="198">
        <f t="shared" si="89"/>
        <v>44</v>
      </c>
      <c r="JY42" s="197" t="str">
        <f t="shared" si="657"/>
        <v>Tunísia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Suécia</v>
      </c>
      <c r="KK42" s="198">
        <f t="shared" si="92"/>
        <v>44</v>
      </c>
      <c r="KL42" s="197" t="str">
        <f t="shared" si="661"/>
        <v>Tunísia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Suécia</v>
      </c>
      <c r="KX42" s="198">
        <f t="shared" si="95"/>
        <v>44</v>
      </c>
      <c r="KY42" s="197" t="str">
        <f t="shared" si="665"/>
        <v>Tunísia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Suécia</v>
      </c>
      <c r="LK42" s="198">
        <f t="shared" si="98"/>
        <v>44</v>
      </c>
      <c r="LL42" s="197" t="str">
        <f t="shared" si="669"/>
        <v>Tunísia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Suécia</v>
      </c>
      <c r="LX42" s="198">
        <f t="shared" si="101"/>
        <v>44</v>
      </c>
      <c r="LY42" s="197" t="str">
        <f t="shared" si="673"/>
        <v>Tunísia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Holanda</v>
      </c>
      <c r="D43" s="198">
        <f>INDEX(Groups!$C$7:$C$65,MATCH(E43,Groups!$D$7:$D$65,0))</f>
        <v>38</v>
      </c>
      <c r="E43" s="197" t="str">
        <f>CalcF!$Q$24</f>
        <v>Suécia</v>
      </c>
      <c r="F43" s="199" t="str">
        <f>CalcF!$R$24</f>
        <v/>
      </c>
      <c r="G43" s="200" t="str">
        <f>CalcF!$S$24</f>
        <v/>
      </c>
      <c r="I43" s="196">
        <f t="shared" si="0"/>
        <v>7</v>
      </c>
      <c r="J43" s="197" t="str">
        <f t="shared" si="572"/>
        <v>Holanda</v>
      </c>
      <c r="K43" s="198">
        <f t="shared" si="26"/>
        <v>38</v>
      </c>
      <c r="L43" s="197" t="str">
        <f t="shared" si="573"/>
        <v>Suécia</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Holanda</v>
      </c>
      <c r="X43" s="198">
        <f t="shared" si="29"/>
        <v>38</v>
      </c>
      <c r="Y43" s="197" t="str">
        <f t="shared" si="577"/>
        <v>Suécia</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Holanda</v>
      </c>
      <c r="AK43" s="198">
        <f t="shared" si="32"/>
        <v>38</v>
      </c>
      <c r="AL43" s="197" t="str">
        <f t="shared" si="581"/>
        <v>Suécia</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Holanda</v>
      </c>
      <c r="AX43" s="198">
        <f t="shared" si="35"/>
        <v>38</v>
      </c>
      <c r="AY43" s="197" t="str">
        <f t="shared" si="585"/>
        <v>Suécia</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Holanda</v>
      </c>
      <c r="BK43" s="198">
        <f t="shared" si="38"/>
        <v>38</v>
      </c>
      <c r="BL43" s="197" t="str">
        <f t="shared" si="589"/>
        <v>Suécia</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Holanda</v>
      </c>
      <c r="BX43" s="198">
        <f t="shared" si="41"/>
        <v>38</v>
      </c>
      <c r="BY43" s="197" t="str">
        <f t="shared" si="593"/>
        <v>Suécia</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Holanda</v>
      </c>
      <c r="CK43" s="198">
        <f t="shared" si="44"/>
        <v>38</v>
      </c>
      <c r="CL43" s="197" t="str">
        <f t="shared" si="597"/>
        <v>Suécia</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Holanda</v>
      </c>
      <c r="CX43" s="198">
        <f t="shared" si="47"/>
        <v>38</v>
      </c>
      <c r="CY43" s="197" t="str">
        <f t="shared" si="601"/>
        <v>Suécia</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Holanda</v>
      </c>
      <c r="DK43" s="198">
        <f t="shared" si="50"/>
        <v>38</v>
      </c>
      <c r="DL43" s="197" t="str">
        <f t="shared" si="605"/>
        <v>Suécia</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Holanda</v>
      </c>
      <c r="DX43" s="198">
        <f t="shared" si="53"/>
        <v>38</v>
      </c>
      <c r="DY43" s="197" t="str">
        <f t="shared" si="609"/>
        <v>Suécia</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Holanda</v>
      </c>
      <c r="EK43" s="198">
        <f t="shared" si="56"/>
        <v>38</v>
      </c>
      <c r="EL43" s="197" t="str">
        <f t="shared" si="613"/>
        <v>Suécia</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Holanda</v>
      </c>
      <c r="EX43" s="198">
        <f t="shared" si="59"/>
        <v>38</v>
      </c>
      <c r="EY43" s="197" t="str">
        <f t="shared" si="617"/>
        <v>Suécia</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Holanda</v>
      </c>
      <c r="FK43" s="198">
        <f t="shared" si="62"/>
        <v>38</v>
      </c>
      <c r="FL43" s="197" t="str">
        <f t="shared" si="621"/>
        <v>Suécia</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Holanda</v>
      </c>
      <c r="FX43" s="198">
        <f t="shared" si="65"/>
        <v>38</v>
      </c>
      <c r="FY43" s="197" t="str">
        <f t="shared" si="625"/>
        <v>Suécia</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Holanda</v>
      </c>
      <c r="GK43" s="198">
        <f t="shared" si="68"/>
        <v>38</v>
      </c>
      <c r="GL43" s="197" t="str">
        <f t="shared" si="629"/>
        <v>Suécia</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Holanda</v>
      </c>
      <c r="GX43" s="198">
        <f t="shared" si="71"/>
        <v>38</v>
      </c>
      <c r="GY43" s="197" t="str">
        <f t="shared" si="633"/>
        <v>Suécia</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Holanda</v>
      </c>
      <c r="HK43" s="198">
        <f t="shared" si="74"/>
        <v>38</v>
      </c>
      <c r="HL43" s="197" t="str">
        <f t="shared" si="637"/>
        <v>Suécia</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Holanda</v>
      </c>
      <c r="HX43" s="198">
        <f t="shared" si="77"/>
        <v>38</v>
      </c>
      <c r="HY43" s="197" t="str">
        <f t="shared" si="641"/>
        <v>Suécia</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Holanda</v>
      </c>
      <c r="IK43" s="198">
        <f t="shared" si="80"/>
        <v>38</v>
      </c>
      <c r="IL43" s="197" t="str">
        <f t="shared" si="645"/>
        <v>Suécia</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Holanda</v>
      </c>
      <c r="IX43" s="198">
        <f t="shared" si="83"/>
        <v>38</v>
      </c>
      <c r="IY43" s="197" t="str">
        <f t="shared" si="649"/>
        <v>Suécia</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Holanda</v>
      </c>
      <c r="JK43" s="198">
        <f t="shared" si="86"/>
        <v>38</v>
      </c>
      <c r="JL43" s="197" t="str">
        <f t="shared" si="653"/>
        <v>Suécia</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Holanda</v>
      </c>
      <c r="JX43" s="198">
        <f t="shared" si="89"/>
        <v>38</v>
      </c>
      <c r="JY43" s="197" t="str">
        <f t="shared" si="657"/>
        <v>Suécia</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Holanda</v>
      </c>
      <c r="KK43" s="198">
        <f t="shared" si="92"/>
        <v>38</v>
      </c>
      <c r="KL43" s="197" t="str">
        <f t="shared" si="661"/>
        <v>Suécia</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Holanda</v>
      </c>
      <c r="KX43" s="198">
        <f t="shared" si="95"/>
        <v>38</v>
      </c>
      <c r="KY43" s="197" t="str">
        <f t="shared" si="665"/>
        <v>Suécia</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Holanda</v>
      </c>
      <c r="LK43" s="198">
        <f t="shared" si="98"/>
        <v>38</v>
      </c>
      <c r="LL43" s="197" t="str">
        <f t="shared" si="669"/>
        <v>Suécia</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Holanda</v>
      </c>
      <c r="LX43" s="198">
        <f t="shared" si="101"/>
        <v>38</v>
      </c>
      <c r="LY43" s="197" t="str">
        <f t="shared" si="673"/>
        <v>Suécia</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Tunísia</v>
      </c>
      <c r="D44" s="198">
        <f>INDEX(Groups!$C$7:$C$65,MATCH(E44,Groups!$D$7:$D$65,0))</f>
        <v>18</v>
      </c>
      <c r="E44" s="197" t="str">
        <f>CalcF!$Q$25</f>
        <v>Japão</v>
      </c>
      <c r="F44" s="199" t="str">
        <f>CalcF!$R$25</f>
        <v/>
      </c>
      <c r="G44" s="200" t="str">
        <f>CalcF!$S$25</f>
        <v/>
      </c>
      <c r="I44" s="196">
        <f t="shared" si="0"/>
        <v>44</v>
      </c>
      <c r="J44" s="197" t="str">
        <f t="shared" si="572"/>
        <v>Tunísia</v>
      </c>
      <c r="K44" s="198">
        <f t="shared" si="26"/>
        <v>18</v>
      </c>
      <c r="L44" s="197" t="str">
        <f t="shared" si="573"/>
        <v>Japão</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Tunísia</v>
      </c>
      <c r="X44" s="198">
        <f t="shared" si="29"/>
        <v>18</v>
      </c>
      <c r="Y44" s="197" t="str">
        <f t="shared" si="577"/>
        <v>Japão</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Tunísia</v>
      </c>
      <c r="AK44" s="198">
        <f t="shared" si="32"/>
        <v>18</v>
      </c>
      <c r="AL44" s="197" t="str">
        <f t="shared" si="581"/>
        <v>Japão</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Tunísia</v>
      </c>
      <c r="AX44" s="198">
        <f t="shared" si="35"/>
        <v>18</v>
      </c>
      <c r="AY44" s="197" t="str">
        <f t="shared" si="585"/>
        <v>Japão</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Tunísia</v>
      </c>
      <c r="BK44" s="198">
        <f t="shared" si="38"/>
        <v>18</v>
      </c>
      <c r="BL44" s="197" t="str">
        <f t="shared" si="589"/>
        <v>Japão</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Tunísia</v>
      </c>
      <c r="BX44" s="198">
        <f t="shared" si="41"/>
        <v>18</v>
      </c>
      <c r="BY44" s="197" t="str">
        <f t="shared" si="593"/>
        <v>Japão</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Tunísia</v>
      </c>
      <c r="CK44" s="198">
        <f t="shared" si="44"/>
        <v>18</v>
      </c>
      <c r="CL44" s="197" t="str">
        <f t="shared" si="597"/>
        <v>Japão</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Tunísia</v>
      </c>
      <c r="CX44" s="198">
        <f t="shared" si="47"/>
        <v>18</v>
      </c>
      <c r="CY44" s="197" t="str">
        <f t="shared" si="601"/>
        <v>Japão</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Tunísia</v>
      </c>
      <c r="DK44" s="198">
        <f t="shared" si="50"/>
        <v>18</v>
      </c>
      <c r="DL44" s="197" t="str">
        <f t="shared" si="605"/>
        <v>Japão</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Tunísia</v>
      </c>
      <c r="DX44" s="198">
        <f t="shared" si="53"/>
        <v>18</v>
      </c>
      <c r="DY44" s="197" t="str">
        <f t="shared" si="609"/>
        <v>Japão</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Tunísia</v>
      </c>
      <c r="EK44" s="198">
        <f t="shared" si="56"/>
        <v>18</v>
      </c>
      <c r="EL44" s="197" t="str">
        <f t="shared" si="613"/>
        <v>Japão</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Tunísia</v>
      </c>
      <c r="EX44" s="198">
        <f t="shared" si="59"/>
        <v>18</v>
      </c>
      <c r="EY44" s="197" t="str">
        <f t="shared" si="617"/>
        <v>Japão</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Tunísia</v>
      </c>
      <c r="FK44" s="198">
        <f t="shared" si="62"/>
        <v>18</v>
      </c>
      <c r="FL44" s="197" t="str">
        <f t="shared" si="621"/>
        <v>Japão</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Tunísia</v>
      </c>
      <c r="FX44" s="198">
        <f t="shared" si="65"/>
        <v>18</v>
      </c>
      <c r="FY44" s="197" t="str">
        <f t="shared" si="625"/>
        <v>Japão</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Tunísia</v>
      </c>
      <c r="GK44" s="198">
        <f t="shared" si="68"/>
        <v>18</v>
      </c>
      <c r="GL44" s="197" t="str">
        <f t="shared" si="629"/>
        <v>Japão</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Tunísia</v>
      </c>
      <c r="GX44" s="198">
        <f t="shared" si="71"/>
        <v>18</v>
      </c>
      <c r="GY44" s="197" t="str">
        <f t="shared" si="633"/>
        <v>Japão</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Tunísia</v>
      </c>
      <c r="HK44" s="198">
        <f t="shared" si="74"/>
        <v>18</v>
      </c>
      <c r="HL44" s="197" t="str">
        <f t="shared" si="637"/>
        <v>Japão</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Tunísia</v>
      </c>
      <c r="HX44" s="198">
        <f t="shared" si="77"/>
        <v>18</v>
      </c>
      <c r="HY44" s="197" t="str">
        <f t="shared" si="641"/>
        <v>Japão</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Tunísia</v>
      </c>
      <c r="IK44" s="198">
        <f t="shared" si="80"/>
        <v>18</v>
      </c>
      <c r="IL44" s="197" t="str">
        <f t="shared" si="645"/>
        <v>Japão</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Tunísia</v>
      </c>
      <c r="IX44" s="198">
        <f t="shared" si="83"/>
        <v>18</v>
      </c>
      <c r="IY44" s="197" t="str">
        <f t="shared" si="649"/>
        <v>Japão</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Tunísia</v>
      </c>
      <c r="JK44" s="198">
        <f t="shared" si="86"/>
        <v>18</v>
      </c>
      <c r="JL44" s="197" t="str">
        <f t="shared" si="653"/>
        <v>Japão</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Tunísia</v>
      </c>
      <c r="JX44" s="198">
        <f t="shared" si="89"/>
        <v>18</v>
      </c>
      <c r="JY44" s="197" t="str">
        <f t="shared" si="657"/>
        <v>Japão</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Tunísia</v>
      </c>
      <c r="KK44" s="198">
        <f t="shared" si="92"/>
        <v>18</v>
      </c>
      <c r="KL44" s="197" t="str">
        <f t="shared" si="661"/>
        <v>Japão</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Tunísia</v>
      </c>
      <c r="KX44" s="198">
        <f t="shared" si="95"/>
        <v>18</v>
      </c>
      <c r="KY44" s="197" t="str">
        <f t="shared" si="665"/>
        <v>Japão</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Tunísia</v>
      </c>
      <c r="LK44" s="198">
        <f t="shared" si="98"/>
        <v>18</v>
      </c>
      <c r="LL44" s="197" t="str">
        <f t="shared" si="669"/>
        <v>Japão</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Tunísia</v>
      </c>
      <c r="LX44" s="198">
        <f t="shared" si="101"/>
        <v>18</v>
      </c>
      <c r="LY44" s="197" t="str">
        <f t="shared" si="673"/>
        <v>Japão</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Japão</v>
      </c>
      <c r="D45" s="198">
        <f>INDEX(Groups!$C$7:$C$65,MATCH(E45,Groups!$D$7:$D$65,0))</f>
        <v>38</v>
      </c>
      <c r="E45" s="197" t="str">
        <f>CalcF!$Q$26</f>
        <v>Suécia</v>
      </c>
      <c r="F45" s="199" t="str">
        <f>CalcF!$R$26</f>
        <v/>
      </c>
      <c r="G45" s="200" t="str">
        <f>CalcF!$S$26</f>
        <v/>
      </c>
      <c r="I45" s="196">
        <f t="shared" si="0"/>
        <v>18</v>
      </c>
      <c r="J45" s="197" t="str">
        <f t="shared" si="572"/>
        <v>Japão</v>
      </c>
      <c r="K45" s="198">
        <f t="shared" si="26"/>
        <v>38</v>
      </c>
      <c r="L45" s="197" t="str">
        <f t="shared" si="573"/>
        <v>Suécia</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Japão</v>
      </c>
      <c r="X45" s="198">
        <f t="shared" si="29"/>
        <v>38</v>
      </c>
      <c r="Y45" s="197" t="str">
        <f t="shared" si="577"/>
        <v>Suécia</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Japão</v>
      </c>
      <c r="AK45" s="198">
        <f t="shared" si="32"/>
        <v>38</v>
      </c>
      <c r="AL45" s="197" t="str">
        <f t="shared" si="581"/>
        <v>Suécia</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Japão</v>
      </c>
      <c r="AX45" s="198">
        <f t="shared" si="35"/>
        <v>38</v>
      </c>
      <c r="AY45" s="197" t="str">
        <f t="shared" si="585"/>
        <v>Suécia</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Japão</v>
      </c>
      <c r="BK45" s="198">
        <f t="shared" si="38"/>
        <v>38</v>
      </c>
      <c r="BL45" s="197" t="str">
        <f t="shared" si="589"/>
        <v>Suécia</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Japão</v>
      </c>
      <c r="BX45" s="198">
        <f t="shared" si="41"/>
        <v>38</v>
      </c>
      <c r="BY45" s="197" t="str">
        <f t="shared" si="593"/>
        <v>Suécia</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Japão</v>
      </c>
      <c r="CK45" s="198">
        <f t="shared" si="44"/>
        <v>38</v>
      </c>
      <c r="CL45" s="197" t="str">
        <f t="shared" si="597"/>
        <v>Suécia</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Japão</v>
      </c>
      <c r="CX45" s="198">
        <f t="shared" si="47"/>
        <v>38</v>
      </c>
      <c r="CY45" s="197" t="str">
        <f t="shared" si="601"/>
        <v>Suécia</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Japão</v>
      </c>
      <c r="DK45" s="198">
        <f t="shared" si="50"/>
        <v>38</v>
      </c>
      <c r="DL45" s="197" t="str">
        <f t="shared" si="605"/>
        <v>Suécia</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Japão</v>
      </c>
      <c r="DX45" s="198">
        <f t="shared" si="53"/>
        <v>38</v>
      </c>
      <c r="DY45" s="197" t="str">
        <f t="shared" si="609"/>
        <v>Suécia</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Japão</v>
      </c>
      <c r="EK45" s="198">
        <f t="shared" si="56"/>
        <v>38</v>
      </c>
      <c r="EL45" s="197" t="str">
        <f t="shared" si="613"/>
        <v>Suécia</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Japão</v>
      </c>
      <c r="EX45" s="198">
        <f t="shared" si="59"/>
        <v>38</v>
      </c>
      <c r="EY45" s="197" t="str">
        <f t="shared" si="617"/>
        <v>Suécia</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Japão</v>
      </c>
      <c r="FK45" s="198">
        <f t="shared" si="62"/>
        <v>38</v>
      </c>
      <c r="FL45" s="197" t="str">
        <f t="shared" si="621"/>
        <v>Suécia</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Japão</v>
      </c>
      <c r="FX45" s="198">
        <f t="shared" si="65"/>
        <v>38</v>
      </c>
      <c r="FY45" s="197" t="str">
        <f t="shared" si="625"/>
        <v>Suécia</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Japão</v>
      </c>
      <c r="GK45" s="198">
        <f t="shared" si="68"/>
        <v>38</v>
      </c>
      <c r="GL45" s="197" t="str">
        <f t="shared" si="629"/>
        <v>Suécia</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Japão</v>
      </c>
      <c r="GX45" s="198">
        <f t="shared" si="71"/>
        <v>38</v>
      </c>
      <c r="GY45" s="197" t="str">
        <f t="shared" si="633"/>
        <v>Suécia</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Japão</v>
      </c>
      <c r="HK45" s="198">
        <f t="shared" si="74"/>
        <v>38</v>
      </c>
      <c r="HL45" s="197" t="str">
        <f t="shared" si="637"/>
        <v>Suécia</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Japão</v>
      </c>
      <c r="HX45" s="198">
        <f t="shared" si="77"/>
        <v>38</v>
      </c>
      <c r="HY45" s="197" t="str">
        <f t="shared" si="641"/>
        <v>Suécia</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Japão</v>
      </c>
      <c r="IK45" s="198">
        <f t="shared" si="80"/>
        <v>38</v>
      </c>
      <c r="IL45" s="197" t="str">
        <f t="shared" si="645"/>
        <v>Suécia</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Japão</v>
      </c>
      <c r="IX45" s="198">
        <f t="shared" si="83"/>
        <v>38</v>
      </c>
      <c r="IY45" s="197" t="str">
        <f t="shared" si="649"/>
        <v>Suécia</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Japão</v>
      </c>
      <c r="JK45" s="198">
        <f t="shared" si="86"/>
        <v>38</v>
      </c>
      <c r="JL45" s="197" t="str">
        <f t="shared" si="653"/>
        <v>Suécia</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Japão</v>
      </c>
      <c r="JX45" s="198">
        <f t="shared" si="89"/>
        <v>38</v>
      </c>
      <c r="JY45" s="197" t="str">
        <f t="shared" si="657"/>
        <v>Suécia</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Japão</v>
      </c>
      <c r="KK45" s="198">
        <f t="shared" si="92"/>
        <v>38</v>
      </c>
      <c r="KL45" s="197" t="str">
        <f t="shared" si="661"/>
        <v>Suécia</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Japão</v>
      </c>
      <c r="KX45" s="198">
        <f t="shared" si="95"/>
        <v>38</v>
      </c>
      <c r="KY45" s="197" t="str">
        <f t="shared" si="665"/>
        <v>Suécia</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Japão</v>
      </c>
      <c r="LK45" s="198">
        <f t="shared" si="98"/>
        <v>38</v>
      </c>
      <c r="LL45" s="197" t="str">
        <f t="shared" si="669"/>
        <v>Suécia</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Japão</v>
      </c>
      <c r="LX45" s="198">
        <f t="shared" si="101"/>
        <v>38</v>
      </c>
      <c r="LY45" s="197" t="str">
        <f t="shared" si="673"/>
        <v>Suécia</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Tunísia</v>
      </c>
      <c r="D46" s="198">
        <f>INDEX(Groups!$C$7:$C$65,MATCH(E46,Groups!$D$7:$D$65,0))</f>
        <v>7</v>
      </c>
      <c r="E46" s="197" t="str">
        <f>CalcF!$Q$27</f>
        <v>Holanda</v>
      </c>
      <c r="F46" s="199" t="str">
        <f>CalcF!$R$27</f>
        <v/>
      </c>
      <c r="G46" s="200" t="str">
        <f>CalcF!$S$27</f>
        <v/>
      </c>
      <c r="I46" s="196">
        <f t="shared" si="0"/>
        <v>44</v>
      </c>
      <c r="J46" s="197" t="str">
        <f t="shared" si="572"/>
        <v>Tunísia</v>
      </c>
      <c r="K46" s="198">
        <f t="shared" si="26"/>
        <v>7</v>
      </c>
      <c r="L46" s="197" t="str">
        <f t="shared" si="573"/>
        <v>Holanda</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Tunísia</v>
      </c>
      <c r="X46" s="198">
        <f t="shared" si="29"/>
        <v>7</v>
      </c>
      <c r="Y46" s="197" t="str">
        <f t="shared" si="577"/>
        <v>Holanda</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Tunísia</v>
      </c>
      <c r="AK46" s="198">
        <f t="shared" si="32"/>
        <v>7</v>
      </c>
      <c r="AL46" s="197" t="str">
        <f t="shared" si="581"/>
        <v>Holanda</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Tunísia</v>
      </c>
      <c r="AX46" s="198">
        <f t="shared" si="35"/>
        <v>7</v>
      </c>
      <c r="AY46" s="197" t="str">
        <f t="shared" si="585"/>
        <v>Holanda</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Tunísia</v>
      </c>
      <c r="BK46" s="198">
        <f t="shared" si="38"/>
        <v>7</v>
      </c>
      <c r="BL46" s="197" t="str">
        <f t="shared" si="589"/>
        <v>Holanda</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Tunísia</v>
      </c>
      <c r="BX46" s="198">
        <f t="shared" si="41"/>
        <v>7</v>
      </c>
      <c r="BY46" s="197" t="str">
        <f t="shared" si="593"/>
        <v>Holanda</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Tunísia</v>
      </c>
      <c r="CK46" s="198">
        <f t="shared" si="44"/>
        <v>7</v>
      </c>
      <c r="CL46" s="197" t="str">
        <f t="shared" si="597"/>
        <v>Holanda</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Tunísia</v>
      </c>
      <c r="CX46" s="198">
        <f t="shared" si="47"/>
        <v>7</v>
      </c>
      <c r="CY46" s="197" t="str">
        <f t="shared" si="601"/>
        <v>Holanda</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Tunísia</v>
      </c>
      <c r="DK46" s="198">
        <f t="shared" si="50"/>
        <v>7</v>
      </c>
      <c r="DL46" s="197" t="str">
        <f t="shared" si="605"/>
        <v>Holanda</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Tunísia</v>
      </c>
      <c r="DX46" s="198">
        <f t="shared" si="53"/>
        <v>7</v>
      </c>
      <c r="DY46" s="197" t="str">
        <f t="shared" si="609"/>
        <v>Holanda</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Tunísia</v>
      </c>
      <c r="EK46" s="198">
        <f t="shared" si="56"/>
        <v>7</v>
      </c>
      <c r="EL46" s="197" t="str">
        <f t="shared" si="613"/>
        <v>Holanda</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Tunísia</v>
      </c>
      <c r="EX46" s="198">
        <f t="shared" si="59"/>
        <v>7</v>
      </c>
      <c r="EY46" s="197" t="str">
        <f t="shared" si="617"/>
        <v>Holanda</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Tunísia</v>
      </c>
      <c r="FK46" s="198">
        <f t="shared" si="62"/>
        <v>7</v>
      </c>
      <c r="FL46" s="197" t="str">
        <f t="shared" si="621"/>
        <v>Holanda</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Tunísia</v>
      </c>
      <c r="FX46" s="198">
        <f t="shared" si="65"/>
        <v>7</v>
      </c>
      <c r="FY46" s="197" t="str">
        <f t="shared" si="625"/>
        <v>Holanda</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Tunísia</v>
      </c>
      <c r="GK46" s="198">
        <f t="shared" si="68"/>
        <v>7</v>
      </c>
      <c r="GL46" s="197" t="str">
        <f t="shared" si="629"/>
        <v>Holanda</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Tunísia</v>
      </c>
      <c r="GX46" s="198">
        <f t="shared" si="71"/>
        <v>7</v>
      </c>
      <c r="GY46" s="197" t="str">
        <f t="shared" si="633"/>
        <v>Holanda</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Tunísia</v>
      </c>
      <c r="HK46" s="198">
        <f t="shared" si="74"/>
        <v>7</v>
      </c>
      <c r="HL46" s="197" t="str">
        <f t="shared" si="637"/>
        <v>Holanda</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Tunísia</v>
      </c>
      <c r="HX46" s="198">
        <f t="shared" si="77"/>
        <v>7</v>
      </c>
      <c r="HY46" s="197" t="str">
        <f t="shared" si="641"/>
        <v>Holanda</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Tunísia</v>
      </c>
      <c r="IK46" s="198">
        <f t="shared" si="80"/>
        <v>7</v>
      </c>
      <c r="IL46" s="197" t="str">
        <f t="shared" si="645"/>
        <v>Holanda</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Tunísia</v>
      </c>
      <c r="IX46" s="198">
        <f t="shared" si="83"/>
        <v>7</v>
      </c>
      <c r="IY46" s="197" t="str">
        <f t="shared" si="649"/>
        <v>Holanda</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Tunísia</v>
      </c>
      <c r="JK46" s="198">
        <f t="shared" si="86"/>
        <v>7</v>
      </c>
      <c r="JL46" s="197" t="str">
        <f t="shared" si="653"/>
        <v>Holanda</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Tunísia</v>
      </c>
      <c r="JX46" s="198">
        <f t="shared" si="89"/>
        <v>7</v>
      </c>
      <c r="JY46" s="197" t="str">
        <f t="shared" si="657"/>
        <v>Holanda</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Tunísia</v>
      </c>
      <c r="KK46" s="198">
        <f t="shared" si="92"/>
        <v>7</v>
      </c>
      <c r="KL46" s="197" t="str">
        <f t="shared" si="661"/>
        <v>Holanda</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Tunísia</v>
      </c>
      <c r="KX46" s="198">
        <f t="shared" si="95"/>
        <v>7</v>
      </c>
      <c r="KY46" s="197" t="str">
        <f t="shared" si="665"/>
        <v>Holanda</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Tunísia</v>
      </c>
      <c r="LK46" s="198">
        <f t="shared" si="98"/>
        <v>7</v>
      </c>
      <c r="LL46" s="197" t="str">
        <f t="shared" si="669"/>
        <v>Holanda</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Tunísia</v>
      </c>
      <c r="LX46" s="198">
        <f t="shared" si="101"/>
        <v>7</v>
      </c>
      <c r="LY46" s="197" t="str">
        <f t="shared" si="673"/>
        <v>Holanda</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Bélgica</v>
      </c>
      <c r="D48" s="198">
        <f>INDEX(Groups!$C$7:$C$65,MATCH(E48,Groups!$D$7:$D$65,0))</f>
        <v>29</v>
      </c>
      <c r="E48" s="197" t="str">
        <f>CalcG!$Q$22</f>
        <v>Egito</v>
      </c>
      <c r="F48" s="199" t="str">
        <f>CalcG!$R$22</f>
        <v/>
      </c>
      <c r="G48" s="200" t="str">
        <f>CalcG!$S$22</f>
        <v/>
      </c>
      <c r="I48" s="196">
        <f t="shared" si="0"/>
        <v>9</v>
      </c>
      <c r="J48" s="197" t="str">
        <f t="shared" ref="J48:J53" si="676">$C48</f>
        <v>Bélgica</v>
      </c>
      <c r="K48" s="198">
        <f t="shared" si="26"/>
        <v>29</v>
      </c>
      <c r="L48" s="197" t="str">
        <f t="shared" ref="L48:L53" si="677">$E48</f>
        <v>Egito</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Bélgica</v>
      </c>
      <c r="X48" s="198">
        <f t="shared" si="29"/>
        <v>29</v>
      </c>
      <c r="Y48" s="197" t="str">
        <f t="shared" ref="Y48:Y53" si="681">$E48</f>
        <v>Egito</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Bélgica</v>
      </c>
      <c r="AK48" s="198">
        <f t="shared" si="32"/>
        <v>29</v>
      </c>
      <c r="AL48" s="197" t="str">
        <f t="shared" ref="AL48:AL53" si="685">$E48</f>
        <v>Egito</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Bélgica</v>
      </c>
      <c r="AX48" s="198">
        <f t="shared" si="35"/>
        <v>29</v>
      </c>
      <c r="AY48" s="197" t="str">
        <f t="shared" ref="AY48:AY53" si="689">$E48</f>
        <v>Egito</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Bélgica</v>
      </c>
      <c r="BK48" s="198">
        <f t="shared" si="38"/>
        <v>29</v>
      </c>
      <c r="BL48" s="197" t="str">
        <f t="shared" ref="BL48:BL53" si="693">$E48</f>
        <v>Egito</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Bélgica</v>
      </c>
      <c r="BX48" s="198">
        <f t="shared" si="41"/>
        <v>29</v>
      </c>
      <c r="BY48" s="197" t="str">
        <f t="shared" ref="BY48:BY53" si="697">$E48</f>
        <v>Egito</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Bélgica</v>
      </c>
      <c r="CK48" s="198">
        <f t="shared" si="44"/>
        <v>29</v>
      </c>
      <c r="CL48" s="197" t="str">
        <f t="shared" ref="CL48:CL53" si="701">$E48</f>
        <v>Egito</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Bélgica</v>
      </c>
      <c r="CX48" s="198">
        <f t="shared" si="47"/>
        <v>29</v>
      </c>
      <c r="CY48" s="197" t="str">
        <f t="shared" ref="CY48:CY53" si="705">$E48</f>
        <v>Egito</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Bélgica</v>
      </c>
      <c r="DK48" s="198">
        <f t="shared" si="50"/>
        <v>29</v>
      </c>
      <c r="DL48" s="197" t="str">
        <f t="shared" ref="DL48:DL53" si="709">$E48</f>
        <v>Egito</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Bélgica</v>
      </c>
      <c r="DX48" s="198">
        <f t="shared" si="53"/>
        <v>29</v>
      </c>
      <c r="DY48" s="197" t="str">
        <f t="shared" ref="DY48:DY53" si="713">$E48</f>
        <v>Egito</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Bélgica</v>
      </c>
      <c r="EK48" s="198">
        <f t="shared" si="56"/>
        <v>29</v>
      </c>
      <c r="EL48" s="197" t="str">
        <f t="shared" ref="EL48:EL53" si="717">$E48</f>
        <v>Egito</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Bélgica</v>
      </c>
      <c r="EX48" s="198">
        <f t="shared" si="59"/>
        <v>29</v>
      </c>
      <c r="EY48" s="197" t="str">
        <f t="shared" ref="EY48:EY53" si="721">$E48</f>
        <v>Egito</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Bélgica</v>
      </c>
      <c r="FK48" s="198">
        <f t="shared" si="62"/>
        <v>29</v>
      </c>
      <c r="FL48" s="197" t="str">
        <f t="shared" ref="FL48:FL53" si="725">$E48</f>
        <v>Egito</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Bélgica</v>
      </c>
      <c r="FX48" s="198">
        <f t="shared" si="65"/>
        <v>29</v>
      </c>
      <c r="FY48" s="197" t="str">
        <f t="shared" ref="FY48:FY53" si="729">$E48</f>
        <v>Egito</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Bélgica</v>
      </c>
      <c r="GK48" s="198">
        <f t="shared" si="68"/>
        <v>29</v>
      </c>
      <c r="GL48" s="197" t="str">
        <f t="shared" ref="GL48:GL53" si="733">$E48</f>
        <v>Egito</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Bélgica</v>
      </c>
      <c r="GX48" s="198">
        <f t="shared" si="71"/>
        <v>29</v>
      </c>
      <c r="GY48" s="197" t="str">
        <f t="shared" ref="GY48:GY53" si="737">$E48</f>
        <v>Egito</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Bélgica</v>
      </c>
      <c r="HK48" s="198">
        <f t="shared" si="74"/>
        <v>29</v>
      </c>
      <c r="HL48" s="197" t="str">
        <f t="shared" ref="HL48:HL53" si="741">$E48</f>
        <v>Egito</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Bélgica</v>
      </c>
      <c r="HX48" s="198">
        <f t="shared" si="77"/>
        <v>29</v>
      </c>
      <c r="HY48" s="197" t="str">
        <f t="shared" ref="HY48:HY53" si="745">$E48</f>
        <v>Egito</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Bélgica</v>
      </c>
      <c r="IK48" s="198">
        <f t="shared" si="80"/>
        <v>29</v>
      </c>
      <c r="IL48" s="197" t="str">
        <f t="shared" ref="IL48:IL53" si="749">$E48</f>
        <v>Egito</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Bélgica</v>
      </c>
      <c r="IX48" s="198">
        <f t="shared" si="83"/>
        <v>29</v>
      </c>
      <c r="IY48" s="197" t="str">
        <f t="shared" ref="IY48:IY53" si="753">$E48</f>
        <v>Egito</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Bélgica</v>
      </c>
      <c r="JK48" s="198">
        <f t="shared" si="86"/>
        <v>29</v>
      </c>
      <c r="JL48" s="197" t="str">
        <f t="shared" ref="JL48:JL53" si="757">$E48</f>
        <v>Egito</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Bélgica</v>
      </c>
      <c r="JX48" s="198">
        <f t="shared" si="89"/>
        <v>29</v>
      </c>
      <c r="JY48" s="197" t="str">
        <f t="shared" ref="JY48:JY53" si="761">$E48</f>
        <v>Egito</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Bélgica</v>
      </c>
      <c r="KK48" s="198">
        <f t="shared" si="92"/>
        <v>29</v>
      </c>
      <c r="KL48" s="197" t="str">
        <f t="shared" ref="KL48:KL53" si="765">$E48</f>
        <v>Egito</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Bélgica</v>
      </c>
      <c r="KX48" s="198">
        <f t="shared" si="95"/>
        <v>29</v>
      </c>
      <c r="KY48" s="197" t="str">
        <f t="shared" ref="KY48:KY53" si="769">$E48</f>
        <v>Egito</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Bélgica</v>
      </c>
      <c r="LK48" s="198">
        <f t="shared" si="98"/>
        <v>29</v>
      </c>
      <c r="LL48" s="197" t="str">
        <f t="shared" ref="LL48:LL53" si="773">$E48</f>
        <v>Egito</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Bélgica</v>
      </c>
      <c r="LX48" s="198">
        <f t="shared" si="101"/>
        <v>29</v>
      </c>
      <c r="LY48" s="197" t="str">
        <f t="shared" ref="LY48:LY53" si="777">$E48</f>
        <v>Egito</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Irã</v>
      </c>
      <c r="D49" s="198">
        <f>INDEX(Groups!$C$7:$C$65,MATCH(E49,Groups!$D$7:$D$65,0))</f>
        <v>85</v>
      </c>
      <c r="E49" s="197" t="str">
        <f>CalcG!$Q$23</f>
        <v>Nova Zelândia</v>
      </c>
      <c r="F49" s="729" t="str">
        <f>CalcG!$R$23</f>
        <v/>
      </c>
      <c r="G49" s="200" t="str">
        <f>CalcG!$S$23</f>
        <v/>
      </c>
      <c r="I49" s="196">
        <f t="shared" si="0"/>
        <v>21</v>
      </c>
      <c r="J49" s="197" t="str">
        <f t="shared" si="676"/>
        <v>Irã</v>
      </c>
      <c r="K49" s="198">
        <f t="shared" si="26"/>
        <v>85</v>
      </c>
      <c r="L49" s="197" t="str">
        <f t="shared" si="677"/>
        <v>Nova Zelândia</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Irã</v>
      </c>
      <c r="X49" s="198">
        <f t="shared" si="29"/>
        <v>85</v>
      </c>
      <c r="Y49" s="197" t="str">
        <f t="shared" si="681"/>
        <v>Nova Zelândia</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Irã</v>
      </c>
      <c r="AK49" s="198">
        <f t="shared" si="32"/>
        <v>85</v>
      </c>
      <c r="AL49" s="197" t="str">
        <f t="shared" si="685"/>
        <v>Nova Zelândia</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Irã</v>
      </c>
      <c r="AX49" s="198">
        <f t="shared" si="35"/>
        <v>85</v>
      </c>
      <c r="AY49" s="197" t="str">
        <f t="shared" si="689"/>
        <v>Nova Zelândia</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Irã</v>
      </c>
      <c r="BK49" s="198">
        <f t="shared" si="38"/>
        <v>85</v>
      </c>
      <c r="BL49" s="197" t="str">
        <f t="shared" si="693"/>
        <v>Nova Zelândia</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Irã</v>
      </c>
      <c r="BX49" s="198">
        <f t="shared" si="41"/>
        <v>85</v>
      </c>
      <c r="BY49" s="197" t="str">
        <f t="shared" si="697"/>
        <v>Nova Zelândia</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Irã</v>
      </c>
      <c r="CK49" s="198">
        <f t="shared" si="44"/>
        <v>85</v>
      </c>
      <c r="CL49" s="197" t="str">
        <f t="shared" si="701"/>
        <v>Nova Zelândia</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Irã</v>
      </c>
      <c r="CX49" s="198">
        <f t="shared" si="47"/>
        <v>85</v>
      </c>
      <c r="CY49" s="197" t="str">
        <f t="shared" si="705"/>
        <v>Nova Zelândia</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Irã</v>
      </c>
      <c r="DK49" s="198">
        <f t="shared" si="50"/>
        <v>85</v>
      </c>
      <c r="DL49" s="197" t="str">
        <f t="shared" si="709"/>
        <v>Nova Zelândia</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Irã</v>
      </c>
      <c r="DX49" s="198">
        <f t="shared" si="53"/>
        <v>85</v>
      </c>
      <c r="DY49" s="197" t="str">
        <f t="shared" si="713"/>
        <v>Nova Zelândia</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Irã</v>
      </c>
      <c r="EK49" s="198">
        <f t="shared" si="56"/>
        <v>85</v>
      </c>
      <c r="EL49" s="197" t="str">
        <f t="shared" si="717"/>
        <v>Nova Zelândia</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Irã</v>
      </c>
      <c r="EX49" s="198">
        <f t="shared" si="59"/>
        <v>85</v>
      </c>
      <c r="EY49" s="197" t="str">
        <f t="shared" si="721"/>
        <v>Nova Zelândia</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Irã</v>
      </c>
      <c r="FK49" s="198">
        <f t="shared" si="62"/>
        <v>85</v>
      </c>
      <c r="FL49" s="197" t="str">
        <f t="shared" si="725"/>
        <v>Nova Zelândia</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Irã</v>
      </c>
      <c r="FX49" s="198">
        <f t="shared" si="65"/>
        <v>85</v>
      </c>
      <c r="FY49" s="197" t="str">
        <f t="shared" si="729"/>
        <v>Nova Zelândia</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Irã</v>
      </c>
      <c r="GK49" s="198">
        <f t="shared" si="68"/>
        <v>85</v>
      </c>
      <c r="GL49" s="197" t="str">
        <f t="shared" si="733"/>
        <v>Nova Zelândia</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Irã</v>
      </c>
      <c r="GX49" s="198">
        <f t="shared" si="71"/>
        <v>85</v>
      </c>
      <c r="GY49" s="197" t="str">
        <f t="shared" si="737"/>
        <v>Nova Zelândia</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Irã</v>
      </c>
      <c r="HK49" s="198">
        <f t="shared" si="74"/>
        <v>85</v>
      </c>
      <c r="HL49" s="197" t="str">
        <f t="shared" si="741"/>
        <v>Nova Zelândia</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Irã</v>
      </c>
      <c r="HX49" s="198">
        <f t="shared" si="77"/>
        <v>85</v>
      </c>
      <c r="HY49" s="197" t="str">
        <f t="shared" si="745"/>
        <v>Nova Zelândia</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Irã</v>
      </c>
      <c r="IK49" s="198">
        <f t="shared" si="80"/>
        <v>85</v>
      </c>
      <c r="IL49" s="197" t="str">
        <f t="shared" si="749"/>
        <v>Nova Zelândia</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Irã</v>
      </c>
      <c r="IX49" s="198">
        <f t="shared" si="83"/>
        <v>85</v>
      </c>
      <c r="IY49" s="197" t="str">
        <f t="shared" si="753"/>
        <v>Nova Zelândia</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Irã</v>
      </c>
      <c r="JK49" s="198">
        <f t="shared" si="86"/>
        <v>85</v>
      </c>
      <c r="JL49" s="197" t="str">
        <f t="shared" si="757"/>
        <v>Nova Zelândia</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Irã</v>
      </c>
      <c r="JX49" s="198">
        <f t="shared" si="89"/>
        <v>85</v>
      </c>
      <c r="JY49" s="197" t="str">
        <f t="shared" si="761"/>
        <v>Nova Zelândia</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Irã</v>
      </c>
      <c r="KK49" s="198">
        <f t="shared" si="92"/>
        <v>85</v>
      </c>
      <c r="KL49" s="197" t="str">
        <f t="shared" si="765"/>
        <v>Nova Zelândia</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Irã</v>
      </c>
      <c r="KX49" s="198">
        <f t="shared" si="95"/>
        <v>85</v>
      </c>
      <c r="KY49" s="197" t="str">
        <f t="shared" si="769"/>
        <v>Nova Zelândia</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Irã</v>
      </c>
      <c r="LK49" s="198">
        <f t="shared" si="98"/>
        <v>85</v>
      </c>
      <c r="LL49" s="197" t="str">
        <f t="shared" si="773"/>
        <v>Nova Zelândia</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Irã</v>
      </c>
      <c r="LX49" s="198">
        <f t="shared" si="101"/>
        <v>85</v>
      </c>
      <c r="LY49" s="197" t="str">
        <f t="shared" si="777"/>
        <v>Nova Zelândia</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Bélgica</v>
      </c>
      <c r="D50" s="198">
        <f>INDEX(Groups!$C$7:$C$65,MATCH(E50,Groups!$D$7:$D$65,0))</f>
        <v>21</v>
      </c>
      <c r="E50" s="197" t="str">
        <f>CalcG!$Q$24</f>
        <v>Irã</v>
      </c>
      <c r="F50" s="199" t="str">
        <f>CalcG!$R$24</f>
        <v/>
      </c>
      <c r="G50" s="200" t="str">
        <f>CalcG!$S$24</f>
        <v/>
      </c>
      <c r="I50" s="196">
        <f t="shared" si="0"/>
        <v>9</v>
      </c>
      <c r="J50" s="197" t="str">
        <f t="shared" si="676"/>
        <v>Bélgica</v>
      </c>
      <c r="K50" s="198">
        <f t="shared" si="26"/>
        <v>21</v>
      </c>
      <c r="L50" s="197" t="str">
        <f t="shared" si="677"/>
        <v>Irã</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Bélgica</v>
      </c>
      <c r="X50" s="198">
        <f t="shared" si="29"/>
        <v>21</v>
      </c>
      <c r="Y50" s="197" t="str">
        <f t="shared" si="681"/>
        <v>Irã</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Bélgica</v>
      </c>
      <c r="AK50" s="198">
        <f t="shared" si="32"/>
        <v>21</v>
      </c>
      <c r="AL50" s="197" t="str">
        <f t="shared" si="685"/>
        <v>Irã</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Bélgica</v>
      </c>
      <c r="AX50" s="198">
        <f t="shared" si="35"/>
        <v>21</v>
      </c>
      <c r="AY50" s="197" t="str">
        <f t="shared" si="689"/>
        <v>Irã</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Bélgica</v>
      </c>
      <c r="BK50" s="198">
        <f t="shared" si="38"/>
        <v>21</v>
      </c>
      <c r="BL50" s="197" t="str">
        <f t="shared" si="693"/>
        <v>Irã</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Bélgica</v>
      </c>
      <c r="BX50" s="198">
        <f t="shared" si="41"/>
        <v>21</v>
      </c>
      <c r="BY50" s="197" t="str">
        <f t="shared" si="697"/>
        <v>Irã</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Bélgica</v>
      </c>
      <c r="CK50" s="198">
        <f t="shared" si="44"/>
        <v>21</v>
      </c>
      <c r="CL50" s="197" t="str">
        <f t="shared" si="701"/>
        <v>Irã</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Bélgica</v>
      </c>
      <c r="CX50" s="198">
        <f t="shared" si="47"/>
        <v>21</v>
      </c>
      <c r="CY50" s="197" t="str">
        <f t="shared" si="705"/>
        <v>Irã</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Bélgica</v>
      </c>
      <c r="DK50" s="198">
        <f t="shared" si="50"/>
        <v>21</v>
      </c>
      <c r="DL50" s="197" t="str">
        <f t="shared" si="709"/>
        <v>Irã</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Bélgica</v>
      </c>
      <c r="DX50" s="198">
        <f t="shared" si="53"/>
        <v>21</v>
      </c>
      <c r="DY50" s="197" t="str">
        <f t="shared" si="713"/>
        <v>Irã</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Bélgica</v>
      </c>
      <c r="EK50" s="198">
        <f t="shared" si="56"/>
        <v>21</v>
      </c>
      <c r="EL50" s="197" t="str">
        <f t="shared" si="717"/>
        <v>Irã</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Bélgica</v>
      </c>
      <c r="EX50" s="198">
        <f t="shared" si="59"/>
        <v>21</v>
      </c>
      <c r="EY50" s="197" t="str">
        <f t="shared" si="721"/>
        <v>Irã</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Bélgica</v>
      </c>
      <c r="FK50" s="198">
        <f t="shared" si="62"/>
        <v>21</v>
      </c>
      <c r="FL50" s="197" t="str">
        <f t="shared" si="725"/>
        <v>Irã</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Bélgica</v>
      </c>
      <c r="FX50" s="198">
        <f t="shared" si="65"/>
        <v>21</v>
      </c>
      <c r="FY50" s="197" t="str">
        <f t="shared" si="729"/>
        <v>Irã</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Bélgica</v>
      </c>
      <c r="GK50" s="198">
        <f t="shared" si="68"/>
        <v>21</v>
      </c>
      <c r="GL50" s="197" t="str">
        <f t="shared" si="733"/>
        <v>Irã</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Bélgica</v>
      </c>
      <c r="GX50" s="198">
        <f t="shared" si="71"/>
        <v>21</v>
      </c>
      <c r="GY50" s="197" t="str">
        <f t="shared" si="737"/>
        <v>Irã</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Bélgica</v>
      </c>
      <c r="HK50" s="198">
        <f t="shared" si="74"/>
        <v>21</v>
      </c>
      <c r="HL50" s="197" t="str">
        <f t="shared" si="741"/>
        <v>Irã</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Bélgica</v>
      </c>
      <c r="HX50" s="198">
        <f t="shared" si="77"/>
        <v>21</v>
      </c>
      <c r="HY50" s="197" t="str">
        <f t="shared" si="745"/>
        <v>Irã</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Bélgica</v>
      </c>
      <c r="IK50" s="198">
        <f t="shared" si="80"/>
        <v>21</v>
      </c>
      <c r="IL50" s="197" t="str">
        <f t="shared" si="749"/>
        <v>Irã</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Bélgica</v>
      </c>
      <c r="IX50" s="198">
        <f t="shared" si="83"/>
        <v>21</v>
      </c>
      <c r="IY50" s="197" t="str">
        <f t="shared" si="753"/>
        <v>Irã</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Bélgica</v>
      </c>
      <c r="JK50" s="198">
        <f t="shared" si="86"/>
        <v>21</v>
      </c>
      <c r="JL50" s="197" t="str">
        <f t="shared" si="757"/>
        <v>Irã</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Bélgica</v>
      </c>
      <c r="JX50" s="198">
        <f t="shared" si="89"/>
        <v>21</v>
      </c>
      <c r="JY50" s="197" t="str">
        <f t="shared" si="761"/>
        <v>Irã</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Bélgica</v>
      </c>
      <c r="KK50" s="198">
        <f t="shared" si="92"/>
        <v>21</v>
      </c>
      <c r="KL50" s="197" t="str">
        <f t="shared" si="765"/>
        <v>Irã</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Bélgica</v>
      </c>
      <c r="KX50" s="198">
        <f t="shared" si="95"/>
        <v>21</v>
      </c>
      <c r="KY50" s="197" t="str">
        <f t="shared" si="769"/>
        <v>Irã</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Bélgica</v>
      </c>
      <c r="LK50" s="198">
        <f t="shared" si="98"/>
        <v>21</v>
      </c>
      <c r="LL50" s="197" t="str">
        <f t="shared" si="773"/>
        <v>Irã</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Bélgica</v>
      </c>
      <c r="LX50" s="198">
        <f t="shared" si="101"/>
        <v>21</v>
      </c>
      <c r="LY50" s="197" t="str">
        <f t="shared" si="777"/>
        <v>Irã</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Nova Zelândia</v>
      </c>
      <c r="D51" s="198">
        <f>INDEX(Groups!$C$7:$C$65,MATCH(E51,Groups!$D$7:$D$65,0))</f>
        <v>29</v>
      </c>
      <c r="E51" s="197" t="str">
        <f>CalcG!$Q$25</f>
        <v>Egito</v>
      </c>
      <c r="F51" s="199" t="str">
        <f>CalcG!$R$25</f>
        <v/>
      </c>
      <c r="G51" s="200" t="str">
        <f>CalcG!$S$25</f>
        <v/>
      </c>
      <c r="I51" s="196">
        <f t="shared" si="0"/>
        <v>85</v>
      </c>
      <c r="J51" s="197" t="str">
        <f t="shared" si="676"/>
        <v>Nova Zelândia</v>
      </c>
      <c r="K51" s="198">
        <f t="shared" si="26"/>
        <v>29</v>
      </c>
      <c r="L51" s="197" t="str">
        <f t="shared" si="677"/>
        <v>Egito</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Nova Zelândia</v>
      </c>
      <c r="X51" s="198">
        <f t="shared" si="29"/>
        <v>29</v>
      </c>
      <c r="Y51" s="197" t="str">
        <f t="shared" si="681"/>
        <v>Egito</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Nova Zelândia</v>
      </c>
      <c r="AK51" s="198">
        <f t="shared" si="32"/>
        <v>29</v>
      </c>
      <c r="AL51" s="197" t="str">
        <f t="shared" si="685"/>
        <v>Egito</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Nova Zelândia</v>
      </c>
      <c r="AX51" s="198">
        <f t="shared" si="35"/>
        <v>29</v>
      </c>
      <c r="AY51" s="197" t="str">
        <f t="shared" si="689"/>
        <v>Egito</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Nova Zelândia</v>
      </c>
      <c r="BK51" s="198">
        <f t="shared" si="38"/>
        <v>29</v>
      </c>
      <c r="BL51" s="197" t="str">
        <f t="shared" si="693"/>
        <v>Egito</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Nova Zelândia</v>
      </c>
      <c r="BX51" s="198">
        <f t="shared" si="41"/>
        <v>29</v>
      </c>
      <c r="BY51" s="197" t="str">
        <f t="shared" si="697"/>
        <v>Egito</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Nova Zelândia</v>
      </c>
      <c r="CK51" s="198">
        <f t="shared" si="44"/>
        <v>29</v>
      </c>
      <c r="CL51" s="197" t="str">
        <f t="shared" si="701"/>
        <v>Egito</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Nova Zelândia</v>
      </c>
      <c r="CX51" s="198">
        <f t="shared" si="47"/>
        <v>29</v>
      </c>
      <c r="CY51" s="197" t="str">
        <f t="shared" si="705"/>
        <v>Egito</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Nova Zelândia</v>
      </c>
      <c r="DK51" s="198">
        <f t="shared" si="50"/>
        <v>29</v>
      </c>
      <c r="DL51" s="197" t="str">
        <f t="shared" si="709"/>
        <v>Egito</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Nova Zelândia</v>
      </c>
      <c r="DX51" s="198">
        <f t="shared" si="53"/>
        <v>29</v>
      </c>
      <c r="DY51" s="197" t="str">
        <f t="shared" si="713"/>
        <v>Egito</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Nova Zelândia</v>
      </c>
      <c r="EK51" s="198">
        <f t="shared" si="56"/>
        <v>29</v>
      </c>
      <c r="EL51" s="197" t="str">
        <f t="shared" si="717"/>
        <v>Egito</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Nova Zelândia</v>
      </c>
      <c r="EX51" s="198">
        <f t="shared" si="59"/>
        <v>29</v>
      </c>
      <c r="EY51" s="197" t="str">
        <f t="shared" si="721"/>
        <v>Egito</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Nova Zelândia</v>
      </c>
      <c r="FK51" s="198">
        <f t="shared" si="62"/>
        <v>29</v>
      </c>
      <c r="FL51" s="197" t="str">
        <f t="shared" si="725"/>
        <v>Egito</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Nova Zelândia</v>
      </c>
      <c r="FX51" s="198">
        <f t="shared" si="65"/>
        <v>29</v>
      </c>
      <c r="FY51" s="197" t="str">
        <f t="shared" si="729"/>
        <v>Egito</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Nova Zelândia</v>
      </c>
      <c r="GK51" s="198">
        <f t="shared" si="68"/>
        <v>29</v>
      </c>
      <c r="GL51" s="197" t="str">
        <f t="shared" si="733"/>
        <v>Egito</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Nova Zelândia</v>
      </c>
      <c r="GX51" s="198">
        <f t="shared" si="71"/>
        <v>29</v>
      </c>
      <c r="GY51" s="197" t="str">
        <f t="shared" si="737"/>
        <v>Egito</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Nova Zelândia</v>
      </c>
      <c r="HK51" s="198">
        <f t="shared" si="74"/>
        <v>29</v>
      </c>
      <c r="HL51" s="197" t="str">
        <f t="shared" si="741"/>
        <v>Egito</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Nova Zelândia</v>
      </c>
      <c r="HX51" s="198">
        <f t="shared" si="77"/>
        <v>29</v>
      </c>
      <c r="HY51" s="197" t="str">
        <f t="shared" si="745"/>
        <v>Egito</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Nova Zelândia</v>
      </c>
      <c r="IK51" s="198">
        <f t="shared" si="80"/>
        <v>29</v>
      </c>
      <c r="IL51" s="197" t="str">
        <f t="shared" si="749"/>
        <v>Egito</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Nova Zelândia</v>
      </c>
      <c r="IX51" s="198">
        <f t="shared" si="83"/>
        <v>29</v>
      </c>
      <c r="IY51" s="197" t="str">
        <f t="shared" si="753"/>
        <v>Egito</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Nova Zelândia</v>
      </c>
      <c r="JK51" s="198">
        <f t="shared" si="86"/>
        <v>29</v>
      </c>
      <c r="JL51" s="197" t="str">
        <f t="shared" si="757"/>
        <v>Egito</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Nova Zelândia</v>
      </c>
      <c r="JX51" s="198">
        <f t="shared" si="89"/>
        <v>29</v>
      </c>
      <c r="JY51" s="197" t="str">
        <f t="shared" si="761"/>
        <v>Egito</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Nova Zelândia</v>
      </c>
      <c r="KK51" s="198">
        <f t="shared" si="92"/>
        <v>29</v>
      </c>
      <c r="KL51" s="197" t="str">
        <f t="shared" si="765"/>
        <v>Egito</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Nova Zelândia</v>
      </c>
      <c r="KX51" s="198">
        <f t="shared" si="95"/>
        <v>29</v>
      </c>
      <c r="KY51" s="197" t="str">
        <f t="shared" si="769"/>
        <v>Egito</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Nova Zelândia</v>
      </c>
      <c r="LK51" s="198">
        <f t="shared" si="98"/>
        <v>29</v>
      </c>
      <c r="LL51" s="197" t="str">
        <f t="shared" si="773"/>
        <v>Egito</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Nova Zelândia</v>
      </c>
      <c r="LX51" s="198">
        <f t="shared" si="101"/>
        <v>29</v>
      </c>
      <c r="LY51" s="197" t="str">
        <f t="shared" si="777"/>
        <v>Egito</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Egito</v>
      </c>
      <c r="D52" s="198">
        <f>INDEX(Groups!$C$7:$C$65,MATCH(E52,Groups!$D$7:$D$65,0))</f>
        <v>21</v>
      </c>
      <c r="E52" s="197" t="str">
        <f>CalcG!$Q$26</f>
        <v>Irã</v>
      </c>
      <c r="F52" s="199" t="str">
        <f>CalcG!$R$26</f>
        <v/>
      </c>
      <c r="G52" s="200" t="str">
        <f>CalcG!$S$26</f>
        <v/>
      </c>
      <c r="I52" s="196">
        <f t="shared" si="0"/>
        <v>29</v>
      </c>
      <c r="J52" s="197" t="str">
        <f t="shared" si="676"/>
        <v>Egito</v>
      </c>
      <c r="K52" s="198">
        <f t="shared" si="26"/>
        <v>21</v>
      </c>
      <c r="L52" s="197" t="str">
        <f t="shared" si="677"/>
        <v>Irã</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Egito</v>
      </c>
      <c r="X52" s="198">
        <f t="shared" si="29"/>
        <v>21</v>
      </c>
      <c r="Y52" s="197" t="str">
        <f t="shared" si="681"/>
        <v>Irã</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Egito</v>
      </c>
      <c r="AK52" s="198">
        <f t="shared" si="32"/>
        <v>21</v>
      </c>
      <c r="AL52" s="197" t="str">
        <f t="shared" si="685"/>
        <v>Irã</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Egito</v>
      </c>
      <c r="AX52" s="198">
        <f t="shared" si="35"/>
        <v>21</v>
      </c>
      <c r="AY52" s="197" t="str">
        <f t="shared" si="689"/>
        <v>Irã</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Egito</v>
      </c>
      <c r="BK52" s="198">
        <f t="shared" si="38"/>
        <v>21</v>
      </c>
      <c r="BL52" s="197" t="str">
        <f t="shared" si="693"/>
        <v>Irã</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Egito</v>
      </c>
      <c r="BX52" s="198">
        <f t="shared" si="41"/>
        <v>21</v>
      </c>
      <c r="BY52" s="197" t="str">
        <f t="shared" si="697"/>
        <v>Irã</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Egito</v>
      </c>
      <c r="CK52" s="198">
        <f t="shared" si="44"/>
        <v>21</v>
      </c>
      <c r="CL52" s="197" t="str">
        <f t="shared" si="701"/>
        <v>Irã</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Egito</v>
      </c>
      <c r="CX52" s="198">
        <f t="shared" si="47"/>
        <v>21</v>
      </c>
      <c r="CY52" s="197" t="str">
        <f t="shared" si="705"/>
        <v>Irã</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Egito</v>
      </c>
      <c r="DK52" s="198">
        <f t="shared" si="50"/>
        <v>21</v>
      </c>
      <c r="DL52" s="197" t="str">
        <f t="shared" si="709"/>
        <v>Irã</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Egito</v>
      </c>
      <c r="DX52" s="198">
        <f t="shared" si="53"/>
        <v>21</v>
      </c>
      <c r="DY52" s="197" t="str">
        <f t="shared" si="713"/>
        <v>Irã</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Egito</v>
      </c>
      <c r="EK52" s="198">
        <f t="shared" si="56"/>
        <v>21</v>
      </c>
      <c r="EL52" s="197" t="str">
        <f t="shared" si="717"/>
        <v>Irã</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Egito</v>
      </c>
      <c r="EX52" s="198">
        <f t="shared" si="59"/>
        <v>21</v>
      </c>
      <c r="EY52" s="197" t="str">
        <f t="shared" si="721"/>
        <v>Irã</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Egito</v>
      </c>
      <c r="FK52" s="198">
        <f t="shared" si="62"/>
        <v>21</v>
      </c>
      <c r="FL52" s="197" t="str">
        <f t="shared" si="725"/>
        <v>Irã</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Egito</v>
      </c>
      <c r="FX52" s="198">
        <f t="shared" si="65"/>
        <v>21</v>
      </c>
      <c r="FY52" s="197" t="str">
        <f t="shared" si="729"/>
        <v>Irã</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Egito</v>
      </c>
      <c r="GK52" s="198">
        <f t="shared" si="68"/>
        <v>21</v>
      </c>
      <c r="GL52" s="197" t="str">
        <f t="shared" si="733"/>
        <v>Irã</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Egito</v>
      </c>
      <c r="GX52" s="198">
        <f t="shared" si="71"/>
        <v>21</v>
      </c>
      <c r="GY52" s="197" t="str">
        <f t="shared" si="737"/>
        <v>Irã</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Egito</v>
      </c>
      <c r="HK52" s="198">
        <f t="shared" si="74"/>
        <v>21</v>
      </c>
      <c r="HL52" s="197" t="str">
        <f t="shared" si="741"/>
        <v>Irã</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Egito</v>
      </c>
      <c r="HX52" s="198">
        <f t="shared" si="77"/>
        <v>21</v>
      </c>
      <c r="HY52" s="197" t="str">
        <f t="shared" si="745"/>
        <v>Irã</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Egito</v>
      </c>
      <c r="IK52" s="198">
        <f t="shared" si="80"/>
        <v>21</v>
      </c>
      <c r="IL52" s="197" t="str">
        <f t="shared" si="749"/>
        <v>Irã</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Egito</v>
      </c>
      <c r="IX52" s="198">
        <f t="shared" si="83"/>
        <v>21</v>
      </c>
      <c r="IY52" s="197" t="str">
        <f t="shared" si="753"/>
        <v>Irã</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Egito</v>
      </c>
      <c r="JK52" s="198">
        <f t="shared" si="86"/>
        <v>21</v>
      </c>
      <c r="JL52" s="197" t="str">
        <f t="shared" si="757"/>
        <v>Irã</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Egito</v>
      </c>
      <c r="JX52" s="198">
        <f t="shared" si="89"/>
        <v>21</v>
      </c>
      <c r="JY52" s="197" t="str">
        <f t="shared" si="761"/>
        <v>Irã</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Egito</v>
      </c>
      <c r="KK52" s="198">
        <f t="shared" si="92"/>
        <v>21</v>
      </c>
      <c r="KL52" s="197" t="str">
        <f t="shared" si="765"/>
        <v>Irã</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Egito</v>
      </c>
      <c r="KX52" s="198">
        <f t="shared" si="95"/>
        <v>21</v>
      </c>
      <c r="KY52" s="197" t="str">
        <f t="shared" si="769"/>
        <v>Irã</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Egito</v>
      </c>
      <c r="LK52" s="198">
        <f t="shared" si="98"/>
        <v>21</v>
      </c>
      <c r="LL52" s="197" t="str">
        <f t="shared" si="773"/>
        <v>Irã</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Egito</v>
      </c>
      <c r="LX52" s="198">
        <f t="shared" si="101"/>
        <v>21</v>
      </c>
      <c r="LY52" s="197" t="str">
        <f t="shared" si="777"/>
        <v>Irã</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Nova Zelândia</v>
      </c>
      <c r="D53" s="198">
        <f>INDEX(Groups!$C$7:$C$65,MATCH(E53,Groups!$D$7:$D$65,0))</f>
        <v>9</v>
      </c>
      <c r="E53" s="197" t="str">
        <f>CalcG!$Q$27</f>
        <v>Bélgica</v>
      </c>
      <c r="F53" s="199" t="str">
        <f>CalcG!$R$27</f>
        <v/>
      </c>
      <c r="G53" s="200" t="str">
        <f>CalcG!$S$27</f>
        <v/>
      </c>
      <c r="I53" s="196">
        <f t="shared" si="0"/>
        <v>85</v>
      </c>
      <c r="J53" s="197" t="str">
        <f t="shared" si="676"/>
        <v>Nova Zelândia</v>
      </c>
      <c r="K53" s="198">
        <f t="shared" si="26"/>
        <v>9</v>
      </c>
      <c r="L53" s="197" t="str">
        <f t="shared" si="677"/>
        <v>Bélgica</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Nova Zelândia</v>
      </c>
      <c r="X53" s="198">
        <f t="shared" si="29"/>
        <v>9</v>
      </c>
      <c r="Y53" s="197" t="str">
        <f t="shared" si="681"/>
        <v>Bélgica</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Nova Zelândia</v>
      </c>
      <c r="AK53" s="198">
        <f t="shared" si="32"/>
        <v>9</v>
      </c>
      <c r="AL53" s="197" t="str">
        <f t="shared" si="685"/>
        <v>Bélgica</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Nova Zelândia</v>
      </c>
      <c r="AX53" s="198">
        <f t="shared" si="35"/>
        <v>9</v>
      </c>
      <c r="AY53" s="197" t="str">
        <f t="shared" si="689"/>
        <v>Bélgica</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Nova Zelândia</v>
      </c>
      <c r="BK53" s="198">
        <f t="shared" si="38"/>
        <v>9</v>
      </c>
      <c r="BL53" s="197" t="str">
        <f t="shared" si="693"/>
        <v>Bélgica</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Nova Zelândia</v>
      </c>
      <c r="BX53" s="198">
        <f t="shared" si="41"/>
        <v>9</v>
      </c>
      <c r="BY53" s="197" t="str">
        <f t="shared" si="697"/>
        <v>Bélgica</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Nova Zelândia</v>
      </c>
      <c r="CK53" s="198">
        <f t="shared" si="44"/>
        <v>9</v>
      </c>
      <c r="CL53" s="197" t="str">
        <f t="shared" si="701"/>
        <v>Bélgica</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Nova Zelândia</v>
      </c>
      <c r="CX53" s="198">
        <f t="shared" si="47"/>
        <v>9</v>
      </c>
      <c r="CY53" s="197" t="str">
        <f t="shared" si="705"/>
        <v>Bélgica</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Nova Zelândia</v>
      </c>
      <c r="DK53" s="198">
        <f t="shared" si="50"/>
        <v>9</v>
      </c>
      <c r="DL53" s="197" t="str">
        <f t="shared" si="709"/>
        <v>Bélgica</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Nova Zelândia</v>
      </c>
      <c r="DX53" s="198">
        <f t="shared" si="53"/>
        <v>9</v>
      </c>
      <c r="DY53" s="197" t="str">
        <f t="shared" si="713"/>
        <v>Bélgica</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Nova Zelândia</v>
      </c>
      <c r="EK53" s="198">
        <f t="shared" si="56"/>
        <v>9</v>
      </c>
      <c r="EL53" s="197" t="str">
        <f t="shared" si="717"/>
        <v>Bélgica</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Nova Zelândia</v>
      </c>
      <c r="EX53" s="198">
        <f t="shared" si="59"/>
        <v>9</v>
      </c>
      <c r="EY53" s="197" t="str">
        <f t="shared" si="721"/>
        <v>Bélgica</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Nova Zelândia</v>
      </c>
      <c r="FK53" s="198">
        <f t="shared" si="62"/>
        <v>9</v>
      </c>
      <c r="FL53" s="197" t="str">
        <f t="shared" si="725"/>
        <v>Bélgica</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Nova Zelândia</v>
      </c>
      <c r="FX53" s="198">
        <f t="shared" si="65"/>
        <v>9</v>
      </c>
      <c r="FY53" s="197" t="str">
        <f t="shared" si="729"/>
        <v>Bélgica</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Nova Zelândia</v>
      </c>
      <c r="GK53" s="198">
        <f t="shared" si="68"/>
        <v>9</v>
      </c>
      <c r="GL53" s="197" t="str">
        <f t="shared" si="733"/>
        <v>Bélgica</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Nova Zelândia</v>
      </c>
      <c r="GX53" s="198">
        <f t="shared" si="71"/>
        <v>9</v>
      </c>
      <c r="GY53" s="197" t="str">
        <f t="shared" si="737"/>
        <v>Bélgica</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Nova Zelândia</v>
      </c>
      <c r="HK53" s="198">
        <f t="shared" si="74"/>
        <v>9</v>
      </c>
      <c r="HL53" s="197" t="str">
        <f t="shared" si="741"/>
        <v>Bélgica</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Nova Zelândia</v>
      </c>
      <c r="HX53" s="198">
        <f t="shared" si="77"/>
        <v>9</v>
      </c>
      <c r="HY53" s="197" t="str">
        <f t="shared" si="745"/>
        <v>Bélgica</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Nova Zelândia</v>
      </c>
      <c r="IK53" s="198">
        <f t="shared" si="80"/>
        <v>9</v>
      </c>
      <c r="IL53" s="197" t="str">
        <f t="shared" si="749"/>
        <v>Bélgica</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Nova Zelândia</v>
      </c>
      <c r="IX53" s="198">
        <f t="shared" si="83"/>
        <v>9</v>
      </c>
      <c r="IY53" s="197" t="str">
        <f t="shared" si="753"/>
        <v>Bélgica</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Nova Zelândia</v>
      </c>
      <c r="JK53" s="198">
        <f t="shared" si="86"/>
        <v>9</v>
      </c>
      <c r="JL53" s="197" t="str">
        <f t="shared" si="757"/>
        <v>Bélgica</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Nova Zelândia</v>
      </c>
      <c r="JX53" s="198">
        <f t="shared" si="89"/>
        <v>9</v>
      </c>
      <c r="JY53" s="197" t="str">
        <f t="shared" si="761"/>
        <v>Bélgica</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Nova Zelândia</v>
      </c>
      <c r="KK53" s="198">
        <f t="shared" si="92"/>
        <v>9</v>
      </c>
      <c r="KL53" s="197" t="str">
        <f t="shared" si="765"/>
        <v>Bélgica</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Nova Zelândia</v>
      </c>
      <c r="KX53" s="198">
        <f t="shared" si="95"/>
        <v>9</v>
      </c>
      <c r="KY53" s="197" t="str">
        <f t="shared" si="769"/>
        <v>Bélgica</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Nova Zelândia</v>
      </c>
      <c r="LK53" s="198">
        <f t="shared" si="98"/>
        <v>9</v>
      </c>
      <c r="LL53" s="197" t="str">
        <f t="shared" si="773"/>
        <v>Bélgica</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Nova Zelândia</v>
      </c>
      <c r="LX53" s="198">
        <f t="shared" si="101"/>
        <v>9</v>
      </c>
      <c r="LY53" s="197" t="str">
        <f t="shared" si="777"/>
        <v>Bélgica</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Espanha</v>
      </c>
      <c r="D55" s="198">
        <f>INDEX(Groups!$C$7:$C$65,MATCH(E55,Groups!$D$7:$D$65,0))</f>
        <v>69</v>
      </c>
      <c r="E55" s="197" t="str">
        <f>CalcH!$Q$22</f>
        <v>Cabo Verde</v>
      </c>
      <c r="F55" s="199" t="str">
        <f>CalcH!$R$22</f>
        <v/>
      </c>
      <c r="G55" s="200" t="str">
        <f>CalcH!$S$22</f>
        <v/>
      </c>
      <c r="I55" s="196">
        <f t="shared" si="0"/>
        <v>2</v>
      </c>
      <c r="J55" s="197" t="str">
        <f t="shared" ref="J55:J60" si="780">$C55</f>
        <v>Espanha</v>
      </c>
      <c r="K55" s="198">
        <f t="shared" si="26"/>
        <v>69</v>
      </c>
      <c r="L55" s="197" t="str">
        <f t="shared" ref="L55:L60" si="781">$E55</f>
        <v>Cabo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Espanha</v>
      </c>
      <c r="X55" s="198">
        <f t="shared" si="29"/>
        <v>69</v>
      </c>
      <c r="Y55" s="197" t="str">
        <f t="shared" ref="Y55:Y60" si="785">$E55</f>
        <v>Cabo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Espanha</v>
      </c>
      <c r="AK55" s="198">
        <f t="shared" si="32"/>
        <v>69</v>
      </c>
      <c r="AL55" s="197" t="str">
        <f t="shared" ref="AL55:AL60" si="789">$E55</f>
        <v>Cabo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Espanha</v>
      </c>
      <c r="AX55" s="198">
        <f t="shared" si="35"/>
        <v>69</v>
      </c>
      <c r="AY55" s="197" t="str">
        <f t="shared" ref="AY55:AY60" si="793">$E55</f>
        <v>Cabo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Espanha</v>
      </c>
      <c r="BK55" s="198">
        <f t="shared" si="38"/>
        <v>69</v>
      </c>
      <c r="BL55" s="197" t="str">
        <f t="shared" ref="BL55:BL60" si="797">$E55</f>
        <v>Cabo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Espanha</v>
      </c>
      <c r="BX55" s="198">
        <f t="shared" si="41"/>
        <v>69</v>
      </c>
      <c r="BY55" s="197" t="str">
        <f t="shared" ref="BY55:BY60" si="801">$E55</f>
        <v>Cabo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Espanha</v>
      </c>
      <c r="CK55" s="198">
        <f t="shared" si="44"/>
        <v>69</v>
      </c>
      <c r="CL55" s="197" t="str">
        <f t="shared" ref="CL55:CL60" si="805">$E55</f>
        <v>Cabo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Espanha</v>
      </c>
      <c r="CX55" s="198">
        <f t="shared" si="47"/>
        <v>69</v>
      </c>
      <c r="CY55" s="197" t="str">
        <f t="shared" ref="CY55:CY60" si="809">$E55</f>
        <v>Cabo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Espanha</v>
      </c>
      <c r="DK55" s="198">
        <f t="shared" si="50"/>
        <v>69</v>
      </c>
      <c r="DL55" s="197" t="str">
        <f t="shared" ref="DL55:DL60" si="813">$E55</f>
        <v>Cabo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Espanha</v>
      </c>
      <c r="DX55" s="198">
        <f t="shared" si="53"/>
        <v>69</v>
      </c>
      <c r="DY55" s="197" t="str">
        <f t="shared" ref="DY55:DY60" si="817">$E55</f>
        <v>Cabo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Espanha</v>
      </c>
      <c r="EK55" s="198">
        <f t="shared" si="56"/>
        <v>69</v>
      </c>
      <c r="EL55" s="197" t="str">
        <f t="shared" ref="EL55:EL60" si="821">$E55</f>
        <v>Cabo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Espanha</v>
      </c>
      <c r="EX55" s="198">
        <f t="shared" si="59"/>
        <v>69</v>
      </c>
      <c r="EY55" s="197" t="str">
        <f t="shared" ref="EY55:EY60" si="825">$E55</f>
        <v>Cabo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Espanha</v>
      </c>
      <c r="FK55" s="198">
        <f t="shared" si="62"/>
        <v>69</v>
      </c>
      <c r="FL55" s="197" t="str">
        <f t="shared" ref="FL55:FL60" si="829">$E55</f>
        <v>Cabo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Espanha</v>
      </c>
      <c r="FX55" s="198">
        <f t="shared" si="65"/>
        <v>69</v>
      </c>
      <c r="FY55" s="197" t="str">
        <f t="shared" ref="FY55:FY60" si="833">$E55</f>
        <v>Cabo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Espanha</v>
      </c>
      <c r="GK55" s="198">
        <f t="shared" si="68"/>
        <v>69</v>
      </c>
      <c r="GL55" s="197" t="str">
        <f t="shared" ref="GL55:GL60" si="837">$E55</f>
        <v>Cabo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Espanha</v>
      </c>
      <c r="GX55" s="198">
        <f t="shared" si="71"/>
        <v>69</v>
      </c>
      <c r="GY55" s="197" t="str">
        <f t="shared" ref="GY55:GY60" si="841">$E55</f>
        <v>Cabo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Espanha</v>
      </c>
      <c r="HK55" s="198">
        <f t="shared" si="74"/>
        <v>69</v>
      </c>
      <c r="HL55" s="197" t="str">
        <f t="shared" ref="HL55:HL60" si="845">$E55</f>
        <v>Cabo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Espanha</v>
      </c>
      <c r="HX55" s="198">
        <f t="shared" si="77"/>
        <v>69</v>
      </c>
      <c r="HY55" s="197" t="str">
        <f t="shared" ref="HY55:HY60" si="849">$E55</f>
        <v>Cabo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Espanha</v>
      </c>
      <c r="IK55" s="198">
        <f t="shared" si="80"/>
        <v>69</v>
      </c>
      <c r="IL55" s="197" t="str">
        <f t="shared" ref="IL55:IL60" si="853">$E55</f>
        <v>Cabo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Espanha</v>
      </c>
      <c r="IX55" s="198">
        <f t="shared" si="83"/>
        <v>69</v>
      </c>
      <c r="IY55" s="197" t="str">
        <f t="shared" ref="IY55:IY60" si="857">$E55</f>
        <v>Cabo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Espanha</v>
      </c>
      <c r="JK55" s="198">
        <f t="shared" si="86"/>
        <v>69</v>
      </c>
      <c r="JL55" s="197" t="str">
        <f t="shared" ref="JL55:JL60" si="861">$E55</f>
        <v>Cabo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Espanha</v>
      </c>
      <c r="JX55" s="198">
        <f t="shared" si="89"/>
        <v>69</v>
      </c>
      <c r="JY55" s="197" t="str">
        <f t="shared" ref="JY55:JY60" si="865">$E55</f>
        <v>Cabo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Espanha</v>
      </c>
      <c r="KK55" s="198">
        <f t="shared" si="92"/>
        <v>69</v>
      </c>
      <c r="KL55" s="197" t="str">
        <f t="shared" ref="KL55:KL60" si="869">$E55</f>
        <v>Cabo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Espanha</v>
      </c>
      <c r="KX55" s="198">
        <f t="shared" si="95"/>
        <v>69</v>
      </c>
      <c r="KY55" s="197" t="str">
        <f t="shared" ref="KY55:KY60" si="873">$E55</f>
        <v>Cabo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Espanha</v>
      </c>
      <c r="LK55" s="198">
        <f t="shared" si="98"/>
        <v>69</v>
      </c>
      <c r="LL55" s="197" t="str">
        <f t="shared" ref="LL55:LL60" si="877">$E55</f>
        <v>Cabo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Espanha</v>
      </c>
      <c r="LX55" s="198">
        <f t="shared" si="101"/>
        <v>69</v>
      </c>
      <c r="LY55" s="197" t="str">
        <f t="shared" ref="LY55:LY60" si="881">$E55</f>
        <v>Cabo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Arábia Saudita</v>
      </c>
      <c r="D56" s="198">
        <f>INDEX(Groups!$C$7:$C$65,MATCH(E56,Groups!$D$7:$D$65,0))</f>
        <v>17</v>
      </c>
      <c r="E56" s="197" t="str">
        <f>CalcH!$Q$23</f>
        <v>Uruguai</v>
      </c>
      <c r="F56" s="729" t="str">
        <f>CalcH!$R$23</f>
        <v/>
      </c>
      <c r="G56" s="200" t="str">
        <f>CalcH!$S$23</f>
        <v/>
      </c>
      <c r="I56" s="196">
        <f t="shared" si="0"/>
        <v>61</v>
      </c>
      <c r="J56" s="197" t="str">
        <f t="shared" si="780"/>
        <v>Arábia Saudita</v>
      </c>
      <c r="K56" s="198">
        <f t="shared" si="26"/>
        <v>17</v>
      </c>
      <c r="L56" s="197" t="str">
        <f t="shared" si="781"/>
        <v>Uruguai</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Arábia Saudita</v>
      </c>
      <c r="X56" s="198">
        <f t="shared" si="29"/>
        <v>17</v>
      </c>
      <c r="Y56" s="197" t="str">
        <f t="shared" si="785"/>
        <v>Uruguai</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Arábia Saudita</v>
      </c>
      <c r="AK56" s="198">
        <f t="shared" si="32"/>
        <v>17</v>
      </c>
      <c r="AL56" s="197" t="str">
        <f t="shared" si="789"/>
        <v>Uruguai</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Arábia Saudita</v>
      </c>
      <c r="AX56" s="198">
        <f t="shared" si="35"/>
        <v>17</v>
      </c>
      <c r="AY56" s="197" t="str">
        <f t="shared" si="793"/>
        <v>Uruguai</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Arábia Saudita</v>
      </c>
      <c r="BK56" s="198">
        <f t="shared" si="38"/>
        <v>17</v>
      </c>
      <c r="BL56" s="197" t="str">
        <f t="shared" si="797"/>
        <v>Uruguai</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Arábia Saudita</v>
      </c>
      <c r="BX56" s="198">
        <f t="shared" si="41"/>
        <v>17</v>
      </c>
      <c r="BY56" s="197" t="str">
        <f t="shared" si="801"/>
        <v>Uruguai</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Arábia Saudita</v>
      </c>
      <c r="CK56" s="198">
        <f t="shared" si="44"/>
        <v>17</v>
      </c>
      <c r="CL56" s="197" t="str">
        <f t="shared" si="805"/>
        <v>Uruguai</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Arábia Saudita</v>
      </c>
      <c r="CX56" s="198">
        <f t="shared" si="47"/>
        <v>17</v>
      </c>
      <c r="CY56" s="197" t="str">
        <f t="shared" si="809"/>
        <v>Uruguai</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Arábia Saudita</v>
      </c>
      <c r="DK56" s="198">
        <f t="shared" si="50"/>
        <v>17</v>
      </c>
      <c r="DL56" s="197" t="str">
        <f t="shared" si="813"/>
        <v>Uruguai</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Arábia Saudita</v>
      </c>
      <c r="DX56" s="198">
        <f t="shared" si="53"/>
        <v>17</v>
      </c>
      <c r="DY56" s="197" t="str">
        <f t="shared" si="817"/>
        <v>Uruguai</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Arábia Saudita</v>
      </c>
      <c r="EK56" s="198">
        <f t="shared" si="56"/>
        <v>17</v>
      </c>
      <c r="EL56" s="197" t="str">
        <f t="shared" si="821"/>
        <v>Uruguai</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Arábia Saudita</v>
      </c>
      <c r="EX56" s="198">
        <f t="shared" si="59"/>
        <v>17</v>
      </c>
      <c r="EY56" s="197" t="str">
        <f t="shared" si="825"/>
        <v>Uruguai</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Arábia Saudita</v>
      </c>
      <c r="FK56" s="198">
        <f t="shared" si="62"/>
        <v>17</v>
      </c>
      <c r="FL56" s="197" t="str">
        <f t="shared" si="829"/>
        <v>Uruguai</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Arábia Saudita</v>
      </c>
      <c r="FX56" s="198">
        <f t="shared" si="65"/>
        <v>17</v>
      </c>
      <c r="FY56" s="197" t="str">
        <f t="shared" si="833"/>
        <v>Uruguai</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Arábia Saudita</v>
      </c>
      <c r="GK56" s="198">
        <f t="shared" si="68"/>
        <v>17</v>
      </c>
      <c r="GL56" s="197" t="str">
        <f t="shared" si="837"/>
        <v>Uruguai</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Arábia Saudita</v>
      </c>
      <c r="GX56" s="198">
        <f t="shared" si="71"/>
        <v>17</v>
      </c>
      <c r="GY56" s="197" t="str">
        <f t="shared" si="841"/>
        <v>Uruguai</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Arábia Saudita</v>
      </c>
      <c r="HK56" s="198">
        <f t="shared" si="74"/>
        <v>17</v>
      </c>
      <c r="HL56" s="197" t="str">
        <f t="shared" si="845"/>
        <v>Uruguai</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Arábia Saudita</v>
      </c>
      <c r="HX56" s="198">
        <f t="shared" si="77"/>
        <v>17</v>
      </c>
      <c r="HY56" s="197" t="str">
        <f t="shared" si="849"/>
        <v>Uruguai</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Arábia Saudita</v>
      </c>
      <c r="IK56" s="198">
        <f t="shared" si="80"/>
        <v>17</v>
      </c>
      <c r="IL56" s="197" t="str">
        <f t="shared" si="853"/>
        <v>Uruguai</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Arábia Saudita</v>
      </c>
      <c r="IX56" s="198">
        <f t="shared" si="83"/>
        <v>17</v>
      </c>
      <c r="IY56" s="197" t="str">
        <f t="shared" si="857"/>
        <v>Uruguai</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Arábia Saudita</v>
      </c>
      <c r="JK56" s="198">
        <f t="shared" si="86"/>
        <v>17</v>
      </c>
      <c r="JL56" s="197" t="str">
        <f t="shared" si="861"/>
        <v>Uruguai</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Arábia Saudita</v>
      </c>
      <c r="JX56" s="198">
        <f t="shared" si="89"/>
        <v>17</v>
      </c>
      <c r="JY56" s="197" t="str">
        <f t="shared" si="865"/>
        <v>Uruguai</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Arábia Saudita</v>
      </c>
      <c r="KK56" s="198">
        <f t="shared" si="92"/>
        <v>17</v>
      </c>
      <c r="KL56" s="197" t="str">
        <f t="shared" si="869"/>
        <v>Uruguai</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Arábia Saudita</v>
      </c>
      <c r="KX56" s="198">
        <f t="shared" si="95"/>
        <v>17</v>
      </c>
      <c r="KY56" s="197" t="str">
        <f t="shared" si="873"/>
        <v>Uruguai</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Arábia Saudita</v>
      </c>
      <c r="LK56" s="198">
        <f t="shared" si="98"/>
        <v>17</v>
      </c>
      <c r="LL56" s="197" t="str">
        <f t="shared" si="877"/>
        <v>Uruguai</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Arábia Saudita</v>
      </c>
      <c r="LX56" s="198">
        <f t="shared" si="101"/>
        <v>17</v>
      </c>
      <c r="LY56" s="197" t="str">
        <f t="shared" si="881"/>
        <v>Uruguai</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Espanha</v>
      </c>
      <c r="D57" s="198">
        <f>INDEX(Groups!$C$7:$C$65,MATCH(E57,Groups!$D$7:$D$65,0))</f>
        <v>61</v>
      </c>
      <c r="E57" s="197" t="str">
        <f>CalcH!$Q$24</f>
        <v>Arábia Saudita</v>
      </c>
      <c r="F57" s="199" t="str">
        <f>CalcH!$R$24</f>
        <v/>
      </c>
      <c r="G57" s="200" t="str">
        <f>CalcH!$S$24</f>
        <v/>
      </c>
      <c r="I57" s="196">
        <f t="shared" si="0"/>
        <v>2</v>
      </c>
      <c r="J57" s="197" t="str">
        <f t="shared" si="780"/>
        <v>Espanha</v>
      </c>
      <c r="K57" s="198">
        <f t="shared" si="26"/>
        <v>61</v>
      </c>
      <c r="L57" s="197" t="str">
        <f t="shared" si="781"/>
        <v>Arábia Saudita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Espanha</v>
      </c>
      <c r="X57" s="198">
        <f t="shared" si="29"/>
        <v>61</v>
      </c>
      <c r="Y57" s="197" t="str">
        <f t="shared" si="785"/>
        <v>Arábia Saudita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Espanha</v>
      </c>
      <c r="AK57" s="198">
        <f t="shared" si="32"/>
        <v>61</v>
      </c>
      <c r="AL57" s="197" t="str">
        <f t="shared" si="789"/>
        <v>Arábia Saudita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Espanha</v>
      </c>
      <c r="AX57" s="198">
        <f t="shared" si="35"/>
        <v>61</v>
      </c>
      <c r="AY57" s="197" t="str">
        <f t="shared" si="793"/>
        <v>Arábia Saudita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Espanha</v>
      </c>
      <c r="BK57" s="198">
        <f t="shared" si="38"/>
        <v>61</v>
      </c>
      <c r="BL57" s="197" t="str">
        <f t="shared" si="797"/>
        <v>Arábia Saudita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Espanha</v>
      </c>
      <c r="BX57" s="198">
        <f t="shared" si="41"/>
        <v>61</v>
      </c>
      <c r="BY57" s="197" t="str">
        <f t="shared" si="801"/>
        <v>Arábia Saudita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Espanha</v>
      </c>
      <c r="CK57" s="198">
        <f t="shared" si="44"/>
        <v>61</v>
      </c>
      <c r="CL57" s="197" t="str">
        <f t="shared" si="805"/>
        <v>Arábia Saudita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Espanha</v>
      </c>
      <c r="CX57" s="198">
        <f t="shared" si="47"/>
        <v>61</v>
      </c>
      <c r="CY57" s="197" t="str">
        <f t="shared" si="809"/>
        <v>Arábia Saudita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Espanha</v>
      </c>
      <c r="DK57" s="198">
        <f t="shared" si="50"/>
        <v>61</v>
      </c>
      <c r="DL57" s="197" t="str">
        <f t="shared" si="813"/>
        <v>Arábia Saudita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Espanha</v>
      </c>
      <c r="DX57" s="198">
        <f t="shared" si="53"/>
        <v>61</v>
      </c>
      <c r="DY57" s="197" t="str">
        <f t="shared" si="817"/>
        <v>Arábia Saudita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Espanha</v>
      </c>
      <c r="EK57" s="198">
        <f t="shared" si="56"/>
        <v>61</v>
      </c>
      <c r="EL57" s="197" t="str">
        <f t="shared" si="821"/>
        <v>Arábia Saudita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Espanha</v>
      </c>
      <c r="EX57" s="198">
        <f t="shared" si="59"/>
        <v>61</v>
      </c>
      <c r="EY57" s="197" t="str">
        <f t="shared" si="825"/>
        <v>Arábia Saudita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Espanha</v>
      </c>
      <c r="FK57" s="198">
        <f t="shared" si="62"/>
        <v>61</v>
      </c>
      <c r="FL57" s="197" t="str">
        <f t="shared" si="829"/>
        <v>Arábia Saudita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Espanha</v>
      </c>
      <c r="FX57" s="198">
        <f t="shared" si="65"/>
        <v>61</v>
      </c>
      <c r="FY57" s="197" t="str">
        <f t="shared" si="833"/>
        <v>Arábia Saudita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Espanha</v>
      </c>
      <c r="GK57" s="198">
        <f t="shared" si="68"/>
        <v>61</v>
      </c>
      <c r="GL57" s="197" t="str">
        <f t="shared" si="837"/>
        <v>Arábia Saudita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Espanha</v>
      </c>
      <c r="GX57" s="198">
        <f t="shared" si="71"/>
        <v>61</v>
      </c>
      <c r="GY57" s="197" t="str">
        <f t="shared" si="841"/>
        <v>Arábia Saudita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Espanha</v>
      </c>
      <c r="HK57" s="198">
        <f t="shared" si="74"/>
        <v>61</v>
      </c>
      <c r="HL57" s="197" t="str">
        <f t="shared" si="845"/>
        <v>Arábia Saudita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Espanha</v>
      </c>
      <c r="HX57" s="198">
        <f t="shared" si="77"/>
        <v>61</v>
      </c>
      <c r="HY57" s="197" t="str">
        <f t="shared" si="849"/>
        <v>Arábia Saudita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Espanha</v>
      </c>
      <c r="IK57" s="198">
        <f t="shared" si="80"/>
        <v>61</v>
      </c>
      <c r="IL57" s="197" t="str">
        <f t="shared" si="853"/>
        <v>Arábia Saudita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Espanha</v>
      </c>
      <c r="IX57" s="198">
        <f t="shared" si="83"/>
        <v>61</v>
      </c>
      <c r="IY57" s="197" t="str">
        <f t="shared" si="857"/>
        <v>Arábia Saudita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Espanha</v>
      </c>
      <c r="JK57" s="198">
        <f t="shared" si="86"/>
        <v>61</v>
      </c>
      <c r="JL57" s="197" t="str">
        <f t="shared" si="861"/>
        <v>Arábia Saudita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Espanha</v>
      </c>
      <c r="JX57" s="198">
        <f t="shared" si="89"/>
        <v>61</v>
      </c>
      <c r="JY57" s="197" t="str">
        <f t="shared" si="865"/>
        <v>Arábia Saudita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Espanha</v>
      </c>
      <c r="KK57" s="198">
        <f t="shared" si="92"/>
        <v>61</v>
      </c>
      <c r="KL57" s="197" t="str">
        <f t="shared" si="869"/>
        <v>Arábia Saudita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Espanha</v>
      </c>
      <c r="KX57" s="198">
        <f t="shared" si="95"/>
        <v>61</v>
      </c>
      <c r="KY57" s="197" t="str">
        <f t="shared" si="873"/>
        <v>Arábia Saudita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Espanha</v>
      </c>
      <c r="LK57" s="198">
        <f t="shared" si="98"/>
        <v>61</v>
      </c>
      <c r="LL57" s="197" t="str">
        <f t="shared" si="877"/>
        <v>Arábia Saudita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Espanha</v>
      </c>
      <c r="LX57" s="198">
        <f t="shared" si="101"/>
        <v>61</v>
      </c>
      <c r="LY57" s="197" t="str">
        <f t="shared" si="881"/>
        <v>Arábia Saudita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Uruguai</v>
      </c>
      <c r="D58" s="198">
        <f>INDEX(Groups!$C$7:$C$65,MATCH(E58,Groups!$D$7:$D$65,0))</f>
        <v>69</v>
      </c>
      <c r="E58" s="197" t="str">
        <f>CalcH!$Q$25</f>
        <v>Cabo Verde</v>
      </c>
      <c r="F58" s="199" t="str">
        <f>CalcH!$R$25</f>
        <v/>
      </c>
      <c r="G58" s="200" t="str">
        <f>CalcH!$S$25</f>
        <v/>
      </c>
      <c r="I58" s="196">
        <f t="shared" si="0"/>
        <v>17</v>
      </c>
      <c r="J58" s="197" t="str">
        <f t="shared" si="780"/>
        <v>Uruguai</v>
      </c>
      <c r="K58" s="198">
        <f t="shared" si="26"/>
        <v>69</v>
      </c>
      <c r="L58" s="197" t="str">
        <f t="shared" si="781"/>
        <v>Cabo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Uruguai</v>
      </c>
      <c r="X58" s="198">
        <f t="shared" si="29"/>
        <v>69</v>
      </c>
      <c r="Y58" s="197" t="str">
        <f t="shared" si="785"/>
        <v>Cabo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Uruguai</v>
      </c>
      <c r="AK58" s="198">
        <f t="shared" si="32"/>
        <v>69</v>
      </c>
      <c r="AL58" s="197" t="str">
        <f t="shared" si="789"/>
        <v>Cabo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Uruguai</v>
      </c>
      <c r="AX58" s="198">
        <f t="shared" si="35"/>
        <v>69</v>
      </c>
      <c r="AY58" s="197" t="str">
        <f t="shared" si="793"/>
        <v>Cabo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Uruguai</v>
      </c>
      <c r="BK58" s="198">
        <f t="shared" si="38"/>
        <v>69</v>
      </c>
      <c r="BL58" s="197" t="str">
        <f t="shared" si="797"/>
        <v>Cabo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Uruguai</v>
      </c>
      <c r="BX58" s="198">
        <f t="shared" si="41"/>
        <v>69</v>
      </c>
      <c r="BY58" s="197" t="str">
        <f t="shared" si="801"/>
        <v>Cabo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Uruguai</v>
      </c>
      <c r="CK58" s="198">
        <f t="shared" si="44"/>
        <v>69</v>
      </c>
      <c r="CL58" s="197" t="str">
        <f t="shared" si="805"/>
        <v>Cabo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Uruguai</v>
      </c>
      <c r="CX58" s="198">
        <f t="shared" si="47"/>
        <v>69</v>
      </c>
      <c r="CY58" s="197" t="str">
        <f t="shared" si="809"/>
        <v>Cabo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Uruguai</v>
      </c>
      <c r="DK58" s="198">
        <f t="shared" si="50"/>
        <v>69</v>
      </c>
      <c r="DL58" s="197" t="str">
        <f t="shared" si="813"/>
        <v>Cabo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Uruguai</v>
      </c>
      <c r="DX58" s="198">
        <f t="shared" si="53"/>
        <v>69</v>
      </c>
      <c r="DY58" s="197" t="str">
        <f t="shared" si="817"/>
        <v>Cabo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Uruguai</v>
      </c>
      <c r="EK58" s="198">
        <f t="shared" si="56"/>
        <v>69</v>
      </c>
      <c r="EL58" s="197" t="str">
        <f t="shared" si="821"/>
        <v>Cabo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Uruguai</v>
      </c>
      <c r="EX58" s="198">
        <f t="shared" si="59"/>
        <v>69</v>
      </c>
      <c r="EY58" s="197" t="str">
        <f t="shared" si="825"/>
        <v>Cabo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Uruguai</v>
      </c>
      <c r="FK58" s="198">
        <f t="shared" si="62"/>
        <v>69</v>
      </c>
      <c r="FL58" s="197" t="str">
        <f t="shared" si="829"/>
        <v>Cabo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Uruguai</v>
      </c>
      <c r="FX58" s="198">
        <f t="shared" si="65"/>
        <v>69</v>
      </c>
      <c r="FY58" s="197" t="str">
        <f t="shared" si="833"/>
        <v>Cabo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Uruguai</v>
      </c>
      <c r="GK58" s="198">
        <f t="shared" si="68"/>
        <v>69</v>
      </c>
      <c r="GL58" s="197" t="str">
        <f t="shared" si="837"/>
        <v>Cabo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Uruguai</v>
      </c>
      <c r="GX58" s="198">
        <f t="shared" si="71"/>
        <v>69</v>
      </c>
      <c r="GY58" s="197" t="str">
        <f t="shared" si="841"/>
        <v>Cabo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Uruguai</v>
      </c>
      <c r="HK58" s="198">
        <f t="shared" si="74"/>
        <v>69</v>
      </c>
      <c r="HL58" s="197" t="str">
        <f t="shared" si="845"/>
        <v>Cabo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Uruguai</v>
      </c>
      <c r="HX58" s="198">
        <f t="shared" si="77"/>
        <v>69</v>
      </c>
      <c r="HY58" s="197" t="str">
        <f t="shared" si="849"/>
        <v>Cabo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Uruguai</v>
      </c>
      <c r="IK58" s="198">
        <f t="shared" si="80"/>
        <v>69</v>
      </c>
      <c r="IL58" s="197" t="str">
        <f t="shared" si="853"/>
        <v>Cabo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Uruguai</v>
      </c>
      <c r="IX58" s="198">
        <f t="shared" si="83"/>
        <v>69</v>
      </c>
      <c r="IY58" s="197" t="str">
        <f t="shared" si="857"/>
        <v>Cabo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Uruguai</v>
      </c>
      <c r="JK58" s="198">
        <f t="shared" si="86"/>
        <v>69</v>
      </c>
      <c r="JL58" s="197" t="str">
        <f t="shared" si="861"/>
        <v>Cabo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Uruguai</v>
      </c>
      <c r="JX58" s="198">
        <f t="shared" si="89"/>
        <v>69</v>
      </c>
      <c r="JY58" s="197" t="str">
        <f t="shared" si="865"/>
        <v>Cabo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Uruguai</v>
      </c>
      <c r="KK58" s="198">
        <f t="shared" si="92"/>
        <v>69</v>
      </c>
      <c r="KL58" s="197" t="str">
        <f t="shared" si="869"/>
        <v>Cabo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Uruguai</v>
      </c>
      <c r="KX58" s="198">
        <f t="shared" si="95"/>
        <v>69</v>
      </c>
      <c r="KY58" s="197" t="str">
        <f t="shared" si="873"/>
        <v>Cabo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Uruguai</v>
      </c>
      <c r="LK58" s="198">
        <f t="shared" si="98"/>
        <v>69</v>
      </c>
      <c r="LL58" s="197" t="str">
        <f t="shared" si="877"/>
        <v>Cabo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Uruguai</v>
      </c>
      <c r="LX58" s="198">
        <f t="shared" si="101"/>
        <v>69</v>
      </c>
      <c r="LY58" s="197" t="str">
        <f t="shared" si="881"/>
        <v>Cabo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Cabo Verde</v>
      </c>
      <c r="D59" s="198">
        <f>INDEX(Groups!$C$7:$C$65,MATCH(E59,Groups!$D$7:$D$65,0))</f>
        <v>61</v>
      </c>
      <c r="E59" s="197" t="str">
        <f>CalcH!$Q$26</f>
        <v>Arábia Saudita</v>
      </c>
      <c r="F59" s="199" t="str">
        <f>CalcH!$R$26</f>
        <v/>
      </c>
      <c r="G59" s="200" t="str">
        <f>CalcH!$S$26</f>
        <v/>
      </c>
      <c r="I59" s="196">
        <f t="shared" si="0"/>
        <v>69</v>
      </c>
      <c r="J59" s="197" t="str">
        <f t="shared" si="780"/>
        <v>Cabo Verde</v>
      </c>
      <c r="K59" s="198">
        <f t="shared" si="26"/>
        <v>61</v>
      </c>
      <c r="L59" s="197" t="str">
        <f t="shared" si="781"/>
        <v>Arábia Saudita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Cabo Verde</v>
      </c>
      <c r="X59" s="198">
        <f t="shared" si="29"/>
        <v>61</v>
      </c>
      <c r="Y59" s="197" t="str">
        <f t="shared" si="785"/>
        <v>Arábia Saudita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Cabo Verde</v>
      </c>
      <c r="AK59" s="198">
        <f t="shared" si="32"/>
        <v>61</v>
      </c>
      <c r="AL59" s="197" t="str">
        <f t="shared" si="789"/>
        <v>Arábia Saudita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Cabo Verde</v>
      </c>
      <c r="AX59" s="198">
        <f t="shared" si="35"/>
        <v>61</v>
      </c>
      <c r="AY59" s="197" t="str">
        <f t="shared" si="793"/>
        <v>Arábia Saudita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Cabo Verde</v>
      </c>
      <c r="BK59" s="198">
        <f t="shared" si="38"/>
        <v>61</v>
      </c>
      <c r="BL59" s="197" t="str">
        <f t="shared" si="797"/>
        <v>Arábia Saudita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Cabo Verde</v>
      </c>
      <c r="BX59" s="198">
        <f t="shared" si="41"/>
        <v>61</v>
      </c>
      <c r="BY59" s="197" t="str">
        <f t="shared" si="801"/>
        <v>Arábia Saudita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Cabo Verde</v>
      </c>
      <c r="CK59" s="198">
        <f t="shared" si="44"/>
        <v>61</v>
      </c>
      <c r="CL59" s="197" t="str">
        <f t="shared" si="805"/>
        <v>Arábia Saudita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Cabo Verde</v>
      </c>
      <c r="CX59" s="198">
        <f t="shared" si="47"/>
        <v>61</v>
      </c>
      <c r="CY59" s="197" t="str">
        <f t="shared" si="809"/>
        <v>Arábia Saudita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Cabo Verde</v>
      </c>
      <c r="DK59" s="198">
        <f t="shared" si="50"/>
        <v>61</v>
      </c>
      <c r="DL59" s="197" t="str">
        <f t="shared" si="813"/>
        <v>Arábia Saudita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Cabo Verde</v>
      </c>
      <c r="DX59" s="198">
        <f t="shared" si="53"/>
        <v>61</v>
      </c>
      <c r="DY59" s="197" t="str">
        <f t="shared" si="817"/>
        <v>Arábia Saudita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Cabo Verde</v>
      </c>
      <c r="EK59" s="198">
        <f t="shared" si="56"/>
        <v>61</v>
      </c>
      <c r="EL59" s="197" t="str">
        <f t="shared" si="821"/>
        <v>Arábia Saudita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Cabo Verde</v>
      </c>
      <c r="EX59" s="198">
        <f t="shared" si="59"/>
        <v>61</v>
      </c>
      <c r="EY59" s="197" t="str">
        <f t="shared" si="825"/>
        <v>Arábia Saudita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Cabo Verde</v>
      </c>
      <c r="FK59" s="198">
        <f t="shared" si="62"/>
        <v>61</v>
      </c>
      <c r="FL59" s="197" t="str">
        <f t="shared" si="829"/>
        <v>Arábia Saudita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Cabo Verde</v>
      </c>
      <c r="FX59" s="198">
        <f t="shared" si="65"/>
        <v>61</v>
      </c>
      <c r="FY59" s="197" t="str">
        <f t="shared" si="833"/>
        <v>Arábia Saudita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Cabo Verde</v>
      </c>
      <c r="GK59" s="198">
        <f t="shared" si="68"/>
        <v>61</v>
      </c>
      <c r="GL59" s="197" t="str">
        <f t="shared" si="837"/>
        <v>Arábia Saudita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Cabo Verde</v>
      </c>
      <c r="GX59" s="198">
        <f t="shared" si="71"/>
        <v>61</v>
      </c>
      <c r="GY59" s="197" t="str">
        <f t="shared" si="841"/>
        <v>Arábia Saudita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Cabo Verde</v>
      </c>
      <c r="HK59" s="198">
        <f t="shared" si="74"/>
        <v>61</v>
      </c>
      <c r="HL59" s="197" t="str">
        <f t="shared" si="845"/>
        <v>Arábia Saudita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Cabo Verde</v>
      </c>
      <c r="HX59" s="198">
        <f t="shared" si="77"/>
        <v>61</v>
      </c>
      <c r="HY59" s="197" t="str">
        <f t="shared" si="849"/>
        <v>Arábia Saudita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Cabo Verde</v>
      </c>
      <c r="IK59" s="198">
        <f t="shared" si="80"/>
        <v>61</v>
      </c>
      <c r="IL59" s="197" t="str">
        <f t="shared" si="853"/>
        <v>Arábia Saudita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Cabo Verde</v>
      </c>
      <c r="IX59" s="198">
        <f t="shared" si="83"/>
        <v>61</v>
      </c>
      <c r="IY59" s="197" t="str">
        <f t="shared" si="857"/>
        <v>Arábia Saudita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Cabo Verde</v>
      </c>
      <c r="JK59" s="198">
        <f t="shared" si="86"/>
        <v>61</v>
      </c>
      <c r="JL59" s="197" t="str">
        <f t="shared" si="861"/>
        <v>Arábia Saudita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Cabo Verde</v>
      </c>
      <c r="JX59" s="198">
        <f t="shared" si="89"/>
        <v>61</v>
      </c>
      <c r="JY59" s="197" t="str">
        <f t="shared" si="865"/>
        <v>Arábia Saudita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Cabo Verde</v>
      </c>
      <c r="KK59" s="198">
        <f t="shared" si="92"/>
        <v>61</v>
      </c>
      <c r="KL59" s="197" t="str">
        <f t="shared" si="869"/>
        <v>Arábia Saudita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Cabo Verde</v>
      </c>
      <c r="KX59" s="198">
        <f t="shared" si="95"/>
        <v>61</v>
      </c>
      <c r="KY59" s="197" t="str">
        <f t="shared" si="873"/>
        <v>Arábia Saudita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Cabo Verde</v>
      </c>
      <c r="LK59" s="198">
        <f t="shared" si="98"/>
        <v>61</v>
      </c>
      <c r="LL59" s="197" t="str">
        <f t="shared" si="877"/>
        <v>Arábia Saudita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Cabo Verde</v>
      </c>
      <c r="LX59" s="198">
        <f t="shared" si="101"/>
        <v>61</v>
      </c>
      <c r="LY59" s="197" t="str">
        <f t="shared" si="881"/>
        <v>Arábia Saudita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Uruguai</v>
      </c>
      <c r="D60" s="198">
        <f>INDEX(Groups!$C$7:$C$65,MATCH(E60,Groups!$D$7:$D$65,0))</f>
        <v>2</v>
      </c>
      <c r="E60" s="197" t="str">
        <f>CalcH!$Q$27</f>
        <v>Espanha</v>
      </c>
      <c r="F60" s="199" t="str">
        <f>CalcH!$R$27</f>
        <v/>
      </c>
      <c r="G60" s="200" t="str">
        <f>CalcH!$S$27</f>
        <v/>
      </c>
      <c r="I60" s="196">
        <f t="shared" si="0"/>
        <v>17</v>
      </c>
      <c r="J60" s="197" t="str">
        <f t="shared" si="780"/>
        <v>Uruguai</v>
      </c>
      <c r="K60" s="198">
        <f t="shared" si="26"/>
        <v>2</v>
      </c>
      <c r="L60" s="197" t="str">
        <f t="shared" si="781"/>
        <v>Espanha</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Uruguai</v>
      </c>
      <c r="X60" s="198">
        <f t="shared" si="29"/>
        <v>2</v>
      </c>
      <c r="Y60" s="197" t="str">
        <f t="shared" si="785"/>
        <v>Espanha</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Uruguai</v>
      </c>
      <c r="AK60" s="198">
        <f t="shared" si="32"/>
        <v>2</v>
      </c>
      <c r="AL60" s="197" t="str">
        <f t="shared" si="789"/>
        <v>Espanha</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Uruguai</v>
      </c>
      <c r="AX60" s="198">
        <f t="shared" si="35"/>
        <v>2</v>
      </c>
      <c r="AY60" s="197" t="str">
        <f t="shared" si="793"/>
        <v>Espanha</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Uruguai</v>
      </c>
      <c r="BK60" s="198">
        <f t="shared" si="38"/>
        <v>2</v>
      </c>
      <c r="BL60" s="197" t="str">
        <f t="shared" si="797"/>
        <v>Espanha</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Uruguai</v>
      </c>
      <c r="BX60" s="198">
        <f t="shared" si="41"/>
        <v>2</v>
      </c>
      <c r="BY60" s="197" t="str">
        <f t="shared" si="801"/>
        <v>Espanha</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Uruguai</v>
      </c>
      <c r="CK60" s="198">
        <f t="shared" si="44"/>
        <v>2</v>
      </c>
      <c r="CL60" s="197" t="str">
        <f t="shared" si="805"/>
        <v>Espanha</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Uruguai</v>
      </c>
      <c r="CX60" s="198">
        <f t="shared" si="47"/>
        <v>2</v>
      </c>
      <c r="CY60" s="197" t="str">
        <f t="shared" si="809"/>
        <v>Espanha</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Uruguai</v>
      </c>
      <c r="DK60" s="198">
        <f t="shared" si="50"/>
        <v>2</v>
      </c>
      <c r="DL60" s="197" t="str">
        <f t="shared" si="813"/>
        <v>Espanha</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Uruguai</v>
      </c>
      <c r="DX60" s="198">
        <f t="shared" si="53"/>
        <v>2</v>
      </c>
      <c r="DY60" s="197" t="str">
        <f t="shared" si="817"/>
        <v>Espanha</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Uruguai</v>
      </c>
      <c r="EK60" s="198">
        <f t="shared" si="56"/>
        <v>2</v>
      </c>
      <c r="EL60" s="197" t="str">
        <f t="shared" si="821"/>
        <v>Espanha</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Uruguai</v>
      </c>
      <c r="EX60" s="198">
        <f t="shared" si="59"/>
        <v>2</v>
      </c>
      <c r="EY60" s="197" t="str">
        <f t="shared" si="825"/>
        <v>Espanha</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Uruguai</v>
      </c>
      <c r="FK60" s="198">
        <f t="shared" si="62"/>
        <v>2</v>
      </c>
      <c r="FL60" s="197" t="str">
        <f t="shared" si="829"/>
        <v>Espanha</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Uruguai</v>
      </c>
      <c r="FX60" s="198">
        <f t="shared" si="65"/>
        <v>2</v>
      </c>
      <c r="FY60" s="197" t="str">
        <f t="shared" si="833"/>
        <v>Espanha</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Uruguai</v>
      </c>
      <c r="GK60" s="198">
        <f t="shared" si="68"/>
        <v>2</v>
      </c>
      <c r="GL60" s="197" t="str">
        <f t="shared" si="837"/>
        <v>Espanha</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Uruguai</v>
      </c>
      <c r="GX60" s="198">
        <f t="shared" si="71"/>
        <v>2</v>
      </c>
      <c r="GY60" s="197" t="str">
        <f t="shared" si="841"/>
        <v>Espanha</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Uruguai</v>
      </c>
      <c r="HK60" s="198">
        <f t="shared" si="74"/>
        <v>2</v>
      </c>
      <c r="HL60" s="197" t="str">
        <f t="shared" si="845"/>
        <v>Espanha</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Uruguai</v>
      </c>
      <c r="HX60" s="198">
        <f t="shared" si="77"/>
        <v>2</v>
      </c>
      <c r="HY60" s="197" t="str">
        <f t="shared" si="849"/>
        <v>Espanha</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Uruguai</v>
      </c>
      <c r="IK60" s="198">
        <f t="shared" si="80"/>
        <v>2</v>
      </c>
      <c r="IL60" s="197" t="str">
        <f t="shared" si="853"/>
        <v>Espanha</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Uruguai</v>
      </c>
      <c r="IX60" s="198">
        <f t="shared" si="83"/>
        <v>2</v>
      </c>
      <c r="IY60" s="197" t="str">
        <f t="shared" si="857"/>
        <v>Espanha</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Uruguai</v>
      </c>
      <c r="JK60" s="198">
        <f t="shared" si="86"/>
        <v>2</v>
      </c>
      <c r="JL60" s="197" t="str">
        <f t="shared" si="861"/>
        <v>Espanha</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Uruguai</v>
      </c>
      <c r="JX60" s="198">
        <f t="shared" si="89"/>
        <v>2</v>
      </c>
      <c r="JY60" s="197" t="str">
        <f t="shared" si="865"/>
        <v>Espanha</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Uruguai</v>
      </c>
      <c r="KK60" s="198">
        <f t="shared" si="92"/>
        <v>2</v>
      </c>
      <c r="KL60" s="197" t="str">
        <f t="shared" si="869"/>
        <v>Espanha</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Uruguai</v>
      </c>
      <c r="KX60" s="198">
        <f t="shared" si="95"/>
        <v>2</v>
      </c>
      <c r="KY60" s="197" t="str">
        <f t="shared" si="873"/>
        <v>Espanha</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Uruguai</v>
      </c>
      <c r="LK60" s="198">
        <f t="shared" si="98"/>
        <v>2</v>
      </c>
      <c r="LL60" s="197" t="str">
        <f t="shared" si="877"/>
        <v>Espanha</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Uruguai</v>
      </c>
      <c r="LX60" s="198">
        <f t="shared" si="101"/>
        <v>2</v>
      </c>
      <c r="LY60" s="197" t="str">
        <f t="shared" si="881"/>
        <v>Espanha</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França</v>
      </c>
      <c r="D62" s="198">
        <f>INDEX(Groups!$C$7:$C$65,MATCH(E62,Groups!$D$7:$D$65,0))</f>
        <v>14</v>
      </c>
      <c r="E62" s="197" t="str">
        <f>CalcI!$Q$22</f>
        <v>Senegal</v>
      </c>
      <c r="F62" s="199" t="str">
        <f>CalcI!$R$22</f>
        <v/>
      </c>
      <c r="G62" s="200" t="str">
        <f>CalcI!$S$22</f>
        <v/>
      </c>
      <c r="I62" s="196">
        <f t="shared" si="0"/>
        <v>1</v>
      </c>
      <c r="J62" s="197" t="str">
        <f t="shared" ref="J62:J67" si="884">$C62</f>
        <v>França</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França</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França</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França</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França</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França</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França</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França</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França</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França</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França</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França</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França</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França</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França</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França</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França</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França</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França</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França</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França</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França</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França</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França</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França</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França</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Iraque</v>
      </c>
      <c r="D63" s="198">
        <f>INDEX(Groups!$C$7:$C$65,MATCH(E63,Groups!$D$7:$D$65,0))</f>
        <v>31</v>
      </c>
      <c r="E63" s="197" t="str">
        <f>CalcI!$Q$23</f>
        <v>Noruega</v>
      </c>
      <c r="F63" s="729" t="str">
        <f>CalcI!$R$23</f>
        <v/>
      </c>
      <c r="G63" s="200" t="str">
        <f>CalcI!$S$23</f>
        <v/>
      </c>
      <c r="I63" s="196">
        <f t="shared" si="0"/>
        <v>57</v>
      </c>
      <c r="J63" s="197" t="str">
        <f t="shared" si="884"/>
        <v>Iraque</v>
      </c>
      <c r="K63" s="198">
        <f t="shared" si="26"/>
        <v>31</v>
      </c>
      <c r="L63" s="197" t="str">
        <f t="shared" si="885"/>
        <v>Noruega</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Iraque</v>
      </c>
      <c r="X63" s="198">
        <f t="shared" si="29"/>
        <v>31</v>
      </c>
      <c r="Y63" s="197" t="str">
        <f t="shared" si="889"/>
        <v>Noruega</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Iraque</v>
      </c>
      <c r="AK63" s="198">
        <f t="shared" si="32"/>
        <v>31</v>
      </c>
      <c r="AL63" s="197" t="str">
        <f t="shared" si="893"/>
        <v>Noruega</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Iraque</v>
      </c>
      <c r="AX63" s="198">
        <f t="shared" si="35"/>
        <v>31</v>
      </c>
      <c r="AY63" s="197" t="str">
        <f t="shared" si="897"/>
        <v>Noruega</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Iraque</v>
      </c>
      <c r="BK63" s="198">
        <f t="shared" si="38"/>
        <v>31</v>
      </c>
      <c r="BL63" s="197" t="str">
        <f t="shared" si="901"/>
        <v>Noruega</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Iraque</v>
      </c>
      <c r="BX63" s="198">
        <f t="shared" si="41"/>
        <v>31</v>
      </c>
      <c r="BY63" s="197" t="str">
        <f t="shared" si="905"/>
        <v>Noruega</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Iraque</v>
      </c>
      <c r="CK63" s="198">
        <f t="shared" si="44"/>
        <v>31</v>
      </c>
      <c r="CL63" s="197" t="str">
        <f t="shared" si="909"/>
        <v>Noruega</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Iraque</v>
      </c>
      <c r="CX63" s="198">
        <f t="shared" si="47"/>
        <v>31</v>
      </c>
      <c r="CY63" s="197" t="str">
        <f t="shared" si="913"/>
        <v>Noruega</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Iraque</v>
      </c>
      <c r="DK63" s="198">
        <f t="shared" si="50"/>
        <v>31</v>
      </c>
      <c r="DL63" s="197" t="str">
        <f t="shared" si="917"/>
        <v>Noruega</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Iraque</v>
      </c>
      <c r="DX63" s="198">
        <f t="shared" si="53"/>
        <v>31</v>
      </c>
      <c r="DY63" s="197" t="str">
        <f t="shared" si="921"/>
        <v>Noruega</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Iraque</v>
      </c>
      <c r="EK63" s="198">
        <f t="shared" si="56"/>
        <v>31</v>
      </c>
      <c r="EL63" s="197" t="str">
        <f t="shared" si="925"/>
        <v>Noruega</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Iraque</v>
      </c>
      <c r="EX63" s="198">
        <f t="shared" si="59"/>
        <v>31</v>
      </c>
      <c r="EY63" s="197" t="str">
        <f t="shared" si="929"/>
        <v>Noruega</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Iraque</v>
      </c>
      <c r="FK63" s="198">
        <f t="shared" si="62"/>
        <v>31</v>
      </c>
      <c r="FL63" s="197" t="str">
        <f t="shared" si="933"/>
        <v>Noruega</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Iraque</v>
      </c>
      <c r="FX63" s="198">
        <f t="shared" si="65"/>
        <v>31</v>
      </c>
      <c r="FY63" s="197" t="str">
        <f t="shared" si="937"/>
        <v>Noruega</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Iraque</v>
      </c>
      <c r="GK63" s="198">
        <f t="shared" si="68"/>
        <v>31</v>
      </c>
      <c r="GL63" s="197" t="str">
        <f t="shared" si="941"/>
        <v>Noruega</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Iraque</v>
      </c>
      <c r="GX63" s="198">
        <f t="shared" si="71"/>
        <v>31</v>
      </c>
      <c r="GY63" s="197" t="str">
        <f t="shared" si="945"/>
        <v>Noruega</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Iraque</v>
      </c>
      <c r="HK63" s="198">
        <f t="shared" si="74"/>
        <v>31</v>
      </c>
      <c r="HL63" s="197" t="str">
        <f t="shared" si="949"/>
        <v>Noruega</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Iraque</v>
      </c>
      <c r="HX63" s="198">
        <f t="shared" si="77"/>
        <v>31</v>
      </c>
      <c r="HY63" s="197" t="str">
        <f t="shared" si="953"/>
        <v>Noruega</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Iraque</v>
      </c>
      <c r="IK63" s="198">
        <f t="shared" si="80"/>
        <v>31</v>
      </c>
      <c r="IL63" s="197" t="str">
        <f t="shared" si="957"/>
        <v>Noruega</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Iraque</v>
      </c>
      <c r="IX63" s="198">
        <f t="shared" si="83"/>
        <v>31</v>
      </c>
      <c r="IY63" s="197" t="str">
        <f t="shared" si="961"/>
        <v>Noruega</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Iraque</v>
      </c>
      <c r="JK63" s="198">
        <f t="shared" si="86"/>
        <v>31</v>
      </c>
      <c r="JL63" s="197" t="str">
        <f t="shared" si="965"/>
        <v>Noruega</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Iraque</v>
      </c>
      <c r="JX63" s="198">
        <f t="shared" si="89"/>
        <v>31</v>
      </c>
      <c r="JY63" s="197" t="str">
        <f t="shared" si="969"/>
        <v>Noruega</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Iraque</v>
      </c>
      <c r="KK63" s="198">
        <f t="shared" si="92"/>
        <v>31</v>
      </c>
      <c r="KL63" s="197" t="str">
        <f t="shared" si="973"/>
        <v>Noruega</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Iraque</v>
      </c>
      <c r="KX63" s="198">
        <f t="shared" si="95"/>
        <v>31</v>
      </c>
      <c r="KY63" s="197" t="str">
        <f t="shared" si="977"/>
        <v>Noruega</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Iraque</v>
      </c>
      <c r="LK63" s="198">
        <f t="shared" si="98"/>
        <v>31</v>
      </c>
      <c r="LL63" s="197" t="str">
        <f t="shared" si="981"/>
        <v>Noruega</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Iraque</v>
      </c>
      <c r="LX63" s="198">
        <f t="shared" si="101"/>
        <v>31</v>
      </c>
      <c r="LY63" s="197" t="str">
        <f t="shared" si="985"/>
        <v>Noruega</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França</v>
      </c>
      <c r="D64" s="198">
        <f>INDEX(Groups!$C$7:$C$65,MATCH(E64,Groups!$D$7:$D$65,0))</f>
        <v>57</v>
      </c>
      <c r="E64" s="197" t="str">
        <f>CalcI!$Q$24</f>
        <v>Iraque</v>
      </c>
      <c r="F64" s="199" t="str">
        <f>CalcI!$R$24</f>
        <v/>
      </c>
      <c r="G64" s="200" t="str">
        <f>CalcI!$S$24</f>
        <v/>
      </c>
      <c r="I64" s="196">
        <f t="shared" si="0"/>
        <v>1</v>
      </c>
      <c r="J64" s="197" t="str">
        <f t="shared" si="884"/>
        <v>França</v>
      </c>
      <c r="K64" s="198">
        <f t="shared" si="26"/>
        <v>57</v>
      </c>
      <c r="L64" s="197" t="str">
        <f t="shared" si="885"/>
        <v>Iraque</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França</v>
      </c>
      <c r="X64" s="198">
        <f t="shared" si="29"/>
        <v>57</v>
      </c>
      <c r="Y64" s="197" t="str">
        <f t="shared" si="889"/>
        <v>Iraque</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França</v>
      </c>
      <c r="AK64" s="198">
        <f t="shared" si="32"/>
        <v>57</v>
      </c>
      <c r="AL64" s="197" t="str">
        <f t="shared" si="893"/>
        <v>Iraque</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França</v>
      </c>
      <c r="AX64" s="198">
        <f t="shared" si="35"/>
        <v>57</v>
      </c>
      <c r="AY64" s="197" t="str">
        <f t="shared" si="897"/>
        <v>Iraque</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França</v>
      </c>
      <c r="BK64" s="198">
        <f t="shared" si="38"/>
        <v>57</v>
      </c>
      <c r="BL64" s="197" t="str">
        <f t="shared" si="901"/>
        <v>Iraque</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França</v>
      </c>
      <c r="BX64" s="198">
        <f t="shared" si="41"/>
        <v>57</v>
      </c>
      <c r="BY64" s="197" t="str">
        <f t="shared" si="905"/>
        <v>Iraque</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França</v>
      </c>
      <c r="CK64" s="198">
        <f t="shared" si="44"/>
        <v>57</v>
      </c>
      <c r="CL64" s="197" t="str">
        <f t="shared" si="909"/>
        <v>Iraque</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França</v>
      </c>
      <c r="CX64" s="198">
        <f t="shared" si="47"/>
        <v>57</v>
      </c>
      <c r="CY64" s="197" t="str">
        <f t="shared" si="913"/>
        <v>Iraque</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França</v>
      </c>
      <c r="DK64" s="198">
        <f t="shared" si="50"/>
        <v>57</v>
      </c>
      <c r="DL64" s="197" t="str">
        <f t="shared" si="917"/>
        <v>Iraque</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França</v>
      </c>
      <c r="DX64" s="198">
        <f t="shared" si="53"/>
        <v>57</v>
      </c>
      <c r="DY64" s="197" t="str">
        <f t="shared" si="921"/>
        <v>Iraque</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França</v>
      </c>
      <c r="EK64" s="198">
        <f t="shared" si="56"/>
        <v>57</v>
      </c>
      <c r="EL64" s="197" t="str">
        <f t="shared" si="925"/>
        <v>Iraque</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França</v>
      </c>
      <c r="EX64" s="198">
        <f t="shared" si="59"/>
        <v>57</v>
      </c>
      <c r="EY64" s="197" t="str">
        <f t="shared" si="929"/>
        <v>Iraque</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França</v>
      </c>
      <c r="FK64" s="198">
        <f t="shared" si="62"/>
        <v>57</v>
      </c>
      <c r="FL64" s="197" t="str">
        <f t="shared" si="933"/>
        <v>Iraque</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França</v>
      </c>
      <c r="FX64" s="198">
        <f t="shared" si="65"/>
        <v>57</v>
      </c>
      <c r="FY64" s="197" t="str">
        <f t="shared" si="937"/>
        <v>Iraque</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França</v>
      </c>
      <c r="GK64" s="198">
        <f t="shared" si="68"/>
        <v>57</v>
      </c>
      <c r="GL64" s="197" t="str">
        <f t="shared" si="941"/>
        <v>Iraque</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França</v>
      </c>
      <c r="GX64" s="198">
        <f t="shared" si="71"/>
        <v>57</v>
      </c>
      <c r="GY64" s="197" t="str">
        <f t="shared" si="945"/>
        <v>Iraque</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França</v>
      </c>
      <c r="HK64" s="198">
        <f t="shared" si="74"/>
        <v>57</v>
      </c>
      <c r="HL64" s="197" t="str">
        <f t="shared" si="949"/>
        <v>Iraque</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França</v>
      </c>
      <c r="HX64" s="198">
        <f t="shared" si="77"/>
        <v>57</v>
      </c>
      <c r="HY64" s="197" t="str">
        <f t="shared" si="953"/>
        <v>Iraque</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França</v>
      </c>
      <c r="IK64" s="198">
        <f t="shared" si="80"/>
        <v>57</v>
      </c>
      <c r="IL64" s="197" t="str">
        <f t="shared" si="957"/>
        <v>Iraque</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França</v>
      </c>
      <c r="IX64" s="198">
        <f t="shared" si="83"/>
        <v>57</v>
      </c>
      <c r="IY64" s="197" t="str">
        <f t="shared" si="961"/>
        <v>Iraque</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França</v>
      </c>
      <c r="JK64" s="198">
        <f t="shared" si="86"/>
        <v>57</v>
      </c>
      <c r="JL64" s="197" t="str">
        <f t="shared" si="965"/>
        <v>Iraque</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França</v>
      </c>
      <c r="JX64" s="198">
        <f t="shared" si="89"/>
        <v>57</v>
      </c>
      <c r="JY64" s="197" t="str">
        <f t="shared" si="969"/>
        <v>Iraque</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França</v>
      </c>
      <c r="KK64" s="198">
        <f t="shared" si="92"/>
        <v>57</v>
      </c>
      <c r="KL64" s="197" t="str">
        <f t="shared" si="973"/>
        <v>Iraque</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França</v>
      </c>
      <c r="KX64" s="198">
        <f t="shared" si="95"/>
        <v>57</v>
      </c>
      <c r="KY64" s="197" t="str">
        <f t="shared" si="977"/>
        <v>Iraque</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França</v>
      </c>
      <c r="LK64" s="198">
        <f t="shared" si="98"/>
        <v>57</v>
      </c>
      <c r="LL64" s="197" t="str">
        <f t="shared" si="981"/>
        <v>Iraque</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França</v>
      </c>
      <c r="LX64" s="198">
        <f t="shared" si="101"/>
        <v>57</v>
      </c>
      <c r="LY64" s="197" t="str">
        <f t="shared" si="985"/>
        <v>Iraque</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Noruega</v>
      </c>
      <c r="D65" s="198">
        <f>INDEX(Groups!$C$7:$C$65,MATCH(E65,Groups!$D$7:$D$65,0))</f>
        <v>14</v>
      </c>
      <c r="E65" s="197" t="str">
        <f>CalcI!$Q$25</f>
        <v>Senegal</v>
      </c>
      <c r="F65" s="199" t="str">
        <f>CalcI!$R$25</f>
        <v/>
      </c>
      <c r="G65" s="200" t="str">
        <f>CalcI!$S$25</f>
        <v/>
      </c>
      <c r="I65" s="196">
        <f t="shared" si="0"/>
        <v>31</v>
      </c>
      <c r="J65" s="197" t="str">
        <f t="shared" si="884"/>
        <v>Noruega</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Noruega</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Noruega</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Noruega</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Noruega</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Noruega</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Noruega</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Noruega</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Noruega</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Noruega</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Noruega</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Noruega</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Noruega</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Noruega</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Noruega</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Noruega</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Noruega</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Noruega</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Noruega</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Noruega</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Noruega</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Noruega</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Noruega</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Noruega</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Noruega</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Noruega</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Noruega</v>
      </c>
      <c r="D66" s="198">
        <f>INDEX(Groups!$C$7:$C$65,MATCH(E66,Groups!$D$7:$D$65,0))</f>
        <v>1</v>
      </c>
      <c r="E66" s="197" t="str">
        <f>CalcI!$Q$26</f>
        <v>França</v>
      </c>
      <c r="F66" s="199" t="str">
        <f>CalcI!$R$26</f>
        <v/>
      </c>
      <c r="G66" s="200" t="str">
        <f>CalcI!$S$26</f>
        <v/>
      </c>
      <c r="I66" s="196">
        <f t="shared" si="0"/>
        <v>31</v>
      </c>
      <c r="J66" s="197" t="str">
        <f t="shared" si="884"/>
        <v>Noruega</v>
      </c>
      <c r="K66" s="198">
        <f t="shared" si="26"/>
        <v>1</v>
      </c>
      <c r="L66" s="197" t="str">
        <f t="shared" si="885"/>
        <v>França</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Noruega</v>
      </c>
      <c r="X66" s="198">
        <f t="shared" si="29"/>
        <v>1</v>
      </c>
      <c r="Y66" s="197" t="str">
        <f t="shared" si="889"/>
        <v>França</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Noruega</v>
      </c>
      <c r="AK66" s="198">
        <f t="shared" si="32"/>
        <v>1</v>
      </c>
      <c r="AL66" s="197" t="str">
        <f t="shared" si="893"/>
        <v>França</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Noruega</v>
      </c>
      <c r="AX66" s="198">
        <f t="shared" si="35"/>
        <v>1</v>
      </c>
      <c r="AY66" s="197" t="str">
        <f t="shared" si="897"/>
        <v>França</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Noruega</v>
      </c>
      <c r="BK66" s="198">
        <f t="shared" si="38"/>
        <v>1</v>
      </c>
      <c r="BL66" s="197" t="str">
        <f t="shared" si="901"/>
        <v>França</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Noruega</v>
      </c>
      <c r="BX66" s="198">
        <f t="shared" si="41"/>
        <v>1</v>
      </c>
      <c r="BY66" s="197" t="str">
        <f t="shared" si="905"/>
        <v>França</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Noruega</v>
      </c>
      <c r="CK66" s="198">
        <f t="shared" si="44"/>
        <v>1</v>
      </c>
      <c r="CL66" s="197" t="str">
        <f t="shared" si="909"/>
        <v>França</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Noruega</v>
      </c>
      <c r="CX66" s="198">
        <f t="shared" si="47"/>
        <v>1</v>
      </c>
      <c r="CY66" s="197" t="str">
        <f t="shared" si="913"/>
        <v>França</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Noruega</v>
      </c>
      <c r="DK66" s="198">
        <f t="shared" si="50"/>
        <v>1</v>
      </c>
      <c r="DL66" s="197" t="str">
        <f t="shared" si="917"/>
        <v>França</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Noruega</v>
      </c>
      <c r="DX66" s="198">
        <f t="shared" si="53"/>
        <v>1</v>
      </c>
      <c r="DY66" s="197" t="str">
        <f t="shared" si="921"/>
        <v>França</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Noruega</v>
      </c>
      <c r="EK66" s="198">
        <f t="shared" si="56"/>
        <v>1</v>
      </c>
      <c r="EL66" s="197" t="str">
        <f t="shared" si="925"/>
        <v>França</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Noruega</v>
      </c>
      <c r="EX66" s="198">
        <f t="shared" si="59"/>
        <v>1</v>
      </c>
      <c r="EY66" s="197" t="str">
        <f t="shared" si="929"/>
        <v>França</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Noruega</v>
      </c>
      <c r="FK66" s="198">
        <f t="shared" si="62"/>
        <v>1</v>
      </c>
      <c r="FL66" s="197" t="str">
        <f t="shared" si="933"/>
        <v>França</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Noruega</v>
      </c>
      <c r="FX66" s="198">
        <f t="shared" si="65"/>
        <v>1</v>
      </c>
      <c r="FY66" s="197" t="str">
        <f t="shared" si="937"/>
        <v>França</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Noruega</v>
      </c>
      <c r="GK66" s="198">
        <f t="shared" si="68"/>
        <v>1</v>
      </c>
      <c r="GL66" s="197" t="str">
        <f t="shared" si="941"/>
        <v>França</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Noruega</v>
      </c>
      <c r="GX66" s="198">
        <f t="shared" si="71"/>
        <v>1</v>
      </c>
      <c r="GY66" s="197" t="str">
        <f t="shared" si="945"/>
        <v>França</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Noruega</v>
      </c>
      <c r="HK66" s="198">
        <f t="shared" si="74"/>
        <v>1</v>
      </c>
      <c r="HL66" s="197" t="str">
        <f t="shared" si="949"/>
        <v>França</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Noruega</v>
      </c>
      <c r="HX66" s="198">
        <f t="shared" si="77"/>
        <v>1</v>
      </c>
      <c r="HY66" s="197" t="str">
        <f t="shared" si="953"/>
        <v>França</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Noruega</v>
      </c>
      <c r="IK66" s="198">
        <f t="shared" si="80"/>
        <v>1</v>
      </c>
      <c r="IL66" s="197" t="str">
        <f t="shared" si="957"/>
        <v>França</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Noruega</v>
      </c>
      <c r="IX66" s="198">
        <f t="shared" si="83"/>
        <v>1</v>
      </c>
      <c r="IY66" s="197" t="str">
        <f t="shared" si="961"/>
        <v>França</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Noruega</v>
      </c>
      <c r="JK66" s="198">
        <f t="shared" si="86"/>
        <v>1</v>
      </c>
      <c r="JL66" s="197" t="str">
        <f t="shared" si="965"/>
        <v>França</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Noruega</v>
      </c>
      <c r="JX66" s="198">
        <f t="shared" si="89"/>
        <v>1</v>
      </c>
      <c r="JY66" s="197" t="str">
        <f t="shared" si="969"/>
        <v>França</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Noruega</v>
      </c>
      <c r="KK66" s="198">
        <f t="shared" si="92"/>
        <v>1</v>
      </c>
      <c r="KL66" s="197" t="str">
        <f t="shared" si="973"/>
        <v>França</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Noruega</v>
      </c>
      <c r="KX66" s="198">
        <f t="shared" si="95"/>
        <v>1</v>
      </c>
      <c r="KY66" s="197" t="str">
        <f t="shared" si="977"/>
        <v>França</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Noruega</v>
      </c>
      <c r="LK66" s="198">
        <f t="shared" si="98"/>
        <v>1</v>
      </c>
      <c r="LL66" s="197" t="str">
        <f t="shared" si="981"/>
        <v>França</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Noruega</v>
      </c>
      <c r="LX66" s="198">
        <f t="shared" si="101"/>
        <v>1</v>
      </c>
      <c r="LY66" s="197" t="str">
        <f t="shared" si="985"/>
        <v>França</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Iraque</v>
      </c>
      <c r="F67" s="199" t="str">
        <f>CalcI!$R$27</f>
        <v/>
      </c>
      <c r="G67" s="200" t="str">
        <f>CalcI!$S$27</f>
        <v/>
      </c>
      <c r="I67" s="196">
        <f t="shared" si="0"/>
        <v>14</v>
      </c>
      <c r="J67" s="197" t="str">
        <f t="shared" si="884"/>
        <v>Senegal</v>
      </c>
      <c r="K67" s="198">
        <f t="shared" si="26"/>
        <v>57</v>
      </c>
      <c r="L67" s="197" t="str">
        <f t="shared" si="885"/>
        <v>Iraque</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Iraque</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Iraque</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Iraque</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Iraque</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Iraque</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Iraque</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Iraque</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Iraque</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Iraque</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Iraque</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Iraque</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Iraque</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Iraque</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Iraque</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Iraque</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Iraque</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Iraque</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Iraque</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Iraque</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Iraque</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Iraque</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Iraque</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Iraque</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Iraque</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Iraque</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Argélia</v>
      </c>
      <c r="F69" s="199" t="str">
        <f>CalcJ!$R$22</f>
        <v/>
      </c>
      <c r="G69" s="200" t="str">
        <f>CalcJ!$S$22</f>
        <v/>
      </c>
      <c r="I69" s="196">
        <f t="shared" ref="I69:I88" si="988">$B69</f>
        <v>3</v>
      </c>
      <c r="J69" s="197" t="str">
        <f t="shared" ref="J69:J74" si="989">$C69</f>
        <v>Argentina</v>
      </c>
      <c r="K69" s="198">
        <f t="shared" si="26"/>
        <v>28</v>
      </c>
      <c r="L69" s="197" t="str">
        <f t="shared" ref="L69:L74" si="990">$E69</f>
        <v>Argélia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Argélia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Argélia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Argélia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Argélia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Argélia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Argélia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Argélia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Argélia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Argélia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Argélia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Argélia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Argélia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Argélia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Argélia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Argélia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Argélia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Argélia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Argélia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Argélia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Argélia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Argélia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Argélia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Argélia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Argélia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Argélia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Áustria</v>
      </c>
      <c r="D70" s="198">
        <f>INDEX(Groups!$C$7:$C$65,MATCH(E70,Groups!$D$7:$D$65,0))</f>
        <v>63</v>
      </c>
      <c r="E70" s="197" t="str">
        <f>CalcJ!$Q$23</f>
        <v>Jordânia</v>
      </c>
      <c r="F70" s="729" t="str">
        <f>CalcJ!$R$23</f>
        <v/>
      </c>
      <c r="G70" s="200" t="str">
        <f>CalcJ!$S$23</f>
        <v/>
      </c>
      <c r="I70" s="196">
        <f t="shared" si="988"/>
        <v>24</v>
      </c>
      <c r="J70" s="197" t="str">
        <f t="shared" si="989"/>
        <v>Áustria</v>
      </c>
      <c r="K70" s="198">
        <f t="shared" ref="K70:K74" si="1118">$D70</f>
        <v>63</v>
      </c>
      <c r="L70" s="197" t="str">
        <f t="shared" si="990"/>
        <v>Jordânia</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Áustria</v>
      </c>
      <c r="X70" s="198">
        <f t="shared" ref="X70:X74" si="1119">$D70</f>
        <v>63</v>
      </c>
      <c r="Y70" s="197" t="str">
        <f t="shared" si="995"/>
        <v>Jordânia</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Áustria</v>
      </c>
      <c r="AK70" s="198">
        <f t="shared" ref="AK70:AK74" si="1120">$D70</f>
        <v>63</v>
      </c>
      <c r="AL70" s="197" t="str">
        <f t="shared" si="1000"/>
        <v>Jordânia</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Áustria</v>
      </c>
      <c r="AX70" s="198">
        <f t="shared" ref="AX70:AX74" si="1121">$D70</f>
        <v>63</v>
      </c>
      <c r="AY70" s="197" t="str">
        <f t="shared" si="1005"/>
        <v>Jordânia</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Áustria</v>
      </c>
      <c r="BK70" s="198">
        <f t="shared" ref="BK70:BK74" si="1122">$D70</f>
        <v>63</v>
      </c>
      <c r="BL70" s="197" t="str">
        <f t="shared" si="1010"/>
        <v>Jordânia</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Áustria</v>
      </c>
      <c r="BX70" s="198">
        <f t="shared" ref="BX70:BX74" si="1123">$D70</f>
        <v>63</v>
      </c>
      <c r="BY70" s="197" t="str">
        <f t="shared" si="1015"/>
        <v>Jordânia</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Áustria</v>
      </c>
      <c r="CK70" s="198">
        <f t="shared" ref="CK70:CK74" si="1124">$D70</f>
        <v>63</v>
      </c>
      <c r="CL70" s="197" t="str">
        <f t="shared" si="1020"/>
        <v>Jordânia</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Áustria</v>
      </c>
      <c r="CX70" s="198">
        <f t="shared" ref="CX70:CX74" si="1125">$D70</f>
        <v>63</v>
      </c>
      <c r="CY70" s="197" t="str">
        <f t="shared" si="1025"/>
        <v>Jordânia</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Áustria</v>
      </c>
      <c r="DK70" s="198">
        <f t="shared" ref="DK70:DK74" si="1126">$D70</f>
        <v>63</v>
      </c>
      <c r="DL70" s="197" t="str">
        <f t="shared" si="1030"/>
        <v>Jordânia</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Áustria</v>
      </c>
      <c r="DX70" s="198">
        <f t="shared" ref="DX70:DX74" si="1127">$D70</f>
        <v>63</v>
      </c>
      <c r="DY70" s="197" t="str">
        <f t="shared" si="1035"/>
        <v>Jordânia</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Áustria</v>
      </c>
      <c r="EK70" s="198">
        <f t="shared" ref="EK70:EK74" si="1128">$D70</f>
        <v>63</v>
      </c>
      <c r="EL70" s="197" t="str">
        <f t="shared" si="1040"/>
        <v>Jordânia</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Áustria</v>
      </c>
      <c r="EX70" s="198">
        <f t="shared" ref="EX70:EX74" si="1129">$D70</f>
        <v>63</v>
      </c>
      <c r="EY70" s="197" t="str">
        <f t="shared" si="1045"/>
        <v>Jordânia</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Áustria</v>
      </c>
      <c r="FK70" s="198">
        <f t="shared" ref="FK70:FK74" si="1130">$D70</f>
        <v>63</v>
      </c>
      <c r="FL70" s="197" t="str">
        <f t="shared" si="1050"/>
        <v>Jordânia</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Áustria</v>
      </c>
      <c r="FX70" s="198">
        <f t="shared" ref="FX70:FX74" si="1131">$D70</f>
        <v>63</v>
      </c>
      <c r="FY70" s="197" t="str">
        <f t="shared" si="1055"/>
        <v>Jordânia</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Áustria</v>
      </c>
      <c r="GK70" s="198">
        <f t="shared" ref="GK70:GK74" si="1132">$D70</f>
        <v>63</v>
      </c>
      <c r="GL70" s="197" t="str">
        <f t="shared" si="1060"/>
        <v>Jordânia</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Áustria</v>
      </c>
      <c r="GX70" s="198">
        <f t="shared" ref="GX70:GX74" si="1133">$D70</f>
        <v>63</v>
      </c>
      <c r="GY70" s="197" t="str">
        <f t="shared" si="1065"/>
        <v>Jordânia</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Áustria</v>
      </c>
      <c r="HK70" s="198">
        <f t="shared" ref="HK70:HK74" si="1134">$D70</f>
        <v>63</v>
      </c>
      <c r="HL70" s="197" t="str">
        <f t="shared" si="1070"/>
        <v>Jordânia</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Áustria</v>
      </c>
      <c r="HX70" s="198">
        <f t="shared" ref="HX70:HX74" si="1135">$D70</f>
        <v>63</v>
      </c>
      <c r="HY70" s="197" t="str">
        <f t="shared" si="1075"/>
        <v>Jordânia</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Áustria</v>
      </c>
      <c r="IK70" s="198">
        <f t="shared" ref="IK70:IK74" si="1136">$D70</f>
        <v>63</v>
      </c>
      <c r="IL70" s="197" t="str">
        <f t="shared" si="1080"/>
        <v>Jordânia</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Áustria</v>
      </c>
      <c r="IX70" s="198">
        <f t="shared" ref="IX70:IX74" si="1137">$D70</f>
        <v>63</v>
      </c>
      <c r="IY70" s="197" t="str">
        <f t="shared" si="1085"/>
        <v>Jordânia</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Áustria</v>
      </c>
      <c r="JK70" s="198">
        <f t="shared" ref="JK70:JK74" si="1138">$D70</f>
        <v>63</v>
      </c>
      <c r="JL70" s="197" t="str">
        <f t="shared" si="1090"/>
        <v>Jordânia</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Áustria</v>
      </c>
      <c r="JX70" s="198">
        <f t="shared" ref="JX70:JX74" si="1139">$D70</f>
        <v>63</v>
      </c>
      <c r="JY70" s="197" t="str">
        <f t="shared" si="1095"/>
        <v>Jordânia</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Áustria</v>
      </c>
      <c r="KK70" s="198">
        <f t="shared" ref="KK70:KK74" si="1140">$D70</f>
        <v>63</v>
      </c>
      <c r="KL70" s="197" t="str">
        <f t="shared" si="1100"/>
        <v>Jordânia</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Áustria</v>
      </c>
      <c r="KX70" s="198">
        <f t="shared" ref="KX70:KX74" si="1141">$D70</f>
        <v>63</v>
      </c>
      <c r="KY70" s="197" t="str">
        <f t="shared" si="1105"/>
        <v>Jordânia</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Áustria</v>
      </c>
      <c r="LK70" s="198">
        <f t="shared" ref="LK70:LK74" si="1142">$D70</f>
        <v>63</v>
      </c>
      <c r="LL70" s="197" t="str">
        <f t="shared" si="1110"/>
        <v>Jordânia</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Áustria</v>
      </c>
      <c r="LX70" s="198">
        <f t="shared" ref="LX70:LX74" si="1143">$D70</f>
        <v>63</v>
      </c>
      <c r="LY70" s="197" t="str">
        <f t="shared" si="1115"/>
        <v>Jordânia</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Áustria</v>
      </c>
      <c r="F71" s="199" t="str">
        <f>CalcJ!$R$24</f>
        <v/>
      </c>
      <c r="G71" s="200" t="str">
        <f>CalcJ!$S$24</f>
        <v/>
      </c>
      <c r="I71" s="196">
        <f t="shared" si="988"/>
        <v>3</v>
      </c>
      <c r="J71" s="197" t="str">
        <f t="shared" si="989"/>
        <v>Argentina</v>
      </c>
      <c r="K71" s="198">
        <f t="shared" si="1118"/>
        <v>24</v>
      </c>
      <c r="L71" s="197" t="str">
        <f t="shared" si="990"/>
        <v>Áustria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Áustria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Áustria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Áustria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Áustria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Áustria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Áustria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Áustria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Áustria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Áustria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Áustria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Áustria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Áustria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Áustria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Áustria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Áustria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Áustria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Áustria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Áustria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Áustria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Áustria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Áustria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Áustria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Áustria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Áustria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Áustria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Jordânia</v>
      </c>
      <c r="D72" s="198">
        <f>INDEX(Groups!$C$7:$C$65,MATCH(E72,Groups!$D$7:$D$65,0))</f>
        <v>28</v>
      </c>
      <c r="E72" s="197" t="str">
        <f>CalcJ!$Q$25</f>
        <v>Argélia</v>
      </c>
      <c r="F72" s="199" t="str">
        <f>CalcJ!$R$25</f>
        <v/>
      </c>
      <c r="G72" s="200" t="str">
        <f>CalcJ!$S$25</f>
        <v/>
      </c>
      <c r="I72" s="196">
        <f t="shared" si="988"/>
        <v>63</v>
      </c>
      <c r="J72" s="197" t="str">
        <f t="shared" si="989"/>
        <v>Jordânia</v>
      </c>
      <c r="K72" s="198">
        <f t="shared" si="1118"/>
        <v>28</v>
      </c>
      <c r="L72" s="197" t="str">
        <f t="shared" si="990"/>
        <v>Argélia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Jordânia</v>
      </c>
      <c r="X72" s="198">
        <f t="shared" si="1119"/>
        <v>28</v>
      </c>
      <c r="Y72" s="197" t="str">
        <f t="shared" si="995"/>
        <v>Argélia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Jordânia</v>
      </c>
      <c r="AK72" s="198">
        <f t="shared" si="1120"/>
        <v>28</v>
      </c>
      <c r="AL72" s="197" t="str">
        <f t="shared" si="1000"/>
        <v>Argélia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Jordânia</v>
      </c>
      <c r="AX72" s="198">
        <f t="shared" si="1121"/>
        <v>28</v>
      </c>
      <c r="AY72" s="197" t="str">
        <f t="shared" si="1005"/>
        <v>Argélia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Jordânia</v>
      </c>
      <c r="BK72" s="198">
        <f t="shared" si="1122"/>
        <v>28</v>
      </c>
      <c r="BL72" s="197" t="str">
        <f t="shared" si="1010"/>
        <v>Argélia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Jordânia</v>
      </c>
      <c r="BX72" s="198">
        <f t="shared" si="1123"/>
        <v>28</v>
      </c>
      <c r="BY72" s="197" t="str">
        <f t="shared" si="1015"/>
        <v>Argélia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Jordânia</v>
      </c>
      <c r="CK72" s="198">
        <f t="shared" si="1124"/>
        <v>28</v>
      </c>
      <c r="CL72" s="197" t="str">
        <f t="shared" si="1020"/>
        <v>Argélia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Jordânia</v>
      </c>
      <c r="CX72" s="198">
        <f t="shared" si="1125"/>
        <v>28</v>
      </c>
      <c r="CY72" s="197" t="str">
        <f t="shared" si="1025"/>
        <v>Argélia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Jordânia</v>
      </c>
      <c r="DK72" s="198">
        <f t="shared" si="1126"/>
        <v>28</v>
      </c>
      <c r="DL72" s="197" t="str">
        <f t="shared" si="1030"/>
        <v>Argélia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Jordânia</v>
      </c>
      <c r="DX72" s="198">
        <f t="shared" si="1127"/>
        <v>28</v>
      </c>
      <c r="DY72" s="197" t="str">
        <f t="shared" si="1035"/>
        <v>Argélia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Jordânia</v>
      </c>
      <c r="EK72" s="198">
        <f t="shared" si="1128"/>
        <v>28</v>
      </c>
      <c r="EL72" s="197" t="str">
        <f t="shared" si="1040"/>
        <v>Argélia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Jordânia</v>
      </c>
      <c r="EX72" s="198">
        <f t="shared" si="1129"/>
        <v>28</v>
      </c>
      <c r="EY72" s="197" t="str">
        <f t="shared" si="1045"/>
        <v>Argélia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Jordânia</v>
      </c>
      <c r="FK72" s="198">
        <f t="shared" si="1130"/>
        <v>28</v>
      </c>
      <c r="FL72" s="197" t="str">
        <f t="shared" si="1050"/>
        <v>Argélia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Jordânia</v>
      </c>
      <c r="FX72" s="198">
        <f t="shared" si="1131"/>
        <v>28</v>
      </c>
      <c r="FY72" s="197" t="str">
        <f t="shared" si="1055"/>
        <v>Argélia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Jordânia</v>
      </c>
      <c r="GK72" s="198">
        <f t="shared" si="1132"/>
        <v>28</v>
      </c>
      <c r="GL72" s="197" t="str">
        <f t="shared" si="1060"/>
        <v>Argélia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Jordânia</v>
      </c>
      <c r="GX72" s="198">
        <f t="shared" si="1133"/>
        <v>28</v>
      </c>
      <c r="GY72" s="197" t="str">
        <f t="shared" si="1065"/>
        <v>Argélia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Jordânia</v>
      </c>
      <c r="HK72" s="198">
        <f t="shared" si="1134"/>
        <v>28</v>
      </c>
      <c r="HL72" s="197" t="str">
        <f t="shared" si="1070"/>
        <v>Argélia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Jordânia</v>
      </c>
      <c r="HX72" s="198">
        <f t="shared" si="1135"/>
        <v>28</v>
      </c>
      <c r="HY72" s="197" t="str">
        <f t="shared" si="1075"/>
        <v>Argélia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Jordânia</v>
      </c>
      <c r="IK72" s="198">
        <f t="shared" si="1136"/>
        <v>28</v>
      </c>
      <c r="IL72" s="197" t="str">
        <f t="shared" si="1080"/>
        <v>Argélia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Jordânia</v>
      </c>
      <c r="IX72" s="198">
        <f t="shared" si="1137"/>
        <v>28</v>
      </c>
      <c r="IY72" s="197" t="str">
        <f t="shared" si="1085"/>
        <v>Argélia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Jordânia</v>
      </c>
      <c r="JK72" s="198">
        <f t="shared" si="1138"/>
        <v>28</v>
      </c>
      <c r="JL72" s="197" t="str">
        <f t="shared" si="1090"/>
        <v>Argélia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Jordânia</v>
      </c>
      <c r="JX72" s="198">
        <f t="shared" si="1139"/>
        <v>28</v>
      </c>
      <c r="JY72" s="197" t="str">
        <f t="shared" si="1095"/>
        <v>Argélia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Jordânia</v>
      </c>
      <c r="KK72" s="198">
        <f t="shared" si="1140"/>
        <v>28</v>
      </c>
      <c r="KL72" s="197" t="str">
        <f t="shared" si="1100"/>
        <v>Argélia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Jordânia</v>
      </c>
      <c r="KX72" s="198">
        <f t="shared" si="1141"/>
        <v>28</v>
      </c>
      <c r="KY72" s="197" t="str">
        <f t="shared" si="1105"/>
        <v>Argélia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Jordânia</v>
      </c>
      <c r="LK72" s="198">
        <f t="shared" si="1142"/>
        <v>28</v>
      </c>
      <c r="LL72" s="197" t="str">
        <f t="shared" si="1110"/>
        <v>Argélia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Jordânia</v>
      </c>
      <c r="LX72" s="198">
        <f t="shared" si="1143"/>
        <v>28</v>
      </c>
      <c r="LY72" s="197" t="str">
        <f t="shared" si="1115"/>
        <v>Argélia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Argélia</v>
      </c>
      <c r="D73" s="198">
        <f>INDEX(Groups!$C$7:$C$65,MATCH(E73,Groups!$D$7:$D$65,0))</f>
        <v>24</v>
      </c>
      <c r="E73" s="197" t="str">
        <f>CalcJ!$Q$26</f>
        <v>Áustria</v>
      </c>
      <c r="F73" s="199" t="str">
        <f>CalcJ!$R$26</f>
        <v/>
      </c>
      <c r="G73" s="200" t="str">
        <f>CalcJ!$S$26</f>
        <v/>
      </c>
      <c r="I73" s="196">
        <f t="shared" si="988"/>
        <v>28</v>
      </c>
      <c r="J73" s="197" t="str">
        <f t="shared" si="989"/>
        <v>Argélia</v>
      </c>
      <c r="K73" s="198">
        <f t="shared" si="1118"/>
        <v>24</v>
      </c>
      <c r="L73" s="197" t="str">
        <f t="shared" si="990"/>
        <v>Áustria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Argélia</v>
      </c>
      <c r="X73" s="198">
        <f t="shared" si="1119"/>
        <v>24</v>
      </c>
      <c r="Y73" s="197" t="str">
        <f t="shared" si="995"/>
        <v>Áustria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Argélia</v>
      </c>
      <c r="AK73" s="198">
        <f t="shared" si="1120"/>
        <v>24</v>
      </c>
      <c r="AL73" s="197" t="str">
        <f t="shared" si="1000"/>
        <v>Áustria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Argélia</v>
      </c>
      <c r="AX73" s="198">
        <f t="shared" si="1121"/>
        <v>24</v>
      </c>
      <c r="AY73" s="197" t="str">
        <f t="shared" si="1005"/>
        <v>Áustria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Argélia</v>
      </c>
      <c r="BK73" s="198">
        <f t="shared" si="1122"/>
        <v>24</v>
      </c>
      <c r="BL73" s="197" t="str">
        <f t="shared" si="1010"/>
        <v>Áustria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Argélia</v>
      </c>
      <c r="BX73" s="198">
        <f t="shared" si="1123"/>
        <v>24</v>
      </c>
      <c r="BY73" s="197" t="str">
        <f t="shared" si="1015"/>
        <v>Áustria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Argélia</v>
      </c>
      <c r="CK73" s="198">
        <f t="shared" si="1124"/>
        <v>24</v>
      </c>
      <c r="CL73" s="197" t="str">
        <f t="shared" si="1020"/>
        <v>Áustria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Argélia</v>
      </c>
      <c r="CX73" s="198">
        <f t="shared" si="1125"/>
        <v>24</v>
      </c>
      <c r="CY73" s="197" t="str">
        <f t="shared" si="1025"/>
        <v>Áustria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Argélia</v>
      </c>
      <c r="DK73" s="198">
        <f t="shared" si="1126"/>
        <v>24</v>
      </c>
      <c r="DL73" s="197" t="str">
        <f t="shared" si="1030"/>
        <v>Áustria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Argélia</v>
      </c>
      <c r="DX73" s="198">
        <f t="shared" si="1127"/>
        <v>24</v>
      </c>
      <c r="DY73" s="197" t="str">
        <f t="shared" si="1035"/>
        <v>Áustria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Argélia</v>
      </c>
      <c r="EK73" s="198">
        <f t="shared" si="1128"/>
        <v>24</v>
      </c>
      <c r="EL73" s="197" t="str">
        <f t="shared" si="1040"/>
        <v>Áustria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Argélia</v>
      </c>
      <c r="EX73" s="198">
        <f t="shared" si="1129"/>
        <v>24</v>
      </c>
      <c r="EY73" s="197" t="str">
        <f t="shared" si="1045"/>
        <v>Áustria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Argélia</v>
      </c>
      <c r="FK73" s="198">
        <f t="shared" si="1130"/>
        <v>24</v>
      </c>
      <c r="FL73" s="197" t="str">
        <f t="shared" si="1050"/>
        <v>Áustria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Argélia</v>
      </c>
      <c r="FX73" s="198">
        <f t="shared" si="1131"/>
        <v>24</v>
      </c>
      <c r="FY73" s="197" t="str">
        <f t="shared" si="1055"/>
        <v>Áustria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Argélia</v>
      </c>
      <c r="GK73" s="198">
        <f t="shared" si="1132"/>
        <v>24</v>
      </c>
      <c r="GL73" s="197" t="str">
        <f t="shared" si="1060"/>
        <v>Áustria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Argélia</v>
      </c>
      <c r="GX73" s="198">
        <f t="shared" si="1133"/>
        <v>24</v>
      </c>
      <c r="GY73" s="197" t="str">
        <f t="shared" si="1065"/>
        <v>Áustria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Argélia</v>
      </c>
      <c r="HK73" s="198">
        <f t="shared" si="1134"/>
        <v>24</v>
      </c>
      <c r="HL73" s="197" t="str">
        <f t="shared" si="1070"/>
        <v>Áustria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Argélia</v>
      </c>
      <c r="HX73" s="198">
        <f t="shared" si="1135"/>
        <v>24</v>
      </c>
      <c r="HY73" s="197" t="str">
        <f t="shared" si="1075"/>
        <v>Áustria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Argélia</v>
      </c>
      <c r="IK73" s="198">
        <f t="shared" si="1136"/>
        <v>24</v>
      </c>
      <c r="IL73" s="197" t="str">
        <f t="shared" si="1080"/>
        <v>Áustria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Argélia</v>
      </c>
      <c r="IX73" s="198">
        <f t="shared" si="1137"/>
        <v>24</v>
      </c>
      <c r="IY73" s="197" t="str">
        <f t="shared" si="1085"/>
        <v>Áustria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Argélia</v>
      </c>
      <c r="JK73" s="198">
        <f t="shared" si="1138"/>
        <v>24</v>
      </c>
      <c r="JL73" s="197" t="str">
        <f t="shared" si="1090"/>
        <v>Áustria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Argélia</v>
      </c>
      <c r="JX73" s="198">
        <f t="shared" si="1139"/>
        <v>24</v>
      </c>
      <c r="JY73" s="197" t="str">
        <f t="shared" si="1095"/>
        <v>Áustria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Argélia</v>
      </c>
      <c r="KK73" s="198">
        <f t="shared" si="1140"/>
        <v>24</v>
      </c>
      <c r="KL73" s="197" t="str">
        <f t="shared" si="1100"/>
        <v>Áustria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Argélia</v>
      </c>
      <c r="KX73" s="198">
        <f t="shared" si="1141"/>
        <v>24</v>
      </c>
      <c r="KY73" s="197" t="str">
        <f t="shared" si="1105"/>
        <v>Áustria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Argélia</v>
      </c>
      <c r="LK73" s="198">
        <f t="shared" si="1142"/>
        <v>24</v>
      </c>
      <c r="LL73" s="197" t="str">
        <f t="shared" si="1110"/>
        <v>Áustria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Argélia</v>
      </c>
      <c r="LX73" s="198">
        <f t="shared" si="1143"/>
        <v>24</v>
      </c>
      <c r="LY73" s="197" t="str">
        <f t="shared" si="1115"/>
        <v>Áustria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Jordânia</v>
      </c>
      <c r="D74" s="198">
        <f>INDEX(Groups!$C$7:$C$65,MATCH(E74,Groups!$D$7:$D$65,0))</f>
        <v>3</v>
      </c>
      <c r="E74" s="197" t="str">
        <f>CalcJ!$Q$27</f>
        <v>Argentina</v>
      </c>
      <c r="F74" s="199" t="str">
        <f>CalcJ!$R$27</f>
        <v/>
      </c>
      <c r="G74" s="200" t="str">
        <f>CalcJ!$S$27</f>
        <v/>
      </c>
      <c r="I74" s="196">
        <f t="shared" si="988"/>
        <v>63</v>
      </c>
      <c r="J74" s="197" t="str">
        <f t="shared" si="989"/>
        <v>Jordânia</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Jordânia</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Jordânia</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Jordânia</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Jordânia</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Jordânia</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Jordânia</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Jordânia</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Jordânia</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Jordânia</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Jordânia</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Jordânia</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Jordânia</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Jordânia</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Jordânia</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Jordânia</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Jordânia</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Jordânia</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Jordânia</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Jordânia</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Jordânia</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Jordânia</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Jordânia</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Jordânia</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Jordânia</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Jordânia</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Congo</v>
      </c>
      <c r="F76" s="199" t="str">
        <f>CalcK!$R$22</f>
        <v/>
      </c>
      <c r="G76" s="200" t="str">
        <f>CalcK!$S$22</f>
        <v/>
      </c>
      <c r="I76" s="196">
        <f t="shared" si="988"/>
        <v>5</v>
      </c>
      <c r="J76" s="197" t="str">
        <f t="shared" ref="J76:J81" si="1144">$C76</f>
        <v>Portugal</v>
      </c>
      <c r="K76" s="198">
        <f t="shared" ref="K76:K81" si="1145">$D76</f>
        <v>46</v>
      </c>
      <c r="L76" s="197" t="str">
        <f t="shared" ref="L76:L81" si="1146">$E76</f>
        <v>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Uzbequistão</v>
      </c>
      <c r="D77" s="198">
        <f>INDEX(Groups!$C$7:$C$65,MATCH(E77,Groups!$D$7:$D$65,0))</f>
        <v>13</v>
      </c>
      <c r="E77" s="197" t="str">
        <f>CalcK!$Q$23</f>
        <v>Colômbia</v>
      </c>
      <c r="F77" s="729" t="str">
        <f>CalcK!$R$23</f>
        <v/>
      </c>
      <c r="G77" s="200" t="str">
        <f>CalcK!$S$23</f>
        <v/>
      </c>
      <c r="I77" s="196">
        <f t="shared" si="988"/>
        <v>50</v>
      </c>
      <c r="J77" s="197" t="str">
        <f t="shared" si="1144"/>
        <v>Uzbequistão</v>
      </c>
      <c r="K77" s="198">
        <f t="shared" si="1145"/>
        <v>13</v>
      </c>
      <c r="L77" s="197" t="str">
        <f t="shared" si="1146"/>
        <v>Colômbia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Uzbequistão</v>
      </c>
      <c r="X77" s="198">
        <f t="shared" si="1150"/>
        <v>13</v>
      </c>
      <c r="Y77" s="197" t="str">
        <f t="shared" si="1151"/>
        <v>Colômbia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Uzbequistão</v>
      </c>
      <c r="AK77" s="198">
        <f t="shared" si="1155"/>
        <v>13</v>
      </c>
      <c r="AL77" s="197" t="str">
        <f t="shared" si="1156"/>
        <v>Colômbia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Uzbequistão</v>
      </c>
      <c r="AX77" s="198">
        <f t="shared" si="1160"/>
        <v>13</v>
      </c>
      <c r="AY77" s="197" t="str">
        <f t="shared" si="1161"/>
        <v>Colômbia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Uzbequistão</v>
      </c>
      <c r="BK77" s="198">
        <f t="shared" si="1165"/>
        <v>13</v>
      </c>
      <c r="BL77" s="197" t="str">
        <f t="shared" si="1166"/>
        <v>Colômbia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Uzbequistão</v>
      </c>
      <c r="BX77" s="198">
        <f t="shared" si="1170"/>
        <v>13</v>
      </c>
      <c r="BY77" s="197" t="str">
        <f t="shared" si="1171"/>
        <v>Colômbia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Uzbequistão</v>
      </c>
      <c r="CK77" s="198">
        <f t="shared" si="1175"/>
        <v>13</v>
      </c>
      <c r="CL77" s="197" t="str">
        <f t="shared" si="1176"/>
        <v>Colômbia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Uzbequistão</v>
      </c>
      <c r="CX77" s="198">
        <f t="shared" si="1180"/>
        <v>13</v>
      </c>
      <c r="CY77" s="197" t="str">
        <f t="shared" si="1181"/>
        <v>Colômbia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Uzbequistão</v>
      </c>
      <c r="DK77" s="198">
        <f t="shared" si="1185"/>
        <v>13</v>
      </c>
      <c r="DL77" s="197" t="str">
        <f t="shared" si="1186"/>
        <v>Colômbia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Uzbequistão</v>
      </c>
      <c r="DX77" s="198">
        <f t="shared" si="1190"/>
        <v>13</v>
      </c>
      <c r="DY77" s="197" t="str">
        <f t="shared" si="1191"/>
        <v>Colômbia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Uzbequistão</v>
      </c>
      <c r="EK77" s="198">
        <f t="shared" si="1195"/>
        <v>13</v>
      </c>
      <c r="EL77" s="197" t="str">
        <f t="shared" si="1196"/>
        <v>Colômbia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Uzbequistão</v>
      </c>
      <c r="EX77" s="198">
        <f t="shared" si="1200"/>
        <v>13</v>
      </c>
      <c r="EY77" s="197" t="str">
        <f t="shared" si="1201"/>
        <v>Colômbia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Uzbequistão</v>
      </c>
      <c r="FK77" s="198">
        <f t="shared" si="1205"/>
        <v>13</v>
      </c>
      <c r="FL77" s="197" t="str">
        <f t="shared" si="1206"/>
        <v>Colômbia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Uzbequistão</v>
      </c>
      <c r="FX77" s="198">
        <f t="shared" si="1210"/>
        <v>13</v>
      </c>
      <c r="FY77" s="197" t="str">
        <f t="shared" si="1211"/>
        <v>Colômbia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Uzbequistão</v>
      </c>
      <c r="GK77" s="198">
        <f t="shared" si="1215"/>
        <v>13</v>
      </c>
      <c r="GL77" s="197" t="str">
        <f t="shared" si="1216"/>
        <v>Colômbia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Uzbequistão</v>
      </c>
      <c r="GX77" s="198">
        <f t="shared" si="1220"/>
        <v>13</v>
      </c>
      <c r="GY77" s="197" t="str">
        <f t="shared" si="1221"/>
        <v>Colômbia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Uzbequistão</v>
      </c>
      <c r="HK77" s="198">
        <f t="shared" si="1225"/>
        <v>13</v>
      </c>
      <c r="HL77" s="197" t="str">
        <f t="shared" si="1226"/>
        <v>Colômbia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Uzbequistão</v>
      </c>
      <c r="HX77" s="198">
        <f t="shared" si="1230"/>
        <v>13</v>
      </c>
      <c r="HY77" s="197" t="str">
        <f t="shared" si="1231"/>
        <v>Colômbia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Uzbequistão</v>
      </c>
      <c r="IK77" s="198">
        <f t="shared" si="1235"/>
        <v>13</v>
      </c>
      <c r="IL77" s="197" t="str">
        <f t="shared" si="1236"/>
        <v>Colômbia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Uzbequistão</v>
      </c>
      <c r="IX77" s="198">
        <f t="shared" si="1240"/>
        <v>13</v>
      </c>
      <c r="IY77" s="197" t="str">
        <f t="shared" si="1241"/>
        <v>Colômbia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Uzbequistão</v>
      </c>
      <c r="JK77" s="198">
        <f t="shared" si="1245"/>
        <v>13</v>
      </c>
      <c r="JL77" s="197" t="str">
        <f t="shared" si="1246"/>
        <v>Colômbia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Uzbequistão</v>
      </c>
      <c r="JX77" s="198">
        <f t="shared" si="1250"/>
        <v>13</v>
      </c>
      <c r="JY77" s="197" t="str">
        <f t="shared" si="1251"/>
        <v>Colômbia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Uzbequistão</v>
      </c>
      <c r="KK77" s="198">
        <f t="shared" si="1255"/>
        <v>13</v>
      </c>
      <c r="KL77" s="197" t="str">
        <f t="shared" si="1256"/>
        <v>Colômbia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Uzbequistão</v>
      </c>
      <c r="KX77" s="198">
        <f t="shared" si="1260"/>
        <v>13</v>
      </c>
      <c r="KY77" s="197" t="str">
        <f t="shared" si="1261"/>
        <v>Colômbia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Uzbequistão</v>
      </c>
      <c r="LK77" s="198">
        <f t="shared" si="1265"/>
        <v>13</v>
      </c>
      <c r="LL77" s="197" t="str">
        <f t="shared" si="1266"/>
        <v>Colômbia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Uzbequistão</v>
      </c>
      <c r="LX77" s="198">
        <f t="shared" si="1270"/>
        <v>13</v>
      </c>
      <c r="LY77" s="197" t="str">
        <f t="shared" si="1271"/>
        <v>Colômbia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Uzbequistão</v>
      </c>
      <c r="F78" s="199" t="str">
        <f>CalcK!$R$24</f>
        <v/>
      </c>
      <c r="G78" s="200" t="str">
        <f>CalcK!$S$24</f>
        <v/>
      </c>
      <c r="I78" s="196">
        <f t="shared" si="988"/>
        <v>5</v>
      </c>
      <c r="J78" s="197" t="str">
        <f t="shared" si="1144"/>
        <v>Portugal</v>
      </c>
      <c r="K78" s="198">
        <f t="shared" si="1145"/>
        <v>50</v>
      </c>
      <c r="L78" s="197" t="str">
        <f t="shared" si="1146"/>
        <v>Uzbequistão</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Uzbequistão</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Uzbequistão</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Uzbequistão</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Uzbequistão</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Uzbequistão</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Uzbequistão</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Uzbequistão</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Uzbequistão</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Uzbequistão</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Uzbequistão</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Uzbequistão</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Uzbequistão</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Uzbequistão</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Uzbequistão</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Uzbequistão</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Uzbequistão</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Uzbequistão</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Uzbequistão</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Uzbequistão</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Uzbequistão</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Uzbequistão</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Uzbequistão</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Uzbequistão</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Uzbequistão</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Uzbequistão</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Colômbia</v>
      </c>
      <c r="D79" s="198">
        <f>INDEX(Groups!$C$7:$C$65,MATCH(E79,Groups!$D$7:$D$65,0))</f>
        <v>46</v>
      </c>
      <c r="E79" s="197" t="str">
        <f>CalcK!$Q$25</f>
        <v>Congo</v>
      </c>
      <c r="F79" s="199" t="str">
        <f>CalcK!$R$25</f>
        <v/>
      </c>
      <c r="G79" s="200" t="str">
        <f>CalcK!$S$25</f>
        <v/>
      </c>
      <c r="I79" s="196">
        <f t="shared" si="988"/>
        <v>13</v>
      </c>
      <c r="J79" s="197" t="str">
        <f t="shared" si="1144"/>
        <v>Colômbia</v>
      </c>
      <c r="K79" s="198">
        <f t="shared" si="1145"/>
        <v>46</v>
      </c>
      <c r="L79" s="197" t="str">
        <f t="shared" si="1146"/>
        <v>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Colômbia</v>
      </c>
      <c r="X79" s="198">
        <f t="shared" si="1150"/>
        <v>46</v>
      </c>
      <c r="Y79" s="197" t="str">
        <f t="shared" si="1151"/>
        <v>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Colômbia</v>
      </c>
      <c r="AK79" s="198">
        <f t="shared" si="1155"/>
        <v>46</v>
      </c>
      <c r="AL79" s="197" t="str">
        <f t="shared" si="1156"/>
        <v>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Colômbia</v>
      </c>
      <c r="AX79" s="198">
        <f t="shared" si="1160"/>
        <v>46</v>
      </c>
      <c r="AY79" s="197" t="str">
        <f t="shared" si="1161"/>
        <v>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Colômbia</v>
      </c>
      <c r="BK79" s="198">
        <f t="shared" si="1165"/>
        <v>46</v>
      </c>
      <c r="BL79" s="197" t="str">
        <f t="shared" si="1166"/>
        <v>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Colômbia</v>
      </c>
      <c r="BX79" s="198">
        <f t="shared" si="1170"/>
        <v>46</v>
      </c>
      <c r="BY79" s="197" t="str">
        <f t="shared" si="1171"/>
        <v>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Colômbia</v>
      </c>
      <c r="CK79" s="198">
        <f t="shared" si="1175"/>
        <v>46</v>
      </c>
      <c r="CL79" s="197" t="str">
        <f t="shared" si="1176"/>
        <v>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Colômbia</v>
      </c>
      <c r="CX79" s="198">
        <f t="shared" si="1180"/>
        <v>46</v>
      </c>
      <c r="CY79" s="197" t="str">
        <f t="shared" si="1181"/>
        <v>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Colômbia</v>
      </c>
      <c r="DK79" s="198">
        <f t="shared" si="1185"/>
        <v>46</v>
      </c>
      <c r="DL79" s="197" t="str">
        <f t="shared" si="1186"/>
        <v>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Colômbia</v>
      </c>
      <c r="DX79" s="198">
        <f t="shared" si="1190"/>
        <v>46</v>
      </c>
      <c r="DY79" s="197" t="str">
        <f t="shared" si="1191"/>
        <v>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Colômbia</v>
      </c>
      <c r="EK79" s="198">
        <f t="shared" si="1195"/>
        <v>46</v>
      </c>
      <c r="EL79" s="197" t="str">
        <f t="shared" si="1196"/>
        <v>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Colômbia</v>
      </c>
      <c r="EX79" s="198">
        <f t="shared" si="1200"/>
        <v>46</v>
      </c>
      <c r="EY79" s="197" t="str">
        <f t="shared" si="1201"/>
        <v>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Colômbia</v>
      </c>
      <c r="FK79" s="198">
        <f t="shared" si="1205"/>
        <v>46</v>
      </c>
      <c r="FL79" s="197" t="str">
        <f t="shared" si="1206"/>
        <v>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Colômbia</v>
      </c>
      <c r="FX79" s="198">
        <f t="shared" si="1210"/>
        <v>46</v>
      </c>
      <c r="FY79" s="197" t="str">
        <f t="shared" si="1211"/>
        <v>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Colômbia</v>
      </c>
      <c r="GK79" s="198">
        <f t="shared" si="1215"/>
        <v>46</v>
      </c>
      <c r="GL79" s="197" t="str">
        <f t="shared" si="1216"/>
        <v>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Colômbia</v>
      </c>
      <c r="GX79" s="198">
        <f t="shared" si="1220"/>
        <v>46</v>
      </c>
      <c r="GY79" s="197" t="str">
        <f t="shared" si="1221"/>
        <v>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Colômbia</v>
      </c>
      <c r="HK79" s="198">
        <f t="shared" si="1225"/>
        <v>46</v>
      </c>
      <c r="HL79" s="197" t="str">
        <f t="shared" si="1226"/>
        <v>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Colômbia</v>
      </c>
      <c r="HX79" s="198">
        <f t="shared" si="1230"/>
        <v>46</v>
      </c>
      <c r="HY79" s="197" t="str">
        <f t="shared" si="1231"/>
        <v>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Colômbia</v>
      </c>
      <c r="IK79" s="198">
        <f t="shared" si="1235"/>
        <v>46</v>
      </c>
      <c r="IL79" s="197" t="str">
        <f t="shared" si="1236"/>
        <v>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Colômbia</v>
      </c>
      <c r="IX79" s="198">
        <f t="shared" si="1240"/>
        <v>46</v>
      </c>
      <c r="IY79" s="197" t="str">
        <f t="shared" si="1241"/>
        <v>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Colômbia</v>
      </c>
      <c r="JK79" s="198">
        <f t="shared" si="1245"/>
        <v>46</v>
      </c>
      <c r="JL79" s="197" t="str">
        <f t="shared" si="1246"/>
        <v>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Colômbia</v>
      </c>
      <c r="JX79" s="198">
        <f t="shared" si="1250"/>
        <v>46</v>
      </c>
      <c r="JY79" s="197" t="str">
        <f t="shared" si="1251"/>
        <v>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Colômbia</v>
      </c>
      <c r="KK79" s="198">
        <f t="shared" si="1255"/>
        <v>46</v>
      </c>
      <c r="KL79" s="197" t="str">
        <f t="shared" si="1256"/>
        <v>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Colômbia</v>
      </c>
      <c r="KX79" s="198">
        <f t="shared" si="1260"/>
        <v>46</v>
      </c>
      <c r="KY79" s="197" t="str">
        <f t="shared" si="1261"/>
        <v>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Colômbia</v>
      </c>
      <c r="LK79" s="198">
        <f t="shared" si="1265"/>
        <v>46</v>
      </c>
      <c r="LL79" s="197" t="str">
        <f t="shared" si="1266"/>
        <v>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Colômbia</v>
      </c>
      <c r="LX79" s="198">
        <f t="shared" si="1270"/>
        <v>46</v>
      </c>
      <c r="LY79" s="197" t="str">
        <f t="shared" si="1271"/>
        <v>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Colômbia</v>
      </c>
      <c r="D80" s="198">
        <f>INDEX(Groups!$C$7:$C$65,MATCH(E80,Groups!$D$7:$D$65,0))</f>
        <v>5</v>
      </c>
      <c r="E80" s="197" t="str">
        <f>CalcK!$Q$26</f>
        <v>Portugal</v>
      </c>
      <c r="F80" s="199" t="str">
        <f>CalcK!$R$26</f>
        <v/>
      </c>
      <c r="G80" s="200" t="str">
        <f>CalcK!$S$26</f>
        <v/>
      </c>
      <c r="I80" s="196">
        <f t="shared" si="988"/>
        <v>13</v>
      </c>
      <c r="J80" s="197" t="str">
        <f t="shared" si="1144"/>
        <v>Colômbia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Colômbia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Colômbia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Colômbia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Colômbia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Colômbia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Colômbia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Colômbia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Colômbia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Colômbia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Colômbia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Colômbia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Colômbia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Colômbia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Colômbia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Colômbia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Colômbia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Colômbia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Colômbia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Colômbia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Colômbia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Colômbia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Colômbia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Colômbia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Colômbia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Colômbia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Congo</v>
      </c>
      <c r="D81" s="198">
        <f>INDEX(Groups!$C$7:$C$65,MATCH(E81,Groups!$D$7:$D$65,0))</f>
        <v>50</v>
      </c>
      <c r="E81" s="197" t="str">
        <f>CalcK!$Q$27</f>
        <v>Uzbequistão</v>
      </c>
      <c r="F81" s="199" t="str">
        <f>CalcK!$R$27</f>
        <v/>
      </c>
      <c r="G81" s="200" t="str">
        <f>CalcK!$S$27</f>
        <v/>
      </c>
      <c r="I81" s="196">
        <f t="shared" si="988"/>
        <v>46</v>
      </c>
      <c r="J81" s="197" t="str">
        <f t="shared" si="1144"/>
        <v>Congo</v>
      </c>
      <c r="K81" s="198">
        <f t="shared" si="1145"/>
        <v>50</v>
      </c>
      <c r="L81" s="197" t="str">
        <f t="shared" si="1146"/>
        <v>Uzbequistão</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Congo</v>
      </c>
      <c r="X81" s="198">
        <f t="shared" si="1150"/>
        <v>50</v>
      </c>
      <c r="Y81" s="197" t="str">
        <f t="shared" si="1151"/>
        <v>Uzbequistão</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Congo</v>
      </c>
      <c r="AK81" s="198">
        <f t="shared" si="1155"/>
        <v>50</v>
      </c>
      <c r="AL81" s="197" t="str">
        <f t="shared" si="1156"/>
        <v>Uzbequistão</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Congo</v>
      </c>
      <c r="AX81" s="198">
        <f t="shared" si="1160"/>
        <v>50</v>
      </c>
      <c r="AY81" s="197" t="str">
        <f t="shared" si="1161"/>
        <v>Uzbequistão</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Congo</v>
      </c>
      <c r="BK81" s="198">
        <f t="shared" si="1165"/>
        <v>50</v>
      </c>
      <c r="BL81" s="197" t="str">
        <f t="shared" si="1166"/>
        <v>Uzbequistão</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Congo</v>
      </c>
      <c r="BX81" s="198">
        <f t="shared" si="1170"/>
        <v>50</v>
      </c>
      <c r="BY81" s="197" t="str">
        <f t="shared" si="1171"/>
        <v>Uzbequistão</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Congo</v>
      </c>
      <c r="CK81" s="198">
        <f t="shared" si="1175"/>
        <v>50</v>
      </c>
      <c r="CL81" s="197" t="str">
        <f t="shared" si="1176"/>
        <v>Uzbequistão</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Congo</v>
      </c>
      <c r="CX81" s="198">
        <f t="shared" si="1180"/>
        <v>50</v>
      </c>
      <c r="CY81" s="197" t="str">
        <f t="shared" si="1181"/>
        <v>Uzbequistão</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Congo</v>
      </c>
      <c r="DK81" s="198">
        <f t="shared" si="1185"/>
        <v>50</v>
      </c>
      <c r="DL81" s="197" t="str">
        <f t="shared" si="1186"/>
        <v>Uzbequistão</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Congo</v>
      </c>
      <c r="DX81" s="198">
        <f t="shared" si="1190"/>
        <v>50</v>
      </c>
      <c r="DY81" s="197" t="str">
        <f t="shared" si="1191"/>
        <v>Uzbequistão</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Congo</v>
      </c>
      <c r="EK81" s="198">
        <f t="shared" si="1195"/>
        <v>50</v>
      </c>
      <c r="EL81" s="197" t="str">
        <f t="shared" si="1196"/>
        <v>Uzbequistão</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Congo</v>
      </c>
      <c r="EX81" s="198">
        <f t="shared" si="1200"/>
        <v>50</v>
      </c>
      <c r="EY81" s="197" t="str">
        <f t="shared" si="1201"/>
        <v>Uzbequistão</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Congo</v>
      </c>
      <c r="FK81" s="198">
        <f t="shared" si="1205"/>
        <v>50</v>
      </c>
      <c r="FL81" s="197" t="str">
        <f t="shared" si="1206"/>
        <v>Uzbequistão</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Congo</v>
      </c>
      <c r="FX81" s="198">
        <f t="shared" si="1210"/>
        <v>50</v>
      </c>
      <c r="FY81" s="197" t="str">
        <f t="shared" si="1211"/>
        <v>Uzbequistão</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Congo</v>
      </c>
      <c r="GK81" s="198">
        <f t="shared" si="1215"/>
        <v>50</v>
      </c>
      <c r="GL81" s="197" t="str">
        <f t="shared" si="1216"/>
        <v>Uzbequistão</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Congo</v>
      </c>
      <c r="GX81" s="198">
        <f t="shared" si="1220"/>
        <v>50</v>
      </c>
      <c r="GY81" s="197" t="str">
        <f t="shared" si="1221"/>
        <v>Uzbequistão</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Congo</v>
      </c>
      <c r="HK81" s="198">
        <f t="shared" si="1225"/>
        <v>50</v>
      </c>
      <c r="HL81" s="197" t="str">
        <f t="shared" si="1226"/>
        <v>Uzbequistão</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Congo</v>
      </c>
      <c r="HX81" s="198">
        <f t="shared" si="1230"/>
        <v>50</v>
      </c>
      <c r="HY81" s="197" t="str">
        <f t="shared" si="1231"/>
        <v>Uzbequistão</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Congo</v>
      </c>
      <c r="IK81" s="198">
        <f t="shared" si="1235"/>
        <v>50</v>
      </c>
      <c r="IL81" s="197" t="str">
        <f t="shared" si="1236"/>
        <v>Uzbequistão</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Congo</v>
      </c>
      <c r="IX81" s="198">
        <f t="shared" si="1240"/>
        <v>50</v>
      </c>
      <c r="IY81" s="197" t="str">
        <f t="shared" si="1241"/>
        <v>Uzbequistão</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Congo</v>
      </c>
      <c r="JK81" s="198">
        <f t="shared" si="1245"/>
        <v>50</v>
      </c>
      <c r="JL81" s="197" t="str">
        <f t="shared" si="1246"/>
        <v>Uzbequistão</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Congo</v>
      </c>
      <c r="JX81" s="198">
        <f t="shared" si="1250"/>
        <v>50</v>
      </c>
      <c r="JY81" s="197" t="str">
        <f t="shared" si="1251"/>
        <v>Uzbequistão</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Congo</v>
      </c>
      <c r="KK81" s="198">
        <f t="shared" si="1255"/>
        <v>50</v>
      </c>
      <c r="KL81" s="197" t="str">
        <f t="shared" si="1256"/>
        <v>Uzbequistão</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Congo</v>
      </c>
      <c r="KX81" s="198">
        <f t="shared" si="1260"/>
        <v>50</v>
      </c>
      <c r="KY81" s="197" t="str">
        <f t="shared" si="1261"/>
        <v>Uzbequistão</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Congo</v>
      </c>
      <c r="LK81" s="198">
        <f t="shared" si="1265"/>
        <v>50</v>
      </c>
      <c r="LL81" s="197" t="str">
        <f t="shared" si="1266"/>
        <v>Uzbequistão</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Congo</v>
      </c>
      <c r="LX81" s="198">
        <f t="shared" si="1270"/>
        <v>50</v>
      </c>
      <c r="LY81" s="197" t="str">
        <f t="shared" si="1271"/>
        <v>Uzbequistão</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Inglaterra</v>
      </c>
      <c r="D83" s="198">
        <f>INDEX(Groups!$C$7:$C$65,MATCH(E83,Groups!$D$7:$D$65,0))</f>
        <v>11</v>
      </c>
      <c r="E83" s="197" t="str">
        <f>CalcL!$Q$22</f>
        <v>Croácia</v>
      </c>
      <c r="F83" s="199" t="str">
        <f>CalcL!$R$22</f>
        <v/>
      </c>
      <c r="G83" s="200" t="str">
        <f>CalcL!$S$22</f>
        <v/>
      </c>
      <c r="I83" s="196">
        <f t="shared" si="988"/>
        <v>4</v>
      </c>
      <c r="J83" s="197" t="str">
        <f t="shared" ref="J83:J88" si="1274">$C83</f>
        <v>Inglaterra</v>
      </c>
      <c r="K83" s="198">
        <f t="shared" ref="K83:K88" si="1275">$D83</f>
        <v>11</v>
      </c>
      <c r="L83" s="197" t="str">
        <f t="shared" ref="L83:L88" si="1276">$E83</f>
        <v>Croácia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Inglaterra</v>
      </c>
      <c r="X83" s="198">
        <f t="shared" ref="X83:X88" si="1280">$D83</f>
        <v>11</v>
      </c>
      <c r="Y83" s="197" t="str">
        <f t="shared" ref="Y83:Y88" si="1281">$E83</f>
        <v>Croácia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Inglaterra</v>
      </c>
      <c r="AK83" s="198">
        <f t="shared" ref="AK83:AK88" si="1285">$D83</f>
        <v>11</v>
      </c>
      <c r="AL83" s="197" t="str">
        <f t="shared" ref="AL83:AL88" si="1286">$E83</f>
        <v>Croácia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Inglaterra</v>
      </c>
      <c r="AX83" s="198">
        <f t="shared" ref="AX83:AX88" si="1290">$D83</f>
        <v>11</v>
      </c>
      <c r="AY83" s="197" t="str">
        <f t="shared" ref="AY83:AY88" si="1291">$E83</f>
        <v>Croácia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Inglaterra</v>
      </c>
      <c r="BK83" s="198">
        <f t="shared" ref="BK83:BK88" si="1295">$D83</f>
        <v>11</v>
      </c>
      <c r="BL83" s="197" t="str">
        <f t="shared" ref="BL83:BL88" si="1296">$E83</f>
        <v>Croácia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Inglaterra</v>
      </c>
      <c r="BX83" s="198">
        <f t="shared" ref="BX83:BX88" si="1300">$D83</f>
        <v>11</v>
      </c>
      <c r="BY83" s="197" t="str">
        <f t="shared" ref="BY83:BY88" si="1301">$E83</f>
        <v>Croácia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Inglaterra</v>
      </c>
      <c r="CK83" s="198">
        <f t="shared" ref="CK83:CK88" si="1305">$D83</f>
        <v>11</v>
      </c>
      <c r="CL83" s="197" t="str">
        <f t="shared" ref="CL83:CL88" si="1306">$E83</f>
        <v>Croácia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Inglaterra</v>
      </c>
      <c r="CX83" s="198">
        <f t="shared" ref="CX83:CX88" si="1310">$D83</f>
        <v>11</v>
      </c>
      <c r="CY83" s="197" t="str">
        <f t="shared" ref="CY83:CY88" si="1311">$E83</f>
        <v>Croácia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Inglaterra</v>
      </c>
      <c r="DK83" s="198">
        <f t="shared" ref="DK83:DK88" si="1315">$D83</f>
        <v>11</v>
      </c>
      <c r="DL83" s="197" t="str">
        <f t="shared" ref="DL83:DL88" si="1316">$E83</f>
        <v>Croácia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Inglaterra</v>
      </c>
      <c r="DX83" s="198">
        <f t="shared" ref="DX83:DX88" si="1320">$D83</f>
        <v>11</v>
      </c>
      <c r="DY83" s="197" t="str">
        <f t="shared" ref="DY83:DY88" si="1321">$E83</f>
        <v>Croácia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Inglaterra</v>
      </c>
      <c r="EK83" s="198">
        <f t="shared" ref="EK83:EK88" si="1325">$D83</f>
        <v>11</v>
      </c>
      <c r="EL83" s="197" t="str">
        <f t="shared" ref="EL83:EL88" si="1326">$E83</f>
        <v>Croácia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Inglaterra</v>
      </c>
      <c r="EX83" s="198">
        <f t="shared" ref="EX83:EX88" si="1330">$D83</f>
        <v>11</v>
      </c>
      <c r="EY83" s="197" t="str">
        <f t="shared" ref="EY83:EY88" si="1331">$E83</f>
        <v>Croácia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Inglaterra</v>
      </c>
      <c r="FK83" s="198">
        <f t="shared" ref="FK83:FK88" si="1335">$D83</f>
        <v>11</v>
      </c>
      <c r="FL83" s="197" t="str">
        <f t="shared" ref="FL83:FL88" si="1336">$E83</f>
        <v>Croácia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Inglaterra</v>
      </c>
      <c r="FX83" s="198">
        <f t="shared" ref="FX83:FX88" si="1340">$D83</f>
        <v>11</v>
      </c>
      <c r="FY83" s="197" t="str">
        <f t="shared" ref="FY83:FY88" si="1341">$E83</f>
        <v>Croácia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Inglaterra</v>
      </c>
      <c r="GK83" s="198">
        <f t="shared" ref="GK83:GK88" si="1345">$D83</f>
        <v>11</v>
      </c>
      <c r="GL83" s="197" t="str">
        <f t="shared" ref="GL83:GL88" si="1346">$E83</f>
        <v>Croácia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Inglaterra</v>
      </c>
      <c r="GX83" s="198">
        <f t="shared" ref="GX83:GX88" si="1350">$D83</f>
        <v>11</v>
      </c>
      <c r="GY83" s="197" t="str">
        <f t="shared" ref="GY83:GY88" si="1351">$E83</f>
        <v>Croácia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Inglaterra</v>
      </c>
      <c r="HK83" s="198">
        <f t="shared" ref="HK83:HK88" si="1355">$D83</f>
        <v>11</v>
      </c>
      <c r="HL83" s="197" t="str">
        <f t="shared" ref="HL83:HL88" si="1356">$E83</f>
        <v>Croácia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Inglaterra</v>
      </c>
      <c r="HX83" s="198">
        <f t="shared" ref="HX83:HX88" si="1360">$D83</f>
        <v>11</v>
      </c>
      <c r="HY83" s="197" t="str">
        <f t="shared" ref="HY83:HY88" si="1361">$E83</f>
        <v>Croácia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Inglaterra</v>
      </c>
      <c r="IK83" s="198">
        <f t="shared" ref="IK83:IK88" si="1365">$D83</f>
        <v>11</v>
      </c>
      <c r="IL83" s="197" t="str">
        <f t="shared" ref="IL83:IL88" si="1366">$E83</f>
        <v>Croácia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Inglaterra</v>
      </c>
      <c r="IX83" s="198">
        <f t="shared" ref="IX83:IX88" si="1370">$D83</f>
        <v>11</v>
      </c>
      <c r="IY83" s="197" t="str">
        <f t="shared" ref="IY83:IY88" si="1371">$E83</f>
        <v>Croácia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Inglaterra</v>
      </c>
      <c r="JK83" s="198">
        <f t="shared" ref="JK83:JK88" si="1375">$D83</f>
        <v>11</v>
      </c>
      <c r="JL83" s="197" t="str">
        <f t="shared" ref="JL83:JL88" si="1376">$E83</f>
        <v>Croácia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Inglaterra</v>
      </c>
      <c r="JX83" s="198">
        <f t="shared" ref="JX83:JX88" si="1380">$D83</f>
        <v>11</v>
      </c>
      <c r="JY83" s="197" t="str">
        <f t="shared" ref="JY83:JY88" si="1381">$E83</f>
        <v>Croácia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Inglaterra</v>
      </c>
      <c r="KK83" s="198">
        <f t="shared" ref="KK83:KK88" si="1385">$D83</f>
        <v>11</v>
      </c>
      <c r="KL83" s="197" t="str">
        <f t="shared" ref="KL83:KL88" si="1386">$E83</f>
        <v>Croácia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Inglaterra</v>
      </c>
      <c r="KX83" s="198">
        <f t="shared" ref="KX83:KX88" si="1390">$D83</f>
        <v>11</v>
      </c>
      <c r="KY83" s="197" t="str">
        <f t="shared" ref="KY83:KY88" si="1391">$E83</f>
        <v>Croácia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Inglaterra</v>
      </c>
      <c r="LK83" s="198">
        <f t="shared" ref="LK83:LK88" si="1395">$D83</f>
        <v>11</v>
      </c>
      <c r="LL83" s="197" t="str">
        <f t="shared" ref="LL83:LL88" si="1396">$E83</f>
        <v>Croácia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Inglaterra</v>
      </c>
      <c r="LX83" s="198">
        <f t="shared" ref="LX83:LX88" si="1400">$D83</f>
        <v>11</v>
      </c>
      <c r="LY83" s="197" t="str">
        <f t="shared" ref="LY83:LY88" si="1401">$E83</f>
        <v>Croácia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Gana</v>
      </c>
      <c r="D84" s="198">
        <f>INDEX(Groups!$C$7:$C$65,MATCH(E84,Groups!$D$7:$D$65,0))</f>
        <v>33</v>
      </c>
      <c r="E84" s="197" t="str">
        <f>CalcL!$Q$23</f>
        <v>Panamá</v>
      </c>
      <c r="F84" s="729" t="str">
        <f>CalcL!$R$23</f>
        <v/>
      </c>
      <c r="G84" s="200" t="str">
        <f>CalcL!$S$23</f>
        <v/>
      </c>
      <c r="I84" s="196">
        <f t="shared" si="988"/>
        <v>74</v>
      </c>
      <c r="J84" s="197" t="str">
        <f t="shared" si="1274"/>
        <v>Gana</v>
      </c>
      <c r="K84" s="198">
        <f t="shared" si="1275"/>
        <v>33</v>
      </c>
      <c r="L84" s="197" t="str">
        <f t="shared" si="1276"/>
        <v>Panamá</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Gana</v>
      </c>
      <c r="X84" s="198">
        <f t="shared" si="1280"/>
        <v>33</v>
      </c>
      <c r="Y84" s="197" t="str">
        <f t="shared" si="1281"/>
        <v>Panamá</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Gana</v>
      </c>
      <c r="AK84" s="198">
        <f t="shared" si="1285"/>
        <v>33</v>
      </c>
      <c r="AL84" s="197" t="str">
        <f t="shared" si="1286"/>
        <v>Panamá</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Gana</v>
      </c>
      <c r="AX84" s="198">
        <f t="shared" si="1290"/>
        <v>33</v>
      </c>
      <c r="AY84" s="197" t="str">
        <f t="shared" si="1291"/>
        <v>Panamá</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Gana</v>
      </c>
      <c r="BK84" s="198">
        <f t="shared" si="1295"/>
        <v>33</v>
      </c>
      <c r="BL84" s="197" t="str">
        <f t="shared" si="1296"/>
        <v>Panamá</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Gana</v>
      </c>
      <c r="BX84" s="198">
        <f t="shared" si="1300"/>
        <v>33</v>
      </c>
      <c r="BY84" s="197" t="str">
        <f t="shared" si="1301"/>
        <v>Panamá</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Gana</v>
      </c>
      <c r="CK84" s="198">
        <f t="shared" si="1305"/>
        <v>33</v>
      </c>
      <c r="CL84" s="197" t="str">
        <f t="shared" si="1306"/>
        <v>Panamá</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Gana</v>
      </c>
      <c r="CX84" s="198">
        <f t="shared" si="1310"/>
        <v>33</v>
      </c>
      <c r="CY84" s="197" t="str">
        <f t="shared" si="1311"/>
        <v>Panamá</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Gana</v>
      </c>
      <c r="DK84" s="198">
        <f t="shared" si="1315"/>
        <v>33</v>
      </c>
      <c r="DL84" s="197" t="str">
        <f t="shared" si="1316"/>
        <v>Panamá</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Gana</v>
      </c>
      <c r="DX84" s="198">
        <f t="shared" si="1320"/>
        <v>33</v>
      </c>
      <c r="DY84" s="197" t="str">
        <f t="shared" si="1321"/>
        <v>Panamá</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Gana</v>
      </c>
      <c r="EK84" s="198">
        <f t="shared" si="1325"/>
        <v>33</v>
      </c>
      <c r="EL84" s="197" t="str">
        <f t="shared" si="1326"/>
        <v>Panamá</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Gana</v>
      </c>
      <c r="EX84" s="198">
        <f t="shared" si="1330"/>
        <v>33</v>
      </c>
      <c r="EY84" s="197" t="str">
        <f t="shared" si="1331"/>
        <v>Panamá</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Gana</v>
      </c>
      <c r="FK84" s="198">
        <f t="shared" si="1335"/>
        <v>33</v>
      </c>
      <c r="FL84" s="197" t="str">
        <f t="shared" si="1336"/>
        <v>Panamá</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Gana</v>
      </c>
      <c r="FX84" s="198">
        <f t="shared" si="1340"/>
        <v>33</v>
      </c>
      <c r="FY84" s="197" t="str">
        <f t="shared" si="1341"/>
        <v>Panamá</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Gana</v>
      </c>
      <c r="GK84" s="198">
        <f t="shared" si="1345"/>
        <v>33</v>
      </c>
      <c r="GL84" s="197" t="str">
        <f t="shared" si="1346"/>
        <v>Panamá</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Gana</v>
      </c>
      <c r="GX84" s="198">
        <f t="shared" si="1350"/>
        <v>33</v>
      </c>
      <c r="GY84" s="197" t="str">
        <f t="shared" si="1351"/>
        <v>Panamá</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Gana</v>
      </c>
      <c r="HK84" s="198">
        <f t="shared" si="1355"/>
        <v>33</v>
      </c>
      <c r="HL84" s="197" t="str">
        <f t="shared" si="1356"/>
        <v>Panamá</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Gana</v>
      </c>
      <c r="HX84" s="198">
        <f t="shared" si="1360"/>
        <v>33</v>
      </c>
      <c r="HY84" s="197" t="str">
        <f t="shared" si="1361"/>
        <v>Panamá</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Gana</v>
      </c>
      <c r="IK84" s="198">
        <f t="shared" si="1365"/>
        <v>33</v>
      </c>
      <c r="IL84" s="197" t="str">
        <f t="shared" si="1366"/>
        <v>Panamá</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Gana</v>
      </c>
      <c r="IX84" s="198">
        <f t="shared" si="1370"/>
        <v>33</v>
      </c>
      <c r="IY84" s="197" t="str">
        <f t="shared" si="1371"/>
        <v>Panamá</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Gana</v>
      </c>
      <c r="JK84" s="198">
        <f t="shared" si="1375"/>
        <v>33</v>
      </c>
      <c r="JL84" s="197" t="str">
        <f t="shared" si="1376"/>
        <v>Panamá</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Gana</v>
      </c>
      <c r="JX84" s="198">
        <f t="shared" si="1380"/>
        <v>33</v>
      </c>
      <c r="JY84" s="197" t="str">
        <f t="shared" si="1381"/>
        <v>Panamá</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Gana</v>
      </c>
      <c r="KK84" s="198">
        <f t="shared" si="1385"/>
        <v>33</v>
      </c>
      <c r="KL84" s="197" t="str">
        <f t="shared" si="1386"/>
        <v>Panamá</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Gana</v>
      </c>
      <c r="KX84" s="198">
        <f t="shared" si="1390"/>
        <v>33</v>
      </c>
      <c r="KY84" s="197" t="str">
        <f t="shared" si="1391"/>
        <v>Panamá</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Gana</v>
      </c>
      <c r="LK84" s="198">
        <f t="shared" si="1395"/>
        <v>33</v>
      </c>
      <c r="LL84" s="197" t="str">
        <f t="shared" si="1396"/>
        <v>Panamá</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Gana</v>
      </c>
      <c r="LX84" s="198">
        <f t="shared" si="1400"/>
        <v>33</v>
      </c>
      <c r="LY84" s="197" t="str">
        <f t="shared" si="1401"/>
        <v>Panamá</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Inglaterra</v>
      </c>
      <c r="D85" s="198">
        <f>INDEX(Groups!$C$7:$C$65,MATCH(E85,Groups!$D$7:$D$65,0))</f>
        <v>74</v>
      </c>
      <c r="E85" s="197" t="str">
        <f>CalcL!$Q$24</f>
        <v>Gana</v>
      </c>
      <c r="F85" s="199" t="str">
        <f>CalcL!$R$24</f>
        <v/>
      </c>
      <c r="G85" s="200" t="str">
        <f>CalcL!$S$24</f>
        <v/>
      </c>
      <c r="I85" s="196">
        <f t="shared" si="988"/>
        <v>4</v>
      </c>
      <c r="J85" s="197" t="str">
        <f t="shared" si="1274"/>
        <v>Inglaterra</v>
      </c>
      <c r="K85" s="198">
        <f t="shared" si="1275"/>
        <v>74</v>
      </c>
      <c r="L85" s="197" t="str">
        <f t="shared" si="1276"/>
        <v>Gana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Inglaterra</v>
      </c>
      <c r="X85" s="198">
        <f t="shared" si="1280"/>
        <v>74</v>
      </c>
      <c r="Y85" s="197" t="str">
        <f t="shared" si="1281"/>
        <v>Gana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Inglaterra</v>
      </c>
      <c r="AK85" s="198">
        <f t="shared" si="1285"/>
        <v>74</v>
      </c>
      <c r="AL85" s="197" t="str">
        <f t="shared" si="1286"/>
        <v>Gana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Inglaterra</v>
      </c>
      <c r="AX85" s="198">
        <f t="shared" si="1290"/>
        <v>74</v>
      </c>
      <c r="AY85" s="197" t="str">
        <f t="shared" si="1291"/>
        <v>Gana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Inglaterra</v>
      </c>
      <c r="BK85" s="198">
        <f t="shared" si="1295"/>
        <v>74</v>
      </c>
      <c r="BL85" s="197" t="str">
        <f t="shared" si="1296"/>
        <v>Gana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Inglaterra</v>
      </c>
      <c r="BX85" s="198">
        <f t="shared" si="1300"/>
        <v>74</v>
      </c>
      <c r="BY85" s="197" t="str">
        <f t="shared" si="1301"/>
        <v>Gana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Inglaterra</v>
      </c>
      <c r="CK85" s="198">
        <f t="shared" si="1305"/>
        <v>74</v>
      </c>
      <c r="CL85" s="197" t="str">
        <f t="shared" si="1306"/>
        <v>Gana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Inglaterra</v>
      </c>
      <c r="CX85" s="198">
        <f t="shared" si="1310"/>
        <v>74</v>
      </c>
      <c r="CY85" s="197" t="str">
        <f t="shared" si="1311"/>
        <v>Gana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Inglaterra</v>
      </c>
      <c r="DK85" s="198">
        <f t="shared" si="1315"/>
        <v>74</v>
      </c>
      <c r="DL85" s="197" t="str">
        <f t="shared" si="1316"/>
        <v>Gana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Inglaterra</v>
      </c>
      <c r="DX85" s="198">
        <f t="shared" si="1320"/>
        <v>74</v>
      </c>
      <c r="DY85" s="197" t="str">
        <f t="shared" si="1321"/>
        <v>Gana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Inglaterra</v>
      </c>
      <c r="EK85" s="198">
        <f t="shared" si="1325"/>
        <v>74</v>
      </c>
      <c r="EL85" s="197" t="str">
        <f t="shared" si="1326"/>
        <v>Gana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Inglaterra</v>
      </c>
      <c r="EX85" s="198">
        <f t="shared" si="1330"/>
        <v>74</v>
      </c>
      <c r="EY85" s="197" t="str">
        <f t="shared" si="1331"/>
        <v>Gana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Inglaterra</v>
      </c>
      <c r="FK85" s="198">
        <f t="shared" si="1335"/>
        <v>74</v>
      </c>
      <c r="FL85" s="197" t="str">
        <f t="shared" si="1336"/>
        <v>Gana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Inglaterra</v>
      </c>
      <c r="FX85" s="198">
        <f t="shared" si="1340"/>
        <v>74</v>
      </c>
      <c r="FY85" s="197" t="str">
        <f t="shared" si="1341"/>
        <v>Gana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Inglaterra</v>
      </c>
      <c r="GK85" s="198">
        <f t="shared" si="1345"/>
        <v>74</v>
      </c>
      <c r="GL85" s="197" t="str">
        <f t="shared" si="1346"/>
        <v>Gana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Inglaterra</v>
      </c>
      <c r="GX85" s="198">
        <f t="shared" si="1350"/>
        <v>74</v>
      </c>
      <c r="GY85" s="197" t="str">
        <f t="shared" si="1351"/>
        <v>Gana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Inglaterra</v>
      </c>
      <c r="HK85" s="198">
        <f t="shared" si="1355"/>
        <v>74</v>
      </c>
      <c r="HL85" s="197" t="str">
        <f t="shared" si="1356"/>
        <v>Gana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Inglaterra</v>
      </c>
      <c r="HX85" s="198">
        <f t="shared" si="1360"/>
        <v>74</v>
      </c>
      <c r="HY85" s="197" t="str">
        <f t="shared" si="1361"/>
        <v>Gana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Inglaterra</v>
      </c>
      <c r="IK85" s="198">
        <f t="shared" si="1365"/>
        <v>74</v>
      </c>
      <c r="IL85" s="197" t="str">
        <f t="shared" si="1366"/>
        <v>Gana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Inglaterra</v>
      </c>
      <c r="IX85" s="198">
        <f t="shared" si="1370"/>
        <v>74</v>
      </c>
      <c r="IY85" s="197" t="str">
        <f t="shared" si="1371"/>
        <v>Gana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Inglaterra</v>
      </c>
      <c r="JK85" s="198">
        <f t="shared" si="1375"/>
        <v>74</v>
      </c>
      <c r="JL85" s="197" t="str">
        <f t="shared" si="1376"/>
        <v>Gana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Inglaterra</v>
      </c>
      <c r="JX85" s="198">
        <f t="shared" si="1380"/>
        <v>74</v>
      </c>
      <c r="JY85" s="197" t="str">
        <f t="shared" si="1381"/>
        <v>Gana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Inglaterra</v>
      </c>
      <c r="KK85" s="198">
        <f t="shared" si="1385"/>
        <v>74</v>
      </c>
      <c r="KL85" s="197" t="str">
        <f t="shared" si="1386"/>
        <v>Gana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Inglaterra</v>
      </c>
      <c r="KX85" s="198">
        <f t="shared" si="1390"/>
        <v>74</v>
      </c>
      <c r="KY85" s="197" t="str">
        <f t="shared" si="1391"/>
        <v>Gana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Inglaterra</v>
      </c>
      <c r="LK85" s="198">
        <f t="shared" si="1395"/>
        <v>74</v>
      </c>
      <c r="LL85" s="197" t="str">
        <f t="shared" si="1396"/>
        <v>Gana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Inglaterra</v>
      </c>
      <c r="LX85" s="198">
        <f t="shared" si="1400"/>
        <v>74</v>
      </c>
      <c r="LY85" s="197" t="str">
        <f t="shared" si="1401"/>
        <v>Gana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Panamá</v>
      </c>
      <c r="D86" s="198">
        <f>INDEX(Groups!$C$7:$C$65,MATCH(E86,Groups!$D$7:$D$65,0))</f>
        <v>11</v>
      </c>
      <c r="E86" s="197" t="str">
        <f>CalcL!$Q$25</f>
        <v>Croácia</v>
      </c>
      <c r="F86" s="199" t="str">
        <f>CalcL!$R$25</f>
        <v/>
      </c>
      <c r="G86" s="200" t="str">
        <f>CalcL!$S$25</f>
        <v/>
      </c>
      <c r="I86" s="196">
        <f t="shared" si="988"/>
        <v>33</v>
      </c>
      <c r="J86" s="197" t="str">
        <f t="shared" si="1274"/>
        <v>Panamá</v>
      </c>
      <c r="K86" s="198">
        <f t="shared" si="1275"/>
        <v>11</v>
      </c>
      <c r="L86" s="197" t="str">
        <f t="shared" si="1276"/>
        <v>Croácia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Panamá</v>
      </c>
      <c r="X86" s="198">
        <f t="shared" si="1280"/>
        <v>11</v>
      </c>
      <c r="Y86" s="197" t="str">
        <f t="shared" si="1281"/>
        <v>Croácia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Panamá</v>
      </c>
      <c r="AK86" s="198">
        <f t="shared" si="1285"/>
        <v>11</v>
      </c>
      <c r="AL86" s="197" t="str">
        <f t="shared" si="1286"/>
        <v>Croácia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Panamá</v>
      </c>
      <c r="AX86" s="198">
        <f t="shared" si="1290"/>
        <v>11</v>
      </c>
      <c r="AY86" s="197" t="str">
        <f t="shared" si="1291"/>
        <v>Croácia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Panamá</v>
      </c>
      <c r="BK86" s="198">
        <f t="shared" si="1295"/>
        <v>11</v>
      </c>
      <c r="BL86" s="197" t="str">
        <f t="shared" si="1296"/>
        <v>Croácia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Panamá</v>
      </c>
      <c r="BX86" s="198">
        <f t="shared" si="1300"/>
        <v>11</v>
      </c>
      <c r="BY86" s="197" t="str">
        <f t="shared" si="1301"/>
        <v>Croácia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Panamá</v>
      </c>
      <c r="CK86" s="198">
        <f t="shared" si="1305"/>
        <v>11</v>
      </c>
      <c r="CL86" s="197" t="str">
        <f t="shared" si="1306"/>
        <v>Croácia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Panamá</v>
      </c>
      <c r="CX86" s="198">
        <f t="shared" si="1310"/>
        <v>11</v>
      </c>
      <c r="CY86" s="197" t="str">
        <f t="shared" si="1311"/>
        <v>Croácia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Panamá</v>
      </c>
      <c r="DK86" s="198">
        <f t="shared" si="1315"/>
        <v>11</v>
      </c>
      <c r="DL86" s="197" t="str">
        <f t="shared" si="1316"/>
        <v>Croácia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Panamá</v>
      </c>
      <c r="DX86" s="198">
        <f t="shared" si="1320"/>
        <v>11</v>
      </c>
      <c r="DY86" s="197" t="str">
        <f t="shared" si="1321"/>
        <v>Croácia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Panamá</v>
      </c>
      <c r="EK86" s="198">
        <f t="shared" si="1325"/>
        <v>11</v>
      </c>
      <c r="EL86" s="197" t="str">
        <f t="shared" si="1326"/>
        <v>Croácia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Panamá</v>
      </c>
      <c r="EX86" s="198">
        <f t="shared" si="1330"/>
        <v>11</v>
      </c>
      <c r="EY86" s="197" t="str">
        <f t="shared" si="1331"/>
        <v>Croácia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Panamá</v>
      </c>
      <c r="FK86" s="198">
        <f t="shared" si="1335"/>
        <v>11</v>
      </c>
      <c r="FL86" s="197" t="str">
        <f t="shared" si="1336"/>
        <v>Croácia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Panamá</v>
      </c>
      <c r="FX86" s="198">
        <f t="shared" si="1340"/>
        <v>11</v>
      </c>
      <c r="FY86" s="197" t="str">
        <f t="shared" si="1341"/>
        <v>Croácia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Panamá</v>
      </c>
      <c r="GK86" s="198">
        <f t="shared" si="1345"/>
        <v>11</v>
      </c>
      <c r="GL86" s="197" t="str">
        <f t="shared" si="1346"/>
        <v>Croácia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Panamá</v>
      </c>
      <c r="GX86" s="198">
        <f t="shared" si="1350"/>
        <v>11</v>
      </c>
      <c r="GY86" s="197" t="str">
        <f t="shared" si="1351"/>
        <v>Croácia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Panamá</v>
      </c>
      <c r="HK86" s="198">
        <f t="shared" si="1355"/>
        <v>11</v>
      </c>
      <c r="HL86" s="197" t="str">
        <f t="shared" si="1356"/>
        <v>Croácia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Panamá</v>
      </c>
      <c r="HX86" s="198">
        <f t="shared" si="1360"/>
        <v>11</v>
      </c>
      <c r="HY86" s="197" t="str">
        <f t="shared" si="1361"/>
        <v>Croácia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Panamá</v>
      </c>
      <c r="IK86" s="198">
        <f t="shared" si="1365"/>
        <v>11</v>
      </c>
      <c r="IL86" s="197" t="str">
        <f t="shared" si="1366"/>
        <v>Croácia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Panamá</v>
      </c>
      <c r="IX86" s="198">
        <f t="shared" si="1370"/>
        <v>11</v>
      </c>
      <c r="IY86" s="197" t="str">
        <f t="shared" si="1371"/>
        <v>Croácia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Panamá</v>
      </c>
      <c r="JK86" s="198">
        <f t="shared" si="1375"/>
        <v>11</v>
      </c>
      <c r="JL86" s="197" t="str">
        <f t="shared" si="1376"/>
        <v>Croácia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Panamá</v>
      </c>
      <c r="JX86" s="198">
        <f t="shared" si="1380"/>
        <v>11</v>
      </c>
      <c r="JY86" s="197" t="str">
        <f t="shared" si="1381"/>
        <v>Croácia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Panamá</v>
      </c>
      <c r="KK86" s="198">
        <f t="shared" si="1385"/>
        <v>11</v>
      </c>
      <c r="KL86" s="197" t="str">
        <f t="shared" si="1386"/>
        <v>Croácia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Panamá</v>
      </c>
      <c r="KX86" s="198">
        <f t="shared" si="1390"/>
        <v>11</v>
      </c>
      <c r="KY86" s="197" t="str">
        <f t="shared" si="1391"/>
        <v>Croácia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Panamá</v>
      </c>
      <c r="LK86" s="198">
        <f t="shared" si="1395"/>
        <v>11</v>
      </c>
      <c r="LL86" s="197" t="str">
        <f t="shared" si="1396"/>
        <v>Croácia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Panamá</v>
      </c>
      <c r="LX86" s="198">
        <f t="shared" si="1400"/>
        <v>11</v>
      </c>
      <c r="LY86" s="197" t="str">
        <f t="shared" si="1401"/>
        <v>Croácia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Panamá</v>
      </c>
      <c r="D87" s="198">
        <f>INDEX(Groups!$C$7:$C$65,MATCH(E87,Groups!$D$7:$D$65,0))</f>
        <v>4</v>
      </c>
      <c r="E87" s="197" t="str">
        <f>CalcL!$Q$26</f>
        <v>Inglaterra</v>
      </c>
      <c r="F87" s="199" t="str">
        <f>CalcL!$R$26</f>
        <v/>
      </c>
      <c r="G87" s="200" t="str">
        <f>CalcL!$S$26</f>
        <v/>
      </c>
      <c r="I87" s="196">
        <f t="shared" si="988"/>
        <v>33</v>
      </c>
      <c r="J87" s="197" t="str">
        <f t="shared" si="1274"/>
        <v>Panamá</v>
      </c>
      <c r="K87" s="198">
        <f t="shared" si="1275"/>
        <v>4</v>
      </c>
      <c r="L87" s="197" t="str">
        <f t="shared" si="1276"/>
        <v>Inglaterra</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Panamá</v>
      </c>
      <c r="X87" s="198">
        <f t="shared" si="1280"/>
        <v>4</v>
      </c>
      <c r="Y87" s="197" t="str">
        <f t="shared" si="1281"/>
        <v>Inglaterra</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Panamá</v>
      </c>
      <c r="AK87" s="198">
        <f t="shared" si="1285"/>
        <v>4</v>
      </c>
      <c r="AL87" s="197" t="str">
        <f t="shared" si="1286"/>
        <v>Inglaterra</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Panamá</v>
      </c>
      <c r="AX87" s="198">
        <f t="shared" si="1290"/>
        <v>4</v>
      </c>
      <c r="AY87" s="197" t="str">
        <f t="shared" si="1291"/>
        <v>Inglaterra</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Panamá</v>
      </c>
      <c r="BK87" s="198">
        <f t="shared" si="1295"/>
        <v>4</v>
      </c>
      <c r="BL87" s="197" t="str">
        <f t="shared" si="1296"/>
        <v>Inglaterra</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Panamá</v>
      </c>
      <c r="BX87" s="198">
        <f t="shared" si="1300"/>
        <v>4</v>
      </c>
      <c r="BY87" s="197" t="str">
        <f t="shared" si="1301"/>
        <v>Inglaterra</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Panamá</v>
      </c>
      <c r="CK87" s="198">
        <f t="shared" si="1305"/>
        <v>4</v>
      </c>
      <c r="CL87" s="197" t="str">
        <f t="shared" si="1306"/>
        <v>Inglaterra</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Panamá</v>
      </c>
      <c r="CX87" s="198">
        <f t="shared" si="1310"/>
        <v>4</v>
      </c>
      <c r="CY87" s="197" t="str">
        <f t="shared" si="1311"/>
        <v>Inglaterra</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Panamá</v>
      </c>
      <c r="DK87" s="198">
        <f t="shared" si="1315"/>
        <v>4</v>
      </c>
      <c r="DL87" s="197" t="str">
        <f t="shared" si="1316"/>
        <v>Inglaterra</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Panamá</v>
      </c>
      <c r="DX87" s="198">
        <f t="shared" si="1320"/>
        <v>4</v>
      </c>
      <c r="DY87" s="197" t="str">
        <f t="shared" si="1321"/>
        <v>Inglaterra</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Panamá</v>
      </c>
      <c r="EK87" s="198">
        <f t="shared" si="1325"/>
        <v>4</v>
      </c>
      <c r="EL87" s="197" t="str">
        <f t="shared" si="1326"/>
        <v>Inglaterra</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Panamá</v>
      </c>
      <c r="EX87" s="198">
        <f t="shared" si="1330"/>
        <v>4</v>
      </c>
      <c r="EY87" s="197" t="str">
        <f t="shared" si="1331"/>
        <v>Inglaterra</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Panamá</v>
      </c>
      <c r="FK87" s="198">
        <f t="shared" si="1335"/>
        <v>4</v>
      </c>
      <c r="FL87" s="197" t="str">
        <f t="shared" si="1336"/>
        <v>Inglaterra</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Panamá</v>
      </c>
      <c r="FX87" s="198">
        <f t="shared" si="1340"/>
        <v>4</v>
      </c>
      <c r="FY87" s="197" t="str">
        <f t="shared" si="1341"/>
        <v>Inglaterra</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Panamá</v>
      </c>
      <c r="GK87" s="198">
        <f t="shared" si="1345"/>
        <v>4</v>
      </c>
      <c r="GL87" s="197" t="str">
        <f t="shared" si="1346"/>
        <v>Inglaterra</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Panamá</v>
      </c>
      <c r="GX87" s="198">
        <f t="shared" si="1350"/>
        <v>4</v>
      </c>
      <c r="GY87" s="197" t="str">
        <f t="shared" si="1351"/>
        <v>Inglaterra</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Panamá</v>
      </c>
      <c r="HK87" s="198">
        <f t="shared" si="1355"/>
        <v>4</v>
      </c>
      <c r="HL87" s="197" t="str">
        <f t="shared" si="1356"/>
        <v>Inglaterra</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Panamá</v>
      </c>
      <c r="HX87" s="198">
        <f t="shared" si="1360"/>
        <v>4</v>
      </c>
      <c r="HY87" s="197" t="str">
        <f t="shared" si="1361"/>
        <v>Inglaterra</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Panamá</v>
      </c>
      <c r="IK87" s="198">
        <f t="shared" si="1365"/>
        <v>4</v>
      </c>
      <c r="IL87" s="197" t="str">
        <f t="shared" si="1366"/>
        <v>Inglaterra</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Panamá</v>
      </c>
      <c r="IX87" s="198">
        <f t="shared" si="1370"/>
        <v>4</v>
      </c>
      <c r="IY87" s="197" t="str">
        <f t="shared" si="1371"/>
        <v>Inglaterra</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Panamá</v>
      </c>
      <c r="JK87" s="198">
        <f t="shared" si="1375"/>
        <v>4</v>
      </c>
      <c r="JL87" s="197" t="str">
        <f t="shared" si="1376"/>
        <v>Inglaterra</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Panamá</v>
      </c>
      <c r="JX87" s="198">
        <f t="shared" si="1380"/>
        <v>4</v>
      </c>
      <c r="JY87" s="197" t="str">
        <f t="shared" si="1381"/>
        <v>Inglaterra</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Panamá</v>
      </c>
      <c r="KK87" s="198">
        <f t="shared" si="1385"/>
        <v>4</v>
      </c>
      <c r="KL87" s="197" t="str">
        <f t="shared" si="1386"/>
        <v>Inglaterra</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Panamá</v>
      </c>
      <c r="KX87" s="198">
        <f t="shared" si="1390"/>
        <v>4</v>
      </c>
      <c r="KY87" s="197" t="str">
        <f t="shared" si="1391"/>
        <v>Inglaterra</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Panamá</v>
      </c>
      <c r="LK87" s="198">
        <f t="shared" si="1395"/>
        <v>4</v>
      </c>
      <c r="LL87" s="197" t="str">
        <f t="shared" si="1396"/>
        <v>Inglaterra</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Panamá</v>
      </c>
      <c r="LX87" s="198">
        <f t="shared" si="1400"/>
        <v>4</v>
      </c>
      <c r="LY87" s="197" t="str">
        <f t="shared" si="1401"/>
        <v>Inglaterra</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Croácia</v>
      </c>
      <c r="D88" s="198">
        <f>INDEX(Groups!$C$7:$C$65,MATCH(E88,Groups!$D$7:$D$65,0))</f>
        <v>74</v>
      </c>
      <c r="E88" s="197" t="str">
        <f>CalcL!$Q$27</f>
        <v>Gana</v>
      </c>
      <c r="F88" s="199" t="str">
        <f>CalcL!$R$27</f>
        <v/>
      </c>
      <c r="G88" s="200" t="str">
        <f>CalcL!$S$27</f>
        <v/>
      </c>
      <c r="I88" s="196">
        <f t="shared" si="988"/>
        <v>11</v>
      </c>
      <c r="J88" s="197" t="str">
        <f t="shared" si="1274"/>
        <v>Croácia</v>
      </c>
      <c r="K88" s="198">
        <f t="shared" si="1275"/>
        <v>74</v>
      </c>
      <c r="L88" s="197" t="str">
        <f t="shared" si="1276"/>
        <v>Gana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Croácia</v>
      </c>
      <c r="X88" s="198">
        <f t="shared" si="1280"/>
        <v>74</v>
      </c>
      <c r="Y88" s="197" t="str">
        <f t="shared" si="1281"/>
        <v>Gana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Croácia</v>
      </c>
      <c r="AK88" s="198">
        <f t="shared" si="1285"/>
        <v>74</v>
      </c>
      <c r="AL88" s="197" t="str">
        <f t="shared" si="1286"/>
        <v>Gana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Croácia</v>
      </c>
      <c r="AX88" s="198">
        <f t="shared" si="1290"/>
        <v>74</v>
      </c>
      <c r="AY88" s="197" t="str">
        <f t="shared" si="1291"/>
        <v>Gana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Croácia</v>
      </c>
      <c r="BK88" s="198">
        <f t="shared" si="1295"/>
        <v>74</v>
      </c>
      <c r="BL88" s="197" t="str">
        <f t="shared" si="1296"/>
        <v>Gana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Croácia</v>
      </c>
      <c r="BX88" s="198">
        <f t="shared" si="1300"/>
        <v>74</v>
      </c>
      <c r="BY88" s="197" t="str">
        <f t="shared" si="1301"/>
        <v>Gana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Croácia</v>
      </c>
      <c r="CK88" s="198">
        <f t="shared" si="1305"/>
        <v>74</v>
      </c>
      <c r="CL88" s="197" t="str">
        <f t="shared" si="1306"/>
        <v>Gana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Croácia</v>
      </c>
      <c r="CX88" s="198">
        <f t="shared" si="1310"/>
        <v>74</v>
      </c>
      <c r="CY88" s="197" t="str">
        <f t="shared" si="1311"/>
        <v>Gana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Croácia</v>
      </c>
      <c r="DK88" s="198">
        <f t="shared" si="1315"/>
        <v>74</v>
      </c>
      <c r="DL88" s="197" t="str">
        <f t="shared" si="1316"/>
        <v>Gana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Croácia</v>
      </c>
      <c r="DX88" s="198">
        <f t="shared" si="1320"/>
        <v>74</v>
      </c>
      <c r="DY88" s="197" t="str">
        <f t="shared" si="1321"/>
        <v>Gana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Croácia</v>
      </c>
      <c r="EK88" s="198">
        <f t="shared" si="1325"/>
        <v>74</v>
      </c>
      <c r="EL88" s="197" t="str">
        <f t="shared" si="1326"/>
        <v>Gana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Croácia</v>
      </c>
      <c r="EX88" s="198">
        <f t="shared" si="1330"/>
        <v>74</v>
      </c>
      <c r="EY88" s="197" t="str">
        <f t="shared" si="1331"/>
        <v>Gana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Croácia</v>
      </c>
      <c r="FK88" s="198">
        <f t="shared" si="1335"/>
        <v>74</v>
      </c>
      <c r="FL88" s="197" t="str">
        <f t="shared" si="1336"/>
        <v>Gana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Croácia</v>
      </c>
      <c r="FX88" s="198">
        <f t="shared" si="1340"/>
        <v>74</v>
      </c>
      <c r="FY88" s="197" t="str">
        <f t="shared" si="1341"/>
        <v>Gana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Croácia</v>
      </c>
      <c r="GK88" s="198">
        <f t="shared" si="1345"/>
        <v>74</v>
      </c>
      <c r="GL88" s="197" t="str">
        <f t="shared" si="1346"/>
        <v>Gana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Croácia</v>
      </c>
      <c r="GX88" s="198">
        <f t="shared" si="1350"/>
        <v>74</v>
      </c>
      <c r="GY88" s="197" t="str">
        <f t="shared" si="1351"/>
        <v>Gana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Croácia</v>
      </c>
      <c r="HK88" s="198">
        <f t="shared" si="1355"/>
        <v>74</v>
      </c>
      <c r="HL88" s="197" t="str">
        <f t="shared" si="1356"/>
        <v>Gana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Croácia</v>
      </c>
      <c r="HX88" s="198">
        <f t="shared" si="1360"/>
        <v>74</v>
      </c>
      <c r="HY88" s="197" t="str">
        <f t="shared" si="1361"/>
        <v>Gana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Croácia</v>
      </c>
      <c r="IK88" s="198">
        <f t="shared" si="1365"/>
        <v>74</v>
      </c>
      <c r="IL88" s="197" t="str">
        <f t="shared" si="1366"/>
        <v>Gana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Croácia</v>
      </c>
      <c r="IX88" s="198">
        <f t="shared" si="1370"/>
        <v>74</v>
      </c>
      <c r="IY88" s="197" t="str">
        <f t="shared" si="1371"/>
        <v>Gana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Croácia</v>
      </c>
      <c r="JK88" s="198">
        <f t="shared" si="1375"/>
        <v>74</v>
      </c>
      <c r="JL88" s="197" t="str">
        <f t="shared" si="1376"/>
        <v>Gana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Croácia</v>
      </c>
      <c r="JX88" s="198">
        <f t="shared" si="1380"/>
        <v>74</v>
      </c>
      <c r="JY88" s="197" t="str">
        <f t="shared" si="1381"/>
        <v>Gana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Croácia</v>
      </c>
      <c r="KK88" s="198">
        <f t="shared" si="1385"/>
        <v>74</v>
      </c>
      <c r="KL88" s="197" t="str">
        <f t="shared" si="1386"/>
        <v>Gana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Croácia</v>
      </c>
      <c r="KX88" s="198">
        <f t="shared" si="1390"/>
        <v>74</v>
      </c>
      <c r="KY88" s="197" t="str">
        <f t="shared" si="1391"/>
        <v>Gana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Croácia</v>
      </c>
      <c r="LK88" s="198">
        <f t="shared" si="1395"/>
        <v>74</v>
      </c>
      <c r="LL88" s="197" t="str">
        <f t="shared" si="1396"/>
        <v>Gana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Croácia</v>
      </c>
      <c r="LX88" s="198">
        <f t="shared" si="1400"/>
        <v>74</v>
      </c>
      <c r="LY88" s="197" t="str">
        <f t="shared" si="1401"/>
        <v>Gana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t="str">
        <f>IF(C90="","",INDEX(Groups!$C$7:$C$65,MATCH(C90,Groups!$D$7:$D$65,0)))</f>
        <v/>
      </c>
      <c r="C90" s="197" t="str">
        <f>'World Cup'!$B$50</f>
        <v/>
      </c>
      <c r="D90" s="198" t="str">
        <f>IF(E90="","",INDEX(Groups!$C$7:$C$65,MATCH(E90,Groups!$D$7:$D$65,0)))</f>
        <v/>
      </c>
      <c r="E90" s="197" t="str">
        <f>'World Cup'!$C$50</f>
        <v/>
      </c>
      <c r="F90" s="199" t="str">
        <f>IF(AND('World Cup'!$B$51&lt;&gt;"",'World Cup'!$C$51&lt;&gt;""),'World Cup'!$B$51,"")</f>
        <v/>
      </c>
      <c r="G90" s="200" t="str">
        <f>IF(AND('World Cup'!$B$51&lt;&gt;"",'World Cup'!$C$51&lt;&gt;""),'World Cup'!$C$51,"")</f>
        <v/>
      </c>
      <c r="I90" s="196" t="str">
        <f>$B90</f>
        <v/>
      </c>
      <c r="J90" s="197" t="str">
        <f>$C90</f>
        <v/>
      </c>
      <c r="K90" s="198" t="str">
        <f>$D90</f>
        <v/>
      </c>
      <c r="L90" s="197" t="str">
        <f>$E90</f>
        <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t="str">
        <f t="shared" ref="T90:T105" si="1431">IF(OR(($C90&lt;&gt;"")*(I90&lt;&gt;""),($E90&lt;&gt;"")*(K90&lt;&gt;"")),($B90=I90)*1+($D90=K90)*1,"")</f>
        <v/>
      </c>
      <c r="V90" s="196" t="str">
        <f>$B90</f>
        <v/>
      </c>
      <c r="W90" s="197" t="str">
        <f>$C90</f>
        <v/>
      </c>
      <c r="X90" s="198" t="str">
        <f>$D90</f>
        <v/>
      </c>
      <c r="Y90" s="197" t="str">
        <f>$E90</f>
        <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t="str">
        <f t="shared" ref="AG90:AG105" si="1433">IF(OR(($C90&lt;&gt;"")*(V90&lt;&gt;""),($E90&lt;&gt;"")*(X90&lt;&gt;"")),($B90=V90)*1+($D90=X90)*1,"")</f>
        <v/>
      </c>
      <c r="AI90" s="196" t="str">
        <f>$B90</f>
        <v/>
      </c>
      <c r="AJ90" s="197" t="str">
        <f>$C90</f>
        <v/>
      </c>
      <c r="AK90" s="198" t="str">
        <f>$D90</f>
        <v/>
      </c>
      <c r="AL90" s="197" t="str">
        <f>$E90</f>
        <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t="str">
        <f t="shared" ref="AT90:AT105" si="1435">IF(OR(($C90&lt;&gt;"")*(AI90&lt;&gt;""),($E90&lt;&gt;"")*(AK90&lt;&gt;"")),($B90=AI90)*1+($D90=AK90)*1,"")</f>
        <v/>
      </c>
      <c r="AV90" s="196" t="str">
        <f>$B90</f>
        <v/>
      </c>
      <c r="AW90" s="197" t="str">
        <f>$C90</f>
        <v/>
      </c>
      <c r="AX90" s="198" t="str">
        <f>$D90</f>
        <v/>
      </c>
      <c r="AY90" s="197" t="str">
        <f>$E90</f>
        <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t="str">
        <f t="shared" ref="BG90:BG105" si="1437">IF(OR(($C90&lt;&gt;"")*(AV90&lt;&gt;""),($E90&lt;&gt;"")*(AX90&lt;&gt;"")),($B90=AV90)*1+($D90=AX90)*1,"")</f>
        <v/>
      </c>
      <c r="BI90" s="196" t="str">
        <f>$B90</f>
        <v/>
      </c>
      <c r="BJ90" s="197" t="str">
        <f>$C90</f>
        <v/>
      </c>
      <c r="BK90" s="198" t="str">
        <f>$D90</f>
        <v/>
      </c>
      <c r="BL90" s="197" t="str">
        <f>$E90</f>
        <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t="str">
        <f t="shared" ref="BT90:BT105" si="1439">IF(OR(($C90&lt;&gt;"")*(BI90&lt;&gt;""),($E90&lt;&gt;"")*(BK90&lt;&gt;"")),($B90=BI90)*1+($D90=BK90)*1,"")</f>
        <v/>
      </c>
      <c r="BV90" s="196" t="str">
        <f>$B90</f>
        <v/>
      </c>
      <c r="BW90" s="197" t="str">
        <f>$C90</f>
        <v/>
      </c>
      <c r="BX90" s="198" t="str">
        <f>$D90</f>
        <v/>
      </c>
      <c r="BY90" s="197" t="str">
        <f>$E90</f>
        <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t="str">
        <f t="shared" ref="CG90:CG105" si="1441">IF(OR(($C90&lt;&gt;"")*(BV90&lt;&gt;""),($E90&lt;&gt;"")*(BX90&lt;&gt;"")),($B90=BV90)*1+($D90=BX90)*1,"")</f>
        <v/>
      </c>
      <c r="CI90" s="196" t="str">
        <f>$B90</f>
        <v/>
      </c>
      <c r="CJ90" s="197" t="str">
        <f>$C90</f>
        <v/>
      </c>
      <c r="CK90" s="198" t="str">
        <f>$D90</f>
        <v/>
      </c>
      <c r="CL90" s="197" t="str">
        <f>$E90</f>
        <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t="str">
        <f t="shared" ref="CT90:CT105" si="1443">IF(OR(($C90&lt;&gt;"")*(CI90&lt;&gt;""),($E90&lt;&gt;"")*(CK90&lt;&gt;"")),($B90=CI90)*1+($D90=CK90)*1,"")</f>
        <v/>
      </c>
      <c r="CV90" s="196" t="str">
        <f>$B90</f>
        <v/>
      </c>
      <c r="CW90" s="197" t="str">
        <f>$C90</f>
        <v/>
      </c>
      <c r="CX90" s="198" t="str">
        <f>$D90</f>
        <v/>
      </c>
      <c r="CY90" s="197" t="str">
        <f>$E90</f>
        <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t="str">
        <f t="shared" ref="DG90:DG105" si="1445">IF(OR(($C90&lt;&gt;"")*(CV90&lt;&gt;""),($E90&lt;&gt;"")*(CX90&lt;&gt;"")),($B90=CV90)*1+($D90=CX90)*1,"")</f>
        <v/>
      </c>
      <c r="DI90" s="196" t="str">
        <f>$B90</f>
        <v/>
      </c>
      <c r="DJ90" s="197" t="str">
        <f>$C90</f>
        <v/>
      </c>
      <c r="DK90" s="198" t="str">
        <f>$D90</f>
        <v/>
      </c>
      <c r="DL90" s="197" t="str">
        <f>$E90</f>
        <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t="str">
        <f t="shared" ref="DT90:DT105" si="1447">IF(OR(($C90&lt;&gt;"")*(DI90&lt;&gt;""),($E90&lt;&gt;"")*(DK90&lt;&gt;"")),($B90=DI90)*1+($D90=DK90)*1,"")</f>
        <v/>
      </c>
      <c r="DV90" s="196" t="str">
        <f>$B90</f>
        <v/>
      </c>
      <c r="DW90" s="197" t="str">
        <f>$C90</f>
        <v/>
      </c>
      <c r="DX90" s="198" t="str">
        <f>$D90</f>
        <v/>
      </c>
      <c r="DY90" s="197" t="str">
        <f>$E90</f>
        <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t="str">
        <f t="shared" ref="EG90:EG105" si="1449">IF(OR(($C90&lt;&gt;"")*(DV90&lt;&gt;""),($E90&lt;&gt;"")*(DX90&lt;&gt;"")),($B90=DV90)*1+($D90=DX90)*1,"")</f>
        <v/>
      </c>
      <c r="EI90" s="196" t="str">
        <f>$B90</f>
        <v/>
      </c>
      <c r="EJ90" s="197" t="str">
        <f>$C90</f>
        <v/>
      </c>
      <c r="EK90" s="198" t="str">
        <f>$D90</f>
        <v/>
      </c>
      <c r="EL90" s="197" t="str">
        <f>$E90</f>
        <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t="str">
        <f t="shared" ref="ET90:ET105" si="1451">IF(OR(($C90&lt;&gt;"")*(EI90&lt;&gt;""),($E90&lt;&gt;"")*(EK90&lt;&gt;"")),($B90=EI90)*1+($D90=EK90)*1,"")</f>
        <v/>
      </c>
      <c r="EV90" s="196" t="str">
        <f>$B90</f>
        <v/>
      </c>
      <c r="EW90" s="197" t="str">
        <f>$C90</f>
        <v/>
      </c>
      <c r="EX90" s="198" t="str">
        <f>$D90</f>
        <v/>
      </c>
      <c r="EY90" s="197" t="str">
        <f>$E90</f>
        <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t="str">
        <f t="shared" ref="FG90:FG105" si="1453">IF(OR(($C90&lt;&gt;"")*(EV90&lt;&gt;""),($E90&lt;&gt;"")*(EX90&lt;&gt;"")),($B90=EV90)*1+($D90=EX90)*1,"")</f>
        <v/>
      </c>
      <c r="FI90" s="196" t="str">
        <f>$B90</f>
        <v/>
      </c>
      <c r="FJ90" s="197" t="str">
        <f>$C90</f>
        <v/>
      </c>
      <c r="FK90" s="198" t="str">
        <f>$D90</f>
        <v/>
      </c>
      <c r="FL90" s="197" t="str">
        <f>$E90</f>
        <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t="str">
        <f t="shared" ref="FT90:FT105" si="1455">IF(OR(($C90&lt;&gt;"")*(FI90&lt;&gt;""),($E90&lt;&gt;"")*(FK90&lt;&gt;"")),($B90=FI90)*1+($D90=FK90)*1,"")</f>
        <v/>
      </c>
      <c r="FV90" s="196" t="str">
        <f>$B90</f>
        <v/>
      </c>
      <c r="FW90" s="197" t="str">
        <f>$C90</f>
        <v/>
      </c>
      <c r="FX90" s="198" t="str">
        <f>$D90</f>
        <v/>
      </c>
      <c r="FY90" s="197" t="str">
        <f>$E90</f>
        <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t="str">
        <f t="shared" ref="GG90:GG105" si="1457">IF(OR(($C90&lt;&gt;"")*(FV90&lt;&gt;""),($E90&lt;&gt;"")*(FX90&lt;&gt;"")),($B90=FV90)*1+($D90=FX90)*1,"")</f>
        <v/>
      </c>
      <c r="GI90" s="196" t="str">
        <f>$B90</f>
        <v/>
      </c>
      <c r="GJ90" s="197" t="str">
        <f>$C90</f>
        <v/>
      </c>
      <c r="GK90" s="198" t="str">
        <f>$D90</f>
        <v/>
      </c>
      <c r="GL90" s="197" t="str">
        <f>$E90</f>
        <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t="str">
        <f t="shared" ref="GT90:GT105" si="1459">IF(OR(($C90&lt;&gt;"")*(GI90&lt;&gt;""),($E90&lt;&gt;"")*(GK90&lt;&gt;"")),($B90=GI90)*1+($D90=GK90)*1,"")</f>
        <v/>
      </c>
      <c r="GV90" s="196" t="str">
        <f>$B90</f>
        <v/>
      </c>
      <c r="GW90" s="197" t="str">
        <f>$C90</f>
        <v/>
      </c>
      <c r="GX90" s="198" t="str">
        <f>$D90</f>
        <v/>
      </c>
      <c r="GY90" s="197" t="str">
        <f>$E90</f>
        <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t="str">
        <f t="shared" ref="HG90:HG105" si="1461">IF(OR(($C90&lt;&gt;"")*(GV90&lt;&gt;""),($E90&lt;&gt;"")*(GX90&lt;&gt;"")),($B90=GV90)*1+($D90=GX90)*1,"")</f>
        <v/>
      </c>
      <c r="HI90" s="196" t="str">
        <f>$B90</f>
        <v/>
      </c>
      <c r="HJ90" s="197" t="str">
        <f>$C90</f>
        <v/>
      </c>
      <c r="HK90" s="198" t="str">
        <f>$D90</f>
        <v/>
      </c>
      <c r="HL90" s="197" t="str">
        <f>$E90</f>
        <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t="str">
        <f t="shared" ref="HT90:HT105" si="1463">IF(OR(($C90&lt;&gt;"")*(HI90&lt;&gt;""),($E90&lt;&gt;"")*(HK90&lt;&gt;"")),($B90=HI90)*1+($D90=HK90)*1,"")</f>
        <v/>
      </c>
      <c r="HV90" s="196" t="str">
        <f>$B90</f>
        <v/>
      </c>
      <c r="HW90" s="197" t="str">
        <f>$C90</f>
        <v/>
      </c>
      <c r="HX90" s="198" t="str">
        <f>$D90</f>
        <v/>
      </c>
      <c r="HY90" s="197" t="str">
        <f>$E90</f>
        <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t="str">
        <f t="shared" ref="IG90:IG105" si="1465">IF(OR(($C90&lt;&gt;"")*(HV90&lt;&gt;""),($E90&lt;&gt;"")*(HX90&lt;&gt;"")),($B90=HV90)*1+($D90=HX90)*1,"")</f>
        <v/>
      </c>
      <c r="II90" s="196" t="str">
        <f>$B90</f>
        <v/>
      </c>
      <c r="IJ90" s="197" t="str">
        <f>$C90</f>
        <v/>
      </c>
      <c r="IK90" s="198" t="str">
        <f>$D90</f>
        <v/>
      </c>
      <c r="IL90" s="197" t="str">
        <f>$E90</f>
        <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t="str">
        <f t="shared" ref="IT90:IT105" si="1467">IF(OR(($C90&lt;&gt;"")*(II90&lt;&gt;""),($E90&lt;&gt;"")*(IK90&lt;&gt;"")),($B90=II90)*1+($D90=IK90)*1,"")</f>
        <v/>
      </c>
      <c r="IV90" s="196" t="str">
        <f>$B90</f>
        <v/>
      </c>
      <c r="IW90" s="197" t="str">
        <f>$C90</f>
        <v/>
      </c>
      <c r="IX90" s="198" t="str">
        <f>$D90</f>
        <v/>
      </c>
      <c r="IY90" s="197" t="str">
        <f>$E90</f>
        <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t="str">
        <f t="shared" ref="JG90:JG105" si="1469">IF(OR(($C90&lt;&gt;"")*(IV90&lt;&gt;""),($E90&lt;&gt;"")*(IX90&lt;&gt;"")),($B90=IV90)*1+($D90=IX90)*1,"")</f>
        <v/>
      </c>
      <c r="JI90" s="196" t="str">
        <f>$B90</f>
        <v/>
      </c>
      <c r="JJ90" s="197" t="str">
        <f>$C90</f>
        <v/>
      </c>
      <c r="JK90" s="198" t="str">
        <f>$D90</f>
        <v/>
      </c>
      <c r="JL90" s="197" t="str">
        <f>$E90</f>
        <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t="str">
        <f t="shared" ref="JT90:JT105" si="1471">IF(OR(($C90&lt;&gt;"")*(JI90&lt;&gt;""),($E90&lt;&gt;"")*(JK90&lt;&gt;"")),($B90=JI90)*1+($D90=JK90)*1,"")</f>
        <v/>
      </c>
      <c r="JV90" s="196" t="str">
        <f>$B90</f>
        <v/>
      </c>
      <c r="JW90" s="197" t="str">
        <f>$C90</f>
        <v/>
      </c>
      <c r="JX90" s="198" t="str">
        <f>$D90</f>
        <v/>
      </c>
      <c r="JY90" s="197" t="str">
        <f>$E90</f>
        <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t="str">
        <f t="shared" ref="KG90:KG105" si="1473">IF(OR(($C90&lt;&gt;"")*(JV90&lt;&gt;""),($E90&lt;&gt;"")*(JX90&lt;&gt;"")),($B90=JV90)*1+($D90=JX90)*1,"")</f>
        <v/>
      </c>
      <c r="KI90" s="196" t="str">
        <f>$B90</f>
        <v/>
      </c>
      <c r="KJ90" s="197" t="str">
        <f>$C90</f>
        <v/>
      </c>
      <c r="KK90" s="198" t="str">
        <f>$D90</f>
        <v/>
      </c>
      <c r="KL90" s="197" t="str">
        <f>$E90</f>
        <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t="str">
        <f t="shared" ref="KT90:KT105" si="1475">IF(OR(($C90&lt;&gt;"")*(KI90&lt;&gt;""),($E90&lt;&gt;"")*(KK90&lt;&gt;"")),($B90=KI90)*1+($D90=KK90)*1,"")</f>
        <v/>
      </c>
      <c r="KV90" s="196" t="str">
        <f>$B90</f>
        <v/>
      </c>
      <c r="KW90" s="197" t="str">
        <f>$C90</f>
        <v/>
      </c>
      <c r="KX90" s="198" t="str">
        <f>$D90</f>
        <v/>
      </c>
      <c r="KY90" s="197" t="str">
        <f>$E90</f>
        <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t="str">
        <f t="shared" ref="LG90:LG105" si="1477">IF(OR(($C90&lt;&gt;"")*(KV90&lt;&gt;""),($E90&lt;&gt;"")*(KX90&lt;&gt;"")),($B90=KV90)*1+($D90=KX90)*1,"")</f>
        <v/>
      </c>
      <c r="LI90" s="196" t="str">
        <f>$B90</f>
        <v/>
      </c>
      <c r="LJ90" s="197" t="str">
        <f>$C90</f>
        <v/>
      </c>
      <c r="LK90" s="198" t="str">
        <f>$D90</f>
        <v/>
      </c>
      <c r="LL90" s="197" t="str">
        <f>$E90</f>
        <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t="str">
        <f t="shared" ref="LT90:LT105" si="1479">IF(OR(($C90&lt;&gt;"")*(LI90&lt;&gt;""),($E90&lt;&gt;"")*(LK90&lt;&gt;"")),($B90=LI90)*1+($D90=LK90)*1,"")</f>
        <v/>
      </c>
      <c r="LV90" s="196" t="str">
        <f>$B90</f>
        <v/>
      </c>
      <c r="LW90" s="197" t="str">
        <f>$C90</f>
        <v/>
      </c>
      <c r="LX90" s="198" t="str">
        <f>$D90</f>
        <v/>
      </c>
      <c r="LY90" s="197" t="str">
        <f>$E90</f>
        <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t="str">
        <f t="shared" ref="MG90:MG105" si="1481">IF(OR(($C90&lt;&gt;"")*(LV90&lt;&gt;""),($E90&lt;&gt;"")*(LX90&lt;&gt;"")),($B90=LV90)*1+($D90=LX90)*1,"")</f>
        <v/>
      </c>
    </row>
    <row r="91" spans="1:345">
      <c r="B91" s="196" t="str">
        <f>IF(C91="","",INDEX(Groups!$C$7:$C$65,MATCH(C91,Groups!$D$7:$D$65,0)))</f>
        <v/>
      </c>
      <c r="C91" s="197" t="str">
        <f>'World Cup'!$E$50</f>
        <v/>
      </c>
      <c r="D91" s="198" t="str">
        <f>IF(E91="","",INDEX(Groups!$C$7:$C$65,MATCH(E91,Groups!$D$7:$D$65,0)))</f>
        <v/>
      </c>
      <c r="E91" s="197" t="str">
        <f>'World Cup'!$F$50</f>
        <v/>
      </c>
      <c r="F91" s="199" t="str">
        <f>IF(AND('World Cup'!$E$51&lt;&gt;"",'World Cup'!$F$51&lt;&gt;""),'World Cup'!$E$51,"")</f>
        <v/>
      </c>
      <c r="G91" s="200" t="str">
        <f>IF(AND('World Cup'!$E$51&lt;&gt;"",'World Cup'!$F$51&lt;&gt;""),'World Cup'!$F$51,"")</f>
        <v/>
      </c>
      <c r="I91" s="196" t="str">
        <f t="shared" ref="I91:I105" si="1482">$B91</f>
        <v/>
      </c>
      <c r="J91" s="197" t="str">
        <f t="shared" ref="J91:J105" si="1483">$C91</f>
        <v/>
      </c>
      <c r="K91" s="198" t="str">
        <f t="shared" ref="K91:K105" si="1484">$D91</f>
        <v/>
      </c>
      <c r="L91" s="197" t="str">
        <f t="shared" ref="L91:L105" si="1485">$E91</f>
        <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t="str">
        <f t="shared" si="1431"/>
        <v/>
      </c>
      <c r="V91" s="196" t="str">
        <f t="shared" ref="V91:V105" si="1487">$B91</f>
        <v/>
      </c>
      <c r="W91" s="197" t="str">
        <f t="shared" ref="W91:W105" si="1488">$C91</f>
        <v/>
      </c>
      <c r="X91" s="198" t="str">
        <f t="shared" ref="X91:X105" si="1489">$D91</f>
        <v/>
      </c>
      <c r="Y91" s="197" t="str">
        <f t="shared" ref="Y91:Y105" si="1490">$E91</f>
        <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t="str">
        <f t="shared" si="1433"/>
        <v/>
      </c>
      <c r="AI91" s="196" t="str">
        <f t="shared" ref="AI91:AI105" si="1492">$B91</f>
        <v/>
      </c>
      <c r="AJ91" s="197" t="str">
        <f t="shared" ref="AJ91:AJ105" si="1493">$C91</f>
        <v/>
      </c>
      <c r="AK91" s="198" t="str">
        <f t="shared" ref="AK91:AK105" si="1494">$D91</f>
        <v/>
      </c>
      <c r="AL91" s="197" t="str">
        <f t="shared" ref="AL91:AL105" si="1495">$E91</f>
        <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t="str">
        <f t="shared" si="1435"/>
        <v/>
      </c>
      <c r="AV91" s="196" t="str">
        <f t="shared" ref="AV91:AV105" si="1497">$B91</f>
        <v/>
      </c>
      <c r="AW91" s="197" t="str">
        <f t="shared" ref="AW91:AW105" si="1498">$C91</f>
        <v/>
      </c>
      <c r="AX91" s="198" t="str">
        <f t="shared" ref="AX91:AX105" si="1499">$D91</f>
        <v/>
      </c>
      <c r="AY91" s="197" t="str">
        <f t="shared" ref="AY91:AY105" si="1500">$E91</f>
        <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t="str">
        <f t="shared" si="1437"/>
        <v/>
      </c>
      <c r="BI91" s="196" t="str">
        <f t="shared" ref="BI91:BI105" si="1502">$B91</f>
        <v/>
      </c>
      <c r="BJ91" s="197" t="str">
        <f t="shared" ref="BJ91:BJ105" si="1503">$C91</f>
        <v/>
      </c>
      <c r="BK91" s="198" t="str">
        <f t="shared" ref="BK91:BK105" si="1504">$D91</f>
        <v/>
      </c>
      <c r="BL91" s="197" t="str">
        <f t="shared" ref="BL91:BL105" si="1505">$E91</f>
        <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t="str">
        <f t="shared" si="1439"/>
        <v/>
      </c>
      <c r="BV91" s="196" t="str">
        <f t="shared" ref="BV91:BV105" si="1507">$B91</f>
        <v/>
      </c>
      <c r="BW91" s="197" t="str">
        <f t="shared" ref="BW91:BW105" si="1508">$C91</f>
        <v/>
      </c>
      <c r="BX91" s="198" t="str">
        <f t="shared" ref="BX91:BX105" si="1509">$D91</f>
        <v/>
      </c>
      <c r="BY91" s="197" t="str">
        <f t="shared" ref="BY91:BY105" si="1510">$E91</f>
        <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t="str">
        <f t="shared" si="1441"/>
        <v/>
      </c>
      <c r="CI91" s="196" t="str">
        <f t="shared" ref="CI91:CI105" si="1512">$B91</f>
        <v/>
      </c>
      <c r="CJ91" s="197" t="str">
        <f t="shared" ref="CJ91:CJ105" si="1513">$C91</f>
        <v/>
      </c>
      <c r="CK91" s="198" t="str">
        <f t="shared" ref="CK91:CK105" si="1514">$D91</f>
        <v/>
      </c>
      <c r="CL91" s="197" t="str">
        <f t="shared" ref="CL91:CL105" si="1515">$E91</f>
        <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t="str">
        <f t="shared" si="1443"/>
        <v/>
      </c>
      <c r="CV91" s="196" t="str">
        <f t="shared" ref="CV91:CV105" si="1517">$B91</f>
        <v/>
      </c>
      <c r="CW91" s="197" t="str">
        <f t="shared" ref="CW91:CW105" si="1518">$C91</f>
        <v/>
      </c>
      <c r="CX91" s="198" t="str">
        <f t="shared" ref="CX91:CX105" si="1519">$D91</f>
        <v/>
      </c>
      <c r="CY91" s="197" t="str">
        <f t="shared" ref="CY91:CY105" si="1520">$E91</f>
        <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t="str">
        <f t="shared" si="1445"/>
        <v/>
      </c>
      <c r="DI91" s="196" t="str">
        <f t="shared" ref="DI91:DI105" si="1522">$B91</f>
        <v/>
      </c>
      <c r="DJ91" s="197" t="str">
        <f t="shared" ref="DJ91:DJ105" si="1523">$C91</f>
        <v/>
      </c>
      <c r="DK91" s="198" t="str">
        <f t="shared" ref="DK91:DK105" si="1524">$D91</f>
        <v/>
      </c>
      <c r="DL91" s="197" t="str">
        <f t="shared" ref="DL91:DL105" si="1525">$E91</f>
        <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t="str">
        <f t="shared" si="1447"/>
        <v/>
      </c>
      <c r="DV91" s="196" t="str">
        <f t="shared" ref="DV91:DV105" si="1527">$B91</f>
        <v/>
      </c>
      <c r="DW91" s="197" t="str">
        <f t="shared" ref="DW91:DW105" si="1528">$C91</f>
        <v/>
      </c>
      <c r="DX91" s="198" t="str">
        <f t="shared" ref="DX91:DX105" si="1529">$D91</f>
        <v/>
      </c>
      <c r="DY91" s="197" t="str">
        <f t="shared" ref="DY91:DY105" si="1530">$E91</f>
        <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t="str">
        <f t="shared" si="1449"/>
        <v/>
      </c>
      <c r="EI91" s="196" t="str">
        <f t="shared" ref="EI91:EI105" si="1532">$B91</f>
        <v/>
      </c>
      <c r="EJ91" s="197" t="str">
        <f t="shared" ref="EJ91:EJ105" si="1533">$C91</f>
        <v/>
      </c>
      <c r="EK91" s="198" t="str">
        <f t="shared" ref="EK91:EK105" si="1534">$D91</f>
        <v/>
      </c>
      <c r="EL91" s="197" t="str">
        <f t="shared" ref="EL91:EL105" si="1535">$E91</f>
        <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t="str">
        <f t="shared" si="1451"/>
        <v/>
      </c>
      <c r="EV91" s="196" t="str">
        <f t="shared" ref="EV91:EV105" si="1537">$B91</f>
        <v/>
      </c>
      <c r="EW91" s="197" t="str">
        <f t="shared" ref="EW91:EW105" si="1538">$C91</f>
        <v/>
      </c>
      <c r="EX91" s="198" t="str">
        <f t="shared" ref="EX91:EX105" si="1539">$D91</f>
        <v/>
      </c>
      <c r="EY91" s="197" t="str">
        <f t="shared" ref="EY91:EY105" si="1540">$E91</f>
        <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t="str">
        <f t="shared" si="1453"/>
        <v/>
      </c>
      <c r="FI91" s="196" t="str">
        <f t="shared" ref="FI91:FI105" si="1542">$B91</f>
        <v/>
      </c>
      <c r="FJ91" s="197" t="str">
        <f t="shared" ref="FJ91:FJ105" si="1543">$C91</f>
        <v/>
      </c>
      <c r="FK91" s="198" t="str">
        <f t="shared" ref="FK91:FK105" si="1544">$D91</f>
        <v/>
      </c>
      <c r="FL91" s="197" t="str">
        <f t="shared" ref="FL91:FL105" si="1545">$E91</f>
        <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t="str">
        <f t="shared" si="1455"/>
        <v/>
      </c>
      <c r="FV91" s="196" t="str">
        <f t="shared" ref="FV91:FV105" si="1547">$B91</f>
        <v/>
      </c>
      <c r="FW91" s="197" t="str">
        <f t="shared" ref="FW91:FW105" si="1548">$C91</f>
        <v/>
      </c>
      <c r="FX91" s="198" t="str">
        <f t="shared" ref="FX91:FX105" si="1549">$D91</f>
        <v/>
      </c>
      <c r="FY91" s="197" t="str">
        <f t="shared" ref="FY91:FY105" si="1550">$E91</f>
        <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t="str">
        <f t="shared" si="1457"/>
        <v/>
      </c>
      <c r="GI91" s="196" t="str">
        <f t="shared" ref="GI91:GI105" si="1552">$B91</f>
        <v/>
      </c>
      <c r="GJ91" s="197" t="str">
        <f t="shared" ref="GJ91:GJ105" si="1553">$C91</f>
        <v/>
      </c>
      <c r="GK91" s="198" t="str">
        <f t="shared" ref="GK91:GK105" si="1554">$D91</f>
        <v/>
      </c>
      <c r="GL91" s="197" t="str">
        <f t="shared" ref="GL91:GL105" si="1555">$E91</f>
        <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t="str">
        <f t="shared" si="1459"/>
        <v/>
      </c>
      <c r="GV91" s="196" t="str">
        <f t="shared" ref="GV91:GV105" si="1557">$B91</f>
        <v/>
      </c>
      <c r="GW91" s="197" t="str">
        <f t="shared" ref="GW91:GW105" si="1558">$C91</f>
        <v/>
      </c>
      <c r="GX91" s="198" t="str">
        <f t="shared" ref="GX91:GX105" si="1559">$D91</f>
        <v/>
      </c>
      <c r="GY91" s="197" t="str">
        <f t="shared" ref="GY91:GY105" si="1560">$E91</f>
        <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t="str">
        <f t="shared" si="1461"/>
        <v/>
      </c>
      <c r="HI91" s="196" t="str">
        <f t="shared" ref="HI91:HI105" si="1562">$B91</f>
        <v/>
      </c>
      <c r="HJ91" s="197" t="str">
        <f t="shared" ref="HJ91:HJ105" si="1563">$C91</f>
        <v/>
      </c>
      <c r="HK91" s="198" t="str">
        <f t="shared" ref="HK91:HK105" si="1564">$D91</f>
        <v/>
      </c>
      <c r="HL91" s="197" t="str">
        <f t="shared" ref="HL91:HL105" si="1565">$E91</f>
        <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t="str">
        <f t="shared" si="1463"/>
        <v/>
      </c>
      <c r="HV91" s="196" t="str">
        <f t="shared" ref="HV91:HV105" si="1567">$B91</f>
        <v/>
      </c>
      <c r="HW91" s="197" t="str">
        <f t="shared" ref="HW91:HW105" si="1568">$C91</f>
        <v/>
      </c>
      <c r="HX91" s="198" t="str">
        <f t="shared" ref="HX91:HX105" si="1569">$D91</f>
        <v/>
      </c>
      <c r="HY91" s="197" t="str">
        <f t="shared" ref="HY91:HY105" si="1570">$E91</f>
        <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t="str">
        <f t="shared" si="1465"/>
        <v/>
      </c>
      <c r="II91" s="196" t="str">
        <f t="shared" ref="II91:II105" si="1572">$B91</f>
        <v/>
      </c>
      <c r="IJ91" s="197" t="str">
        <f t="shared" ref="IJ91:IJ105" si="1573">$C91</f>
        <v/>
      </c>
      <c r="IK91" s="198" t="str">
        <f t="shared" ref="IK91:IK105" si="1574">$D91</f>
        <v/>
      </c>
      <c r="IL91" s="197" t="str">
        <f t="shared" ref="IL91:IL105" si="1575">$E91</f>
        <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t="str">
        <f t="shared" si="1467"/>
        <v/>
      </c>
      <c r="IV91" s="196" t="str">
        <f t="shared" ref="IV91:IV105" si="1577">$B91</f>
        <v/>
      </c>
      <c r="IW91" s="197" t="str">
        <f t="shared" ref="IW91:IW105" si="1578">$C91</f>
        <v/>
      </c>
      <c r="IX91" s="198" t="str">
        <f t="shared" ref="IX91:IX105" si="1579">$D91</f>
        <v/>
      </c>
      <c r="IY91" s="197" t="str">
        <f t="shared" ref="IY91:IY105" si="1580">$E91</f>
        <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t="str">
        <f t="shared" si="1469"/>
        <v/>
      </c>
      <c r="JI91" s="196" t="str">
        <f t="shared" ref="JI91:JI105" si="1582">$B91</f>
        <v/>
      </c>
      <c r="JJ91" s="197" t="str">
        <f t="shared" ref="JJ91:JJ105" si="1583">$C91</f>
        <v/>
      </c>
      <c r="JK91" s="198" t="str">
        <f t="shared" ref="JK91:JK105" si="1584">$D91</f>
        <v/>
      </c>
      <c r="JL91" s="197" t="str">
        <f t="shared" ref="JL91:JL105" si="1585">$E91</f>
        <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t="str">
        <f t="shared" si="1471"/>
        <v/>
      </c>
      <c r="JV91" s="196" t="str">
        <f t="shared" ref="JV91:JV105" si="1587">$B91</f>
        <v/>
      </c>
      <c r="JW91" s="197" t="str">
        <f t="shared" ref="JW91:JW105" si="1588">$C91</f>
        <v/>
      </c>
      <c r="JX91" s="198" t="str">
        <f t="shared" ref="JX91:JX105" si="1589">$D91</f>
        <v/>
      </c>
      <c r="JY91" s="197" t="str">
        <f t="shared" ref="JY91:JY105" si="1590">$E91</f>
        <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t="str">
        <f t="shared" si="1473"/>
        <v/>
      </c>
      <c r="KI91" s="196" t="str">
        <f t="shared" ref="KI91:KI105" si="1592">$B91</f>
        <v/>
      </c>
      <c r="KJ91" s="197" t="str">
        <f t="shared" ref="KJ91:KJ105" si="1593">$C91</f>
        <v/>
      </c>
      <c r="KK91" s="198" t="str">
        <f t="shared" ref="KK91:KK105" si="1594">$D91</f>
        <v/>
      </c>
      <c r="KL91" s="197" t="str">
        <f t="shared" ref="KL91:KL105" si="1595">$E91</f>
        <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t="str">
        <f t="shared" si="1475"/>
        <v/>
      </c>
      <c r="KV91" s="196" t="str">
        <f t="shared" ref="KV91:KV105" si="1597">$B91</f>
        <v/>
      </c>
      <c r="KW91" s="197" t="str">
        <f t="shared" ref="KW91:KW105" si="1598">$C91</f>
        <v/>
      </c>
      <c r="KX91" s="198" t="str">
        <f t="shared" ref="KX91:KX105" si="1599">$D91</f>
        <v/>
      </c>
      <c r="KY91" s="197" t="str">
        <f t="shared" ref="KY91:KY105" si="1600">$E91</f>
        <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t="str">
        <f t="shared" si="1477"/>
        <v/>
      </c>
      <c r="LI91" s="196" t="str">
        <f t="shared" ref="LI91:LI105" si="1602">$B91</f>
        <v/>
      </c>
      <c r="LJ91" s="197" t="str">
        <f t="shared" ref="LJ91:LJ105" si="1603">$C91</f>
        <v/>
      </c>
      <c r="LK91" s="198" t="str">
        <f t="shared" ref="LK91:LK105" si="1604">$D91</f>
        <v/>
      </c>
      <c r="LL91" s="197" t="str">
        <f t="shared" ref="LL91:LL105" si="1605">$E91</f>
        <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t="str">
        <f t="shared" si="1479"/>
        <v/>
      </c>
      <c r="LV91" s="196" t="str">
        <f t="shared" ref="LV91:LV105" si="1607">$B91</f>
        <v/>
      </c>
      <c r="LW91" s="197" t="str">
        <f t="shared" ref="LW91:LW105" si="1608">$C91</f>
        <v/>
      </c>
      <c r="LX91" s="198" t="str">
        <f t="shared" ref="LX91:LX105" si="1609">$D91</f>
        <v/>
      </c>
      <c r="LY91" s="197" t="str">
        <f t="shared" ref="LY91:LY105" si="1610">$E91</f>
        <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t="str">
        <f t="shared" si="1481"/>
        <v/>
      </c>
    </row>
    <row r="92" spans="1:345">
      <c r="B92" s="196" t="str">
        <f>IF(C92="","",INDEX(Groups!$C$7:$C$65,MATCH(C92,Groups!$D$7:$D$65,0)))</f>
        <v/>
      </c>
      <c r="C92" s="197" t="str">
        <f>'World Cup'!$H$50</f>
        <v/>
      </c>
      <c r="D92" s="198">
        <f>IF(E92="","",INDEX(Groups!$C$7:$C$65,MATCH(E92,Groups!$D$7:$D$65,0)))</f>
        <v>30</v>
      </c>
      <c r="E92" s="197" t="str">
        <f>'World Cup'!$I$50</f>
        <v>Canadá</v>
      </c>
      <c r="F92" s="199" t="str">
        <f>IF(AND('World Cup'!$H$51&lt;&gt;"",'World Cup'!$I$51&lt;&gt;""),'World Cup'!$H$51,"")</f>
        <v/>
      </c>
      <c r="G92" s="200" t="str">
        <f>IF(AND('World Cup'!$H$51&lt;&gt;"",'World Cup'!$I$51&lt;&gt;""),'World Cup'!$I$51,"")</f>
        <v/>
      </c>
      <c r="I92" s="196" t="str">
        <f t="shared" si="1482"/>
        <v/>
      </c>
      <c r="J92" s="197" t="str">
        <f t="shared" si="1483"/>
        <v/>
      </c>
      <c r="K92" s="198">
        <f t="shared" si="1484"/>
        <v>30</v>
      </c>
      <c r="L92" s="197" t="str">
        <f t="shared" si="1485"/>
        <v>Canadá</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t="str">
        <f t="shared" si="1487"/>
        <v/>
      </c>
      <c r="W92" s="197" t="str">
        <f t="shared" si="1488"/>
        <v/>
      </c>
      <c r="X92" s="198">
        <f t="shared" si="1489"/>
        <v>30</v>
      </c>
      <c r="Y92" s="197" t="str">
        <f t="shared" si="1490"/>
        <v>Canadá</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t="str">
        <f t="shared" si="1492"/>
        <v/>
      </c>
      <c r="AJ92" s="197" t="str">
        <f t="shared" si="1493"/>
        <v/>
      </c>
      <c r="AK92" s="198">
        <f t="shared" si="1494"/>
        <v>30</v>
      </c>
      <c r="AL92" s="197" t="str">
        <f t="shared" si="1495"/>
        <v>Canadá</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t="str">
        <f t="shared" si="1497"/>
        <v/>
      </c>
      <c r="AW92" s="197" t="str">
        <f t="shared" si="1498"/>
        <v/>
      </c>
      <c r="AX92" s="198">
        <f t="shared" si="1499"/>
        <v>30</v>
      </c>
      <c r="AY92" s="197" t="str">
        <f t="shared" si="1500"/>
        <v>Canadá</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t="str">
        <f t="shared" si="1502"/>
        <v/>
      </c>
      <c r="BJ92" s="197" t="str">
        <f t="shared" si="1503"/>
        <v/>
      </c>
      <c r="BK92" s="198">
        <f t="shared" si="1504"/>
        <v>30</v>
      </c>
      <c r="BL92" s="197" t="str">
        <f t="shared" si="1505"/>
        <v>Canadá</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t="str">
        <f t="shared" si="1507"/>
        <v/>
      </c>
      <c r="BW92" s="197" t="str">
        <f t="shared" si="1508"/>
        <v/>
      </c>
      <c r="BX92" s="198">
        <f t="shared" si="1509"/>
        <v>30</v>
      </c>
      <c r="BY92" s="197" t="str">
        <f t="shared" si="1510"/>
        <v>Canadá</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t="str">
        <f t="shared" si="1512"/>
        <v/>
      </c>
      <c r="CJ92" s="197" t="str">
        <f t="shared" si="1513"/>
        <v/>
      </c>
      <c r="CK92" s="198">
        <f t="shared" si="1514"/>
        <v>30</v>
      </c>
      <c r="CL92" s="197" t="str">
        <f t="shared" si="1515"/>
        <v>Canadá</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t="str">
        <f t="shared" si="1517"/>
        <v/>
      </c>
      <c r="CW92" s="197" t="str">
        <f t="shared" si="1518"/>
        <v/>
      </c>
      <c r="CX92" s="198">
        <f t="shared" si="1519"/>
        <v>30</v>
      </c>
      <c r="CY92" s="197" t="str">
        <f t="shared" si="1520"/>
        <v>Canadá</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t="str">
        <f t="shared" si="1522"/>
        <v/>
      </c>
      <c r="DJ92" s="197" t="str">
        <f t="shared" si="1523"/>
        <v/>
      </c>
      <c r="DK92" s="198">
        <f t="shared" si="1524"/>
        <v>30</v>
      </c>
      <c r="DL92" s="197" t="str">
        <f t="shared" si="1525"/>
        <v>Canadá</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t="str">
        <f t="shared" si="1527"/>
        <v/>
      </c>
      <c r="DW92" s="197" t="str">
        <f t="shared" si="1528"/>
        <v/>
      </c>
      <c r="DX92" s="198">
        <f t="shared" si="1529"/>
        <v>30</v>
      </c>
      <c r="DY92" s="197" t="str">
        <f t="shared" si="1530"/>
        <v>Canadá</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t="str">
        <f t="shared" si="1532"/>
        <v/>
      </c>
      <c r="EJ92" s="197" t="str">
        <f t="shared" si="1533"/>
        <v/>
      </c>
      <c r="EK92" s="198">
        <f t="shared" si="1534"/>
        <v>30</v>
      </c>
      <c r="EL92" s="197" t="str">
        <f t="shared" si="1535"/>
        <v>Canadá</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t="str">
        <f t="shared" si="1537"/>
        <v/>
      </c>
      <c r="EW92" s="197" t="str">
        <f t="shared" si="1538"/>
        <v/>
      </c>
      <c r="EX92" s="198">
        <f t="shared" si="1539"/>
        <v>30</v>
      </c>
      <c r="EY92" s="197" t="str">
        <f t="shared" si="1540"/>
        <v>Canadá</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t="str">
        <f t="shared" si="1542"/>
        <v/>
      </c>
      <c r="FJ92" s="197" t="str">
        <f t="shared" si="1543"/>
        <v/>
      </c>
      <c r="FK92" s="198">
        <f t="shared" si="1544"/>
        <v>30</v>
      </c>
      <c r="FL92" s="197" t="str">
        <f t="shared" si="1545"/>
        <v>Canadá</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t="str">
        <f t="shared" si="1547"/>
        <v/>
      </c>
      <c r="FW92" s="197" t="str">
        <f t="shared" si="1548"/>
        <v/>
      </c>
      <c r="FX92" s="198">
        <f t="shared" si="1549"/>
        <v>30</v>
      </c>
      <c r="FY92" s="197" t="str">
        <f t="shared" si="1550"/>
        <v>Canadá</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t="str">
        <f t="shared" si="1552"/>
        <v/>
      </c>
      <c r="GJ92" s="197" t="str">
        <f t="shared" si="1553"/>
        <v/>
      </c>
      <c r="GK92" s="198">
        <f t="shared" si="1554"/>
        <v>30</v>
      </c>
      <c r="GL92" s="197" t="str">
        <f t="shared" si="1555"/>
        <v>Canadá</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t="str">
        <f t="shared" si="1557"/>
        <v/>
      </c>
      <c r="GW92" s="197" t="str">
        <f t="shared" si="1558"/>
        <v/>
      </c>
      <c r="GX92" s="198">
        <f t="shared" si="1559"/>
        <v>30</v>
      </c>
      <c r="GY92" s="197" t="str">
        <f t="shared" si="1560"/>
        <v>Canadá</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t="str">
        <f t="shared" si="1562"/>
        <v/>
      </c>
      <c r="HJ92" s="197" t="str">
        <f t="shared" si="1563"/>
        <v/>
      </c>
      <c r="HK92" s="198">
        <f t="shared" si="1564"/>
        <v>30</v>
      </c>
      <c r="HL92" s="197" t="str">
        <f t="shared" si="1565"/>
        <v>Canadá</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t="str">
        <f t="shared" si="1567"/>
        <v/>
      </c>
      <c r="HW92" s="197" t="str">
        <f t="shared" si="1568"/>
        <v/>
      </c>
      <c r="HX92" s="198">
        <f t="shared" si="1569"/>
        <v>30</v>
      </c>
      <c r="HY92" s="197" t="str">
        <f t="shared" si="1570"/>
        <v>Canadá</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t="str">
        <f t="shared" si="1572"/>
        <v/>
      </c>
      <c r="IJ92" s="197" t="str">
        <f t="shared" si="1573"/>
        <v/>
      </c>
      <c r="IK92" s="198">
        <f t="shared" si="1574"/>
        <v>30</v>
      </c>
      <c r="IL92" s="197" t="str">
        <f t="shared" si="1575"/>
        <v>Canadá</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t="str">
        <f t="shared" si="1577"/>
        <v/>
      </c>
      <c r="IW92" s="197" t="str">
        <f t="shared" si="1578"/>
        <v/>
      </c>
      <c r="IX92" s="198">
        <f t="shared" si="1579"/>
        <v>30</v>
      </c>
      <c r="IY92" s="197" t="str">
        <f t="shared" si="1580"/>
        <v>Canadá</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t="str">
        <f t="shared" si="1582"/>
        <v/>
      </c>
      <c r="JJ92" s="197" t="str">
        <f t="shared" si="1583"/>
        <v/>
      </c>
      <c r="JK92" s="198">
        <f t="shared" si="1584"/>
        <v>30</v>
      </c>
      <c r="JL92" s="197" t="str">
        <f t="shared" si="1585"/>
        <v>Canadá</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t="str">
        <f t="shared" si="1587"/>
        <v/>
      </c>
      <c r="JW92" s="197" t="str">
        <f t="shared" si="1588"/>
        <v/>
      </c>
      <c r="JX92" s="198">
        <f t="shared" si="1589"/>
        <v>30</v>
      </c>
      <c r="JY92" s="197" t="str">
        <f t="shared" si="1590"/>
        <v>Canadá</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t="str">
        <f t="shared" si="1592"/>
        <v/>
      </c>
      <c r="KJ92" s="197" t="str">
        <f t="shared" si="1593"/>
        <v/>
      </c>
      <c r="KK92" s="198">
        <f t="shared" si="1594"/>
        <v>30</v>
      </c>
      <c r="KL92" s="197" t="str">
        <f t="shared" si="1595"/>
        <v>Canadá</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t="str">
        <f t="shared" si="1597"/>
        <v/>
      </c>
      <c r="KW92" s="197" t="str">
        <f t="shared" si="1598"/>
        <v/>
      </c>
      <c r="KX92" s="198">
        <f t="shared" si="1599"/>
        <v>30</v>
      </c>
      <c r="KY92" s="197" t="str">
        <f t="shared" si="1600"/>
        <v>Canadá</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t="str">
        <f t="shared" si="1602"/>
        <v/>
      </c>
      <c r="LJ92" s="197" t="str">
        <f t="shared" si="1603"/>
        <v/>
      </c>
      <c r="LK92" s="198">
        <f t="shared" si="1604"/>
        <v>30</v>
      </c>
      <c r="LL92" s="197" t="str">
        <f t="shared" si="1605"/>
        <v>Canadá</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t="str">
        <f t="shared" si="1607"/>
        <v/>
      </c>
      <c r="LW92" s="197" t="str">
        <f t="shared" si="1608"/>
        <v/>
      </c>
      <c r="LX92" s="198">
        <f t="shared" si="1609"/>
        <v>30</v>
      </c>
      <c r="LY92" s="197" t="str">
        <f t="shared" si="1610"/>
        <v>Canadá</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t="str">
        <f>IF(C93="","",INDEX(Groups!$C$7:$C$65,MATCH(C93,Groups!$D$7:$D$65,0)))</f>
        <v/>
      </c>
      <c r="C93" s="197" t="str">
        <f>'World Cup'!$K$50</f>
        <v/>
      </c>
      <c r="D93" s="198" t="str">
        <f>IF(E93="","",INDEX(Groups!$C$7:$C$65,MATCH(E93,Groups!$D$7:$D$65,0)))</f>
        <v/>
      </c>
      <c r="E93" s="197" t="str">
        <f>'World Cup'!$L$50</f>
        <v/>
      </c>
      <c r="F93" s="199" t="str">
        <f>IF(AND('World Cup'!$K$51&lt;&gt;"",'World Cup'!$L$51&lt;&gt;""),'World Cup'!$K$51,"")</f>
        <v/>
      </c>
      <c r="G93" s="200" t="str">
        <f>IF(AND('World Cup'!$K$51&lt;&gt;"",'World Cup'!$L$51&lt;&gt;""),'World Cup'!$L$51,"")</f>
        <v/>
      </c>
      <c r="I93" s="196" t="str">
        <f t="shared" si="1482"/>
        <v/>
      </c>
      <c r="J93" s="197" t="str">
        <f t="shared" si="1483"/>
        <v/>
      </c>
      <c r="K93" s="198" t="str">
        <f t="shared" si="1484"/>
        <v/>
      </c>
      <c r="L93" s="197" t="str">
        <f t="shared" si="1485"/>
        <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t="str">
        <f t="shared" si="1431"/>
        <v/>
      </c>
      <c r="V93" s="196" t="str">
        <f t="shared" si="1487"/>
        <v/>
      </c>
      <c r="W93" s="197" t="str">
        <f t="shared" si="1488"/>
        <v/>
      </c>
      <c r="X93" s="198" t="str">
        <f t="shared" si="1489"/>
        <v/>
      </c>
      <c r="Y93" s="197" t="str">
        <f t="shared" si="1490"/>
        <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t="str">
        <f t="shared" si="1433"/>
        <v/>
      </c>
      <c r="AI93" s="196" t="str">
        <f t="shared" si="1492"/>
        <v/>
      </c>
      <c r="AJ93" s="197" t="str">
        <f t="shared" si="1493"/>
        <v/>
      </c>
      <c r="AK93" s="198" t="str">
        <f t="shared" si="1494"/>
        <v/>
      </c>
      <c r="AL93" s="197" t="str">
        <f t="shared" si="1495"/>
        <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t="str">
        <f t="shared" si="1435"/>
        <v/>
      </c>
      <c r="AV93" s="196" t="str">
        <f t="shared" si="1497"/>
        <v/>
      </c>
      <c r="AW93" s="197" t="str">
        <f t="shared" si="1498"/>
        <v/>
      </c>
      <c r="AX93" s="198" t="str">
        <f t="shared" si="1499"/>
        <v/>
      </c>
      <c r="AY93" s="197" t="str">
        <f t="shared" si="1500"/>
        <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t="str">
        <f t="shared" si="1437"/>
        <v/>
      </c>
      <c r="BI93" s="196" t="str">
        <f t="shared" si="1502"/>
        <v/>
      </c>
      <c r="BJ93" s="197" t="str">
        <f t="shared" si="1503"/>
        <v/>
      </c>
      <c r="BK93" s="198" t="str">
        <f t="shared" si="1504"/>
        <v/>
      </c>
      <c r="BL93" s="197" t="str">
        <f t="shared" si="1505"/>
        <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t="str">
        <f t="shared" si="1439"/>
        <v/>
      </c>
      <c r="BV93" s="196" t="str">
        <f t="shared" si="1507"/>
        <v/>
      </c>
      <c r="BW93" s="197" t="str">
        <f t="shared" si="1508"/>
        <v/>
      </c>
      <c r="BX93" s="198" t="str">
        <f t="shared" si="1509"/>
        <v/>
      </c>
      <c r="BY93" s="197" t="str">
        <f t="shared" si="1510"/>
        <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t="str">
        <f t="shared" si="1441"/>
        <v/>
      </c>
      <c r="CI93" s="196" t="str">
        <f t="shared" si="1512"/>
        <v/>
      </c>
      <c r="CJ93" s="197" t="str">
        <f t="shared" si="1513"/>
        <v/>
      </c>
      <c r="CK93" s="198" t="str">
        <f t="shared" si="1514"/>
        <v/>
      </c>
      <c r="CL93" s="197" t="str">
        <f t="shared" si="1515"/>
        <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t="str">
        <f t="shared" si="1443"/>
        <v/>
      </c>
      <c r="CV93" s="196" t="str">
        <f t="shared" si="1517"/>
        <v/>
      </c>
      <c r="CW93" s="197" t="str">
        <f t="shared" si="1518"/>
        <v/>
      </c>
      <c r="CX93" s="198" t="str">
        <f t="shared" si="1519"/>
        <v/>
      </c>
      <c r="CY93" s="197" t="str">
        <f t="shared" si="1520"/>
        <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t="str">
        <f t="shared" si="1445"/>
        <v/>
      </c>
      <c r="DI93" s="196" t="str">
        <f t="shared" si="1522"/>
        <v/>
      </c>
      <c r="DJ93" s="197" t="str">
        <f t="shared" si="1523"/>
        <v/>
      </c>
      <c r="DK93" s="198" t="str">
        <f t="shared" si="1524"/>
        <v/>
      </c>
      <c r="DL93" s="197" t="str">
        <f t="shared" si="1525"/>
        <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t="str">
        <f t="shared" si="1447"/>
        <v/>
      </c>
      <c r="DV93" s="196" t="str">
        <f t="shared" si="1527"/>
        <v/>
      </c>
      <c r="DW93" s="197" t="str">
        <f t="shared" si="1528"/>
        <v/>
      </c>
      <c r="DX93" s="198" t="str">
        <f t="shared" si="1529"/>
        <v/>
      </c>
      <c r="DY93" s="197" t="str">
        <f t="shared" si="1530"/>
        <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t="str">
        <f t="shared" si="1449"/>
        <v/>
      </c>
      <c r="EI93" s="196" t="str">
        <f t="shared" si="1532"/>
        <v/>
      </c>
      <c r="EJ93" s="197" t="str">
        <f t="shared" si="1533"/>
        <v/>
      </c>
      <c r="EK93" s="198" t="str">
        <f t="shared" si="1534"/>
        <v/>
      </c>
      <c r="EL93" s="197" t="str">
        <f t="shared" si="1535"/>
        <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t="str">
        <f t="shared" si="1451"/>
        <v/>
      </c>
      <c r="EV93" s="196" t="str">
        <f t="shared" si="1537"/>
        <v/>
      </c>
      <c r="EW93" s="197" t="str">
        <f t="shared" si="1538"/>
        <v/>
      </c>
      <c r="EX93" s="198" t="str">
        <f t="shared" si="1539"/>
        <v/>
      </c>
      <c r="EY93" s="197" t="str">
        <f t="shared" si="1540"/>
        <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t="str">
        <f t="shared" si="1453"/>
        <v/>
      </c>
      <c r="FI93" s="196" t="str">
        <f t="shared" si="1542"/>
        <v/>
      </c>
      <c r="FJ93" s="197" t="str">
        <f t="shared" si="1543"/>
        <v/>
      </c>
      <c r="FK93" s="198" t="str">
        <f t="shared" si="1544"/>
        <v/>
      </c>
      <c r="FL93" s="197" t="str">
        <f t="shared" si="1545"/>
        <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t="str">
        <f t="shared" si="1455"/>
        <v/>
      </c>
      <c r="FV93" s="196" t="str">
        <f t="shared" si="1547"/>
        <v/>
      </c>
      <c r="FW93" s="197" t="str">
        <f t="shared" si="1548"/>
        <v/>
      </c>
      <c r="FX93" s="198" t="str">
        <f t="shared" si="1549"/>
        <v/>
      </c>
      <c r="FY93" s="197" t="str">
        <f t="shared" si="1550"/>
        <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t="str">
        <f t="shared" si="1457"/>
        <v/>
      </c>
      <c r="GI93" s="196" t="str">
        <f t="shared" si="1552"/>
        <v/>
      </c>
      <c r="GJ93" s="197" t="str">
        <f t="shared" si="1553"/>
        <v/>
      </c>
      <c r="GK93" s="198" t="str">
        <f t="shared" si="1554"/>
        <v/>
      </c>
      <c r="GL93" s="197" t="str">
        <f t="shared" si="1555"/>
        <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t="str">
        <f t="shared" si="1459"/>
        <v/>
      </c>
      <c r="GV93" s="196" t="str">
        <f t="shared" si="1557"/>
        <v/>
      </c>
      <c r="GW93" s="197" t="str">
        <f t="shared" si="1558"/>
        <v/>
      </c>
      <c r="GX93" s="198" t="str">
        <f t="shared" si="1559"/>
        <v/>
      </c>
      <c r="GY93" s="197" t="str">
        <f t="shared" si="1560"/>
        <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t="str">
        <f t="shared" si="1461"/>
        <v/>
      </c>
      <c r="HI93" s="196" t="str">
        <f t="shared" si="1562"/>
        <v/>
      </c>
      <c r="HJ93" s="197" t="str">
        <f t="shared" si="1563"/>
        <v/>
      </c>
      <c r="HK93" s="198" t="str">
        <f t="shared" si="1564"/>
        <v/>
      </c>
      <c r="HL93" s="197" t="str">
        <f t="shared" si="1565"/>
        <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t="str">
        <f t="shared" si="1463"/>
        <v/>
      </c>
      <c r="HV93" s="196" t="str">
        <f t="shared" si="1567"/>
        <v/>
      </c>
      <c r="HW93" s="197" t="str">
        <f t="shared" si="1568"/>
        <v/>
      </c>
      <c r="HX93" s="198" t="str">
        <f t="shared" si="1569"/>
        <v/>
      </c>
      <c r="HY93" s="197" t="str">
        <f t="shared" si="1570"/>
        <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t="str">
        <f t="shared" si="1465"/>
        <v/>
      </c>
      <c r="II93" s="196" t="str">
        <f t="shared" si="1572"/>
        <v/>
      </c>
      <c r="IJ93" s="197" t="str">
        <f t="shared" si="1573"/>
        <v/>
      </c>
      <c r="IK93" s="198" t="str">
        <f t="shared" si="1574"/>
        <v/>
      </c>
      <c r="IL93" s="197" t="str">
        <f t="shared" si="1575"/>
        <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t="str">
        <f t="shared" si="1467"/>
        <v/>
      </c>
      <c r="IV93" s="196" t="str">
        <f t="shared" si="1577"/>
        <v/>
      </c>
      <c r="IW93" s="197" t="str">
        <f t="shared" si="1578"/>
        <v/>
      </c>
      <c r="IX93" s="198" t="str">
        <f t="shared" si="1579"/>
        <v/>
      </c>
      <c r="IY93" s="197" t="str">
        <f t="shared" si="1580"/>
        <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t="str">
        <f t="shared" si="1469"/>
        <v/>
      </c>
      <c r="JI93" s="196" t="str">
        <f t="shared" si="1582"/>
        <v/>
      </c>
      <c r="JJ93" s="197" t="str">
        <f t="shared" si="1583"/>
        <v/>
      </c>
      <c r="JK93" s="198" t="str">
        <f t="shared" si="1584"/>
        <v/>
      </c>
      <c r="JL93" s="197" t="str">
        <f t="shared" si="1585"/>
        <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t="str">
        <f t="shared" si="1471"/>
        <v/>
      </c>
      <c r="JV93" s="196" t="str">
        <f t="shared" si="1587"/>
        <v/>
      </c>
      <c r="JW93" s="197" t="str">
        <f t="shared" si="1588"/>
        <v/>
      </c>
      <c r="JX93" s="198" t="str">
        <f t="shared" si="1589"/>
        <v/>
      </c>
      <c r="JY93" s="197" t="str">
        <f t="shared" si="1590"/>
        <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t="str">
        <f t="shared" si="1473"/>
        <v/>
      </c>
      <c r="KI93" s="196" t="str">
        <f t="shared" si="1592"/>
        <v/>
      </c>
      <c r="KJ93" s="197" t="str">
        <f t="shared" si="1593"/>
        <v/>
      </c>
      <c r="KK93" s="198" t="str">
        <f t="shared" si="1594"/>
        <v/>
      </c>
      <c r="KL93" s="197" t="str">
        <f t="shared" si="1595"/>
        <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t="str">
        <f t="shared" si="1475"/>
        <v/>
      </c>
      <c r="KV93" s="196" t="str">
        <f t="shared" si="1597"/>
        <v/>
      </c>
      <c r="KW93" s="197" t="str">
        <f t="shared" si="1598"/>
        <v/>
      </c>
      <c r="KX93" s="198" t="str">
        <f t="shared" si="1599"/>
        <v/>
      </c>
      <c r="KY93" s="197" t="str">
        <f t="shared" si="1600"/>
        <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t="str">
        <f t="shared" si="1477"/>
        <v/>
      </c>
      <c r="LI93" s="196" t="str">
        <f t="shared" si="1602"/>
        <v/>
      </c>
      <c r="LJ93" s="197" t="str">
        <f t="shared" si="1603"/>
        <v/>
      </c>
      <c r="LK93" s="198" t="str">
        <f t="shared" si="1604"/>
        <v/>
      </c>
      <c r="LL93" s="197" t="str">
        <f t="shared" si="1605"/>
        <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t="str">
        <f t="shared" si="1479"/>
        <v/>
      </c>
      <c r="LV93" s="196" t="str">
        <f t="shared" si="1607"/>
        <v/>
      </c>
      <c r="LW93" s="197" t="str">
        <f t="shared" si="1608"/>
        <v/>
      </c>
      <c r="LX93" s="198" t="str">
        <f t="shared" si="1609"/>
        <v/>
      </c>
      <c r="LY93" s="197" t="str">
        <f t="shared" si="1610"/>
        <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t="str">
        <f t="shared" si="1481"/>
        <v/>
      </c>
    </row>
    <row r="94" spans="1:345">
      <c r="B94" s="196" t="str">
        <f>IF(C94="","",INDEX(Groups!$C$7:$C$65,MATCH(C94,Groups!$D$7:$D$65,0)))</f>
        <v/>
      </c>
      <c r="C94" s="197" t="str">
        <f>'World Cup'!$N$50</f>
        <v/>
      </c>
      <c r="D94" s="198" t="str">
        <f>IF(E94="","",INDEX(Groups!$C$7:$C$65,MATCH(E94,Groups!$D$7:$D$65,0)))</f>
        <v/>
      </c>
      <c r="E94" s="197" t="str">
        <f>'World Cup'!$O$50</f>
        <v/>
      </c>
      <c r="F94" s="199" t="str">
        <f>IF(AND('World Cup'!$N$51&lt;&gt;"",'World Cup'!$O$51&lt;&gt;""),'World Cup'!$N$51,"")</f>
        <v/>
      </c>
      <c r="G94" s="200" t="str">
        <f>IF(AND('World Cup'!$N$51&lt;&gt;"",'World Cup'!$O$51&lt;&gt;""),'World Cup'!$O$51,"")</f>
        <v/>
      </c>
      <c r="I94" s="196" t="str">
        <f t="shared" si="1482"/>
        <v/>
      </c>
      <c r="J94" s="197" t="str">
        <f t="shared" si="1483"/>
        <v/>
      </c>
      <c r="K94" s="198" t="str">
        <f t="shared" si="1484"/>
        <v/>
      </c>
      <c r="L94" s="197" t="str">
        <f t="shared" si="1485"/>
        <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t="str">
        <f t="shared" si="1431"/>
        <v/>
      </c>
      <c r="V94" s="196" t="str">
        <f t="shared" si="1487"/>
        <v/>
      </c>
      <c r="W94" s="197" t="str">
        <f t="shared" si="1488"/>
        <v/>
      </c>
      <c r="X94" s="198" t="str">
        <f t="shared" si="1489"/>
        <v/>
      </c>
      <c r="Y94" s="197" t="str">
        <f t="shared" si="1490"/>
        <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t="str">
        <f t="shared" si="1433"/>
        <v/>
      </c>
      <c r="AI94" s="196" t="str">
        <f t="shared" si="1492"/>
        <v/>
      </c>
      <c r="AJ94" s="197" t="str">
        <f t="shared" si="1493"/>
        <v/>
      </c>
      <c r="AK94" s="198" t="str">
        <f t="shared" si="1494"/>
        <v/>
      </c>
      <c r="AL94" s="197" t="str">
        <f t="shared" si="1495"/>
        <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t="str">
        <f t="shared" si="1435"/>
        <v/>
      </c>
      <c r="AV94" s="196" t="str">
        <f t="shared" si="1497"/>
        <v/>
      </c>
      <c r="AW94" s="197" t="str">
        <f t="shared" si="1498"/>
        <v/>
      </c>
      <c r="AX94" s="198" t="str">
        <f t="shared" si="1499"/>
        <v/>
      </c>
      <c r="AY94" s="197" t="str">
        <f t="shared" si="1500"/>
        <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t="str">
        <f t="shared" si="1437"/>
        <v/>
      </c>
      <c r="BI94" s="196" t="str">
        <f t="shared" si="1502"/>
        <v/>
      </c>
      <c r="BJ94" s="197" t="str">
        <f t="shared" si="1503"/>
        <v/>
      </c>
      <c r="BK94" s="198" t="str">
        <f t="shared" si="1504"/>
        <v/>
      </c>
      <c r="BL94" s="197" t="str">
        <f t="shared" si="1505"/>
        <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t="str">
        <f t="shared" si="1439"/>
        <v/>
      </c>
      <c r="BV94" s="196" t="str">
        <f t="shared" si="1507"/>
        <v/>
      </c>
      <c r="BW94" s="197" t="str">
        <f t="shared" si="1508"/>
        <v/>
      </c>
      <c r="BX94" s="198" t="str">
        <f t="shared" si="1509"/>
        <v/>
      </c>
      <c r="BY94" s="197" t="str">
        <f t="shared" si="1510"/>
        <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t="str">
        <f t="shared" si="1441"/>
        <v/>
      </c>
      <c r="CI94" s="196" t="str">
        <f t="shared" si="1512"/>
        <v/>
      </c>
      <c r="CJ94" s="197" t="str">
        <f t="shared" si="1513"/>
        <v/>
      </c>
      <c r="CK94" s="198" t="str">
        <f t="shared" si="1514"/>
        <v/>
      </c>
      <c r="CL94" s="197" t="str">
        <f t="shared" si="1515"/>
        <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t="str">
        <f t="shared" si="1443"/>
        <v/>
      </c>
      <c r="CV94" s="196" t="str">
        <f t="shared" si="1517"/>
        <v/>
      </c>
      <c r="CW94" s="197" t="str">
        <f t="shared" si="1518"/>
        <v/>
      </c>
      <c r="CX94" s="198" t="str">
        <f t="shared" si="1519"/>
        <v/>
      </c>
      <c r="CY94" s="197" t="str">
        <f t="shared" si="1520"/>
        <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t="str">
        <f t="shared" si="1445"/>
        <v/>
      </c>
      <c r="DI94" s="196" t="str">
        <f t="shared" si="1522"/>
        <v/>
      </c>
      <c r="DJ94" s="197" t="str">
        <f t="shared" si="1523"/>
        <v/>
      </c>
      <c r="DK94" s="198" t="str">
        <f t="shared" si="1524"/>
        <v/>
      </c>
      <c r="DL94" s="197" t="str">
        <f t="shared" si="1525"/>
        <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t="str">
        <f t="shared" si="1447"/>
        <v/>
      </c>
      <c r="DV94" s="196" t="str">
        <f t="shared" si="1527"/>
        <v/>
      </c>
      <c r="DW94" s="197" t="str">
        <f t="shared" si="1528"/>
        <v/>
      </c>
      <c r="DX94" s="198" t="str">
        <f t="shared" si="1529"/>
        <v/>
      </c>
      <c r="DY94" s="197" t="str">
        <f t="shared" si="1530"/>
        <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t="str">
        <f t="shared" si="1449"/>
        <v/>
      </c>
      <c r="EI94" s="196" t="str">
        <f t="shared" si="1532"/>
        <v/>
      </c>
      <c r="EJ94" s="197" t="str">
        <f t="shared" si="1533"/>
        <v/>
      </c>
      <c r="EK94" s="198" t="str">
        <f t="shared" si="1534"/>
        <v/>
      </c>
      <c r="EL94" s="197" t="str">
        <f t="shared" si="1535"/>
        <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t="str">
        <f t="shared" si="1451"/>
        <v/>
      </c>
      <c r="EV94" s="196" t="str">
        <f t="shared" si="1537"/>
        <v/>
      </c>
      <c r="EW94" s="197" t="str">
        <f t="shared" si="1538"/>
        <v/>
      </c>
      <c r="EX94" s="198" t="str">
        <f t="shared" si="1539"/>
        <v/>
      </c>
      <c r="EY94" s="197" t="str">
        <f t="shared" si="1540"/>
        <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t="str">
        <f t="shared" si="1453"/>
        <v/>
      </c>
      <c r="FI94" s="196" t="str">
        <f t="shared" si="1542"/>
        <v/>
      </c>
      <c r="FJ94" s="197" t="str">
        <f t="shared" si="1543"/>
        <v/>
      </c>
      <c r="FK94" s="198" t="str">
        <f t="shared" si="1544"/>
        <v/>
      </c>
      <c r="FL94" s="197" t="str">
        <f t="shared" si="1545"/>
        <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t="str">
        <f t="shared" si="1455"/>
        <v/>
      </c>
      <c r="FV94" s="196" t="str">
        <f t="shared" si="1547"/>
        <v/>
      </c>
      <c r="FW94" s="197" t="str">
        <f t="shared" si="1548"/>
        <v/>
      </c>
      <c r="FX94" s="198" t="str">
        <f t="shared" si="1549"/>
        <v/>
      </c>
      <c r="FY94" s="197" t="str">
        <f t="shared" si="1550"/>
        <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t="str">
        <f t="shared" si="1457"/>
        <v/>
      </c>
      <c r="GI94" s="196" t="str">
        <f t="shared" si="1552"/>
        <v/>
      </c>
      <c r="GJ94" s="197" t="str">
        <f t="shared" si="1553"/>
        <v/>
      </c>
      <c r="GK94" s="198" t="str">
        <f t="shared" si="1554"/>
        <v/>
      </c>
      <c r="GL94" s="197" t="str">
        <f t="shared" si="1555"/>
        <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t="str">
        <f t="shared" si="1459"/>
        <v/>
      </c>
      <c r="GV94" s="196" t="str">
        <f t="shared" si="1557"/>
        <v/>
      </c>
      <c r="GW94" s="197" t="str">
        <f t="shared" si="1558"/>
        <v/>
      </c>
      <c r="GX94" s="198" t="str">
        <f t="shared" si="1559"/>
        <v/>
      </c>
      <c r="GY94" s="197" t="str">
        <f t="shared" si="1560"/>
        <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t="str">
        <f t="shared" si="1461"/>
        <v/>
      </c>
      <c r="HI94" s="196" t="str">
        <f t="shared" si="1562"/>
        <v/>
      </c>
      <c r="HJ94" s="197" t="str">
        <f t="shared" si="1563"/>
        <v/>
      </c>
      <c r="HK94" s="198" t="str">
        <f t="shared" si="1564"/>
        <v/>
      </c>
      <c r="HL94" s="197" t="str">
        <f t="shared" si="1565"/>
        <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t="str">
        <f t="shared" si="1463"/>
        <v/>
      </c>
      <c r="HV94" s="196" t="str">
        <f t="shared" si="1567"/>
        <v/>
      </c>
      <c r="HW94" s="197" t="str">
        <f t="shared" si="1568"/>
        <v/>
      </c>
      <c r="HX94" s="198" t="str">
        <f t="shared" si="1569"/>
        <v/>
      </c>
      <c r="HY94" s="197" t="str">
        <f t="shared" si="1570"/>
        <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t="str">
        <f t="shared" si="1465"/>
        <v/>
      </c>
      <c r="II94" s="196" t="str">
        <f t="shared" si="1572"/>
        <v/>
      </c>
      <c r="IJ94" s="197" t="str">
        <f t="shared" si="1573"/>
        <v/>
      </c>
      <c r="IK94" s="198" t="str">
        <f t="shared" si="1574"/>
        <v/>
      </c>
      <c r="IL94" s="197" t="str">
        <f t="shared" si="1575"/>
        <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t="str">
        <f t="shared" si="1467"/>
        <v/>
      </c>
      <c r="IV94" s="196" t="str">
        <f t="shared" si="1577"/>
        <v/>
      </c>
      <c r="IW94" s="197" t="str">
        <f t="shared" si="1578"/>
        <v/>
      </c>
      <c r="IX94" s="198" t="str">
        <f t="shared" si="1579"/>
        <v/>
      </c>
      <c r="IY94" s="197" t="str">
        <f t="shared" si="1580"/>
        <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t="str">
        <f t="shared" si="1469"/>
        <v/>
      </c>
      <c r="JI94" s="196" t="str">
        <f t="shared" si="1582"/>
        <v/>
      </c>
      <c r="JJ94" s="197" t="str">
        <f t="shared" si="1583"/>
        <v/>
      </c>
      <c r="JK94" s="198" t="str">
        <f t="shared" si="1584"/>
        <v/>
      </c>
      <c r="JL94" s="197" t="str">
        <f t="shared" si="1585"/>
        <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t="str">
        <f t="shared" si="1471"/>
        <v/>
      </c>
      <c r="JV94" s="196" t="str">
        <f t="shared" si="1587"/>
        <v/>
      </c>
      <c r="JW94" s="197" t="str">
        <f t="shared" si="1588"/>
        <v/>
      </c>
      <c r="JX94" s="198" t="str">
        <f t="shared" si="1589"/>
        <v/>
      </c>
      <c r="JY94" s="197" t="str">
        <f t="shared" si="1590"/>
        <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t="str">
        <f t="shared" si="1473"/>
        <v/>
      </c>
      <c r="KI94" s="196" t="str">
        <f t="shared" si="1592"/>
        <v/>
      </c>
      <c r="KJ94" s="197" t="str">
        <f t="shared" si="1593"/>
        <v/>
      </c>
      <c r="KK94" s="198" t="str">
        <f t="shared" si="1594"/>
        <v/>
      </c>
      <c r="KL94" s="197" t="str">
        <f t="shared" si="1595"/>
        <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t="str">
        <f t="shared" si="1475"/>
        <v/>
      </c>
      <c r="KV94" s="196" t="str">
        <f t="shared" si="1597"/>
        <v/>
      </c>
      <c r="KW94" s="197" t="str">
        <f t="shared" si="1598"/>
        <v/>
      </c>
      <c r="KX94" s="198" t="str">
        <f t="shared" si="1599"/>
        <v/>
      </c>
      <c r="KY94" s="197" t="str">
        <f t="shared" si="1600"/>
        <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t="str">
        <f t="shared" si="1477"/>
        <v/>
      </c>
      <c r="LI94" s="196" t="str">
        <f t="shared" si="1602"/>
        <v/>
      </c>
      <c r="LJ94" s="197" t="str">
        <f t="shared" si="1603"/>
        <v/>
      </c>
      <c r="LK94" s="198" t="str">
        <f t="shared" si="1604"/>
        <v/>
      </c>
      <c r="LL94" s="197" t="str">
        <f t="shared" si="1605"/>
        <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t="str">
        <f t="shared" si="1479"/>
        <v/>
      </c>
      <c r="LV94" s="196" t="str">
        <f t="shared" si="1607"/>
        <v/>
      </c>
      <c r="LW94" s="197" t="str">
        <f t="shared" si="1608"/>
        <v/>
      </c>
      <c r="LX94" s="198" t="str">
        <f t="shared" si="1609"/>
        <v/>
      </c>
      <c r="LY94" s="197" t="str">
        <f t="shared" si="1610"/>
        <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t="str">
        <f t="shared" si="1481"/>
        <v/>
      </c>
    </row>
    <row r="95" spans="1:345">
      <c r="B95" s="196" t="str">
        <f>IF(C95="","",INDEX(Groups!$C$7:$C$65,MATCH(C95,Groups!$D$7:$D$65,0)))</f>
        <v/>
      </c>
      <c r="C95" s="197" t="str">
        <f>'World Cup'!$Q$50</f>
        <v/>
      </c>
      <c r="D95" s="198" t="str">
        <f>IF(E95="","",INDEX(Groups!$C$7:$C$65,MATCH(E95,Groups!$D$7:$D$65,0)))</f>
        <v/>
      </c>
      <c r="E95" s="197" t="str">
        <f>'World Cup'!$R$50</f>
        <v/>
      </c>
      <c r="F95" s="199" t="str">
        <f>IF(AND('World Cup'!$Q$51&lt;&gt;"",'World Cup'!$R$51&lt;&gt;""),'World Cup'!$Q$51,"")</f>
        <v/>
      </c>
      <c r="G95" s="200" t="str">
        <f>IF(AND('World Cup'!$Q$51&lt;&gt;"",'World Cup'!$R$51&lt;&gt;""),'World Cup'!$R$51,"")</f>
        <v/>
      </c>
      <c r="I95" s="196" t="str">
        <f t="shared" si="1482"/>
        <v/>
      </c>
      <c r="J95" s="197" t="str">
        <f t="shared" si="1483"/>
        <v/>
      </c>
      <c r="K95" s="198" t="str">
        <f t="shared" si="1484"/>
        <v/>
      </c>
      <c r="L95" s="197" t="str">
        <f t="shared" si="1485"/>
        <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t="str">
        <f t="shared" si="1431"/>
        <v/>
      </c>
      <c r="V95" s="196" t="str">
        <f t="shared" si="1487"/>
        <v/>
      </c>
      <c r="W95" s="197" t="str">
        <f t="shared" si="1488"/>
        <v/>
      </c>
      <c r="X95" s="198" t="str">
        <f t="shared" si="1489"/>
        <v/>
      </c>
      <c r="Y95" s="197" t="str">
        <f t="shared" si="1490"/>
        <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t="str">
        <f t="shared" si="1433"/>
        <v/>
      </c>
      <c r="AI95" s="196" t="str">
        <f t="shared" si="1492"/>
        <v/>
      </c>
      <c r="AJ95" s="197" t="str">
        <f t="shared" si="1493"/>
        <v/>
      </c>
      <c r="AK95" s="198" t="str">
        <f t="shared" si="1494"/>
        <v/>
      </c>
      <c r="AL95" s="197" t="str">
        <f t="shared" si="1495"/>
        <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t="str">
        <f t="shared" si="1435"/>
        <v/>
      </c>
      <c r="AV95" s="196" t="str">
        <f t="shared" si="1497"/>
        <v/>
      </c>
      <c r="AW95" s="197" t="str">
        <f t="shared" si="1498"/>
        <v/>
      </c>
      <c r="AX95" s="198" t="str">
        <f t="shared" si="1499"/>
        <v/>
      </c>
      <c r="AY95" s="197" t="str">
        <f t="shared" si="1500"/>
        <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t="str">
        <f t="shared" si="1437"/>
        <v/>
      </c>
      <c r="BI95" s="196" t="str">
        <f t="shared" si="1502"/>
        <v/>
      </c>
      <c r="BJ95" s="197" t="str">
        <f t="shared" si="1503"/>
        <v/>
      </c>
      <c r="BK95" s="198" t="str">
        <f t="shared" si="1504"/>
        <v/>
      </c>
      <c r="BL95" s="197" t="str">
        <f t="shared" si="1505"/>
        <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t="str">
        <f t="shared" si="1439"/>
        <v/>
      </c>
      <c r="BV95" s="196" t="str">
        <f t="shared" si="1507"/>
        <v/>
      </c>
      <c r="BW95" s="197" t="str">
        <f t="shared" si="1508"/>
        <v/>
      </c>
      <c r="BX95" s="198" t="str">
        <f t="shared" si="1509"/>
        <v/>
      </c>
      <c r="BY95" s="197" t="str">
        <f t="shared" si="1510"/>
        <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t="str">
        <f t="shared" si="1441"/>
        <v/>
      </c>
      <c r="CI95" s="196" t="str">
        <f t="shared" si="1512"/>
        <v/>
      </c>
      <c r="CJ95" s="197" t="str">
        <f t="shared" si="1513"/>
        <v/>
      </c>
      <c r="CK95" s="198" t="str">
        <f t="shared" si="1514"/>
        <v/>
      </c>
      <c r="CL95" s="197" t="str">
        <f t="shared" si="1515"/>
        <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t="str">
        <f t="shared" si="1443"/>
        <v/>
      </c>
      <c r="CV95" s="196" t="str">
        <f t="shared" si="1517"/>
        <v/>
      </c>
      <c r="CW95" s="197" t="str">
        <f t="shared" si="1518"/>
        <v/>
      </c>
      <c r="CX95" s="198" t="str">
        <f t="shared" si="1519"/>
        <v/>
      </c>
      <c r="CY95" s="197" t="str">
        <f t="shared" si="1520"/>
        <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t="str">
        <f t="shared" si="1445"/>
        <v/>
      </c>
      <c r="DI95" s="196" t="str">
        <f t="shared" si="1522"/>
        <v/>
      </c>
      <c r="DJ95" s="197" t="str">
        <f t="shared" si="1523"/>
        <v/>
      </c>
      <c r="DK95" s="198" t="str">
        <f t="shared" si="1524"/>
        <v/>
      </c>
      <c r="DL95" s="197" t="str">
        <f t="shared" si="1525"/>
        <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t="str">
        <f t="shared" si="1447"/>
        <v/>
      </c>
      <c r="DV95" s="196" t="str">
        <f t="shared" si="1527"/>
        <v/>
      </c>
      <c r="DW95" s="197" t="str">
        <f t="shared" si="1528"/>
        <v/>
      </c>
      <c r="DX95" s="198" t="str">
        <f t="shared" si="1529"/>
        <v/>
      </c>
      <c r="DY95" s="197" t="str">
        <f t="shared" si="1530"/>
        <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t="str">
        <f t="shared" si="1449"/>
        <v/>
      </c>
      <c r="EI95" s="196" t="str">
        <f t="shared" si="1532"/>
        <v/>
      </c>
      <c r="EJ95" s="197" t="str">
        <f t="shared" si="1533"/>
        <v/>
      </c>
      <c r="EK95" s="198" t="str">
        <f t="shared" si="1534"/>
        <v/>
      </c>
      <c r="EL95" s="197" t="str">
        <f t="shared" si="1535"/>
        <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t="str">
        <f t="shared" si="1451"/>
        <v/>
      </c>
      <c r="EV95" s="196" t="str">
        <f t="shared" si="1537"/>
        <v/>
      </c>
      <c r="EW95" s="197" t="str">
        <f t="shared" si="1538"/>
        <v/>
      </c>
      <c r="EX95" s="198" t="str">
        <f t="shared" si="1539"/>
        <v/>
      </c>
      <c r="EY95" s="197" t="str">
        <f t="shared" si="1540"/>
        <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t="str">
        <f t="shared" si="1453"/>
        <v/>
      </c>
      <c r="FI95" s="196" t="str">
        <f t="shared" si="1542"/>
        <v/>
      </c>
      <c r="FJ95" s="197" t="str">
        <f t="shared" si="1543"/>
        <v/>
      </c>
      <c r="FK95" s="198" t="str">
        <f t="shared" si="1544"/>
        <v/>
      </c>
      <c r="FL95" s="197" t="str">
        <f t="shared" si="1545"/>
        <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t="str">
        <f t="shared" si="1455"/>
        <v/>
      </c>
      <c r="FV95" s="196" t="str">
        <f t="shared" si="1547"/>
        <v/>
      </c>
      <c r="FW95" s="197" t="str">
        <f t="shared" si="1548"/>
        <v/>
      </c>
      <c r="FX95" s="198" t="str">
        <f t="shared" si="1549"/>
        <v/>
      </c>
      <c r="FY95" s="197" t="str">
        <f t="shared" si="1550"/>
        <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t="str">
        <f t="shared" si="1457"/>
        <v/>
      </c>
      <c r="GI95" s="196" t="str">
        <f t="shared" si="1552"/>
        <v/>
      </c>
      <c r="GJ95" s="197" t="str">
        <f t="shared" si="1553"/>
        <v/>
      </c>
      <c r="GK95" s="198" t="str">
        <f t="shared" si="1554"/>
        <v/>
      </c>
      <c r="GL95" s="197" t="str">
        <f t="shared" si="1555"/>
        <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t="str">
        <f t="shared" si="1459"/>
        <v/>
      </c>
      <c r="GV95" s="196" t="str">
        <f t="shared" si="1557"/>
        <v/>
      </c>
      <c r="GW95" s="197" t="str">
        <f t="shared" si="1558"/>
        <v/>
      </c>
      <c r="GX95" s="198" t="str">
        <f t="shared" si="1559"/>
        <v/>
      </c>
      <c r="GY95" s="197" t="str">
        <f t="shared" si="1560"/>
        <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t="str">
        <f t="shared" si="1461"/>
        <v/>
      </c>
      <c r="HI95" s="196" t="str">
        <f t="shared" si="1562"/>
        <v/>
      </c>
      <c r="HJ95" s="197" t="str">
        <f t="shared" si="1563"/>
        <v/>
      </c>
      <c r="HK95" s="198" t="str">
        <f t="shared" si="1564"/>
        <v/>
      </c>
      <c r="HL95" s="197" t="str">
        <f t="shared" si="1565"/>
        <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t="str">
        <f t="shared" si="1463"/>
        <v/>
      </c>
      <c r="HV95" s="196" t="str">
        <f t="shared" si="1567"/>
        <v/>
      </c>
      <c r="HW95" s="197" t="str">
        <f t="shared" si="1568"/>
        <v/>
      </c>
      <c r="HX95" s="198" t="str">
        <f t="shared" si="1569"/>
        <v/>
      </c>
      <c r="HY95" s="197" t="str">
        <f t="shared" si="1570"/>
        <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t="str">
        <f t="shared" si="1465"/>
        <v/>
      </c>
      <c r="II95" s="196" t="str">
        <f t="shared" si="1572"/>
        <v/>
      </c>
      <c r="IJ95" s="197" t="str">
        <f t="shared" si="1573"/>
        <v/>
      </c>
      <c r="IK95" s="198" t="str">
        <f t="shared" si="1574"/>
        <v/>
      </c>
      <c r="IL95" s="197" t="str">
        <f t="shared" si="1575"/>
        <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t="str">
        <f t="shared" si="1467"/>
        <v/>
      </c>
      <c r="IV95" s="196" t="str">
        <f t="shared" si="1577"/>
        <v/>
      </c>
      <c r="IW95" s="197" t="str">
        <f t="shared" si="1578"/>
        <v/>
      </c>
      <c r="IX95" s="198" t="str">
        <f t="shared" si="1579"/>
        <v/>
      </c>
      <c r="IY95" s="197" t="str">
        <f t="shared" si="1580"/>
        <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t="str">
        <f t="shared" si="1469"/>
        <v/>
      </c>
      <c r="JI95" s="196" t="str">
        <f t="shared" si="1582"/>
        <v/>
      </c>
      <c r="JJ95" s="197" t="str">
        <f t="shared" si="1583"/>
        <v/>
      </c>
      <c r="JK95" s="198" t="str">
        <f t="shared" si="1584"/>
        <v/>
      </c>
      <c r="JL95" s="197" t="str">
        <f t="shared" si="1585"/>
        <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t="str">
        <f t="shared" si="1471"/>
        <v/>
      </c>
      <c r="JV95" s="196" t="str">
        <f t="shared" si="1587"/>
        <v/>
      </c>
      <c r="JW95" s="197" t="str">
        <f t="shared" si="1588"/>
        <v/>
      </c>
      <c r="JX95" s="198" t="str">
        <f t="shared" si="1589"/>
        <v/>
      </c>
      <c r="JY95" s="197" t="str">
        <f t="shared" si="1590"/>
        <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t="str">
        <f t="shared" si="1473"/>
        <v/>
      </c>
      <c r="KI95" s="196" t="str">
        <f t="shared" si="1592"/>
        <v/>
      </c>
      <c r="KJ95" s="197" t="str">
        <f t="shared" si="1593"/>
        <v/>
      </c>
      <c r="KK95" s="198" t="str">
        <f t="shared" si="1594"/>
        <v/>
      </c>
      <c r="KL95" s="197" t="str">
        <f t="shared" si="1595"/>
        <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t="str">
        <f t="shared" si="1475"/>
        <v/>
      </c>
      <c r="KV95" s="196" t="str">
        <f t="shared" si="1597"/>
        <v/>
      </c>
      <c r="KW95" s="197" t="str">
        <f t="shared" si="1598"/>
        <v/>
      </c>
      <c r="KX95" s="198" t="str">
        <f t="shared" si="1599"/>
        <v/>
      </c>
      <c r="KY95" s="197" t="str">
        <f t="shared" si="1600"/>
        <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t="str">
        <f t="shared" si="1477"/>
        <v/>
      </c>
      <c r="LI95" s="196" t="str">
        <f t="shared" si="1602"/>
        <v/>
      </c>
      <c r="LJ95" s="197" t="str">
        <f t="shared" si="1603"/>
        <v/>
      </c>
      <c r="LK95" s="198" t="str">
        <f t="shared" si="1604"/>
        <v/>
      </c>
      <c r="LL95" s="197" t="str">
        <f t="shared" si="1605"/>
        <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t="str">
        <f t="shared" si="1479"/>
        <v/>
      </c>
      <c r="LV95" s="196" t="str">
        <f t="shared" si="1607"/>
        <v/>
      </c>
      <c r="LW95" s="197" t="str">
        <f t="shared" si="1608"/>
        <v/>
      </c>
      <c r="LX95" s="198" t="str">
        <f t="shared" si="1609"/>
        <v/>
      </c>
      <c r="LY95" s="197" t="str">
        <f t="shared" si="1610"/>
        <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t="str">
        <f t="shared" si="1481"/>
        <v/>
      </c>
    </row>
    <row r="96" spans="1:345">
      <c r="B96" s="196" t="str">
        <f>IF(C96="","",INDEX(Groups!$C$7:$C$65,MATCH(C96,Groups!$D$7:$D$65,0)))</f>
        <v/>
      </c>
      <c r="C96" s="197" t="str">
        <f>'World Cup'!$T$50</f>
        <v/>
      </c>
      <c r="D96" s="198" t="str">
        <f>IF(E96="","",INDEX(Groups!$C$7:$C$65,MATCH(E96,Groups!$D$7:$D$65,0)))</f>
        <v/>
      </c>
      <c r="E96" s="197" t="str">
        <f>'World Cup'!$U$50</f>
        <v/>
      </c>
      <c r="F96" s="199" t="str">
        <f>IF(AND('World Cup'!$T$51&lt;&gt;"",'World Cup'!$U$51&lt;&gt;""),'World Cup'!$T$51,"")</f>
        <v/>
      </c>
      <c r="G96" s="200" t="str">
        <f>IF(AND('World Cup'!$T$51&lt;&gt;"",'World Cup'!$U$51&lt;&gt;""),'World Cup'!$U$51,"")</f>
        <v/>
      </c>
      <c r="I96" s="196" t="str">
        <f t="shared" si="1482"/>
        <v/>
      </c>
      <c r="J96" s="197" t="str">
        <f t="shared" si="1483"/>
        <v/>
      </c>
      <c r="K96" s="198" t="str">
        <f t="shared" si="1484"/>
        <v/>
      </c>
      <c r="L96" s="197" t="str">
        <f t="shared" si="1485"/>
        <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t="str">
        <f t="shared" si="1431"/>
        <v/>
      </c>
      <c r="V96" s="196" t="str">
        <f t="shared" si="1487"/>
        <v/>
      </c>
      <c r="W96" s="197" t="str">
        <f t="shared" si="1488"/>
        <v/>
      </c>
      <c r="X96" s="198" t="str">
        <f t="shared" si="1489"/>
        <v/>
      </c>
      <c r="Y96" s="197" t="str">
        <f t="shared" si="1490"/>
        <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t="str">
        <f t="shared" si="1433"/>
        <v/>
      </c>
      <c r="AI96" s="196" t="str">
        <f t="shared" si="1492"/>
        <v/>
      </c>
      <c r="AJ96" s="197" t="str">
        <f t="shared" si="1493"/>
        <v/>
      </c>
      <c r="AK96" s="198" t="str">
        <f t="shared" si="1494"/>
        <v/>
      </c>
      <c r="AL96" s="197" t="str">
        <f t="shared" si="1495"/>
        <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t="str">
        <f t="shared" si="1435"/>
        <v/>
      </c>
      <c r="AV96" s="196" t="str">
        <f t="shared" si="1497"/>
        <v/>
      </c>
      <c r="AW96" s="197" t="str">
        <f t="shared" si="1498"/>
        <v/>
      </c>
      <c r="AX96" s="198" t="str">
        <f t="shared" si="1499"/>
        <v/>
      </c>
      <c r="AY96" s="197" t="str">
        <f t="shared" si="1500"/>
        <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t="str">
        <f t="shared" si="1437"/>
        <v/>
      </c>
      <c r="BI96" s="196" t="str">
        <f t="shared" si="1502"/>
        <v/>
      </c>
      <c r="BJ96" s="197" t="str">
        <f t="shared" si="1503"/>
        <v/>
      </c>
      <c r="BK96" s="198" t="str">
        <f t="shared" si="1504"/>
        <v/>
      </c>
      <c r="BL96" s="197" t="str">
        <f t="shared" si="1505"/>
        <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t="str">
        <f t="shared" si="1439"/>
        <v/>
      </c>
      <c r="BV96" s="196" t="str">
        <f t="shared" si="1507"/>
        <v/>
      </c>
      <c r="BW96" s="197" t="str">
        <f t="shared" si="1508"/>
        <v/>
      </c>
      <c r="BX96" s="198" t="str">
        <f t="shared" si="1509"/>
        <v/>
      </c>
      <c r="BY96" s="197" t="str">
        <f t="shared" si="1510"/>
        <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t="str">
        <f t="shared" si="1441"/>
        <v/>
      </c>
      <c r="CI96" s="196" t="str">
        <f t="shared" si="1512"/>
        <v/>
      </c>
      <c r="CJ96" s="197" t="str">
        <f t="shared" si="1513"/>
        <v/>
      </c>
      <c r="CK96" s="198" t="str">
        <f t="shared" si="1514"/>
        <v/>
      </c>
      <c r="CL96" s="197" t="str">
        <f t="shared" si="1515"/>
        <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t="str">
        <f t="shared" si="1443"/>
        <v/>
      </c>
      <c r="CV96" s="196" t="str">
        <f t="shared" si="1517"/>
        <v/>
      </c>
      <c r="CW96" s="197" t="str">
        <f t="shared" si="1518"/>
        <v/>
      </c>
      <c r="CX96" s="198" t="str">
        <f t="shared" si="1519"/>
        <v/>
      </c>
      <c r="CY96" s="197" t="str">
        <f t="shared" si="1520"/>
        <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t="str">
        <f t="shared" si="1445"/>
        <v/>
      </c>
      <c r="DI96" s="196" t="str">
        <f t="shared" si="1522"/>
        <v/>
      </c>
      <c r="DJ96" s="197" t="str">
        <f t="shared" si="1523"/>
        <v/>
      </c>
      <c r="DK96" s="198" t="str">
        <f t="shared" si="1524"/>
        <v/>
      </c>
      <c r="DL96" s="197" t="str">
        <f t="shared" si="1525"/>
        <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t="str">
        <f t="shared" si="1447"/>
        <v/>
      </c>
      <c r="DV96" s="196" t="str">
        <f t="shared" si="1527"/>
        <v/>
      </c>
      <c r="DW96" s="197" t="str">
        <f t="shared" si="1528"/>
        <v/>
      </c>
      <c r="DX96" s="198" t="str">
        <f t="shared" si="1529"/>
        <v/>
      </c>
      <c r="DY96" s="197" t="str">
        <f t="shared" si="1530"/>
        <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t="str">
        <f t="shared" si="1449"/>
        <v/>
      </c>
      <c r="EI96" s="196" t="str">
        <f t="shared" si="1532"/>
        <v/>
      </c>
      <c r="EJ96" s="197" t="str">
        <f t="shared" si="1533"/>
        <v/>
      </c>
      <c r="EK96" s="198" t="str">
        <f t="shared" si="1534"/>
        <v/>
      </c>
      <c r="EL96" s="197" t="str">
        <f t="shared" si="1535"/>
        <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t="str">
        <f t="shared" si="1451"/>
        <v/>
      </c>
      <c r="EV96" s="196" t="str">
        <f t="shared" si="1537"/>
        <v/>
      </c>
      <c r="EW96" s="197" t="str">
        <f t="shared" si="1538"/>
        <v/>
      </c>
      <c r="EX96" s="198" t="str">
        <f t="shared" si="1539"/>
        <v/>
      </c>
      <c r="EY96" s="197" t="str">
        <f t="shared" si="1540"/>
        <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t="str">
        <f t="shared" si="1453"/>
        <v/>
      </c>
      <c r="FI96" s="196" t="str">
        <f t="shared" si="1542"/>
        <v/>
      </c>
      <c r="FJ96" s="197" t="str">
        <f t="shared" si="1543"/>
        <v/>
      </c>
      <c r="FK96" s="198" t="str">
        <f t="shared" si="1544"/>
        <v/>
      </c>
      <c r="FL96" s="197" t="str">
        <f t="shared" si="1545"/>
        <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t="str">
        <f t="shared" si="1455"/>
        <v/>
      </c>
      <c r="FV96" s="196" t="str">
        <f t="shared" si="1547"/>
        <v/>
      </c>
      <c r="FW96" s="197" t="str">
        <f t="shared" si="1548"/>
        <v/>
      </c>
      <c r="FX96" s="198" t="str">
        <f t="shared" si="1549"/>
        <v/>
      </c>
      <c r="FY96" s="197" t="str">
        <f t="shared" si="1550"/>
        <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t="str">
        <f t="shared" si="1457"/>
        <v/>
      </c>
      <c r="GI96" s="196" t="str">
        <f t="shared" si="1552"/>
        <v/>
      </c>
      <c r="GJ96" s="197" t="str">
        <f t="shared" si="1553"/>
        <v/>
      </c>
      <c r="GK96" s="198" t="str">
        <f t="shared" si="1554"/>
        <v/>
      </c>
      <c r="GL96" s="197" t="str">
        <f t="shared" si="1555"/>
        <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t="str">
        <f t="shared" si="1459"/>
        <v/>
      </c>
      <c r="GV96" s="196" t="str">
        <f t="shared" si="1557"/>
        <v/>
      </c>
      <c r="GW96" s="197" t="str">
        <f t="shared" si="1558"/>
        <v/>
      </c>
      <c r="GX96" s="198" t="str">
        <f t="shared" si="1559"/>
        <v/>
      </c>
      <c r="GY96" s="197" t="str">
        <f t="shared" si="1560"/>
        <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t="str">
        <f t="shared" si="1461"/>
        <v/>
      </c>
      <c r="HI96" s="196" t="str">
        <f t="shared" si="1562"/>
        <v/>
      </c>
      <c r="HJ96" s="197" t="str">
        <f t="shared" si="1563"/>
        <v/>
      </c>
      <c r="HK96" s="198" t="str">
        <f t="shared" si="1564"/>
        <v/>
      </c>
      <c r="HL96" s="197" t="str">
        <f t="shared" si="1565"/>
        <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t="str">
        <f t="shared" si="1463"/>
        <v/>
      </c>
      <c r="HV96" s="196" t="str">
        <f t="shared" si="1567"/>
        <v/>
      </c>
      <c r="HW96" s="197" t="str">
        <f t="shared" si="1568"/>
        <v/>
      </c>
      <c r="HX96" s="198" t="str">
        <f t="shared" si="1569"/>
        <v/>
      </c>
      <c r="HY96" s="197" t="str">
        <f t="shared" si="1570"/>
        <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t="str">
        <f t="shared" si="1465"/>
        <v/>
      </c>
      <c r="II96" s="196" t="str">
        <f t="shared" si="1572"/>
        <v/>
      </c>
      <c r="IJ96" s="197" t="str">
        <f t="shared" si="1573"/>
        <v/>
      </c>
      <c r="IK96" s="198" t="str">
        <f t="shared" si="1574"/>
        <v/>
      </c>
      <c r="IL96" s="197" t="str">
        <f t="shared" si="1575"/>
        <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t="str">
        <f t="shared" si="1467"/>
        <v/>
      </c>
      <c r="IV96" s="196" t="str">
        <f t="shared" si="1577"/>
        <v/>
      </c>
      <c r="IW96" s="197" t="str">
        <f t="shared" si="1578"/>
        <v/>
      </c>
      <c r="IX96" s="198" t="str">
        <f t="shared" si="1579"/>
        <v/>
      </c>
      <c r="IY96" s="197" t="str">
        <f t="shared" si="1580"/>
        <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t="str">
        <f t="shared" si="1469"/>
        <v/>
      </c>
      <c r="JI96" s="196" t="str">
        <f t="shared" si="1582"/>
        <v/>
      </c>
      <c r="JJ96" s="197" t="str">
        <f t="shared" si="1583"/>
        <v/>
      </c>
      <c r="JK96" s="198" t="str">
        <f t="shared" si="1584"/>
        <v/>
      </c>
      <c r="JL96" s="197" t="str">
        <f t="shared" si="1585"/>
        <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t="str">
        <f t="shared" si="1471"/>
        <v/>
      </c>
      <c r="JV96" s="196" t="str">
        <f t="shared" si="1587"/>
        <v/>
      </c>
      <c r="JW96" s="197" t="str">
        <f t="shared" si="1588"/>
        <v/>
      </c>
      <c r="JX96" s="198" t="str">
        <f t="shared" si="1589"/>
        <v/>
      </c>
      <c r="JY96" s="197" t="str">
        <f t="shared" si="1590"/>
        <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t="str">
        <f t="shared" si="1473"/>
        <v/>
      </c>
      <c r="KI96" s="196" t="str">
        <f t="shared" si="1592"/>
        <v/>
      </c>
      <c r="KJ96" s="197" t="str">
        <f t="shared" si="1593"/>
        <v/>
      </c>
      <c r="KK96" s="198" t="str">
        <f t="shared" si="1594"/>
        <v/>
      </c>
      <c r="KL96" s="197" t="str">
        <f t="shared" si="1595"/>
        <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t="str">
        <f t="shared" si="1475"/>
        <v/>
      </c>
      <c r="KV96" s="196" t="str">
        <f t="shared" si="1597"/>
        <v/>
      </c>
      <c r="KW96" s="197" t="str">
        <f t="shared" si="1598"/>
        <v/>
      </c>
      <c r="KX96" s="198" t="str">
        <f t="shared" si="1599"/>
        <v/>
      </c>
      <c r="KY96" s="197" t="str">
        <f t="shared" si="1600"/>
        <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t="str">
        <f t="shared" si="1477"/>
        <v/>
      </c>
      <c r="LI96" s="196" t="str">
        <f t="shared" si="1602"/>
        <v/>
      </c>
      <c r="LJ96" s="197" t="str">
        <f t="shared" si="1603"/>
        <v/>
      </c>
      <c r="LK96" s="198" t="str">
        <f t="shared" si="1604"/>
        <v/>
      </c>
      <c r="LL96" s="197" t="str">
        <f t="shared" si="1605"/>
        <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t="str">
        <f t="shared" si="1479"/>
        <v/>
      </c>
      <c r="LV96" s="196" t="str">
        <f t="shared" si="1607"/>
        <v/>
      </c>
      <c r="LW96" s="197" t="str">
        <f t="shared" si="1608"/>
        <v/>
      </c>
      <c r="LX96" s="198" t="str">
        <f t="shared" si="1609"/>
        <v/>
      </c>
      <c r="LY96" s="197" t="str">
        <f t="shared" si="1610"/>
        <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t="str">
        <f t="shared" si="1481"/>
        <v/>
      </c>
    </row>
    <row r="97" spans="1:345">
      <c r="B97" s="196" t="str">
        <f>IF(C97="","",INDEX(Groups!$C$7:$C$65,MATCH(C97,Groups!$D$7:$D$65,0)))</f>
        <v/>
      </c>
      <c r="C97" s="197" t="str">
        <f>'World Cup'!$W$50</f>
        <v/>
      </c>
      <c r="D97" s="198" t="str">
        <f>IF(E97="","",INDEX(Groups!$C$7:$C$65,MATCH(E97,Groups!$D$7:$D$65,0)))</f>
        <v/>
      </c>
      <c r="E97" s="197" t="str">
        <f>'World Cup'!$X$50</f>
        <v/>
      </c>
      <c r="F97" s="199" t="str">
        <f>IF(AND('World Cup'!$W$51&lt;&gt;"",'World Cup'!$X$51&lt;&gt;""),'World Cup'!$W$51,"")</f>
        <v/>
      </c>
      <c r="G97" s="200" t="str">
        <f>IF(AND('World Cup'!$W$51&lt;&gt;"",'World Cup'!$X$51&lt;&gt;""),'World Cup'!$X$51,"")</f>
        <v/>
      </c>
      <c r="I97" s="196" t="str">
        <f t="shared" si="1482"/>
        <v/>
      </c>
      <c r="J97" s="197" t="str">
        <f t="shared" si="1483"/>
        <v/>
      </c>
      <c r="K97" s="198" t="str">
        <f t="shared" si="1484"/>
        <v/>
      </c>
      <c r="L97" s="197" t="str">
        <f t="shared" si="1485"/>
        <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t="str">
        <f t="shared" si="1431"/>
        <v/>
      </c>
      <c r="V97" s="196" t="str">
        <f t="shared" si="1487"/>
        <v/>
      </c>
      <c r="W97" s="197" t="str">
        <f t="shared" si="1488"/>
        <v/>
      </c>
      <c r="X97" s="198" t="str">
        <f t="shared" si="1489"/>
        <v/>
      </c>
      <c r="Y97" s="197" t="str">
        <f t="shared" si="1490"/>
        <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t="str">
        <f t="shared" si="1433"/>
        <v/>
      </c>
      <c r="AI97" s="196" t="str">
        <f t="shared" si="1492"/>
        <v/>
      </c>
      <c r="AJ97" s="197" t="str">
        <f t="shared" si="1493"/>
        <v/>
      </c>
      <c r="AK97" s="198" t="str">
        <f t="shared" si="1494"/>
        <v/>
      </c>
      <c r="AL97" s="197" t="str">
        <f t="shared" si="1495"/>
        <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t="str">
        <f t="shared" si="1435"/>
        <v/>
      </c>
      <c r="AV97" s="196" t="str">
        <f t="shared" si="1497"/>
        <v/>
      </c>
      <c r="AW97" s="197" t="str">
        <f t="shared" si="1498"/>
        <v/>
      </c>
      <c r="AX97" s="198" t="str">
        <f t="shared" si="1499"/>
        <v/>
      </c>
      <c r="AY97" s="197" t="str">
        <f t="shared" si="1500"/>
        <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t="str">
        <f t="shared" si="1437"/>
        <v/>
      </c>
      <c r="BI97" s="196" t="str">
        <f t="shared" si="1502"/>
        <v/>
      </c>
      <c r="BJ97" s="197" t="str">
        <f t="shared" si="1503"/>
        <v/>
      </c>
      <c r="BK97" s="198" t="str">
        <f t="shared" si="1504"/>
        <v/>
      </c>
      <c r="BL97" s="197" t="str">
        <f t="shared" si="1505"/>
        <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t="str">
        <f t="shared" si="1439"/>
        <v/>
      </c>
      <c r="BV97" s="196" t="str">
        <f t="shared" si="1507"/>
        <v/>
      </c>
      <c r="BW97" s="197" t="str">
        <f t="shared" si="1508"/>
        <v/>
      </c>
      <c r="BX97" s="198" t="str">
        <f t="shared" si="1509"/>
        <v/>
      </c>
      <c r="BY97" s="197" t="str">
        <f t="shared" si="1510"/>
        <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t="str">
        <f t="shared" si="1441"/>
        <v/>
      </c>
      <c r="CI97" s="196" t="str">
        <f t="shared" si="1512"/>
        <v/>
      </c>
      <c r="CJ97" s="197" t="str">
        <f t="shared" si="1513"/>
        <v/>
      </c>
      <c r="CK97" s="198" t="str">
        <f t="shared" si="1514"/>
        <v/>
      </c>
      <c r="CL97" s="197" t="str">
        <f t="shared" si="1515"/>
        <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t="str">
        <f t="shared" si="1443"/>
        <v/>
      </c>
      <c r="CV97" s="196" t="str">
        <f t="shared" si="1517"/>
        <v/>
      </c>
      <c r="CW97" s="197" t="str">
        <f t="shared" si="1518"/>
        <v/>
      </c>
      <c r="CX97" s="198" t="str">
        <f t="shared" si="1519"/>
        <v/>
      </c>
      <c r="CY97" s="197" t="str">
        <f t="shared" si="1520"/>
        <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t="str">
        <f t="shared" si="1445"/>
        <v/>
      </c>
      <c r="DI97" s="196" t="str">
        <f t="shared" si="1522"/>
        <v/>
      </c>
      <c r="DJ97" s="197" t="str">
        <f t="shared" si="1523"/>
        <v/>
      </c>
      <c r="DK97" s="198" t="str">
        <f t="shared" si="1524"/>
        <v/>
      </c>
      <c r="DL97" s="197" t="str">
        <f t="shared" si="1525"/>
        <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t="str">
        <f t="shared" si="1447"/>
        <v/>
      </c>
      <c r="DV97" s="196" t="str">
        <f t="shared" si="1527"/>
        <v/>
      </c>
      <c r="DW97" s="197" t="str">
        <f t="shared" si="1528"/>
        <v/>
      </c>
      <c r="DX97" s="198" t="str">
        <f t="shared" si="1529"/>
        <v/>
      </c>
      <c r="DY97" s="197" t="str">
        <f t="shared" si="1530"/>
        <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t="str">
        <f t="shared" si="1449"/>
        <v/>
      </c>
      <c r="EI97" s="196" t="str">
        <f t="shared" si="1532"/>
        <v/>
      </c>
      <c r="EJ97" s="197" t="str">
        <f t="shared" si="1533"/>
        <v/>
      </c>
      <c r="EK97" s="198" t="str">
        <f t="shared" si="1534"/>
        <v/>
      </c>
      <c r="EL97" s="197" t="str">
        <f t="shared" si="1535"/>
        <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t="str">
        <f t="shared" si="1451"/>
        <v/>
      </c>
      <c r="EV97" s="196" t="str">
        <f t="shared" si="1537"/>
        <v/>
      </c>
      <c r="EW97" s="197" t="str">
        <f t="shared" si="1538"/>
        <v/>
      </c>
      <c r="EX97" s="198" t="str">
        <f t="shared" si="1539"/>
        <v/>
      </c>
      <c r="EY97" s="197" t="str">
        <f t="shared" si="1540"/>
        <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t="str">
        <f t="shared" si="1453"/>
        <v/>
      </c>
      <c r="FI97" s="196" t="str">
        <f t="shared" si="1542"/>
        <v/>
      </c>
      <c r="FJ97" s="197" t="str">
        <f t="shared" si="1543"/>
        <v/>
      </c>
      <c r="FK97" s="198" t="str">
        <f t="shared" si="1544"/>
        <v/>
      </c>
      <c r="FL97" s="197" t="str">
        <f t="shared" si="1545"/>
        <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t="str">
        <f t="shared" si="1455"/>
        <v/>
      </c>
      <c r="FV97" s="196" t="str">
        <f t="shared" si="1547"/>
        <v/>
      </c>
      <c r="FW97" s="197" t="str">
        <f t="shared" si="1548"/>
        <v/>
      </c>
      <c r="FX97" s="198" t="str">
        <f t="shared" si="1549"/>
        <v/>
      </c>
      <c r="FY97" s="197" t="str">
        <f t="shared" si="1550"/>
        <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t="str">
        <f t="shared" si="1457"/>
        <v/>
      </c>
      <c r="GI97" s="196" t="str">
        <f t="shared" si="1552"/>
        <v/>
      </c>
      <c r="GJ97" s="197" t="str">
        <f t="shared" si="1553"/>
        <v/>
      </c>
      <c r="GK97" s="198" t="str">
        <f t="shared" si="1554"/>
        <v/>
      </c>
      <c r="GL97" s="197" t="str">
        <f t="shared" si="1555"/>
        <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t="str">
        <f t="shared" si="1459"/>
        <v/>
      </c>
      <c r="GV97" s="196" t="str">
        <f t="shared" si="1557"/>
        <v/>
      </c>
      <c r="GW97" s="197" t="str">
        <f t="shared" si="1558"/>
        <v/>
      </c>
      <c r="GX97" s="198" t="str">
        <f t="shared" si="1559"/>
        <v/>
      </c>
      <c r="GY97" s="197" t="str">
        <f t="shared" si="1560"/>
        <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t="str">
        <f t="shared" si="1461"/>
        <v/>
      </c>
      <c r="HI97" s="196" t="str">
        <f t="shared" si="1562"/>
        <v/>
      </c>
      <c r="HJ97" s="197" t="str">
        <f t="shared" si="1563"/>
        <v/>
      </c>
      <c r="HK97" s="198" t="str">
        <f t="shared" si="1564"/>
        <v/>
      </c>
      <c r="HL97" s="197" t="str">
        <f t="shared" si="1565"/>
        <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t="str">
        <f t="shared" si="1463"/>
        <v/>
      </c>
      <c r="HV97" s="196" t="str">
        <f t="shared" si="1567"/>
        <v/>
      </c>
      <c r="HW97" s="197" t="str">
        <f t="shared" si="1568"/>
        <v/>
      </c>
      <c r="HX97" s="198" t="str">
        <f t="shared" si="1569"/>
        <v/>
      </c>
      <c r="HY97" s="197" t="str">
        <f t="shared" si="1570"/>
        <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t="str">
        <f t="shared" si="1465"/>
        <v/>
      </c>
      <c r="II97" s="196" t="str">
        <f t="shared" si="1572"/>
        <v/>
      </c>
      <c r="IJ97" s="197" t="str">
        <f t="shared" si="1573"/>
        <v/>
      </c>
      <c r="IK97" s="198" t="str">
        <f t="shared" si="1574"/>
        <v/>
      </c>
      <c r="IL97" s="197" t="str">
        <f t="shared" si="1575"/>
        <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t="str">
        <f t="shared" si="1467"/>
        <v/>
      </c>
      <c r="IV97" s="196" t="str">
        <f t="shared" si="1577"/>
        <v/>
      </c>
      <c r="IW97" s="197" t="str">
        <f t="shared" si="1578"/>
        <v/>
      </c>
      <c r="IX97" s="198" t="str">
        <f t="shared" si="1579"/>
        <v/>
      </c>
      <c r="IY97" s="197" t="str">
        <f t="shared" si="1580"/>
        <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t="str">
        <f t="shared" si="1469"/>
        <v/>
      </c>
      <c r="JI97" s="196" t="str">
        <f t="shared" si="1582"/>
        <v/>
      </c>
      <c r="JJ97" s="197" t="str">
        <f t="shared" si="1583"/>
        <v/>
      </c>
      <c r="JK97" s="198" t="str">
        <f t="shared" si="1584"/>
        <v/>
      </c>
      <c r="JL97" s="197" t="str">
        <f t="shared" si="1585"/>
        <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t="str">
        <f t="shared" si="1471"/>
        <v/>
      </c>
      <c r="JV97" s="196" t="str">
        <f t="shared" si="1587"/>
        <v/>
      </c>
      <c r="JW97" s="197" t="str">
        <f t="shared" si="1588"/>
        <v/>
      </c>
      <c r="JX97" s="198" t="str">
        <f t="shared" si="1589"/>
        <v/>
      </c>
      <c r="JY97" s="197" t="str">
        <f t="shared" si="1590"/>
        <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t="str">
        <f t="shared" si="1473"/>
        <v/>
      </c>
      <c r="KI97" s="196" t="str">
        <f t="shared" si="1592"/>
        <v/>
      </c>
      <c r="KJ97" s="197" t="str">
        <f t="shared" si="1593"/>
        <v/>
      </c>
      <c r="KK97" s="198" t="str">
        <f t="shared" si="1594"/>
        <v/>
      </c>
      <c r="KL97" s="197" t="str">
        <f t="shared" si="1595"/>
        <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t="str">
        <f t="shared" si="1475"/>
        <v/>
      </c>
      <c r="KV97" s="196" t="str">
        <f t="shared" si="1597"/>
        <v/>
      </c>
      <c r="KW97" s="197" t="str">
        <f t="shared" si="1598"/>
        <v/>
      </c>
      <c r="KX97" s="198" t="str">
        <f t="shared" si="1599"/>
        <v/>
      </c>
      <c r="KY97" s="197" t="str">
        <f t="shared" si="1600"/>
        <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t="str">
        <f t="shared" si="1477"/>
        <v/>
      </c>
      <c r="LI97" s="196" t="str">
        <f t="shared" si="1602"/>
        <v/>
      </c>
      <c r="LJ97" s="197" t="str">
        <f t="shared" si="1603"/>
        <v/>
      </c>
      <c r="LK97" s="198" t="str">
        <f t="shared" si="1604"/>
        <v/>
      </c>
      <c r="LL97" s="197" t="str">
        <f t="shared" si="1605"/>
        <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t="str">
        <f t="shared" si="1479"/>
        <v/>
      </c>
      <c r="LV97" s="196" t="str">
        <f t="shared" si="1607"/>
        <v/>
      </c>
      <c r="LW97" s="197" t="str">
        <f t="shared" si="1608"/>
        <v/>
      </c>
      <c r="LX97" s="198" t="str">
        <f t="shared" si="1609"/>
        <v/>
      </c>
      <c r="LY97" s="197" t="str">
        <f t="shared" si="1610"/>
        <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t="str">
        <f t="shared" si="1481"/>
        <v/>
      </c>
    </row>
    <row r="98" spans="1:345">
      <c r="B98" s="196" t="str">
        <f>IF(C98="","",INDEX(Groups!$C$7:$C$65,MATCH(C98,Groups!$D$7:$D$65,0)))</f>
        <v/>
      </c>
      <c r="C98" s="197" t="str">
        <f>'World Cup'!$Z$50</f>
        <v/>
      </c>
      <c r="D98" s="198" t="str">
        <f>IF(E98="","",INDEX(Groups!$C$7:$C$65,MATCH(E98,Groups!$D$7:$D$65,0)))</f>
        <v/>
      </c>
      <c r="E98" s="197" t="str">
        <f>'World Cup'!$AA$50</f>
        <v/>
      </c>
      <c r="F98" s="199" t="str">
        <f>IF(AND('World Cup'!$Z$51&lt;&gt;"",'World Cup'!$AA$51&lt;&gt;""),'World Cup'!$Z$51,"")</f>
        <v/>
      </c>
      <c r="G98" s="200" t="str">
        <f>IF(AND('World Cup'!$Z$51&lt;&gt;"",'World Cup'!$AA$51&lt;&gt;""),'World Cup'!$AA$51,"")</f>
        <v/>
      </c>
      <c r="I98" s="196" t="str">
        <f t="shared" si="1482"/>
        <v/>
      </c>
      <c r="J98" s="197" t="str">
        <f t="shared" si="1483"/>
        <v/>
      </c>
      <c r="K98" s="198" t="str">
        <f t="shared" si="1484"/>
        <v/>
      </c>
      <c r="L98" s="197" t="str">
        <f t="shared" si="1485"/>
        <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t="str">
        <f t="shared" si="1431"/>
        <v/>
      </c>
      <c r="V98" s="196" t="str">
        <f t="shared" si="1487"/>
        <v/>
      </c>
      <c r="W98" s="197" t="str">
        <f t="shared" si="1488"/>
        <v/>
      </c>
      <c r="X98" s="198" t="str">
        <f t="shared" si="1489"/>
        <v/>
      </c>
      <c r="Y98" s="197" t="str">
        <f t="shared" si="1490"/>
        <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t="str">
        <f t="shared" si="1433"/>
        <v/>
      </c>
      <c r="AI98" s="196" t="str">
        <f t="shared" si="1492"/>
        <v/>
      </c>
      <c r="AJ98" s="197" t="str">
        <f t="shared" si="1493"/>
        <v/>
      </c>
      <c r="AK98" s="198" t="str">
        <f t="shared" si="1494"/>
        <v/>
      </c>
      <c r="AL98" s="197" t="str">
        <f t="shared" si="1495"/>
        <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t="str">
        <f t="shared" si="1435"/>
        <v/>
      </c>
      <c r="AV98" s="196" t="str">
        <f t="shared" si="1497"/>
        <v/>
      </c>
      <c r="AW98" s="197" t="str">
        <f t="shared" si="1498"/>
        <v/>
      </c>
      <c r="AX98" s="198" t="str">
        <f t="shared" si="1499"/>
        <v/>
      </c>
      <c r="AY98" s="197" t="str">
        <f t="shared" si="1500"/>
        <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t="str">
        <f t="shared" si="1437"/>
        <v/>
      </c>
      <c r="BI98" s="196" t="str">
        <f t="shared" si="1502"/>
        <v/>
      </c>
      <c r="BJ98" s="197" t="str">
        <f t="shared" si="1503"/>
        <v/>
      </c>
      <c r="BK98" s="198" t="str">
        <f t="shared" si="1504"/>
        <v/>
      </c>
      <c r="BL98" s="197" t="str">
        <f t="shared" si="1505"/>
        <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t="str">
        <f t="shared" si="1439"/>
        <v/>
      </c>
      <c r="BV98" s="196" t="str">
        <f t="shared" si="1507"/>
        <v/>
      </c>
      <c r="BW98" s="197" t="str">
        <f t="shared" si="1508"/>
        <v/>
      </c>
      <c r="BX98" s="198" t="str">
        <f t="shared" si="1509"/>
        <v/>
      </c>
      <c r="BY98" s="197" t="str">
        <f t="shared" si="1510"/>
        <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t="str">
        <f t="shared" si="1441"/>
        <v/>
      </c>
      <c r="CI98" s="196" t="str">
        <f t="shared" si="1512"/>
        <v/>
      </c>
      <c r="CJ98" s="197" t="str">
        <f t="shared" si="1513"/>
        <v/>
      </c>
      <c r="CK98" s="198" t="str">
        <f t="shared" si="1514"/>
        <v/>
      </c>
      <c r="CL98" s="197" t="str">
        <f t="shared" si="1515"/>
        <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t="str">
        <f t="shared" si="1443"/>
        <v/>
      </c>
      <c r="CV98" s="196" t="str">
        <f t="shared" si="1517"/>
        <v/>
      </c>
      <c r="CW98" s="197" t="str">
        <f t="shared" si="1518"/>
        <v/>
      </c>
      <c r="CX98" s="198" t="str">
        <f t="shared" si="1519"/>
        <v/>
      </c>
      <c r="CY98" s="197" t="str">
        <f t="shared" si="1520"/>
        <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t="str">
        <f t="shared" si="1445"/>
        <v/>
      </c>
      <c r="DI98" s="196" t="str">
        <f t="shared" si="1522"/>
        <v/>
      </c>
      <c r="DJ98" s="197" t="str">
        <f t="shared" si="1523"/>
        <v/>
      </c>
      <c r="DK98" s="198" t="str">
        <f t="shared" si="1524"/>
        <v/>
      </c>
      <c r="DL98" s="197" t="str">
        <f t="shared" si="1525"/>
        <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t="str">
        <f t="shared" si="1447"/>
        <v/>
      </c>
      <c r="DV98" s="196" t="str">
        <f t="shared" si="1527"/>
        <v/>
      </c>
      <c r="DW98" s="197" t="str">
        <f t="shared" si="1528"/>
        <v/>
      </c>
      <c r="DX98" s="198" t="str">
        <f t="shared" si="1529"/>
        <v/>
      </c>
      <c r="DY98" s="197" t="str">
        <f t="shared" si="1530"/>
        <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t="str">
        <f t="shared" si="1449"/>
        <v/>
      </c>
      <c r="EI98" s="196" t="str">
        <f t="shared" si="1532"/>
        <v/>
      </c>
      <c r="EJ98" s="197" t="str">
        <f t="shared" si="1533"/>
        <v/>
      </c>
      <c r="EK98" s="198" t="str">
        <f t="shared" si="1534"/>
        <v/>
      </c>
      <c r="EL98" s="197" t="str">
        <f t="shared" si="1535"/>
        <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t="str">
        <f t="shared" si="1451"/>
        <v/>
      </c>
      <c r="EV98" s="196" t="str">
        <f t="shared" si="1537"/>
        <v/>
      </c>
      <c r="EW98" s="197" t="str">
        <f t="shared" si="1538"/>
        <v/>
      </c>
      <c r="EX98" s="198" t="str">
        <f t="shared" si="1539"/>
        <v/>
      </c>
      <c r="EY98" s="197" t="str">
        <f t="shared" si="1540"/>
        <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t="str">
        <f t="shared" si="1453"/>
        <v/>
      </c>
      <c r="FI98" s="196" t="str">
        <f t="shared" si="1542"/>
        <v/>
      </c>
      <c r="FJ98" s="197" t="str">
        <f t="shared" si="1543"/>
        <v/>
      </c>
      <c r="FK98" s="198" t="str">
        <f t="shared" si="1544"/>
        <v/>
      </c>
      <c r="FL98" s="197" t="str">
        <f t="shared" si="1545"/>
        <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t="str">
        <f t="shared" si="1455"/>
        <v/>
      </c>
      <c r="FV98" s="196" t="str">
        <f t="shared" si="1547"/>
        <v/>
      </c>
      <c r="FW98" s="197" t="str">
        <f t="shared" si="1548"/>
        <v/>
      </c>
      <c r="FX98" s="198" t="str">
        <f t="shared" si="1549"/>
        <v/>
      </c>
      <c r="FY98" s="197" t="str">
        <f t="shared" si="1550"/>
        <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t="str">
        <f t="shared" si="1457"/>
        <v/>
      </c>
      <c r="GI98" s="196" t="str">
        <f t="shared" si="1552"/>
        <v/>
      </c>
      <c r="GJ98" s="197" t="str">
        <f t="shared" si="1553"/>
        <v/>
      </c>
      <c r="GK98" s="198" t="str">
        <f t="shared" si="1554"/>
        <v/>
      </c>
      <c r="GL98" s="197" t="str">
        <f t="shared" si="1555"/>
        <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t="str">
        <f t="shared" si="1459"/>
        <v/>
      </c>
      <c r="GV98" s="196" t="str">
        <f t="shared" si="1557"/>
        <v/>
      </c>
      <c r="GW98" s="197" t="str">
        <f t="shared" si="1558"/>
        <v/>
      </c>
      <c r="GX98" s="198" t="str">
        <f t="shared" si="1559"/>
        <v/>
      </c>
      <c r="GY98" s="197" t="str">
        <f t="shared" si="1560"/>
        <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t="str">
        <f t="shared" si="1461"/>
        <v/>
      </c>
      <c r="HI98" s="196" t="str">
        <f t="shared" si="1562"/>
        <v/>
      </c>
      <c r="HJ98" s="197" t="str">
        <f t="shared" si="1563"/>
        <v/>
      </c>
      <c r="HK98" s="198" t="str">
        <f t="shared" si="1564"/>
        <v/>
      </c>
      <c r="HL98" s="197" t="str">
        <f t="shared" si="1565"/>
        <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t="str">
        <f t="shared" si="1463"/>
        <v/>
      </c>
      <c r="HV98" s="196" t="str">
        <f t="shared" si="1567"/>
        <v/>
      </c>
      <c r="HW98" s="197" t="str">
        <f t="shared" si="1568"/>
        <v/>
      </c>
      <c r="HX98" s="198" t="str">
        <f t="shared" si="1569"/>
        <v/>
      </c>
      <c r="HY98" s="197" t="str">
        <f t="shared" si="1570"/>
        <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t="str">
        <f t="shared" si="1465"/>
        <v/>
      </c>
      <c r="II98" s="196" t="str">
        <f t="shared" si="1572"/>
        <v/>
      </c>
      <c r="IJ98" s="197" t="str">
        <f t="shared" si="1573"/>
        <v/>
      </c>
      <c r="IK98" s="198" t="str">
        <f t="shared" si="1574"/>
        <v/>
      </c>
      <c r="IL98" s="197" t="str">
        <f t="shared" si="1575"/>
        <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t="str">
        <f t="shared" si="1467"/>
        <v/>
      </c>
      <c r="IV98" s="196" t="str">
        <f t="shared" si="1577"/>
        <v/>
      </c>
      <c r="IW98" s="197" t="str">
        <f t="shared" si="1578"/>
        <v/>
      </c>
      <c r="IX98" s="198" t="str">
        <f t="shared" si="1579"/>
        <v/>
      </c>
      <c r="IY98" s="197" t="str">
        <f t="shared" si="1580"/>
        <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t="str">
        <f t="shared" si="1469"/>
        <v/>
      </c>
      <c r="JI98" s="196" t="str">
        <f t="shared" si="1582"/>
        <v/>
      </c>
      <c r="JJ98" s="197" t="str">
        <f t="shared" si="1583"/>
        <v/>
      </c>
      <c r="JK98" s="198" t="str">
        <f t="shared" si="1584"/>
        <v/>
      </c>
      <c r="JL98" s="197" t="str">
        <f t="shared" si="1585"/>
        <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t="str">
        <f t="shared" si="1471"/>
        <v/>
      </c>
      <c r="JV98" s="196" t="str">
        <f t="shared" si="1587"/>
        <v/>
      </c>
      <c r="JW98" s="197" t="str">
        <f t="shared" si="1588"/>
        <v/>
      </c>
      <c r="JX98" s="198" t="str">
        <f t="shared" si="1589"/>
        <v/>
      </c>
      <c r="JY98" s="197" t="str">
        <f t="shared" si="1590"/>
        <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t="str">
        <f t="shared" si="1473"/>
        <v/>
      </c>
      <c r="KI98" s="196" t="str">
        <f t="shared" si="1592"/>
        <v/>
      </c>
      <c r="KJ98" s="197" t="str">
        <f t="shared" si="1593"/>
        <v/>
      </c>
      <c r="KK98" s="198" t="str">
        <f t="shared" si="1594"/>
        <v/>
      </c>
      <c r="KL98" s="197" t="str">
        <f t="shared" si="1595"/>
        <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t="str">
        <f t="shared" si="1475"/>
        <v/>
      </c>
      <c r="KV98" s="196" t="str">
        <f t="shared" si="1597"/>
        <v/>
      </c>
      <c r="KW98" s="197" t="str">
        <f t="shared" si="1598"/>
        <v/>
      </c>
      <c r="KX98" s="198" t="str">
        <f t="shared" si="1599"/>
        <v/>
      </c>
      <c r="KY98" s="197" t="str">
        <f t="shared" si="1600"/>
        <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t="str">
        <f t="shared" si="1477"/>
        <v/>
      </c>
      <c r="LI98" s="196" t="str">
        <f t="shared" si="1602"/>
        <v/>
      </c>
      <c r="LJ98" s="197" t="str">
        <f t="shared" si="1603"/>
        <v/>
      </c>
      <c r="LK98" s="198" t="str">
        <f t="shared" si="1604"/>
        <v/>
      </c>
      <c r="LL98" s="197" t="str">
        <f t="shared" si="1605"/>
        <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t="str">
        <f t="shared" si="1479"/>
        <v/>
      </c>
      <c r="LV98" s="196" t="str">
        <f t="shared" si="1607"/>
        <v/>
      </c>
      <c r="LW98" s="197" t="str">
        <f t="shared" si="1608"/>
        <v/>
      </c>
      <c r="LX98" s="198" t="str">
        <f t="shared" si="1609"/>
        <v/>
      </c>
      <c r="LY98" s="197" t="str">
        <f t="shared" si="1610"/>
        <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t="str">
        <f t="shared" si="1481"/>
        <v/>
      </c>
    </row>
    <row r="99" spans="1:345">
      <c r="B99" s="196" t="str">
        <f>IF(C99="","",INDEX(Groups!$C$7:$C$65,MATCH(C99,Groups!$D$7:$D$65,0)))</f>
        <v/>
      </c>
      <c r="C99" s="197" t="str">
        <f>'World Cup'!$AC$50</f>
        <v/>
      </c>
      <c r="D99" s="198" t="str">
        <f>IF(E99="","",INDEX(Groups!$C$7:$C$65,MATCH(E99,Groups!$D$7:$D$65,0)))</f>
        <v/>
      </c>
      <c r="E99" s="197" t="str">
        <f>'World Cup'!$AD$50</f>
        <v/>
      </c>
      <c r="F99" s="199" t="str">
        <f>IF(AND('World Cup'!$AC$51&lt;&gt;"",'World Cup'!$AD$51&lt;&gt;""),'World Cup'!$AC$51,"")</f>
        <v/>
      </c>
      <c r="G99" s="200" t="str">
        <f>IF(AND('World Cup'!$AC$51&lt;&gt;"",'World Cup'!$AD$51&lt;&gt;""),'World Cup'!$AD$51,"")</f>
        <v/>
      </c>
      <c r="I99" s="196" t="str">
        <f t="shared" si="1482"/>
        <v/>
      </c>
      <c r="J99" s="197" t="str">
        <f t="shared" si="1483"/>
        <v/>
      </c>
      <c r="K99" s="198" t="str">
        <f t="shared" si="1484"/>
        <v/>
      </c>
      <c r="L99" s="197" t="str">
        <f t="shared" si="1485"/>
        <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t="str">
        <f t="shared" si="1431"/>
        <v/>
      </c>
      <c r="V99" s="196" t="str">
        <f t="shared" si="1487"/>
        <v/>
      </c>
      <c r="W99" s="197" t="str">
        <f t="shared" si="1488"/>
        <v/>
      </c>
      <c r="X99" s="198" t="str">
        <f t="shared" si="1489"/>
        <v/>
      </c>
      <c r="Y99" s="197" t="str">
        <f t="shared" si="1490"/>
        <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t="str">
        <f t="shared" si="1433"/>
        <v/>
      </c>
      <c r="AI99" s="196" t="str">
        <f t="shared" si="1492"/>
        <v/>
      </c>
      <c r="AJ99" s="197" t="str">
        <f t="shared" si="1493"/>
        <v/>
      </c>
      <c r="AK99" s="198" t="str">
        <f t="shared" si="1494"/>
        <v/>
      </c>
      <c r="AL99" s="197" t="str">
        <f t="shared" si="1495"/>
        <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t="str">
        <f t="shared" si="1435"/>
        <v/>
      </c>
      <c r="AV99" s="196" t="str">
        <f t="shared" si="1497"/>
        <v/>
      </c>
      <c r="AW99" s="197" t="str">
        <f t="shared" si="1498"/>
        <v/>
      </c>
      <c r="AX99" s="198" t="str">
        <f t="shared" si="1499"/>
        <v/>
      </c>
      <c r="AY99" s="197" t="str">
        <f t="shared" si="1500"/>
        <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t="str">
        <f t="shared" si="1437"/>
        <v/>
      </c>
      <c r="BI99" s="196" t="str">
        <f t="shared" si="1502"/>
        <v/>
      </c>
      <c r="BJ99" s="197" t="str">
        <f t="shared" si="1503"/>
        <v/>
      </c>
      <c r="BK99" s="198" t="str">
        <f t="shared" si="1504"/>
        <v/>
      </c>
      <c r="BL99" s="197" t="str">
        <f t="shared" si="1505"/>
        <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t="str">
        <f t="shared" si="1439"/>
        <v/>
      </c>
      <c r="BV99" s="196" t="str">
        <f t="shared" si="1507"/>
        <v/>
      </c>
      <c r="BW99" s="197" t="str">
        <f t="shared" si="1508"/>
        <v/>
      </c>
      <c r="BX99" s="198" t="str">
        <f t="shared" si="1509"/>
        <v/>
      </c>
      <c r="BY99" s="197" t="str">
        <f t="shared" si="1510"/>
        <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t="str">
        <f t="shared" si="1441"/>
        <v/>
      </c>
      <c r="CI99" s="196" t="str">
        <f t="shared" si="1512"/>
        <v/>
      </c>
      <c r="CJ99" s="197" t="str">
        <f t="shared" si="1513"/>
        <v/>
      </c>
      <c r="CK99" s="198" t="str">
        <f t="shared" si="1514"/>
        <v/>
      </c>
      <c r="CL99" s="197" t="str">
        <f t="shared" si="1515"/>
        <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t="str">
        <f t="shared" si="1443"/>
        <v/>
      </c>
      <c r="CV99" s="196" t="str">
        <f t="shared" si="1517"/>
        <v/>
      </c>
      <c r="CW99" s="197" t="str">
        <f t="shared" si="1518"/>
        <v/>
      </c>
      <c r="CX99" s="198" t="str">
        <f t="shared" si="1519"/>
        <v/>
      </c>
      <c r="CY99" s="197" t="str">
        <f t="shared" si="1520"/>
        <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t="str">
        <f t="shared" si="1445"/>
        <v/>
      </c>
      <c r="DI99" s="196" t="str">
        <f t="shared" si="1522"/>
        <v/>
      </c>
      <c r="DJ99" s="197" t="str">
        <f t="shared" si="1523"/>
        <v/>
      </c>
      <c r="DK99" s="198" t="str">
        <f t="shared" si="1524"/>
        <v/>
      </c>
      <c r="DL99" s="197" t="str">
        <f t="shared" si="1525"/>
        <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t="str">
        <f t="shared" si="1447"/>
        <v/>
      </c>
      <c r="DV99" s="196" t="str">
        <f t="shared" si="1527"/>
        <v/>
      </c>
      <c r="DW99" s="197" t="str">
        <f t="shared" si="1528"/>
        <v/>
      </c>
      <c r="DX99" s="198" t="str">
        <f t="shared" si="1529"/>
        <v/>
      </c>
      <c r="DY99" s="197" t="str">
        <f t="shared" si="1530"/>
        <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t="str">
        <f t="shared" si="1449"/>
        <v/>
      </c>
      <c r="EI99" s="196" t="str">
        <f t="shared" si="1532"/>
        <v/>
      </c>
      <c r="EJ99" s="197" t="str">
        <f t="shared" si="1533"/>
        <v/>
      </c>
      <c r="EK99" s="198" t="str">
        <f t="shared" si="1534"/>
        <v/>
      </c>
      <c r="EL99" s="197" t="str">
        <f t="shared" si="1535"/>
        <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t="str">
        <f t="shared" si="1451"/>
        <v/>
      </c>
      <c r="EV99" s="196" t="str">
        <f t="shared" si="1537"/>
        <v/>
      </c>
      <c r="EW99" s="197" t="str">
        <f t="shared" si="1538"/>
        <v/>
      </c>
      <c r="EX99" s="198" t="str">
        <f t="shared" si="1539"/>
        <v/>
      </c>
      <c r="EY99" s="197" t="str">
        <f t="shared" si="1540"/>
        <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t="str">
        <f t="shared" si="1453"/>
        <v/>
      </c>
      <c r="FI99" s="196" t="str">
        <f t="shared" si="1542"/>
        <v/>
      </c>
      <c r="FJ99" s="197" t="str">
        <f t="shared" si="1543"/>
        <v/>
      </c>
      <c r="FK99" s="198" t="str">
        <f t="shared" si="1544"/>
        <v/>
      </c>
      <c r="FL99" s="197" t="str">
        <f t="shared" si="1545"/>
        <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t="str">
        <f t="shared" si="1455"/>
        <v/>
      </c>
      <c r="FV99" s="196" t="str">
        <f t="shared" si="1547"/>
        <v/>
      </c>
      <c r="FW99" s="197" t="str">
        <f t="shared" si="1548"/>
        <v/>
      </c>
      <c r="FX99" s="198" t="str">
        <f t="shared" si="1549"/>
        <v/>
      </c>
      <c r="FY99" s="197" t="str">
        <f t="shared" si="1550"/>
        <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t="str">
        <f t="shared" si="1457"/>
        <v/>
      </c>
      <c r="GI99" s="196" t="str">
        <f t="shared" si="1552"/>
        <v/>
      </c>
      <c r="GJ99" s="197" t="str">
        <f t="shared" si="1553"/>
        <v/>
      </c>
      <c r="GK99" s="198" t="str">
        <f t="shared" si="1554"/>
        <v/>
      </c>
      <c r="GL99" s="197" t="str">
        <f t="shared" si="1555"/>
        <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t="str">
        <f t="shared" si="1459"/>
        <v/>
      </c>
      <c r="GV99" s="196" t="str">
        <f t="shared" si="1557"/>
        <v/>
      </c>
      <c r="GW99" s="197" t="str">
        <f t="shared" si="1558"/>
        <v/>
      </c>
      <c r="GX99" s="198" t="str">
        <f t="shared" si="1559"/>
        <v/>
      </c>
      <c r="GY99" s="197" t="str">
        <f t="shared" si="1560"/>
        <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t="str">
        <f t="shared" si="1461"/>
        <v/>
      </c>
      <c r="HI99" s="196" t="str">
        <f t="shared" si="1562"/>
        <v/>
      </c>
      <c r="HJ99" s="197" t="str">
        <f t="shared" si="1563"/>
        <v/>
      </c>
      <c r="HK99" s="198" t="str">
        <f t="shared" si="1564"/>
        <v/>
      </c>
      <c r="HL99" s="197" t="str">
        <f t="shared" si="1565"/>
        <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t="str">
        <f t="shared" si="1463"/>
        <v/>
      </c>
      <c r="HV99" s="196" t="str">
        <f t="shared" si="1567"/>
        <v/>
      </c>
      <c r="HW99" s="197" t="str">
        <f t="shared" si="1568"/>
        <v/>
      </c>
      <c r="HX99" s="198" t="str">
        <f t="shared" si="1569"/>
        <v/>
      </c>
      <c r="HY99" s="197" t="str">
        <f t="shared" si="1570"/>
        <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t="str">
        <f t="shared" si="1465"/>
        <v/>
      </c>
      <c r="II99" s="196" t="str">
        <f t="shared" si="1572"/>
        <v/>
      </c>
      <c r="IJ99" s="197" t="str">
        <f t="shared" si="1573"/>
        <v/>
      </c>
      <c r="IK99" s="198" t="str">
        <f t="shared" si="1574"/>
        <v/>
      </c>
      <c r="IL99" s="197" t="str">
        <f t="shared" si="1575"/>
        <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t="str">
        <f t="shared" si="1467"/>
        <v/>
      </c>
      <c r="IV99" s="196" t="str">
        <f t="shared" si="1577"/>
        <v/>
      </c>
      <c r="IW99" s="197" t="str">
        <f t="shared" si="1578"/>
        <v/>
      </c>
      <c r="IX99" s="198" t="str">
        <f t="shared" si="1579"/>
        <v/>
      </c>
      <c r="IY99" s="197" t="str">
        <f t="shared" si="1580"/>
        <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t="str">
        <f t="shared" si="1469"/>
        <v/>
      </c>
      <c r="JI99" s="196" t="str">
        <f t="shared" si="1582"/>
        <v/>
      </c>
      <c r="JJ99" s="197" t="str">
        <f t="shared" si="1583"/>
        <v/>
      </c>
      <c r="JK99" s="198" t="str">
        <f t="shared" si="1584"/>
        <v/>
      </c>
      <c r="JL99" s="197" t="str">
        <f t="shared" si="1585"/>
        <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t="str">
        <f t="shared" si="1471"/>
        <v/>
      </c>
      <c r="JV99" s="196" t="str">
        <f t="shared" si="1587"/>
        <v/>
      </c>
      <c r="JW99" s="197" t="str">
        <f t="shared" si="1588"/>
        <v/>
      </c>
      <c r="JX99" s="198" t="str">
        <f t="shared" si="1589"/>
        <v/>
      </c>
      <c r="JY99" s="197" t="str">
        <f t="shared" si="1590"/>
        <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t="str">
        <f t="shared" si="1473"/>
        <v/>
      </c>
      <c r="KI99" s="196" t="str">
        <f t="shared" si="1592"/>
        <v/>
      </c>
      <c r="KJ99" s="197" t="str">
        <f t="shared" si="1593"/>
        <v/>
      </c>
      <c r="KK99" s="198" t="str">
        <f t="shared" si="1594"/>
        <v/>
      </c>
      <c r="KL99" s="197" t="str">
        <f t="shared" si="1595"/>
        <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t="str">
        <f t="shared" si="1475"/>
        <v/>
      </c>
      <c r="KV99" s="196" t="str">
        <f t="shared" si="1597"/>
        <v/>
      </c>
      <c r="KW99" s="197" t="str">
        <f t="shared" si="1598"/>
        <v/>
      </c>
      <c r="KX99" s="198" t="str">
        <f t="shared" si="1599"/>
        <v/>
      </c>
      <c r="KY99" s="197" t="str">
        <f t="shared" si="1600"/>
        <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t="str">
        <f t="shared" si="1477"/>
        <v/>
      </c>
      <c r="LI99" s="196" t="str">
        <f t="shared" si="1602"/>
        <v/>
      </c>
      <c r="LJ99" s="197" t="str">
        <f t="shared" si="1603"/>
        <v/>
      </c>
      <c r="LK99" s="198" t="str">
        <f t="shared" si="1604"/>
        <v/>
      </c>
      <c r="LL99" s="197" t="str">
        <f t="shared" si="1605"/>
        <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t="str">
        <f t="shared" si="1479"/>
        <v/>
      </c>
      <c r="LV99" s="196" t="str">
        <f t="shared" si="1607"/>
        <v/>
      </c>
      <c r="LW99" s="197" t="str">
        <f t="shared" si="1608"/>
        <v/>
      </c>
      <c r="LX99" s="198" t="str">
        <f t="shared" si="1609"/>
        <v/>
      </c>
      <c r="LY99" s="197" t="str">
        <f t="shared" si="1610"/>
        <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t="str">
        <f t="shared" si="1481"/>
        <v/>
      </c>
    </row>
    <row r="100" spans="1:345">
      <c r="B100" s="196">
        <f>IF(C100="","",INDEX(Groups!$C$7:$C$65,MATCH(C100,Groups!$D$7:$D$65,0)))</f>
        <v>60</v>
      </c>
      <c r="C100" s="197" t="str">
        <f>'World Cup'!$AF$50</f>
        <v>África do Sul</v>
      </c>
      <c r="D100" s="198" t="str">
        <f>IF(E100="","",INDEX(Groups!$C$7:$C$65,MATCH(E100,Groups!$D$7:$D$65,0)))</f>
        <v/>
      </c>
      <c r="E100" s="197" t="str">
        <f>'World Cup'!$AG$50</f>
        <v/>
      </c>
      <c r="F100" s="199" t="str">
        <f>IF(AND('World Cup'!$AF$51&lt;&gt;"",'World Cup'!$AG$51&lt;&gt;""),'World Cup'!$AF$51,"")</f>
        <v/>
      </c>
      <c r="G100" s="200" t="str">
        <f>IF(AND('World Cup'!$AF$51&lt;&gt;"",'World Cup'!$AG$51&lt;&gt;""),'World Cup'!$AG$51,"")</f>
        <v/>
      </c>
      <c r="I100" s="196">
        <f t="shared" si="1482"/>
        <v>60</v>
      </c>
      <c r="J100" s="197" t="str">
        <f t="shared" si="1483"/>
        <v>África do Sul</v>
      </c>
      <c r="K100" s="198" t="str">
        <f t="shared" si="1484"/>
        <v/>
      </c>
      <c r="L100" s="197" t="str">
        <f t="shared" si="1485"/>
        <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60</v>
      </c>
      <c r="W100" s="197" t="str">
        <f t="shared" si="1488"/>
        <v>África do Sul</v>
      </c>
      <c r="X100" s="198" t="str">
        <f t="shared" si="1489"/>
        <v/>
      </c>
      <c r="Y100" s="197" t="str">
        <f t="shared" si="1490"/>
        <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60</v>
      </c>
      <c r="AJ100" s="197" t="str">
        <f t="shared" si="1493"/>
        <v>África do Sul</v>
      </c>
      <c r="AK100" s="198" t="str">
        <f t="shared" si="1494"/>
        <v/>
      </c>
      <c r="AL100" s="197" t="str">
        <f t="shared" si="1495"/>
        <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60</v>
      </c>
      <c r="AW100" s="197" t="str">
        <f t="shared" si="1498"/>
        <v>África do Sul</v>
      </c>
      <c r="AX100" s="198" t="str">
        <f t="shared" si="1499"/>
        <v/>
      </c>
      <c r="AY100" s="197" t="str">
        <f t="shared" si="1500"/>
        <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60</v>
      </c>
      <c r="BJ100" s="197" t="str">
        <f t="shared" si="1503"/>
        <v>África do Sul</v>
      </c>
      <c r="BK100" s="198" t="str">
        <f t="shared" si="1504"/>
        <v/>
      </c>
      <c r="BL100" s="197" t="str">
        <f t="shared" si="1505"/>
        <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60</v>
      </c>
      <c r="BW100" s="197" t="str">
        <f t="shared" si="1508"/>
        <v>África do Sul</v>
      </c>
      <c r="BX100" s="198" t="str">
        <f t="shared" si="1509"/>
        <v/>
      </c>
      <c r="BY100" s="197" t="str">
        <f t="shared" si="1510"/>
        <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60</v>
      </c>
      <c r="CJ100" s="197" t="str">
        <f t="shared" si="1513"/>
        <v>África do Sul</v>
      </c>
      <c r="CK100" s="198" t="str">
        <f t="shared" si="1514"/>
        <v/>
      </c>
      <c r="CL100" s="197" t="str">
        <f t="shared" si="1515"/>
        <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60</v>
      </c>
      <c r="CW100" s="197" t="str">
        <f t="shared" si="1518"/>
        <v>África do Sul</v>
      </c>
      <c r="CX100" s="198" t="str">
        <f t="shared" si="1519"/>
        <v/>
      </c>
      <c r="CY100" s="197" t="str">
        <f t="shared" si="1520"/>
        <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60</v>
      </c>
      <c r="DJ100" s="197" t="str">
        <f t="shared" si="1523"/>
        <v>África do Sul</v>
      </c>
      <c r="DK100" s="198" t="str">
        <f t="shared" si="1524"/>
        <v/>
      </c>
      <c r="DL100" s="197" t="str">
        <f t="shared" si="1525"/>
        <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60</v>
      </c>
      <c r="DW100" s="197" t="str">
        <f t="shared" si="1528"/>
        <v>África do Sul</v>
      </c>
      <c r="DX100" s="198" t="str">
        <f t="shared" si="1529"/>
        <v/>
      </c>
      <c r="DY100" s="197" t="str">
        <f t="shared" si="1530"/>
        <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60</v>
      </c>
      <c r="EJ100" s="197" t="str">
        <f t="shared" si="1533"/>
        <v>África do Sul</v>
      </c>
      <c r="EK100" s="198" t="str">
        <f t="shared" si="1534"/>
        <v/>
      </c>
      <c r="EL100" s="197" t="str">
        <f t="shared" si="1535"/>
        <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60</v>
      </c>
      <c r="EW100" s="197" t="str">
        <f t="shared" si="1538"/>
        <v>África do Sul</v>
      </c>
      <c r="EX100" s="198" t="str">
        <f t="shared" si="1539"/>
        <v/>
      </c>
      <c r="EY100" s="197" t="str">
        <f t="shared" si="1540"/>
        <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60</v>
      </c>
      <c r="FJ100" s="197" t="str">
        <f t="shared" si="1543"/>
        <v>África do Sul</v>
      </c>
      <c r="FK100" s="198" t="str">
        <f t="shared" si="1544"/>
        <v/>
      </c>
      <c r="FL100" s="197" t="str">
        <f t="shared" si="1545"/>
        <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60</v>
      </c>
      <c r="FW100" s="197" t="str">
        <f t="shared" si="1548"/>
        <v>África do Sul</v>
      </c>
      <c r="FX100" s="198" t="str">
        <f t="shared" si="1549"/>
        <v/>
      </c>
      <c r="FY100" s="197" t="str">
        <f t="shared" si="1550"/>
        <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60</v>
      </c>
      <c r="GJ100" s="197" t="str">
        <f t="shared" si="1553"/>
        <v>África do Sul</v>
      </c>
      <c r="GK100" s="198" t="str">
        <f t="shared" si="1554"/>
        <v/>
      </c>
      <c r="GL100" s="197" t="str">
        <f t="shared" si="1555"/>
        <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60</v>
      </c>
      <c r="GW100" s="197" t="str">
        <f t="shared" si="1558"/>
        <v>África do Sul</v>
      </c>
      <c r="GX100" s="198" t="str">
        <f t="shared" si="1559"/>
        <v/>
      </c>
      <c r="GY100" s="197" t="str">
        <f t="shared" si="1560"/>
        <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60</v>
      </c>
      <c r="HJ100" s="197" t="str">
        <f t="shared" si="1563"/>
        <v>África do Sul</v>
      </c>
      <c r="HK100" s="198" t="str">
        <f t="shared" si="1564"/>
        <v/>
      </c>
      <c r="HL100" s="197" t="str">
        <f t="shared" si="1565"/>
        <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60</v>
      </c>
      <c r="HW100" s="197" t="str">
        <f t="shared" si="1568"/>
        <v>África do Sul</v>
      </c>
      <c r="HX100" s="198" t="str">
        <f t="shared" si="1569"/>
        <v/>
      </c>
      <c r="HY100" s="197" t="str">
        <f t="shared" si="1570"/>
        <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60</v>
      </c>
      <c r="IJ100" s="197" t="str">
        <f t="shared" si="1573"/>
        <v>África do Sul</v>
      </c>
      <c r="IK100" s="198" t="str">
        <f t="shared" si="1574"/>
        <v/>
      </c>
      <c r="IL100" s="197" t="str">
        <f t="shared" si="1575"/>
        <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60</v>
      </c>
      <c r="IW100" s="197" t="str">
        <f t="shared" si="1578"/>
        <v>África do Sul</v>
      </c>
      <c r="IX100" s="198" t="str">
        <f t="shared" si="1579"/>
        <v/>
      </c>
      <c r="IY100" s="197" t="str">
        <f t="shared" si="1580"/>
        <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60</v>
      </c>
      <c r="JJ100" s="197" t="str">
        <f t="shared" si="1583"/>
        <v>África do Sul</v>
      </c>
      <c r="JK100" s="198" t="str">
        <f t="shared" si="1584"/>
        <v/>
      </c>
      <c r="JL100" s="197" t="str">
        <f t="shared" si="1585"/>
        <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60</v>
      </c>
      <c r="JW100" s="197" t="str">
        <f t="shared" si="1588"/>
        <v>África do Sul</v>
      </c>
      <c r="JX100" s="198" t="str">
        <f t="shared" si="1589"/>
        <v/>
      </c>
      <c r="JY100" s="197" t="str">
        <f t="shared" si="1590"/>
        <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60</v>
      </c>
      <c r="KJ100" s="197" t="str">
        <f t="shared" si="1593"/>
        <v>África do Sul</v>
      </c>
      <c r="KK100" s="198" t="str">
        <f t="shared" si="1594"/>
        <v/>
      </c>
      <c r="KL100" s="197" t="str">
        <f t="shared" si="1595"/>
        <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60</v>
      </c>
      <c r="KW100" s="197" t="str">
        <f t="shared" si="1598"/>
        <v>África do Sul</v>
      </c>
      <c r="KX100" s="198" t="str">
        <f t="shared" si="1599"/>
        <v/>
      </c>
      <c r="KY100" s="197" t="str">
        <f t="shared" si="1600"/>
        <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60</v>
      </c>
      <c r="LJ100" s="197" t="str">
        <f t="shared" si="1603"/>
        <v>África do Sul</v>
      </c>
      <c r="LK100" s="198" t="str">
        <f t="shared" si="1604"/>
        <v/>
      </c>
      <c r="LL100" s="197" t="str">
        <f t="shared" si="1605"/>
        <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60</v>
      </c>
      <c r="LW100" s="197" t="str">
        <f t="shared" si="1608"/>
        <v>África do Sul</v>
      </c>
      <c r="LX100" s="198" t="str">
        <f t="shared" si="1609"/>
        <v/>
      </c>
      <c r="LY100" s="197" t="str">
        <f t="shared" si="1610"/>
        <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f>
        <v/>
      </c>
      <c r="G101" s="200" t="str">
        <f>IF(AND('World Cup'!$AI$51&lt;&gt;"",'World Cup'!$AJ$51&lt;&gt;""),'World Cup'!$AJ$51,"")</f>
        <v/>
      </c>
      <c r="I101" s="196" t="str">
        <f t="shared" si="1482"/>
        <v/>
      </c>
      <c r="J101" s="197" t="str">
        <f t="shared" si="1483"/>
        <v/>
      </c>
      <c r="K101" s="198" t="str">
        <f t="shared" si="1484"/>
        <v/>
      </c>
      <c r="L101" s="197" t="str">
        <f t="shared" si="1485"/>
        <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t="str">
        <f t="shared" si="1431"/>
        <v/>
      </c>
      <c r="V101" s="196" t="str">
        <f t="shared" si="1487"/>
        <v/>
      </c>
      <c r="W101" s="197" t="str">
        <f t="shared" si="1488"/>
        <v/>
      </c>
      <c r="X101" s="198" t="str">
        <f t="shared" si="1489"/>
        <v/>
      </c>
      <c r="Y101" s="197" t="str">
        <f t="shared" si="1490"/>
        <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t="str">
        <f t="shared" si="1433"/>
        <v/>
      </c>
      <c r="AI101" s="196" t="str">
        <f t="shared" si="1492"/>
        <v/>
      </c>
      <c r="AJ101" s="197" t="str">
        <f t="shared" si="1493"/>
        <v/>
      </c>
      <c r="AK101" s="198" t="str">
        <f t="shared" si="1494"/>
        <v/>
      </c>
      <c r="AL101" s="197" t="str">
        <f t="shared" si="1495"/>
        <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t="str">
        <f t="shared" si="1435"/>
        <v/>
      </c>
      <c r="AV101" s="196" t="str">
        <f t="shared" si="1497"/>
        <v/>
      </c>
      <c r="AW101" s="197" t="str">
        <f t="shared" si="1498"/>
        <v/>
      </c>
      <c r="AX101" s="198" t="str">
        <f t="shared" si="1499"/>
        <v/>
      </c>
      <c r="AY101" s="197" t="str">
        <f t="shared" si="1500"/>
        <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t="str">
        <f t="shared" si="1437"/>
        <v/>
      </c>
      <c r="BI101" s="196" t="str">
        <f t="shared" si="1502"/>
        <v/>
      </c>
      <c r="BJ101" s="197" t="str">
        <f t="shared" si="1503"/>
        <v/>
      </c>
      <c r="BK101" s="198" t="str">
        <f t="shared" si="1504"/>
        <v/>
      </c>
      <c r="BL101" s="197" t="str">
        <f t="shared" si="1505"/>
        <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t="str">
        <f t="shared" si="1439"/>
        <v/>
      </c>
      <c r="BV101" s="196" t="str">
        <f t="shared" si="1507"/>
        <v/>
      </c>
      <c r="BW101" s="197" t="str">
        <f t="shared" si="1508"/>
        <v/>
      </c>
      <c r="BX101" s="198" t="str">
        <f t="shared" si="1509"/>
        <v/>
      </c>
      <c r="BY101" s="197" t="str">
        <f t="shared" si="1510"/>
        <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t="str">
        <f t="shared" si="1441"/>
        <v/>
      </c>
      <c r="CI101" s="196" t="str">
        <f t="shared" si="1512"/>
        <v/>
      </c>
      <c r="CJ101" s="197" t="str">
        <f t="shared" si="1513"/>
        <v/>
      </c>
      <c r="CK101" s="198" t="str">
        <f t="shared" si="1514"/>
        <v/>
      </c>
      <c r="CL101" s="197" t="str">
        <f t="shared" si="1515"/>
        <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t="str">
        <f t="shared" si="1443"/>
        <v/>
      </c>
      <c r="CV101" s="196" t="str">
        <f t="shared" si="1517"/>
        <v/>
      </c>
      <c r="CW101" s="197" t="str">
        <f t="shared" si="1518"/>
        <v/>
      </c>
      <c r="CX101" s="198" t="str">
        <f t="shared" si="1519"/>
        <v/>
      </c>
      <c r="CY101" s="197" t="str">
        <f t="shared" si="1520"/>
        <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t="str">
        <f t="shared" si="1445"/>
        <v/>
      </c>
      <c r="DI101" s="196" t="str">
        <f t="shared" si="1522"/>
        <v/>
      </c>
      <c r="DJ101" s="197" t="str">
        <f t="shared" si="1523"/>
        <v/>
      </c>
      <c r="DK101" s="198" t="str">
        <f t="shared" si="1524"/>
        <v/>
      </c>
      <c r="DL101" s="197" t="str">
        <f t="shared" si="1525"/>
        <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t="str">
        <f t="shared" si="1447"/>
        <v/>
      </c>
      <c r="DV101" s="196" t="str">
        <f t="shared" si="1527"/>
        <v/>
      </c>
      <c r="DW101" s="197" t="str">
        <f t="shared" si="1528"/>
        <v/>
      </c>
      <c r="DX101" s="198" t="str">
        <f t="shared" si="1529"/>
        <v/>
      </c>
      <c r="DY101" s="197" t="str">
        <f t="shared" si="1530"/>
        <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t="str">
        <f t="shared" si="1449"/>
        <v/>
      </c>
      <c r="EI101" s="196" t="str">
        <f t="shared" si="1532"/>
        <v/>
      </c>
      <c r="EJ101" s="197" t="str">
        <f t="shared" si="1533"/>
        <v/>
      </c>
      <c r="EK101" s="198" t="str">
        <f t="shared" si="1534"/>
        <v/>
      </c>
      <c r="EL101" s="197" t="str">
        <f t="shared" si="1535"/>
        <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t="str">
        <f t="shared" si="1451"/>
        <v/>
      </c>
      <c r="EV101" s="196" t="str">
        <f t="shared" si="1537"/>
        <v/>
      </c>
      <c r="EW101" s="197" t="str">
        <f t="shared" si="1538"/>
        <v/>
      </c>
      <c r="EX101" s="198" t="str">
        <f t="shared" si="1539"/>
        <v/>
      </c>
      <c r="EY101" s="197" t="str">
        <f t="shared" si="1540"/>
        <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t="str">
        <f t="shared" si="1453"/>
        <v/>
      </c>
      <c r="FI101" s="196" t="str">
        <f t="shared" si="1542"/>
        <v/>
      </c>
      <c r="FJ101" s="197" t="str">
        <f t="shared" si="1543"/>
        <v/>
      </c>
      <c r="FK101" s="198" t="str">
        <f t="shared" si="1544"/>
        <v/>
      </c>
      <c r="FL101" s="197" t="str">
        <f t="shared" si="1545"/>
        <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t="str">
        <f t="shared" si="1455"/>
        <v/>
      </c>
      <c r="FV101" s="196" t="str">
        <f t="shared" si="1547"/>
        <v/>
      </c>
      <c r="FW101" s="197" t="str">
        <f t="shared" si="1548"/>
        <v/>
      </c>
      <c r="FX101" s="198" t="str">
        <f t="shared" si="1549"/>
        <v/>
      </c>
      <c r="FY101" s="197" t="str">
        <f t="shared" si="1550"/>
        <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t="str">
        <f t="shared" si="1457"/>
        <v/>
      </c>
      <c r="GI101" s="196" t="str">
        <f t="shared" si="1552"/>
        <v/>
      </c>
      <c r="GJ101" s="197" t="str">
        <f t="shared" si="1553"/>
        <v/>
      </c>
      <c r="GK101" s="198" t="str">
        <f t="shared" si="1554"/>
        <v/>
      </c>
      <c r="GL101" s="197" t="str">
        <f t="shared" si="1555"/>
        <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t="str">
        <f t="shared" si="1459"/>
        <v/>
      </c>
      <c r="GV101" s="196" t="str">
        <f t="shared" si="1557"/>
        <v/>
      </c>
      <c r="GW101" s="197" t="str">
        <f t="shared" si="1558"/>
        <v/>
      </c>
      <c r="GX101" s="198" t="str">
        <f t="shared" si="1559"/>
        <v/>
      </c>
      <c r="GY101" s="197" t="str">
        <f t="shared" si="1560"/>
        <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t="str">
        <f t="shared" si="1461"/>
        <v/>
      </c>
      <c r="HI101" s="196" t="str">
        <f t="shared" si="1562"/>
        <v/>
      </c>
      <c r="HJ101" s="197" t="str">
        <f t="shared" si="1563"/>
        <v/>
      </c>
      <c r="HK101" s="198" t="str">
        <f t="shared" si="1564"/>
        <v/>
      </c>
      <c r="HL101" s="197" t="str">
        <f t="shared" si="1565"/>
        <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t="str">
        <f t="shared" si="1463"/>
        <v/>
      </c>
      <c r="HV101" s="196" t="str">
        <f t="shared" si="1567"/>
        <v/>
      </c>
      <c r="HW101" s="197" t="str">
        <f t="shared" si="1568"/>
        <v/>
      </c>
      <c r="HX101" s="198" t="str">
        <f t="shared" si="1569"/>
        <v/>
      </c>
      <c r="HY101" s="197" t="str">
        <f t="shared" si="1570"/>
        <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t="str">
        <f t="shared" si="1465"/>
        <v/>
      </c>
      <c r="II101" s="196" t="str">
        <f t="shared" si="1572"/>
        <v/>
      </c>
      <c r="IJ101" s="197" t="str">
        <f t="shared" si="1573"/>
        <v/>
      </c>
      <c r="IK101" s="198" t="str">
        <f t="shared" si="1574"/>
        <v/>
      </c>
      <c r="IL101" s="197" t="str">
        <f t="shared" si="1575"/>
        <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t="str">
        <f t="shared" si="1467"/>
        <v/>
      </c>
      <c r="IV101" s="196" t="str">
        <f t="shared" si="1577"/>
        <v/>
      </c>
      <c r="IW101" s="197" t="str">
        <f t="shared" si="1578"/>
        <v/>
      </c>
      <c r="IX101" s="198" t="str">
        <f t="shared" si="1579"/>
        <v/>
      </c>
      <c r="IY101" s="197" t="str">
        <f t="shared" si="1580"/>
        <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t="str">
        <f t="shared" si="1469"/>
        <v/>
      </c>
      <c r="JI101" s="196" t="str">
        <f t="shared" si="1582"/>
        <v/>
      </c>
      <c r="JJ101" s="197" t="str">
        <f t="shared" si="1583"/>
        <v/>
      </c>
      <c r="JK101" s="198" t="str">
        <f t="shared" si="1584"/>
        <v/>
      </c>
      <c r="JL101" s="197" t="str">
        <f t="shared" si="1585"/>
        <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t="str">
        <f t="shared" si="1471"/>
        <v/>
      </c>
      <c r="JV101" s="196" t="str">
        <f t="shared" si="1587"/>
        <v/>
      </c>
      <c r="JW101" s="197" t="str">
        <f t="shared" si="1588"/>
        <v/>
      </c>
      <c r="JX101" s="198" t="str">
        <f t="shared" si="1589"/>
        <v/>
      </c>
      <c r="JY101" s="197" t="str">
        <f t="shared" si="1590"/>
        <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t="str">
        <f t="shared" si="1473"/>
        <v/>
      </c>
      <c r="KI101" s="196" t="str">
        <f t="shared" si="1592"/>
        <v/>
      </c>
      <c r="KJ101" s="197" t="str">
        <f t="shared" si="1593"/>
        <v/>
      </c>
      <c r="KK101" s="198" t="str">
        <f t="shared" si="1594"/>
        <v/>
      </c>
      <c r="KL101" s="197" t="str">
        <f t="shared" si="1595"/>
        <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t="str">
        <f t="shared" si="1475"/>
        <v/>
      </c>
      <c r="KV101" s="196" t="str">
        <f t="shared" si="1597"/>
        <v/>
      </c>
      <c r="KW101" s="197" t="str">
        <f t="shared" si="1598"/>
        <v/>
      </c>
      <c r="KX101" s="198" t="str">
        <f t="shared" si="1599"/>
        <v/>
      </c>
      <c r="KY101" s="197" t="str">
        <f t="shared" si="1600"/>
        <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t="str">
        <f t="shared" si="1477"/>
        <v/>
      </c>
      <c r="LI101" s="196" t="str">
        <f t="shared" si="1602"/>
        <v/>
      </c>
      <c r="LJ101" s="197" t="str">
        <f t="shared" si="1603"/>
        <v/>
      </c>
      <c r="LK101" s="198" t="str">
        <f t="shared" si="1604"/>
        <v/>
      </c>
      <c r="LL101" s="197" t="str">
        <f t="shared" si="1605"/>
        <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t="str">
        <f t="shared" si="1479"/>
        <v/>
      </c>
      <c r="LV101" s="196" t="str">
        <f t="shared" si="1607"/>
        <v/>
      </c>
      <c r="LW101" s="197" t="str">
        <f t="shared" si="1608"/>
        <v/>
      </c>
      <c r="LX101" s="198" t="str">
        <f t="shared" si="1609"/>
        <v/>
      </c>
      <c r="LY101" s="197" t="str">
        <f t="shared" si="1610"/>
        <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t="str">
        <f t="shared" si="1481"/>
        <v/>
      </c>
    </row>
    <row r="102" spans="1:345">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f>
        <v/>
      </c>
      <c r="G102" s="200" t="str">
        <f>IF(AND('World Cup'!$AL$51&lt;&gt;"",'World Cup'!$AM$51&lt;&gt;""),'World Cup'!$AM$51,"")</f>
        <v/>
      </c>
      <c r="I102" s="196" t="str">
        <f t="shared" si="1482"/>
        <v/>
      </c>
      <c r="J102" s="197" t="str">
        <f t="shared" si="1483"/>
        <v/>
      </c>
      <c r="K102" s="198" t="str">
        <f t="shared" si="1484"/>
        <v/>
      </c>
      <c r="L102" s="197" t="str">
        <f t="shared" si="1485"/>
        <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t="str">
        <f t="shared" si="1431"/>
        <v/>
      </c>
      <c r="V102" s="196" t="str">
        <f t="shared" si="1487"/>
        <v/>
      </c>
      <c r="W102" s="197" t="str">
        <f t="shared" si="1488"/>
        <v/>
      </c>
      <c r="X102" s="198" t="str">
        <f t="shared" si="1489"/>
        <v/>
      </c>
      <c r="Y102" s="197" t="str">
        <f t="shared" si="1490"/>
        <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t="str">
        <f t="shared" si="1433"/>
        <v/>
      </c>
      <c r="AI102" s="196" t="str">
        <f t="shared" si="1492"/>
        <v/>
      </c>
      <c r="AJ102" s="197" t="str">
        <f t="shared" si="1493"/>
        <v/>
      </c>
      <c r="AK102" s="198" t="str">
        <f t="shared" si="1494"/>
        <v/>
      </c>
      <c r="AL102" s="197" t="str">
        <f t="shared" si="1495"/>
        <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t="str">
        <f t="shared" si="1435"/>
        <v/>
      </c>
      <c r="AV102" s="196" t="str">
        <f t="shared" si="1497"/>
        <v/>
      </c>
      <c r="AW102" s="197" t="str">
        <f t="shared" si="1498"/>
        <v/>
      </c>
      <c r="AX102" s="198" t="str">
        <f t="shared" si="1499"/>
        <v/>
      </c>
      <c r="AY102" s="197" t="str">
        <f t="shared" si="1500"/>
        <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t="str">
        <f t="shared" si="1437"/>
        <v/>
      </c>
      <c r="BI102" s="196" t="str">
        <f t="shared" si="1502"/>
        <v/>
      </c>
      <c r="BJ102" s="197" t="str">
        <f t="shared" si="1503"/>
        <v/>
      </c>
      <c r="BK102" s="198" t="str">
        <f t="shared" si="1504"/>
        <v/>
      </c>
      <c r="BL102" s="197" t="str">
        <f t="shared" si="1505"/>
        <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t="str">
        <f t="shared" si="1439"/>
        <v/>
      </c>
      <c r="BV102" s="196" t="str">
        <f t="shared" si="1507"/>
        <v/>
      </c>
      <c r="BW102" s="197" t="str">
        <f t="shared" si="1508"/>
        <v/>
      </c>
      <c r="BX102" s="198" t="str">
        <f t="shared" si="1509"/>
        <v/>
      </c>
      <c r="BY102" s="197" t="str">
        <f t="shared" si="1510"/>
        <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t="str">
        <f t="shared" si="1441"/>
        <v/>
      </c>
      <c r="CI102" s="196" t="str">
        <f t="shared" si="1512"/>
        <v/>
      </c>
      <c r="CJ102" s="197" t="str">
        <f t="shared" si="1513"/>
        <v/>
      </c>
      <c r="CK102" s="198" t="str">
        <f t="shared" si="1514"/>
        <v/>
      </c>
      <c r="CL102" s="197" t="str">
        <f t="shared" si="1515"/>
        <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t="str">
        <f t="shared" si="1443"/>
        <v/>
      </c>
      <c r="CV102" s="196" t="str">
        <f t="shared" si="1517"/>
        <v/>
      </c>
      <c r="CW102" s="197" t="str">
        <f t="shared" si="1518"/>
        <v/>
      </c>
      <c r="CX102" s="198" t="str">
        <f t="shared" si="1519"/>
        <v/>
      </c>
      <c r="CY102" s="197" t="str">
        <f t="shared" si="1520"/>
        <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t="str">
        <f t="shared" si="1445"/>
        <v/>
      </c>
      <c r="DI102" s="196" t="str">
        <f t="shared" si="1522"/>
        <v/>
      </c>
      <c r="DJ102" s="197" t="str">
        <f t="shared" si="1523"/>
        <v/>
      </c>
      <c r="DK102" s="198" t="str">
        <f t="shared" si="1524"/>
        <v/>
      </c>
      <c r="DL102" s="197" t="str">
        <f t="shared" si="1525"/>
        <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t="str">
        <f t="shared" si="1447"/>
        <v/>
      </c>
      <c r="DV102" s="196" t="str">
        <f t="shared" si="1527"/>
        <v/>
      </c>
      <c r="DW102" s="197" t="str">
        <f t="shared" si="1528"/>
        <v/>
      </c>
      <c r="DX102" s="198" t="str">
        <f t="shared" si="1529"/>
        <v/>
      </c>
      <c r="DY102" s="197" t="str">
        <f t="shared" si="1530"/>
        <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t="str">
        <f t="shared" si="1449"/>
        <v/>
      </c>
      <c r="EI102" s="196" t="str">
        <f t="shared" si="1532"/>
        <v/>
      </c>
      <c r="EJ102" s="197" t="str">
        <f t="shared" si="1533"/>
        <v/>
      </c>
      <c r="EK102" s="198" t="str">
        <f t="shared" si="1534"/>
        <v/>
      </c>
      <c r="EL102" s="197" t="str">
        <f t="shared" si="1535"/>
        <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t="str">
        <f t="shared" si="1451"/>
        <v/>
      </c>
      <c r="EV102" s="196" t="str">
        <f t="shared" si="1537"/>
        <v/>
      </c>
      <c r="EW102" s="197" t="str">
        <f t="shared" si="1538"/>
        <v/>
      </c>
      <c r="EX102" s="198" t="str">
        <f t="shared" si="1539"/>
        <v/>
      </c>
      <c r="EY102" s="197" t="str">
        <f t="shared" si="1540"/>
        <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t="str">
        <f t="shared" si="1453"/>
        <v/>
      </c>
      <c r="FI102" s="196" t="str">
        <f t="shared" si="1542"/>
        <v/>
      </c>
      <c r="FJ102" s="197" t="str">
        <f t="shared" si="1543"/>
        <v/>
      </c>
      <c r="FK102" s="198" t="str">
        <f t="shared" si="1544"/>
        <v/>
      </c>
      <c r="FL102" s="197" t="str">
        <f t="shared" si="1545"/>
        <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t="str">
        <f t="shared" si="1455"/>
        <v/>
      </c>
      <c r="FV102" s="196" t="str">
        <f t="shared" si="1547"/>
        <v/>
      </c>
      <c r="FW102" s="197" t="str">
        <f t="shared" si="1548"/>
        <v/>
      </c>
      <c r="FX102" s="198" t="str">
        <f t="shared" si="1549"/>
        <v/>
      </c>
      <c r="FY102" s="197" t="str">
        <f t="shared" si="1550"/>
        <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t="str">
        <f t="shared" si="1457"/>
        <v/>
      </c>
      <c r="GI102" s="196" t="str">
        <f t="shared" si="1552"/>
        <v/>
      </c>
      <c r="GJ102" s="197" t="str">
        <f t="shared" si="1553"/>
        <v/>
      </c>
      <c r="GK102" s="198" t="str">
        <f t="shared" si="1554"/>
        <v/>
      </c>
      <c r="GL102" s="197" t="str">
        <f t="shared" si="1555"/>
        <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t="str">
        <f t="shared" si="1459"/>
        <v/>
      </c>
      <c r="GV102" s="196" t="str">
        <f t="shared" si="1557"/>
        <v/>
      </c>
      <c r="GW102" s="197" t="str">
        <f t="shared" si="1558"/>
        <v/>
      </c>
      <c r="GX102" s="198" t="str">
        <f t="shared" si="1559"/>
        <v/>
      </c>
      <c r="GY102" s="197" t="str">
        <f t="shared" si="1560"/>
        <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t="str">
        <f t="shared" si="1461"/>
        <v/>
      </c>
      <c r="HI102" s="196" t="str">
        <f t="shared" si="1562"/>
        <v/>
      </c>
      <c r="HJ102" s="197" t="str">
        <f t="shared" si="1563"/>
        <v/>
      </c>
      <c r="HK102" s="198" t="str">
        <f t="shared" si="1564"/>
        <v/>
      </c>
      <c r="HL102" s="197" t="str">
        <f t="shared" si="1565"/>
        <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t="str">
        <f t="shared" si="1463"/>
        <v/>
      </c>
      <c r="HV102" s="196" t="str">
        <f t="shared" si="1567"/>
        <v/>
      </c>
      <c r="HW102" s="197" t="str">
        <f t="shared" si="1568"/>
        <v/>
      </c>
      <c r="HX102" s="198" t="str">
        <f t="shared" si="1569"/>
        <v/>
      </c>
      <c r="HY102" s="197" t="str">
        <f t="shared" si="1570"/>
        <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t="str">
        <f t="shared" si="1465"/>
        <v/>
      </c>
      <c r="II102" s="196" t="str">
        <f t="shared" si="1572"/>
        <v/>
      </c>
      <c r="IJ102" s="197" t="str">
        <f t="shared" si="1573"/>
        <v/>
      </c>
      <c r="IK102" s="198" t="str">
        <f t="shared" si="1574"/>
        <v/>
      </c>
      <c r="IL102" s="197" t="str">
        <f t="shared" si="1575"/>
        <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t="str">
        <f t="shared" si="1467"/>
        <v/>
      </c>
      <c r="IV102" s="196" t="str">
        <f t="shared" si="1577"/>
        <v/>
      </c>
      <c r="IW102" s="197" t="str">
        <f t="shared" si="1578"/>
        <v/>
      </c>
      <c r="IX102" s="198" t="str">
        <f t="shared" si="1579"/>
        <v/>
      </c>
      <c r="IY102" s="197" t="str">
        <f t="shared" si="1580"/>
        <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t="str">
        <f t="shared" si="1469"/>
        <v/>
      </c>
      <c r="JI102" s="196" t="str">
        <f t="shared" si="1582"/>
        <v/>
      </c>
      <c r="JJ102" s="197" t="str">
        <f t="shared" si="1583"/>
        <v/>
      </c>
      <c r="JK102" s="198" t="str">
        <f t="shared" si="1584"/>
        <v/>
      </c>
      <c r="JL102" s="197" t="str">
        <f t="shared" si="1585"/>
        <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t="str">
        <f t="shared" si="1471"/>
        <v/>
      </c>
      <c r="JV102" s="196" t="str">
        <f t="shared" si="1587"/>
        <v/>
      </c>
      <c r="JW102" s="197" t="str">
        <f t="shared" si="1588"/>
        <v/>
      </c>
      <c r="JX102" s="198" t="str">
        <f t="shared" si="1589"/>
        <v/>
      </c>
      <c r="JY102" s="197" t="str">
        <f t="shared" si="1590"/>
        <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t="str">
        <f t="shared" si="1473"/>
        <v/>
      </c>
      <c r="KI102" s="196" t="str">
        <f t="shared" si="1592"/>
        <v/>
      </c>
      <c r="KJ102" s="197" t="str">
        <f t="shared" si="1593"/>
        <v/>
      </c>
      <c r="KK102" s="198" t="str">
        <f t="shared" si="1594"/>
        <v/>
      </c>
      <c r="KL102" s="197" t="str">
        <f t="shared" si="1595"/>
        <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t="str">
        <f t="shared" si="1475"/>
        <v/>
      </c>
      <c r="KV102" s="196" t="str">
        <f t="shared" si="1597"/>
        <v/>
      </c>
      <c r="KW102" s="197" t="str">
        <f t="shared" si="1598"/>
        <v/>
      </c>
      <c r="KX102" s="198" t="str">
        <f t="shared" si="1599"/>
        <v/>
      </c>
      <c r="KY102" s="197" t="str">
        <f t="shared" si="1600"/>
        <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t="str">
        <f t="shared" si="1477"/>
        <v/>
      </c>
      <c r="LI102" s="196" t="str">
        <f t="shared" si="1602"/>
        <v/>
      </c>
      <c r="LJ102" s="197" t="str">
        <f t="shared" si="1603"/>
        <v/>
      </c>
      <c r="LK102" s="198" t="str">
        <f t="shared" si="1604"/>
        <v/>
      </c>
      <c r="LL102" s="197" t="str">
        <f t="shared" si="1605"/>
        <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t="str">
        <f t="shared" si="1479"/>
        <v/>
      </c>
      <c r="LV102" s="196" t="str">
        <f t="shared" si="1607"/>
        <v/>
      </c>
      <c r="LW102" s="197" t="str">
        <f t="shared" si="1608"/>
        <v/>
      </c>
      <c r="LX102" s="198" t="str">
        <f t="shared" si="1609"/>
        <v/>
      </c>
      <c r="LY102" s="197" t="str">
        <f t="shared" si="1610"/>
        <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t="str">
        <f t="shared" si="1481"/>
        <v/>
      </c>
    </row>
    <row r="103" spans="1:345">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f>
        <v/>
      </c>
      <c r="G103" s="200" t="str">
        <f>IF(AND('World Cup'!$AO$51&lt;&gt;"",'World Cup'!$AP$51&lt;&gt;""),'World Cup'!$AP$51,"")</f>
        <v/>
      </c>
      <c r="I103" s="196" t="str">
        <f t="shared" si="1482"/>
        <v/>
      </c>
      <c r="J103" s="197" t="str">
        <f t="shared" si="1483"/>
        <v/>
      </c>
      <c r="K103" s="198" t="str">
        <f t="shared" si="1484"/>
        <v/>
      </c>
      <c r="L103" s="197" t="str">
        <f t="shared" si="1485"/>
        <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t="str">
        <f t="shared" si="1431"/>
        <v/>
      </c>
      <c r="V103" s="196" t="str">
        <f t="shared" si="1487"/>
        <v/>
      </c>
      <c r="W103" s="197" t="str">
        <f t="shared" si="1488"/>
        <v/>
      </c>
      <c r="X103" s="198" t="str">
        <f t="shared" si="1489"/>
        <v/>
      </c>
      <c r="Y103" s="197" t="str">
        <f t="shared" si="1490"/>
        <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t="str">
        <f t="shared" si="1433"/>
        <v/>
      </c>
      <c r="AI103" s="196" t="str">
        <f t="shared" si="1492"/>
        <v/>
      </c>
      <c r="AJ103" s="197" t="str">
        <f t="shared" si="1493"/>
        <v/>
      </c>
      <c r="AK103" s="198" t="str">
        <f t="shared" si="1494"/>
        <v/>
      </c>
      <c r="AL103" s="197" t="str">
        <f t="shared" si="1495"/>
        <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t="str">
        <f t="shared" si="1435"/>
        <v/>
      </c>
      <c r="AV103" s="196" t="str">
        <f t="shared" si="1497"/>
        <v/>
      </c>
      <c r="AW103" s="197" t="str">
        <f t="shared" si="1498"/>
        <v/>
      </c>
      <c r="AX103" s="198" t="str">
        <f t="shared" si="1499"/>
        <v/>
      </c>
      <c r="AY103" s="197" t="str">
        <f t="shared" si="1500"/>
        <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t="str">
        <f t="shared" si="1437"/>
        <v/>
      </c>
      <c r="BI103" s="196" t="str">
        <f t="shared" si="1502"/>
        <v/>
      </c>
      <c r="BJ103" s="197" t="str">
        <f t="shared" si="1503"/>
        <v/>
      </c>
      <c r="BK103" s="198" t="str">
        <f t="shared" si="1504"/>
        <v/>
      </c>
      <c r="BL103" s="197" t="str">
        <f t="shared" si="1505"/>
        <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t="str">
        <f t="shared" si="1439"/>
        <v/>
      </c>
      <c r="BV103" s="196" t="str">
        <f t="shared" si="1507"/>
        <v/>
      </c>
      <c r="BW103" s="197" t="str">
        <f t="shared" si="1508"/>
        <v/>
      </c>
      <c r="BX103" s="198" t="str">
        <f t="shared" si="1509"/>
        <v/>
      </c>
      <c r="BY103" s="197" t="str">
        <f t="shared" si="1510"/>
        <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t="str">
        <f t="shared" si="1441"/>
        <v/>
      </c>
      <c r="CI103" s="196" t="str">
        <f t="shared" si="1512"/>
        <v/>
      </c>
      <c r="CJ103" s="197" t="str">
        <f t="shared" si="1513"/>
        <v/>
      </c>
      <c r="CK103" s="198" t="str">
        <f t="shared" si="1514"/>
        <v/>
      </c>
      <c r="CL103" s="197" t="str">
        <f t="shared" si="1515"/>
        <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t="str">
        <f t="shared" si="1443"/>
        <v/>
      </c>
      <c r="CV103" s="196" t="str">
        <f t="shared" si="1517"/>
        <v/>
      </c>
      <c r="CW103" s="197" t="str">
        <f t="shared" si="1518"/>
        <v/>
      </c>
      <c r="CX103" s="198" t="str">
        <f t="shared" si="1519"/>
        <v/>
      </c>
      <c r="CY103" s="197" t="str">
        <f t="shared" si="1520"/>
        <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t="str">
        <f t="shared" si="1445"/>
        <v/>
      </c>
      <c r="DI103" s="196" t="str">
        <f t="shared" si="1522"/>
        <v/>
      </c>
      <c r="DJ103" s="197" t="str">
        <f t="shared" si="1523"/>
        <v/>
      </c>
      <c r="DK103" s="198" t="str">
        <f t="shared" si="1524"/>
        <v/>
      </c>
      <c r="DL103" s="197" t="str">
        <f t="shared" si="1525"/>
        <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t="str">
        <f t="shared" si="1447"/>
        <v/>
      </c>
      <c r="DV103" s="196" t="str">
        <f t="shared" si="1527"/>
        <v/>
      </c>
      <c r="DW103" s="197" t="str">
        <f t="shared" si="1528"/>
        <v/>
      </c>
      <c r="DX103" s="198" t="str">
        <f t="shared" si="1529"/>
        <v/>
      </c>
      <c r="DY103" s="197" t="str">
        <f t="shared" si="1530"/>
        <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t="str">
        <f t="shared" si="1449"/>
        <v/>
      </c>
      <c r="EI103" s="196" t="str">
        <f t="shared" si="1532"/>
        <v/>
      </c>
      <c r="EJ103" s="197" t="str">
        <f t="shared" si="1533"/>
        <v/>
      </c>
      <c r="EK103" s="198" t="str">
        <f t="shared" si="1534"/>
        <v/>
      </c>
      <c r="EL103" s="197" t="str">
        <f t="shared" si="1535"/>
        <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t="str">
        <f t="shared" si="1451"/>
        <v/>
      </c>
      <c r="EV103" s="196" t="str">
        <f t="shared" si="1537"/>
        <v/>
      </c>
      <c r="EW103" s="197" t="str">
        <f t="shared" si="1538"/>
        <v/>
      </c>
      <c r="EX103" s="198" t="str">
        <f t="shared" si="1539"/>
        <v/>
      </c>
      <c r="EY103" s="197" t="str">
        <f t="shared" si="1540"/>
        <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t="str">
        <f t="shared" si="1453"/>
        <v/>
      </c>
      <c r="FI103" s="196" t="str">
        <f t="shared" si="1542"/>
        <v/>
      </c>
      <c r="FJ103" s="197" t="str">
        <f t="shared" si="1543"/>
        <v/>
      </c>
      <c r="FK103" s="198" t="str">
        <f t="shared" si="1544"/>
        <v/>
      </c>
      <c r="FL103" s="197" t="str">
        <f t="shared" si="1545"/>
        <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t="str">
        <f t="shared" si="1455"/>
        <v/>
      </c>
      <c r="FV103" s="196" t="str">
        <f t="shared" si="1547"/>
        <v/>
      </c>
      <c r="FW103" s="197" t="str">
        <f t="shared" si="1548"/>
        <v/>
      </c>
      <c r="FX103" s="198" t="str">
        <f t="shared" si="1549"/>
        <v/>
      </c>
      <c r="FY103" s="197" t="str">
        <f t="shared" si="1550"/>
        <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t="str">
        <f t="shared" si="1457"/>
        <v/>
      </c>
      <c r="GI103" s="196" t="str">
        <f t="shared" si="1552"/>
        <v/>
      </c>
      <c r="GJ103" s="197" t="str">
        <f t="shared" si="1553"/>
        <v/>
      </c>
      <c r="GK103" s="198" t="str">
        <f t="shared" si="1554"/>
        <v/>
      </c>
      <c r="GL103" s="197" t="str">
        <f t="shared" si="1555"/>
        <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t="str">
        <f t="shared" si="1459"/>
        <v/>
      </c>
      <c r="GV103" s="196" t="str">
        <f t="shared" si="1557"/>
        <v/>
      </c>
      <c r="GW103" s="197" t="str">
        <f t="shared" si="1558"/>
        <v/>
      </c>
      <c r="GX103" s="198" t="str">
        <f t="shared" si="1559"/>
        <v/>
      </c>
      <c r="GY103" s="197" t="str">
        <f t="shared" si="1560"/>
        <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t="str">
        <f t="shared" si="1461"/>
        <v/>
      </c>
      <c r="HI103" s="196" t="str">
        <f t="shared" si="1562"/>
        <v/>
      </c>
      <c r="HJ103" s="197" t="str">
        <f t="shared" si="1563"/>
        <v/>
      </c>
      <c r="HK103" s="198" t="str">
        <f t="shared" si="1564"/>
        <v/>
      </c>
      <c r="HL103" s="197" t="str">
        <f t="shared" si="1565"/>
        <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t="str">
        <f t="shared" si="1463"/>
        <v/>
      </c>
      <c r="HV103" s="196" t="str">
        <f t="shared" si="1567"/>
        <v/>
      </c>
      <c r="HW103" s="197" t="str">
        <f t="shared" si="1568"/>
        <v/>
      </c>
      <c r="HX103" s="198" t="str">
        <f t="shared" si="1569"/>
        <v/>
      </c>
      <c r="HY103" s="197" t="str">
        <f t="shared" si="1570"/>
        <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t="str">
        <f t="shared" si="1465"/>
        <v/>
      </c>
      <c r="II103" s="196" t="str">
        <f t="shared" si="1572"/>
        <v/>
      </c>
      <c r="IJ103" s="197" t="str">
        <f t="shared" si="1573"/>
        <v/>
      </c>
      <c r="IK103" s="198" t="str">
        <f t="shared" si="1574"/>
        <v/>
      </c>
      <c r="IL103" s="197" t="str">
        <f t="shared" si="1575"/>
        <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t="str">
        <f t="shared" si="1467"/>
        <v/>
      </c>
      <c r="IV103" s="196" t="str">
        <f t="shared" si="1577"/>
        <v/>
      </c>
      <c r="IW103" s="197" t="str">
        <f t="shared" si="1578"/>
        <v/>
      </c>
      <c r="IX103" s="198" t="str">
        <f t="shared" si="1579"/>
        <v/>
      </c>
      <c r="IY103" s="197" t="str">
        <f t="shared" si="1580"/>
        <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t="str">
        <f t="shared" si="1469"/>
        <v/>
      </c>
      <c r="JI103" s="196" t="str">
        <f t="shared" si="1582"/>
        <v/>
      </c>
      <c r="JJ103" s="197" t="str">
        <f t="shared" si="1583"/>
        <v/>
      </c>
      <c r="JK103" s="198" t="str">
        <f t="shared" si="1584"/>
        <v/>
      </c>
      <c r="JL103" s="197" t="str">
        <f t="shared" si="1585"/>
        <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t="str">
        <f t="shared" si="1471"/>
        <v/>
      </c>
      <c r="JV103" s="196" t="str">
        <f t="shared" si="1587"/>
        <v/>
      </c>
      <c r="JW103" s="197" t="str">
        <f t="shared" si="1588"/>
        <v/>
      </c>
      <c r="JX103" s="198" t="str">
        <f t="shared" si="1589"/>
        <v/>
      </c>
      <c r="JY103" s="197" t="str">
        <f t="shared" si="1590"/>
        <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t="str">
        <f t="shared" si="1473"/>
        <v/>
      </c>
      <c r="KI103" s="196" t="str">
        <f t="shared" si="1592"/>
        <v/>
      </c>
      <c r="KJ103" s="197" t="str">
        <f t="shared" si="1593"/>
        <v/>
      </c>
      <c r="KK103" s="198" t="str">
        <f t="shared" si="1594"/>
        <v/>
      </c>
      <c r="KL103" s="197" t="str">
        <f t="shared" si="1595"/>
        <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t="str">
        <f t="shared" si="1475"/>
        <v/>
      </c>
      <c r="KV103" s="196" t="str">
        <f t="shared" si="1597"/>
        <v/>
      </c>
      <c r="KW103" s="197" t="str">
        <f t="shared" si="1598"/>
        <v/>
      </c>
      <c r="KX103" s="198" t="str">
        <f t="shared" si="1599"/>
        <v/>
      </c>
      <c r="KY103" s="197" t="str">
        <f t="shared" si="1600"/>
        <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t="str">
        <f t="shared" si="1477"/>
        <v/>
      </c>
      <c r="LI103" s="196" t="str">
        <f t="shared" si="1602"/>
        <v/>
      </c>
      <c r="LJ103" s="197" t="str">
        <f t="shared" si="1603"/>
        <v/>
      </c>
      <c r="LK103" s="198" t="str">
        <f t="shared" si="1604"/>
        <v/>
      </c>
      <c r="LL103" s="197" t="str">
        <f t="shared" si="1605"/>
        <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t="str">
        <f t="shared" si="1479"/>
        <v/>
      </c>
      <c r="LV103" s="196" t="str">
        <f t="shared" si="1607"/>
        <v/>
      </c>
      <c r="LW103" s="197" t="str">
        <f t="shared" si="1608"/>
        <v/>
      </c>
      <c r="LX103" s="198" t="str">
        <f t="shared" si="1609"/>
        <v/>
      </c>
      <c r="LY103" s="197" t="str">
        <f t="shared" si="1610"/>
        <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t="str">
        <f t="shared" si="1481"/>
        <v/>
      </c>
    </row>
    <row r="104" spans="1:345">
      <c r="B104" s="196">
        <f>IF(C104="","",INDEX(Groups!$C$7:$C$65,MATCH(C104,Groups!$D$7:$D$65,0)))</f>
        <v>19</v>
      </c>
      <c r="C104" s="197" t="str">
        <f>'World Cup'!$AR$50</f>
        <v>Suíça</v>
      </c>
      <c r="D104" s="198" t="str">
        <f>IF(E104="","",INDEX(Groups!$C$7:$C$65,MATCH(E104,Groups!$D$7:$D$65,0)))</f>
        <v/>
      </c>
      <c r="E104" s="197" t="str">
        <f>'World Cup'!$AS$50</f>
        <v/>
      </c>
      <c r="F104" s="199" t="str">
        <f>IF(AND('World Cup'!$AR$51&lt;&gt;"",'World Cup'!$AS$51&lt;&gt;""),'World Cup'!$AR$51,"")</f>
        <v/>
      </c>
      <c r="G104" s="200" t="str">
        <f>IF(AND('World Cup'!$AR$51&lt;&gt;"",'World Cup'!$AS$51&lt;&gt;""),'World Cup'!$AS$51,"")</f>
        <v/>
      </c>
      <c r="I104" s="196">
        <f t="shared" si="1482"/>
        <v>19</v>
      </c>
      <c r="J104" s="197" t="str">
        <f t="shared" si="1483"/>
        <v>Suíça</v>
      </c>
      <c r="K104" s="198" t="str">
        <f t="shared" si="1484"/>
        <v/>
      </c>
      <c r="L104" s="197" t="str">
        <f t="shared" si="1485"/>
        <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Suíça</v>
      </c>
      <c r="X104" s="198" t="str">
        <f t="shared" si="1489"/>
        <v/>
      </c>
      <c r="Y104" s="197" t="str">
        <f t="shared" si="1490"/>
        <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Suíça</v>
      </c>
      <c r="AK104" s="198" t="str">
        <f t="shared" si="1494"/>
        <v/>
      </c>
      <c r="AL104" s="197" t="str">
        <f t="shared" si="1495"/>
        <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Suíça</v>
      </c>
      <c r="AX104" s="198" t="str">
        <f t="shared" si="1499"/>
        <v/>
      </c>
      <c r="AY104" s="197" t="str">
        <f t="shared" si="1500"/>
        <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Suíça</v>
      </c>
      <c r="BK104" s="198" t="str">
        <f t="shared" si="1504"/>
        <v/>
      </c>
      <c r="BL104" s="197" t="str">
        <f t="shared" si="1505"/>
        <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Suíça</v>
      </c>
      <c r="BX104" s="198" t="str">
        <f t="shared" si="1509"/>
        <v/>
      </c>
      <c r="BY104" s="197" t="str">
        <f t="shared" si="1510"/>
        <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Suíça</v>
      </c>
      <c r="CK104" s="198" t="str">
        <f t="shared" si="1514"/>
        <v/>
      </c>
      <c r="CL104" s="197" t="str">
        <f t="shared" si="1515"/>
        <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Suíça</v>
      </c>
      <c r="CX104" s="198" t="str">
        <f t="shared" si="1519"/>
        <v/>
      </c>
      <c r="CY104" s="197" t="str">
        <f t="shared" si="1520"/>
        <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Suíça</v>
      </c>
      <c r="DK104" s="198" t="str">
        <f t="shared" si="1524"/>
        <v/>
      </c>
      <c r="DL104" s="197" t="str">
        <f t="shared" si="1525"/>
        <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Suíça</v>
      </c>
      <c r="DX104" s="198" t="str">
        <f t="shared" si="1529"/>
        <v/>
      </c>
      <c r="DY104" s="197" t="str">
        <f t="shared" si="1530"/>
        <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Suíça</v>
      </c>
      <c r="EK104" s="198" t="str">
        <f t="shared" si="1534"/>
        <v/>
      </c>
      <c r="EL104" s="197" t="str">
        <f t="shared" si="1535"/>
        <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Suíça</v>
      </c>
      <c r="EX104" s="198" t="str">
        <f t="shared" si="1539"/>
        <v/>
      </c>
      <c r="EY104" s="197" t="str">
        <f t="shared" si="1540"/>
        <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Suíça</v>
      </c>
      <c r="FK104" s="198" t="str">
        <f t="shared" si="1544"/>
        <v/>
      </c>
      <c r="FL104" s="197" t="str">
        <f t="shared" si="1545"/>
        <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Suíça</v>
      </c>
      <c r="FX104" s="198" t="str">
        <f t="shared" si="1549"/>
        <v/>
      </c>
      <c r="FY104" s="197" t="str">
        <f t="shared" si="1550"/>
        <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Suíça</v>
      </c>
      <c r="GK104" s="198" t="str">
        <f t="shared" si="1554"/>
        <v/>
      </c>
      <c r="GL104" s="197" t="str">
        <f t="shared" si="1555"/>
        <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Suíça</v>
      </c>
      <c r="GX104" s="198" t="str">
        <f t="shared" si="1559"/>
        <v/>
      </c>
      <c r="GY104" s="197" t="str">
        <f t="shared" si="1560"/>
        <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Suíça</v>
      </c>
      <c r="HK104" s="198" t="str">
        <f t="shared" si="1564"/>
        <v/>
      </c>
      <c r="HL104" s="197" t="str">
        <f t="shared" si="1565"/>
        <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Suíça</v>
      </c>
      <c r="HX104" s="198" t="str">
        <f t="shared" si="1569"/>
        <v/>
      </c>
      <c r="HY104" s="197" t="str">
        <f t="shared" si="1570"/>
        <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Suíça</v>
      </c>
      <c r="IK104" s="198" t="str">
        <f t="shared" si="1574"/>
        <v/>
      </c>
      <c r="IL104" s="197" t="str">
        <f t="shared" si="1575"/>
        <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Suíça</v>
      </c>
      <c r="IX104" s="198" t="str">
        <f t="shared" si="1579"/>
        <v/>
      </c>
      <c r="IY104" s="197" t="str">
        <f t="shared" si="1580"/>
        <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Suíça</v>
      </c>
      <c r="JK104" s="198" t="str">
        <f t="shared" si="1584"/>
        <v/>
      </c>
      <c r="JL104" s="197" t="str">
        <f t="shared" si="1585"/>
        <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Suíça</v>
      </c>
      <c r="JX104" s="198" t="str">
        <f t="shared" si="1589"/>
        <v/>
      </c>
      <c r="JY104" s="197" t="str">
        <f t="shared" si="1590"/>
        <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Suíça</v>
      </c>
      <c r="KK104" s="198" t="str">
        <f t="shared" si="1594"/>
        <v/>
      </c>
      <c r="KL104" s="197" t="str">
        <f t="shared" si="1595"/>
        <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Suíça</v>
      </c>
      <c r="KX104" s="198" t="str">
        <f t="shared" si="1599"/>
        <v/>
      </c>
      <c r="KY104" s="197" t="str">
        <f t="shared" si="1600"/>
        <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Suíça</v>
      </c>
      <c r="LK104" s="198" t="str">
        <f t="shared" si="1604"/>
        <v/>
      </c>
      <c r="LL104" s="197" t="str">
        <f t="shared" si="1605"/>
        <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Suíça</v>
      </c>
      <c r="LX104" s="198" t="str">
        <f t="shared" si="1609"/>
        <v/>
      </c>
      <c r="LY104" s="197" t="str">
        <f t="shared" si="1610"/>
        <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f>
        <v/>
      </c>
      <c r="G105" s="200" t="str">
        <f>IF(AND('World Cup'!$AU$51&lt;&gt;"",'World Cup'!$AV$51&lt;&gt;""),'World Cup'!$AV$51,"")</f>
        <v/>
      </c>
      <c r="I105" s="196" t="str">
        <f t="shared" si="1482"/>
        <v/>
      </c>
      <c r="J105" s="197" t="str">
        <f t="shared" si="1483"/>
        <v/>
      </c>
      <c r="K105" s="198" t="str">
        <f t="shared" si="1484"/>
        <v/>
      </c>
      <c r="L105" s="197" t="str">
        <f t="shared" si="1485"/>
        <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t="str">
        <f t="shared" si="1431"/>
        <v/>
      </c>
      <c r="V105" s="196" t="str">
        <f t="shared" si="1487"/>
        <v/>
      </c>
      <c r="W105" s="197" t="str">
        <f t="shared" si="1488"/>
        <v/>
      </c>
      <c r="X105" s="198" t="str">
        <f t="shared" si="1489"/>
        <v/>
      </c>
      <c r="Y105" s="197" t="str">
        <f t="shared" si="1490"/>
        <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t="str">
        <f t="shared" si="1433"/>
        <v/>
      </c>
      <c r="AI105" s="196" t="str">
        <f t="shared" si="1492"/>
        <v/>
      </c>
      <c r="AJ105" s="197" t="str">
        <f t="shared" si="1493"/>
        <v/>
      </c>
      <c r="AK105" s="198" t="str">
        <f t="shared" si="1494"/>
        <v/>
      </c>
      <c r="AL105" s="197" t="str">
        <f t="shared" si="1495"/>
        <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t="str">
        <f t="shared" si="1435"/>
        <v/>
      </c>
      <c r="AV105" s="196" t="str">
        <f t="shared" si="1497"/>
        <v/>
      </c>
      <c r="AW105" s="197" t="str">
        <f t="shared" si="1498"/>
        <v/>
      </c>
      <c r="AX105" s="198" t="str">
        <f t="shared" si="1499"/>
        <v/>
      </c>
      <c r="AY105" s="197" t="str">
        <f t="shared" si="1500"/>
        <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t="str">
        <f t="shared" si="1437"/>
        <v/>
      </c>
      <c r="BI105" s="196" t="str">
        <f t="shared" si="1502"/>
        <v/>
      </c>
      <c r="BJ105" s="197" t="str">
        <f t="shared" si="1503"/>
        <v/>
      </c>
      <c r="BK105" s="198" t="str">
        <f t="shared" si="1504"/>
        <v/>
      </c>
      <c r="BL105" s="197" t="str">
        <f t="shared" si="1505"/>
        <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t="str">
        <f t="shared" si="1439"/>
        <v/>
      </c>
      <c r="BV105" s="196" t="str">
        <f t="shared" si="1507"/>
        <v/>
      </c>
      <c r="BW105" s="197" t="str">
        <f t="shared" si="1508"/>
        <v/>
      </c>
      <c r="BX105" s="198" t="str">
        <f t="shared" si="1509"/>
        <v/>
      </c>
      <c r="BY105" s="197" t="str">
        <f t="shared" si="1510"/>
        <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t="str">
        <f t="shared" si="1441"/>
        <v/>
      </c>
      <c r="CI105" s="196" t="str">
        <f t="shared" si="1512"/>
        <v/>
      </c>
      <c r="CJ105" s="197" t="str">
        <f t="shared" si="1513"/>
        <v/>
      </c>
      <c r="CK105" s="198" t="str">
        <f t="shared" si="1514"/>
        <v/>
      </c>
      <c r="CL105" s="197" t="str">
        <f t="shared" si="1515"/>
        <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t="str">
        <f t="shared" si="1443"/>
        <v/>
      </c>
      <c r="CV105" s="196" t="str">
        <f t="shared" si="1517"/>
        <v/>
      </c>
      <c r="CW105" s="197" t="str">
        <f t="shared" si="1518"/>
        <v/>
      </c>
      <c r="CX105" s="198" t="str">
        <f t="shared" si="1519"/>
        <v/>
      </c>
      <c r="CY105" s="197" t="str">
        <f t="shared" si="1520"/>
        <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t="str">
        <f t="shared" si="1445"/>
        <v/>
      </c>
      <c r="DI105" s="196" t="str">
        <f t="shared" si="1522"/>
        <v/>
      </c>
      <c r="DJ105" s="197" t="str">
        <f t="shared" si="1523"/>
        <v/>
      </c>
      <c r="DK105" s="198" t="str">
        <f t="shared" si="1524"/>
        <v/>
      </c>
      <c r="DL105" s="197" t="str">
        <f t="shared" si="1525"/>
        <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t="str">
        <f t="shared" si="1447"/>
        <v/>
      </c>
      <c r="DV105" s="196" t="str">
        <f t="shared" si="1527"/>
        <v/>
      </c>
      <c r="DW105" s="197" t="str">
        <f t="shared" si="1528"/>
        <v/>
      </c>
      <c r="DX105" s="198" t="str">
        <f t="shared" si="1529"/>
        <v/>
      </c>
      <c r="DY105" s="197" t="str">
        <f t="shared" si="1530"/>
        <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t="str">
        <f t="shared" si="1449"/>
        <v/>
      </c>
      <c r="EI105" s="196" t="str">
        <f t="shared" si="1532"/>
        <v/>
      </c>
      <c r="EJ105" s="197" t="str">
        <f t="shared" si="1533"/>
        <v/>
      </c>
      <c r="EK105" s="198" t="str">
        <f t="shared" si="1534"/>
        <v/>
      </c>
      <c r="EL105" s="197" t="str">
        <f t="shared" si="1535"/>
        <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t="str">
        <f t="shared" si="1451"/>
        <v/>
      </c>
      <c r="EV105" s="196" t="str">
        <f t="shared" si="1537"/>
        <v/>
      </c>
      <c r="EW105" s="197" t="str">
        <f t="shared" si="1538"/>
        <v/>
      </c>
      <c r="EX105" s="198" t="str">
        <f t="shared" si="1539"/>
        <v/>
      </c>
      <c r="EY105" s="197" t="str">
        <f t="shared" si="1540"/>
        <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t="str">
        <f t="shared" si="1453"/>
        <v/>
      </c>
      <c r="FI105" s="196" t="str">
        <f t="shared" si="1542"/>
        <v/>
      </c>
      <c r="FJ105" s="197" t="str">
        <f t="shared" si="1543"/>
        <v/>
      </c>
      <c r="FK105" s="198" t="str">
        <f t="shared" si="1544"/>
        <v/>
      </c>
      <c r="FL105" s="197" t="str">
        <f t="shared" si="1545"/>
        <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t="str">
        <f t="shared" si="1455"/>
        <v/>
      </c>
      <c r="FV105" s="196" t="str">
        <f t="shared" si="1547"/>
        <v/>
      </c>
      <c r="FW105" s="197" t="str">
        <f t="shared" si="1548"/>
        <v/>
      </c>
      <c r="FX105" s="198" t="str">
        <f t="shared" si="1549"/>
        <v/>
      </c>
      <c r="FY105" s="197" t="str">
        <f t="shared" si="1550"/>
        <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t="str">
        <f t="shared" si="1457"/>
        <v/>
      </c>
      <c r="GI105" s="196" t="str">
        <f t="shared" si="1552"/>
        <v/>
      </c>
      <c r="GJ105" s="197" t="str">
        <f t="shared" si="1553"/>
        <v/>
      </c>
      <c r="GK105" s="198" t="str">
        <f t="shared" si="1554"/>
        <v/>
      </c>
      <c r="GL105" s="197" t="str">
        <f t="shared" si="1555"/>
        <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t="str">
        <f t="shared" si="1459"/>
        <v/>
      </c>
      <c r="GV105" s="196" t="str">
        <f t="shared" si="1557"/>
        <v/>
      </c>
      <c r="GW105" s="197" t="str">
        <f t="shared" si="1558"/>
        <v/>
      </c>
      <c r="GX105" s="198" t="str">
        <f t="shared" si="1559"/>
        <v/>
      </c>
      <c r="GY105" s="197" t="str">
        <f t="shared" si="1560"/>
        <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t="str">
        <f t="shared" si="1461"/>
        <v/>
      </c>
      <c r="HI105" s="196" t="str">
        <f t="shared" si="1562"/>
        <v/>
      </c>
      <c r="HJ105" s="197" t="str">
        <f t="shared" si="1563"/>
        <v/>
      </c>
      <c r="HK105" s="198" t="str">
        <f t="shared" si="1564"/>
        <v/>
      </c>
      <c r="HL105" s="197" t="str">
        <f t="shared" si="1565"/>
        <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t="str">
        <f t="shared" si="1463"/>
        <v/>
      </c>
      <c r="HV105" s="196" t="str">
        <f t="shared" si="1567"/>
        <v/>
      </c>
      <c r="HW105" s="197" t="str">
        <f t="shared" si="1568"/>
        <v/>
      </c>
      <c r="HX105" s="198" t="str">
        <f t="shared" si="1569"/>
        <v/>
      </c>
      <c r="HY105" s="197" t="str">
        <f t="shared" si="1570"/>
        <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t="str">
        <f t="shared" si="1465"/>
        <v/>
      </c>
      <c r="II105" s="196" t="str">
        <f t="shared" si="1572"/>
        <v/>
      </c>
      <c r="IJ105" s="197" t="str">
        <f t="shared" si="1573"/>
        <v/>
      </c>
      <c r="IK105" s="198" t="str">
        <f t="shared" si="1574"/>
        <v/>
      </c>
      <c r="IL105" s="197" t="str">
        <f t="shared" si="1575"/>
        <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t="str">
        <f t="shared" si="1467"/>
        <v/>
      </c>
      <c r="IV105" s="196" t="str">
        <f t="shared" si="1577"/>
        <v/>
      </c>
      <c r="IW105" s="197" t="str">
        <f t="shared" si="1578"/>
        <v/>
      </c>
      <c r="IX105" s="198" t="str">
        <f t="shared" si="1579"/>
        <v/>
      </c>
      <c r="IY105" s="197" t="str">
        <f t="shared" si="1580"/>
        <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t="str">
        <f t="shared" si="1469"/>
        <v/>
      </c>
      <c r="JI105" s="196" t="str">
        <f t="shared" si="1582"/>
        <v/>
      </c>
      <c r="JJ105" s="197" t="str">
        <f t="shared" si="1583"/>
        <v/>
      </c>
      <c r="JK105" s="198" t="str">
        <f t="shared" si="1584"/>
        <v/>
      </c>
      <c r="JL105" s="197" t="str">
        <f t="shared" si="1585"/>
        <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t="str">
        <f t="shared" si="1471"/>
        <v/>
      </c>
      <c r="JV105" s="196" t="str">
        <f t="shared" si="1587"/>
        <v/>
      </c>
      <c r="JW105" s="197" t="str">
        <f t="shared" si="1588"/>
        <v/>
      </c>
      <c r="JX105" s="198" t="str">
        <f t="shared" si="1589"/>
        <v/>
      </c>
      <c r="JY105" s="197" t="str">
        <f t="shared" si="1590"/>
        <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t="str">
        <f t="shared" si="1473"/>
        <v/>
      </c>
      <c r="KI105" s="196" t="str">
        <f t="shared" si="1592"/>
        <v/>
      </c>
      <c r="KJ105" s="197" t="str">
        <f t="shared" si="1593"/>
        <v/>
      </c>
      <c r="KK105" s="198" t="str">
        <f t="shared" si="1594"/>
        <v/>
      </c>
      <c r="KL105" s="197" t="str">
        <f t="shared" si="1595"/>
        <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t="str">
        <f t="shared" si="1475"/>
        <v/>
      </c>
      <c r="KV105" s="196" t="str">
        <f t="shared" si="1597"/>
        <v/>
      </c>
      <c r="KW105" s="197" t="str">
        <f t="shared" si="1598"/>
        <v/>
      </c>
      <c r="KX105" s="198" t="str">
        <f t="shared" si="1599"/>
        <v/>
      </c>
      <c r="KY105" s="197" t="str">
        <f t="shared" si="1600"/>
        <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t="str">
        <f t="shared" si="1477"/>
        <v/>
      </c>
      <c r="LI105" s="196" t="str">
        <f t="shared" si="1602"/>
        <v/>
      </c>
      <c r="LJ105" s="197" t="str">
        <f t="shared" si="1603"/>
        <v/>
      </c>
      <c r="LK105" s="198" t="str">
        <f t="shared" si="1604"/>
        <v/>
      </c>
      <c r="LL105" s="197" t="str">
        <f t="shared" si="1605"/>
        <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t="str">
        <f t="shared" si="1479"/>
        <v/>
      </c>
      <c r="LV105" s="196" t="str">
        <f t="shared" si="1607"/>
        <v/>
      </c>
      <c r="LW105" s="197" t="str">
        <f t="shared" si="1608"/>
        <v/>
      </c>
      <c r="LX105" s="198" t="str">
        <f t="shared" si="1609"/>
        <v/>
      </c>
      <c r="LY105" s="197" t="str">
        <f t="shared" si="1610"/>
        <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t="str">
        <f t="shared" si="1481"/>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f>
        <v/>
      </c>
      <c r="G107" s="200" t="str">
        <f>IF(AND('World Cup'!$B$61&lt;&gt;"",'World Cup'!$C$61&lt;&gt;""),'World Cup'!$C$61,"")</f>
        <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f>
        <v/>
      </c>
      <c r="G108" s="200" t="str">
        <f>IF(AND('World Cup'!$E$61&lt;&gt;"",'World Cup'!$F$61&lt;&gt;""),'World Cup'!$F$61,"")</f>
        <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f>
        <v/>
      </c>
      <c r="G109" s="200" t="str">
        <f>IF(AND('World Cup'!$H$61&lt;&gt;"",'World Cup'!$I$61&lt;&gt;""),'World Cup'!$I$61,"")</f>
        <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f>
        <v/>
      </c>
      <c r="G110" s="200" t="str">
        <f>IF(AND('World Cup'!$K$61&lt;&gt;"",'World Cup'!$L$61&lt;&gt;""),'World Cup'!$L$61,"")</f>
        <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f>
        <v/>
      </c>
      <c r="G111" s="200" t="str">
        <f>IF(AND('World Cup'!$N$61&lt;&gt;"",'World Cup'!$O$61&lt;&gt;""),'World Cup'!$O$61,"")</f>
        <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f>
        <v/>
      </c>
      <c r="G112" s="200" t="str">
        <f>IF(AND('World Cup'!$Q$61&lt;&gt;"",'World Cup'!$R$61&lt;&gt;""),'World Cup'!$R$61,"")</f>
        <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f>
        <v/>
      </c>
      <c r="G113" s="200" t="str">
        <f>IF(AND('World Cup'!$T$61&lt;&gt;"",'World Cup'!$U$61&lt;&gt;""),'World Cup'!$U$61,"")</f>
        <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f>
        <v/>
      </c>
      <c r="G114" s="200" t="str">
        <f>IF(AND('World Cup'!$W$61&lt;&gt;"",'World Cup'!$X$61&lt;&gt;""),'World Cup'!$X$61,"")</f>
        <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f>
        <v/>
      </c>
      <c r="G116" s="200" t="str">
        <f>IF(AND('World Cup'!$C$71&lt;&gt;"",'World Cup'!$E$71&lt;&gt;""),'World Cup'!$E$71,"")</f>
        <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f>
        <v/>
      </c>
      <c r="G117" s="200" t="str">
        <f>IF(AND('World Cup'!$I$71&lt;&gt;"",'World Cup'!$K$71&lt;&gt;""),'World Cup'!$K$71,"")</f>
        <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f>
        <v/>
      </c>
      <c r="G118" s="200" t="str">
        <f>IF(AND('World Cup'!$O$71&lt;&gt;"",'World Cup'!$Q$71&lt;&gt;""),'World Cup'!$Q$71,"")</f>
        <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f>
        <v/>
      </c>
      <c r="G119" s="200" t="str">
        <f>IF(AND('World Cup'!$U$71&lt;&gt;"",'World Cup'!$W$71&lt;&gt;""),'World Cup'!$W$71,"")</f>
        <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f>
        <v/>
      </c>
      <c r="G121" s="200" t="str">
        <f>IF(AND('World Cup'!$F$81&lt;&gt;"",'World Cup'!$H$81&lt;&gt;""),'World Cup'!$H$81,"")</f>
        <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f>
        <v/>
      </c>
      <c r="G122" s="200" t="str">
        <f>IF(AND('World Cup'!$R$81&lt;&gt;"",'World Cup'!$T$81&lt;&gt;""),'World Cup'!$T$81,"")</f>
        <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1</v>
      </c>
      <c r="P134" s="345">
        <f t="shared" si="1717"/>
        <v>0</v>
      </c>
      <c r="Q134" s="345">
        <f t="shared" si="1718"/>
        <v>0</v>
      </c>
      <c r="R134" s="345">
        <f t="shared" si="1719"/>
        <v>0</v>
      </c>
      <c r="S134" s="345">
        <f t="shared" si="1720"/>
        <v>0</v>
      </c>
      <c r="T134" s="346"/>
      <c r="V134" s="147"/>
      <c r="W134" s="147"/>
      <c r="X134" s="147"/>
      <c r="Y134" s="347"/>
      <c r="Z134" s="345"/>
      <c r="AA134" s="345"/>
      <c r="AB134" s="345">
        <f t="shared" si="1721"/>
        <v>1</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1</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1</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1</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1</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1</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1</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1</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1</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1</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1</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1</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1</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1</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1</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1</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1</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1</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1</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1</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1</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1</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1</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1</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1</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1</v>
      </c>
      <c r="P135" s="345">
        <f t="shared" si="1717"/>
        <v>0</v>
      </c>
      <c r="Q135" s="345">
        <f t="shared" si="1718"/>
        <v>0</v>
      </c>
      <c r="R135" s="345">
        <f t="shared" si="1719"/>
        <v>0</v>
      </c>
      <c r="S135" s="345">
        <f t="shared" si="1720"/>
        <v>0</v>
      </c>
      <c r="T135" s="346"/>
      <c r="V135" s="147"/>
      <c r="W135" s="147"/>
      <c r="X135" s="147"/>
      <c r="Y135" s="347"/>
      <c r="Z135" s="345"/>
      <c r="AA135" s="345"/>
      <c r="AB135" s="345">
        <f t="shared" si="1721"/>
        <v>1</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1</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1</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1</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1</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1</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1</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1</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1</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1</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1</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1</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1</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1</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1</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1</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1</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1</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1</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1</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1</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1</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1</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1</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1</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1</v>
      </c>
      <c r="P136" s="345">
        <f t="shared" si="1717"/>
        <v>0</v>
      </c>
      <c r="Q136" s="345">
        <f t="shared" si="1718"/>
        <v>0</v>
      </c>
      <c r="R136" s="345">
        <f t="shared" si="1719"/>
        <v>0</v>
      </c>
      <c r="S136" s="345">
        <f t="shared" si="1720"/>
        <v>0</v>
      </c>
      <c r="T136" s="346"/>
      <c r="V136" s="147"/>
      <c r="W136" s="147"/>
      <c r="X136" s="147"/>
      <c r="Y136" s="347"/>
      <c r="Z136" s="345"/>
      <c r="AA136" s="345"/>
      <c r="AB136" s="345">
        <f t="shared" si="1721"/>
        <v>1</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1</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1</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1</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1</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1</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1</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1</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1</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1</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1</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1</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1</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1</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1</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1</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1</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1</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1</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1</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1</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1</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1</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1</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1</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1</v>
      </c>
      <c r="P137" s="345">
        <f t="shared" si="1717"/>
        <v>0</v>
      </c>
      <c r="Q137" s="345">
        <f t="shared" si="1718"/>
        <v>0</v>
      </c>
      <c r="R137" s="345">
        <f t="shared" si="1719"/>
        <v>0</v>
      </c>
      <c r="S137" s="345">
        <f t="shared" si="1720"/>
        <v>0</v>
      </c>
      <c r="T137" s="346"/>
      <c r="V137" s="147"/>
      <c r="W137" s="147"/>
      <c r="X137" s="147"/>
      <c r="Y137" s="347"/>
      <c r="Z137" s="345"/>
      <c r="AA137" s="345"/>
      <c r="AB137" s="345">
        <f t="shared" si="1721"/>
        <v>1</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1</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1</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1</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1</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1</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1</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1</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1</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1</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1</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1</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1</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1</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1</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1</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1</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1</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1</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1</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1</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1</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1</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1</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1</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1</v>
      </c>
      <c r="P138" s="345">
        <f t="shared" si="1717"/>
        <v>0</v>
      </c>
      <c r="Q138" s="345">
        <f t="shared" si="1718"/>
        <v>0</v>
      </c>
      <c r="R138" s="345">
        <f t="shared" si="1719"/>
        <v>0</v>
      </c>
      <c r="S138" s="345">
        <f t="shared" si="1720"/>
        <v>0</v>
      </c>
      <c r="T138" s="346"/>
      <c r="V138" s="147"/>
      <c r="W138" s="147"/>
      <c r="X138" s="147"/>
      <c r="Y138" s="347"/>
      <c r="Z138" s="345"/>
      <c r="AA138" s="345"/>
      <c r="AB138" s="345">
        <f t="shared" si="1721"/>
        <v>1</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1</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1</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1</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1</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1</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1</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1</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1</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1</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1</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1</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1</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1</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1</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1</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1</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1</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1</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1</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1</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1</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1</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1</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1</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1</v>
      </c>
      <c r="P139" s="345">
        <f t="shared" si="1717"/>
        <v>0</v>
      </c>
      <c r="Q139" s="345">
        <f t="shared" si="1718"/>
        <v>0</v>
      </c>
      <c r="R139" s="345">
        <f t="shared" si="1719"/>
        <v>0</v>
      </c>
      <c r="S139" s="345">
        <f t="shared" si="1720"/>
        <v>0</v>
      </c>
      <c r="T139" s="346"/>
      <c r="Y139" s="346"/>
      <c r="Z139" s="346"/>
      <c r="AA139" s="346"/>
      <c r="AB139" s="345">
        <f t="shared" si="1721"/>
        <v>1</v>
      </c>
      <c r="AC139" s="345">
        <f t="shared" si="1722"/>
        <v>0</v>
      </c>
      <c r="AD139" s="345">
        <f t="shared" si="1723"/>
        <v>0</v>
      </c>
      <c r="AE139" s="345">
        <f t="shared" si="1724"/>
        <v>0</v>
      </c>
      <c r="AF139" s="345">
        <f t="shared" si="1725"/>
        <v>0</v>
      </c>
      <c r="AG139" s="346"/>
      <c r="AL139" s="346"/>
      <c r="AM139" s="346"/>
      <c r="AN139" s="346"/>
      <c r="AO139" s="345">
        <f t="shared" si="1726"/>
        <v>1</v>
      </c>
      <c r="AP139" s="345">
        <f t="shared" si="1727"/>
        <v>0</v>
      </c>
      <c r="AQ139" s="345">
        <f t="shared" si="1728"/>
        <v>0</v>
      </c>
      <c r="AR139" s="345">
        <f t="shared" si="1729"/>
        <v>0</v>
      </c>
      <c r="AS139" s="345">
        <f t="shared" si="1730"/>
        <v>0</v>
      </c>
      <c r="AT139" s="346"/>
      <c r="AY139" s="346"/>
      <c r="AZ139" s="346"/>
      <c r="BA139" s="346"/>
      <c r="BB139" s="345">
        <f t="shared" si="1731"/>
        <v>1</v>
      </c>
      <c r="BC139" s="345">
        <f t="shared" si="1732"/>
        <v>0</v>
      </c>
      <c r="BD139" s="345">
        <f t="shared" si="1733"/>
        <v>0</v>
      </c>
      <c r="BE139" s="345">
        <f t="shared" si="1734"/>
        <v>0</v>
      </c>
      <c r="BF139" s="345">
        <f t="shared" si="1735"/>
        <v>0</v>
      </c>
      <c r="BG139" s="346"/>
      <c r="BL139" s="346"/>
      <c r="BM139" s="346"/>
      <c r="BN139" s="346"/>
      <c r="BO139" s="345">
        <f t="shared" si="1736"/>
        <v>1</v>
      </c>
      <c r="BP139" s="345">
        <f t="shared" si="1737"/>
        <v>0</v>
      </c>
      <c r="BQ139" s="345">
        <f t="shared" si="1738"/>
        <v>0</v>
      </c>
      <c r="BR139" s="345">
        <f t="shared" si="1739"/>
        <v>0</v>
      </c>
      <c r="BS139" s="345">
        <f t="shared" si="1740"/>
        <v>0</v>
      </c>
      <c r="BT139" s="346"/>
      <c r="BY139" s="346"/>
      <c r="BZ139" s="346"/>
      <c r="CA139" s="346"/>
      <c r="CB139" s="345">
        <f t="shared" si="1741"/>
        <v>1</v>
      </c>
      <c r="CC139" s="345">
        <f t="shared" si="1742"/>
        <v>0</v>
      </c>
      <c r="CD139" s="345">
        <f t="shared" si="1743"/>
        <v>0</v>
      </c>
      <c r="CE139" s="345">
        <f t="shared" si="1744"/>
        <v>0</v>
      </c>
      <c r="CF139" s="345">
        <f t="shared" si="1745"/>
        <v>0</v>
      </c>
      <c r="CG139" s="346"/>
      <c r="CL139" s="346"/>
      <c r="CM139" s="346"/>
      <c r="CN139" s="346"/>
      <c r="CO139" s="345">
        <f t="shared" si="1746"/>
        <v>1</v>
      </c>
      <c r="CP139" s="345">
        <f t="shared" si="1747"/>
        <v>0</v>
      </c>
      <c r="CQ139" s="345">
        <f t="shared" si="1748"/>
        <v>0</v>
      </c>
      <c r="CR139" s="345">
        <f t="shared" si="1749"/>
        <v>0</v>
      </c>
      <c r="CS139" s="345">
        <f t="shared" si="1750"/>
        <v>0</v>
      </c>
      <c r="CT139" s="346"/>
      <c r="CY139" s="346"/>
      <c r="CZ139" s="346"/>
      <c r="DA139" s="346"/>
      <c r="DB139" s="345">
        <f t="shared" si="1751"/>
        <v>1</v>
      </c>
      <c r="DC139" s="345">
        <f t="shared" si="1752"/>
        <v>0</v>
      </c>
      <c r="DD139" s="345">
        <f t="shared" si="1753"/>
        <v>0</v>
      </c>
      <c r="DE139" s="345">
        <f t="shared" si="1754"/>
        <v>0</v>
      </c>
      <c r="DF139" s="345">
        <f t="shared" si="1755"/>
        <v>0</v>
      </c>
      <c r="DG139" s="346"/>
      <c r="DL139" s="346"/>
      <c r="DM139" s="346"/>
      <c r="DN139" s="346"/>
      <c r="DO139" s="345">
        <f t="shared" si="1756"/>
        <v>1</v>
      </c>
      <c r="DP139" s="345">
        <f t="shared" si="1757"/>
        <v>0</v>
      </c>
      <c r="DQ139" s="345">
        <f t="shared" si="1758"/>
        <v>0</v>
      </c>
      <c r="DR139" s="345">
        <f t="shared" si="1759"/>
        <v>0</v>
      </c>
      <c r="DS139" s="345">
        <f t="shared" si="1760"/>
        <v>0</v>
      </c>
      <c r="DT139" s="346"/>
      <c r="DY139" s="346"/>
      <c r="DZ139" s="346"/>
      <c r="EA139" s="346"/>
      <c r="EB139" s="345">
        <f t="shared" si="1761"/>
        <v>1</v>
      </c>
      <c r="EC139" s="345">
        <f t="shared" si="1762"/>
        <v>0</v>
      </c>
      <c r="ED139" s="345">
        <f t="shared" si="1763"/>
        <v>0</v>
      </c>
      <c r="EE139" s="345">
        <f t="shared" si="1764"/>
        <v>0</v>
      </c>
      <c r="EF139" s="345">
        <f t="shared" si="1765"/>
        <v>0</v>
      </c>
      <c r="EG139" s="346"/>
      <c r="EL139" s="346"/>
      <c r="EM139" s="346"/>
      <c r="EN139" s="346"/>
      <c r="EO139" s="345">
        <f t="shared" si="1766"/>
        <v>1</v>
      </c>
      <c r="EP139" s="345">
        <f t="shared" si="1767"/>
        <v>0</v>
      </c>
      <c r="EQ139" s="345">
        <f t="shared" si="1768"/>
        <v>0</v>
      </c>
      <c r="ER139" s="345">
        <f t="shared" si="1769"/>
        <v>0</v>
      </c>
      <c r="ES139" s="345">
        <f t="shared" si="1770"/>
        <v>0</v>
      </c>
      <c r="ET139" s="346"/>
      <c r="EY139" s="346"/>
      <c r="EZ139" s="346"/>
      <c r="FA139" s="346"/>
      <c r="FB139" s="345">
        <f t="shared" si="1771"/>
        <v>1</v>
      </c>
      <c r="FC139" s="345">
        <f t="shared" si="1772"/>
        <v>0</v>
      </c>
      <c r="FD139" s="345">
        <f t="shared" si="1773"/>
        <v>0</v>
      </c>
      <c r="FE139" s="345">
        <f t="shared" si="1774"/>
        <v>0</v>
      </c>
      <c r="FF139" s="345">
        <f t="shared" si="1775"/>
        <v>0</v>
      </c>
      <c r="FG139" s="346"/>
      <c r="FL139" s="346"/>
      <c r="FM139" s="346"/>
      <c r="FN139" s="346"/>
      <c r="FO139" s="345">
        <f t="shared" si="1776"/>
        <v>1</v>
      </c>
      <c r="FP139" s="345">
        <f t="shared" si="1777"/>
        <v>0</v>
      </c>
      <c r="FQ139" s="345">
        <f t="shared" si="1778"/>
        <v>0</v>
      </c>
      <c r="FR139" s="345">
        <f t="shared" si="1779"/>
        <v>0</v>
      </c>
      <c r="FS139" s="345">
        <f t="shared" si="1780"/>
        <v>0</v>
      </c>
      <c r="FT139" s="346"/>
      <c r="FY139" s="346"/>
      <c r="FZ139" s="346"/>
      <c r="GA139" s="346"/>
      <c r="GB139" s="345">
        <f t="shared" si="1781"/>
        <v>1</v>
      </c>
      <c r="GC139" s="345">
        <f t="shared" si="1782"/>
        <v>0</v>
      </c>
      <c r="GD139" s="345">
        <f t="shared" si="1783"/>
        <v>0</v>
      </c>
      <c r="GE139" s="345">
        <f t="shared" si="1784"/>
        <v>0</v>
      </c>
      <c r="GF139" s="345">
        <f t="shared" si="1785"/>
        <v>0</v>
      </c>
      <c r="GG139" s="346"/>
      <c r="GL139" s="346"/>
      <c r="GM139" s="346"/>
      <c r="GN139" s="346"/>
      <c r="GO139" s="345">
        <f t="shared" si="1786"/>
        <v>1</v>
      </c>
      <c r="GP139" s="345">
        <f t="shared" si="1787"/>
        <v>0</v>
      </c>
      <c r="GQ139" s="345">
        <f t="shared" si="1788"/>
        <v>0</v>
      </c>
      <c r="GR139" s="345">
        <f t="shared" si="1789"/>
        <v>0</v>
      </c>
      <c r="GS139" s="345">
        <f t="shared" si="1790"/>
        <v>0</v>
      </c>
      <c r="GT139" s="346"/>
      <c r="GY139" s="346"/>
      <c r="GZ139" s="346"/>
      <c r="HA139" s="346"/>
      <c r="HB139" s="345">
        <f t="shared" si="1791"/>
        <v>1</v>
      </c>
      <c r="HC139" s="345">
        <f t="shared" si="1792"/>
        <v>0</v>
      </c>
      <c r="HD139" s="345">
        <f t="shared" si="1793"/>
        <v>0</v>
      </c>
      <c r="HE139" s="345">
        <f t="shared" si="1794"/>
        <v>0</v>
      </c>
      <c r="HF139" s="345">
        <f t="shared" si="1795"/>
        <v>0</v>
      </c>
      <c r="HG139" s="346"/>
      <c r="HL139" s="346"/>
      <c r="HM139" s="346"/>
      <c r="HN139" s="346"/>
      <c r="HO139" s="345">
        <f t="shared" si="1796"/>
        <v>1</v>
      </c>
      <c r="HP139" s="345">
        <f t="shared" si="1797"/>
        <v>0</v>
      </c>
      <c r="HQ139" s="345">
        <f t="shared" si="1798"/>
        <v>0</v>
      </c>
      <c r="HR139" s="345">
        <f t="shared" si="1799"/>
        <v>0</v>
      </c>
      <c r="HS139" s="345">
        <f t="shared" si="1800"/>
        <v>0</v>
      </c>
      <c r="HT139" s="346"/>
      <c r="HY139" s="346"/>
      <c r="HZ139" s="346"/>
      <c r="IA139" s="346"/>
      <c r="IB139" s="345">
        <f t="shared" si="1801"/>
        <v>1</v>
      </c>
      <c r="IC139" s="345">
        <f t="shared" si="1802"/>
        <v>0</v>
      </c>
      <c r="ID139" s="345">
        <f t="shared" si="1803"/>
        <v>0</v>
      </c>
      <c r="IE139" s="345">
        <f t="shared" si="1804"/>
        <v>0</v>
      </c>
      <c r="IF139" s="345">
        <f t="shared" si="1805"/>
        <v>0</v>
      </c>
      <c r="IG139" s="346"/>
      <c r="IL139" s="346"/>
      <c r="IM139" s="346"/>
      <c r="IN139" s="346"/>
      <c r="IO139" s="345">
        <f t="shared" si="1806"/>
        <v>1</v>
      </c>
      <c r="IP139" s="345">
        <f t="shared" si="1807"/>
        <v>0</v>
      </c>
      <c r="IQ139" s="345">
        <f t="shared" si="1808"/>
        <v>0</v>
      </c>
      <c r="IR139" s="345">
        <f t="shared" si="1809"/>
        <v>0</v>
      </c>
      <c r="IS139" s="345">
        <f t="shared" si="1810"/>
        <v>0</v>
      </c>
      <c r="IT139" s="346"/>
      <c r="IY139" s="346"/>
      <c r="IZ139" s="346"/>
      <c r="JA139" s="346"/>
      <c r="JB139" s="345">
        <f t="shared" si="1811"/>
        <v>1</v>
      </c>
      <c r="JC139" s="345">
        <f t="shared" si="1812"/>
        <v>0</v>
      </c>
      <c r="JD139" s="345">
        <f t="shared" si="1813"/>
        <v>0</v>
      </c>
      <c r="JE139" s="345">
        <f t="shared" si="1814"/>
        <v>0</v>
      </c>
      <c r="JF139" s="345">
        <f t="shared" si="1815"/>
        <v>0</v>
      </c>
      <c r="JG139" s="346"/>
      <c r="JL139" s="346"/>
      <c r="JM139" s="346"/>
      <c r="JN139" s="346"/>
      <c r="JO139" s="345">
        <f t="shared" si="1816"/>
        <v>1</v>
      </c>
      <c r="JP139" s="345">
        <f t="shared" si="1817"/>
        <v>0</v>
      </c>
      <c r="JQ139" s="345">
        <f t="shared" si="1818"/>
        <v>0</v>
      </c>
      <c r="JR139" s="345">
        <f t="shared" si="1819"/>
        <v>0</v>
      </c>
      <c r="JS139" s="345">
        <f t="shared" si="1820"/>
        <v>0</v>
      </c>
      <c r="JT139" s="346"/>
      <c r="JY139" s="346"/>
      <c r="JZ139" s="346"/>
      <c r="KA139" s="346"/>
      <c r="KB139" s="345">
        <f t="shared" si="1821"/>
        <v>1</v>
      </c>
      <c r="KC139" s="345">
        <f t="shared" si="1822"/>
        <v>0</v>
      </c>
      <c r="KD139" s="345">
        <f t="shared" si="1823"/>
        <v>0</v>
      </c>
      <c r="KE139" s="345">
        <f t="shared" si="1824"/>
        <v>0</v>
      </c>
      <c r="KF139" s="345">
        <f t="shared" si="1825"/>
        <v>0</v>
      </c>
      <c r="KG139" s="346"/>
      <c r="KL139" s="346"/>
      <c r="KM139" s="346"/>
      <c r="KN139" s="346"/>
      <c r="KO139" s="345">
        <f t="shared" si="1826"/>
        <v>1</v>
      </c>
      <c r="KP139" s="345">
        <f t="shared" si="1827"/>
        <v>0</v>
      </c>
      <c r="KQ139" s="345">
        <f t="shared" si="1828"/>
        <v>0</v>
      </c>
      <c r="KR139" s="345">
        <f t="shared" si="1829"/>
        <v>0</v>
      </c>
      <c r="KS139" s="345">
        <f t="shared" si="1830"/>
        <v>0</v>
      </c>
      <c r="KT139" s="346"/>
      <c r="KY139" s="346"/>
      <c r="KZ139" s="346"/>
      <c r="LA139" s="346"/>
      <c r="LB139" s="345">
        <f t="shared" si="1831"/>
        <v>1</v>
      </c>
      <c r="LC139" s="345">
        <f t="shared" si="1832"/>
        <v>0</v>
      </c>
      <c r="LD139" s="345">
        <f t="shared" si="1833"/>
        <v>0</v>
      </c>
      <c r="LE139" s="345">
        <f t="shared" si="1834"/>
        <v>0</v>
      </c>
      <c r="LF139" s="345">
        <f t="shared" si="1835"/>
        <v>0</v>
      </c>
      <c r="LG139" s="346"/>
      <c r="LL139" s="346"/>
      <c r="LM139" s="346"/>
      <c r="LN139" s="346"/>
      <c r="LO139" s="345">
        <f t="shared" si="1836"/>
        <v>1</v>
      </c>
      <c r="LP139" s="345">
        <f t="shared" si="1837"/>
        <v>0</v>
      </c>
      <c r="LQ139" s="345">
        <f t="shared" si="1838"/>
        <v>0</v>
      </c>
      <c r="LR139" s="345">
        <f t="shared" si="1839"/>
        <v>0</v>
      </c>
      <c r="LS139" s="345">
        <f t="shared" si="1840"/>
        <v>0</v>
      </c>
      <c r="LT139" s="346"/>
      <c r="LY139" s="346"/>
      <c r="LZ139" s="346"/>
      <c r="MA139" s="346"/>
      <c r="MB139" s="345">
        <f t="shared" si="1841"/>
        <v>1</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1</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1</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1</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1</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1</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1</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1</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1</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1</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1</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1</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1</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1</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1</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1</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1</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1</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1</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1</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1</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1</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1</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1</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1</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1</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1</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1</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1</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1</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1</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1</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1</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1</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1</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1</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1</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1</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1</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1</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1</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1</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1</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1</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1</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1</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1</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1</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1</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1</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1</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1</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1</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1</v>
      </c>
      <c r="P143" s="345">
        <f t="shared" si="1847"/>
        <v>0</v>
      </c>
      <c r="Q143" s="345">
        <f t="shared" si="1848"/>
        <v>0</v>
      </c>
      <c r="R143" s="345">
        <f t="shared" si="1849"/>
        <v>0</v>
      </c>
      <c r="S143" s="345">
        <f t="shared" si="1850"/>
        <v>0</v>
      </c>
      <c r="T143" s="346"/>
      <c r="V143"/>
      <c r="W143"/>
      <c r="X143"/>
      <c r="Y143" s="345"/>
      <c r="Z143" s="345"/>
      <c r="AA143" s="345"/>
      <c r="AB143" s="345">
        <f t="shared" si="1851"/>
        <v>1</v>
      </c>
      <c r="AC143" s="345">
        <f t="shared" si="1852"/>
        <v>0</v>
      </c>
      <c r="AD143" s="345">
        <f t="shared" si="1853"/>
        <v>0</v>
      </c>
      <c r="AE143" s="345">
        <f t="shared" si="1854"/>
        <v>0</v>
      </c>
      <c r="AF143" s="345">
        <f t="shared" si="1855"/>
        <v>0</v>
      </c>
      <c r="AG143" s="346"/>
      <c r="AI143"/>
      <c r="AJ143"/>
      <c r="AK143"/>
      <c r="AL143" s="345"/>
      <c r="AM143" s="345"/>
      <c r="AN143" s="345"/>
      <c r="AO143" s="345">
        <f t="shared" si="1856"/>
        <v>1</v>
      </c>
      <c r="AP143" s="345">
        <f t="shared" si="1857"/>
        <v>0</v>
      </c>
      <c r="AQ143" s="345">
        <f t="shared" si="1858"/>
        <v>0</v>
      </c>
      <c r="AR143" s="345">
        <f t="shared" si="1859"/>
        <v>0</v>
      </c>
      <c r="AS143" s="345">
        <f t="shared" si="1860"/>
        <v>0</v>
      </c>
      <c r="AT143" s="346"/>
      <c r="AV143"/>
      <c r="AW143"/>
      <c r="AX143"/>
      <c r="AY143" s="345"/>
      <c r="AZ143" s="345"/>
      <c r="BA143" s="345"/>
      <c r="BB143" s="345">
        <f t="shared" si="1861"/>
        <v>1</v>
      </c>
      <c r="BC143" s="345">
        <f t="shared" si="1862"/>
        <v>0</v>
      </c>
      <c r="BD143" s="345">
        <f t="shared" si="1863"/>
        <v>0</v>
      </c>
      <c r="BE143" s="345">
        <f t="shared" si="1864"/>
        <v>0</v>
      </c>
      <c r="BF143" s="345">
        <f t="shared" si="1865"/>
        <v>0</v>
      </c>
      <c r="BG143" s="346"/>
      <c r="BI143"/>
      <c r="BJ143"/>
      <c r="BK143"/>
      <c r="BL143" s="345"/>
      <c r="BM143" s="345"/>
      <c r="BN143" s="345"/>
      <c r="BO143" s="345">
        <f t="shared" si="1866"/>
        <v>1</v>
      </c>
      <c r="BP143" s="345">
        <f t="shared" si="1867"/>
        <v>0</v>
      </c>
      <c r="BQ143" s="345">
        <f t="shared" si="1868"/>
        <v>0</v>
      </c>
      <c r="BR143" s="345">
        <f t="shared" si="1869"/>
        <v>0</v>
      </c>
      <c r="BS143" s="345">
        <f t="shared" si="1870"/>
        <v>0</v>
      </c>
      <c r="BT143" s="346"/>
      <c r="BV143"/>
      <c r="BW143"/>
      <c r="BX143"/>
      <c r="BY143" s="345"/>
      <c r="BZ143" s="345"/>
      <c r="CA143" s="345"/>
      <c r="CB143" s="345">
        <f t="shared" si="1871"/>
        <v>1</v>
      </c>
      <c r="CC143" s="345">
        <f t="shared" si="1872"/>
        <v>0</v>
      </c>
      <c r="CD143" s="345">
        <f t="shared" si="1873"/>
        <v>0</v>
      </c>
      <c r="CE143" s="345">
        <f t="shared" si="1874"/>
        <v>0</v>
      </c>
      <c r="CF143" s="345">
        <f t="shared" si="1875"/>
        <v>0</v>
      </c>
      <c r="CG143" s="346"/>
      <c r="CI143"/>
      <c r="CJ143"/>
      <c r="CK143"/>
      <c r="CL143" s="345"/>
      <c r="CM143" s="345"/>
      <c r="CN143" s="345"/>
      <c r="CO143" s="345">
        <f t="shared" si="1876"/>
        <v>1</v>
      </c>
      <c r="CP143" s="345">
        <f t="shared" si="1877"/>
        <v>0</v>
      </c>
      <c r="CQ143" s="345">
        <f t="shared" si="1878"/>
        <v>0</v>
      </c>
      <c r="CR143" s="345">
        <f t="shared" si="1879"/>
        <v>0</v>
      </c>
      <c r="CS143" s="345">
        <f t="shared" si="1880"/>
        <v>0</v>
      </c>
      <c r="CT143" s="346"/>
      <c r="CV143"/>
      <c r="CW143"/>
      <c r="CX143"/>
      <c r="CY143" s="345"/>
      <c r="CZ143" s="345"/>
      <c r="DA143" s="345"/>
      <c r="DB143" s="345">
        <f t="shared" si="1881"/>
        <v>1</v>
      </c>
      <c r="DC143" s="345">
        <f t="shared" si="1882"/>
        <v>0</v>
      </c>
      <c r="DD143" s="345">
        <f t="shared" si="1883"/>
        <v>0</v>
      </c>
      <c r="DE143" s="345">
        <f t="shared" si="1884"/>
        <v>0</v>
      </c>
      <c r="DF143" s="345">
        <f t="shared" si="1885"/>
        <v>0</v>
      </c>
      <c r="DG143" s="346"/>
      <c r="DI143"/>
      <c r="DJ143"/>
      <c r="DK143"/>
      <c r="DL143" s="345"/>
      <c r="DM143" s="345"/>
      <c r="DN143" s="345"/>
      <c r="DO143" s="345">
        <f t="shared" si="1886"/>
        <v>1</v>
      </c>
      <c r="DP143" s="345">
        <f t="shared" si="1887"/>
        <v>0</v>
      </c>
      <c r="DQ143" s="345">
        <f t="shared" si="1888"/>
        <v>0</v>
      </c>
      <c r="DR143" s="345">
        <f t="shared" si="1889"/>
        <v>0</v>
      </c>
      <c r="DS143" s="345">
        <f t="shared" si="1890"/>
        <v>0</v>
      </c>
      <c r="DT143" s="346"/>
      <c r="DV143"/>
      <c r="DW143"/>
      <c r="DX143"/>
      <c r="DY143" s="345"/>
      <c r="DZ143" s="345"/>
      <c r="EA143" s="345"/>
      <c r="EB143" s="345">
        <f t="shared" si="1891"/>
        <v>1</v>
      </c>
      <c r="EC143" s="345">
        <f t="shared" si="1892"/>
        <v>0</v>
      </c>
      <c r="ED143" s="345">
        <f t="shared" si="1893"/>
        <v>0</v>
      </c>
      <c r="EE143" s="345">
        <f t="shared" si="1894"/>
        <v>0</v>
      </c>
      <c r="EF143" s="345">
        <f t="shared" si="1895"/>
        <v>0</v>
      </c>
      <c r="EG143" s="346"/>
      <c r="EI143"/>
      <c r="EJ143"/>
      <c r="EK143"/>
      <c r="EL143" s="345"/>
      <c r="EM143" s="345"/>
      <c r="EN143" s="345"/>
      <c r="EO143" s="345">
        <f t="shared" si="1896"/>
        <v>1</v>
      </c>
      <c r="EP143" s="345">
        <f t="shared" si="1897"/>
        <v>0</v>
      </c>
      <c r="EQ143" s="345">
        <f t="shared" si="1898"/>
        <v>0</v>
      </c>
      <c r="ER143" s="345">
        <f t="shared" si="1899"/>
        <v>0</v>
      </c>
      <c r="ES143" s="345">
        <f t="shared" si="1900"/>
        <v>0</v>
      </c>
      <c r="ET143" s="346"/>
      <c r="EV143"/>
      <c r="EW143"/>
      <c r="EX143"/>
      <c r="EY143" s="345"/>
      <c r="EZ143" s="345"/>
      <c r="FA143" s="345"/>
      <c r="FB143" s="345">
        <f t="shared" si="1901"/>
        <v>1</v>
      </c>
      <c r="FC143" s="345">
        <f t="shared" si="1902"/>
        <v>0</v>
      </c>
      <c r="FD143" s="345">
        <f t="shared" si="1903"/>
        <v>0</v>
      </c>
      <c r="FE143" s="345">
        <f t="shared" si="1904"/>
        <v>0</v>
      </c>
      <c r="FF143" s="345">
        <f t="shared" si="1905"/>
        <v>0</v>
      </c>
      <c r="FG143" s="346"/>
      <c r="FI143"/>
      <c r="FJ143"/>
      <c r="FK143"/>
      <c r="FL143" s="345"/>
      <c r="FM143" s="345"/>
      <c r="FN143" s="345"/>
      <c r="FO143" s="345">
        <f t="shared" si="1906"/>
        <v>1</v>
      </c>
      <c r="FP143" s="345">
        <f t="shared" si="1907"/>
        <v>0</v>
      </c>
      <c r="FQ143" s="345">
        <f t="shared" si="1908"/>
        <v>0</v>
      </c>
      <c r="FR143" s="345">
        <f t="shared" si="1909"/>
        <v>0</v>
      </c>
      <c r="FS143" s="345">
        <f t="shared" si="1910"/>
        <v>0</v>
      </c>
      <c r="FT143" s="346"/>
      <c r="FV143"/>
      <c r="FW143"/>
      <c r="FX143"/>
      <c r="FY143" s="345"/>
      <c r="FZ143" s="345"/>
      <c r="GA143" s="345"/>
      <c r="GB143" s="345">
        <f t="shared" si="1911"/>
        <v>1</v>
      </c>
      <c r="GC143" s="345">
        <f t="shared" si="1912"/>
        <v>0</v>
      </c>
      <c r="GD143" s="345">
        <f t="shared" si="1913"/>
        <v>0</v>
      </c>
      <c r="GE143" s="345">
        <f t="shared" si="1914"/>
        <v>0</v>
      </c>
      <c r="GF143" s="345">
        <f t="shared" si="1915"/>
        <v>0</v>
      </c>
      <c r="GG143" s="346"/>
      <c r="GI143"/>
      <c r="GJ143"/>
      <c r="GK143"/>
      <c r="GL143" s="345"/>
      <c r="GM143" s="345"/>
      <c r="GN143" s="345"/>
      <c r="GO143" s="345">
        <f t="shared" si="1916"/>
        <v>1</v>
      </c>
      <c r="GP143" s="345">
        <f t="shared" si="1917"/>
        <v>0</v>
      </c>
      <c r="GQ143" s="345">
        <f t="shared" si="1918"/>
        <v>0</v>
      </c>
      <c r="GR143" s="345">
        <f t="shared" si="1919"/>
        <v>0</v>
      </c>
      <c r="GS143" s="345">
        <f t="shared" si="1920"/>
        <v>0</v>
      </c>
      <c r="GT143" s="346"/>
      <c r="GV143"/>
      <c r="GW143"/>
      <c r="GX143"/>
      <c r="GY143" s="345"/>
      <c r="GZ143" s="345"/>
      <c r="HA143" s="345"/>
      <c r="HB143" s="345">
        <f t="shared" si="1921"/>
        <v>1</v>
      </c>
      <c r="HC143" s="345">
        <f t="shared" si="1922"/>
        <v>0</v>
      </c>
      <c r="HD143" s="345">
        <f t="shared" si="1923"/>
        <v>0</v>
      </c>
      <c r="HE143" s="345">
        <f t="shared" si="1924"/>
        <v>0</v>
      </c>
      <c r="HF143" s="345">
        <f t="shared" si="1925"/>
        <v>0</v>
      </c>
      <c r="HG143" s="346"/>
      <c r="HI143"/>
      <c r="HJ143"/>
      <c r="HK143"/>
      <c r="HL143" s="345"/>
      <c r="HM143" s="345"/>
      <c r="HN143" s="345"/>
      <c r="HO143" s="345">
        <f t="shared" si="1926"/>
        <v>1</v>
      </c>
      <c r="HP143" s="345">
        <f t="shared" si="1927"/>
        <v>0</v>
      </c>
      <c r="HQ143" s="345">
        <f t="shared" si="1928"/>
        <v>0</v>
      </c>
      <c r="HR143" s="345">
        <f t="shared" si="1929"/>
        <v>0</v>
      </c>
      <c r="HS143" s="345">
        <f t="shared" si="1930"/>
        <v>0</v>
      </c>
      <c r="HT143" s="346"/>
      <c r="HV143"/>
      <c r="HW143"/>
      <c r="HX143"/>
      <c r="HY143" s="345"/>
      <c r="HZ143" s="345"/>
      <c r="IA143" s="345"/>
      <c r="IB143" s="345">
        <f t="shared" si="1931"/>
        <v>1</v>
      </c>
      <c r="IC143" s="345">
        <f t="shared" si="1932"/>
        <v>0</v>
      </c>
      <c r="ID143" s="345">
        <f t="shared" si="1933"/>
        <v>0</v>
      </c>
      <c r="IE143" s="345">
        <f t="shared" si="1934"/>
        <v>0</v>
      </c>
      <c r="IF143" s="345">
        <f t="shared" si="1935"/>
        <v>0</v>
      </c>
      <c r="IG143" s="346"/>
      <c r="II143"/>
      <c r="IJ143"/>
      <c r="IK143"/>
      <c r="IL143" s="345"/>
      <c r="IM143" s="345"/>
      <c r="IN143" s="345"/>
      <c r="IO143" s="345">
        <f t="shared" si="1936"/>
        <v>1</v>
      </c>
      <c r="IP143" s="345">
        <f t="shared" si="1937"/>
        <v>0</v>
      </c>
      <c r="IQ143" s="345">
        <f t="shared" si="1938"/>
        <v>0</v>
      </c>
      <c r="IR143" s="345">
        <f t="shared" si="1939"/>
        <v>0</v>
      </c>
      <c r="IS143" s="345">
        <f t="shared" si="1940"/>
        <v>0</v>
      </c>
      <c r="IT143" s="346"/>
      <c r="IV143"/>
      <c r="IW143"/>
      <c r="IX143"/>
      <c r="IY143" s="345"/>
      <c r="IZ143" s="345"/>
      <c r="JA143" s="345"/>
      <c r="JB143" s="345">
        <f t="shared" si="1941"/>
        <v>1</v>
      </c>
      <c r="JC143" s="345">
        <f t="shared" si="1942"/>
        <v>0</v>
      </c>
      <c r="JD143" s="345">
        <f t="shared" si="1943"/>
        <v>0</v>
      </c>
      <c r="JE143" s="345">
        <f t="shared" si="1944"/>
        <v>0</v>
      </c>
      <c r="JF143" s="345">
        <f t="shared" si="1945"/>
        <v>0</v>
      </c>
      <c r="JG143" s="346"/>
      <c r="JI143"/>
      <c r="JJ143"/>
      <c r="JK143"/>
      <c r="JL143" s="345"/>
      <c r="JM143" s="345"/>
      <c r="JN143" s="345"/>
      <c r="JO143" s="345">
        <f t="shared" si="1946"/>
        <v>1</v>
      </c>
      <c r="JP143" s="345">
        <f t="shared" si="1947"/>
        <v>0</v>
      </c>
      <c r="JQ143" s="345">
        <f t="shared" si="1948"/>
        <v>0</v>
      </c>
      <c r="JR143" s="345">
        <f t="shared" si="1949"/>
        <v>0</v>
      </c>
      <c r="JS143" s="345">
        <f t="shared" si="1950"/>
        <v>0</v>
      </c>
      <c r="JT143" s="346"/>
      <c r="JV143"/>
      <c r="JW143"/>
      <c r="JX143"/>
      <c r="JY143" s="345"/>
      <c r="JZ143" s="345"/>
      <c r="KA143" s="345"/>
      <c r="KB143" s="345">
        <f t="shared" si="1951"/>
        <v>1</v>
      </c>
      <c r="KC143" s="345">
        <f t="shared" si="1952"/>
        <v>0</v>
      </c>
      <c r="KD143" s="345">
        <f t="shared" si="1953"/>
        <v>0</v>
      </c>
      <c r="KE143" s="345">
        <f t="shared" si="1954"/>
        <v>0</v>
      </c>
      <c r="KF143" s="345">
        <f t="shared" si="1955"/>
        <v>0</v>
      </c>
      <c r="KG143" s="346"/>
      <c r="KI143"/>
      <c r="KJ143"/>
      <c r="KK143"/>
      <c r="KL143" s="345"/>
      <c r="KM143" s="345"/>
      <c r="KN143" s="345"/>
      <c r="KO143" s="345">
        <f t="shared" si="1956"/>
        <v>1</v>
      </c>
      <c r="KP143" s="345">
        <f t="shared" si="1957"/>
        <v>0</v>
      </c>
      <c r="KQ143" s="345">
        <f t="shared" si="1958"/>
        <v>0</v>
      </c>
      <c r="KR143" s="345">
        <f t="shared" si="1959"/>
        <v>0</v>
      </c>
      <c r="KS143" s="345">
        <f t="shared" si="1960"/>
        <v>0</v>
      </c>
      <c r="KT143" s="346"/>
      <c r="KV143"/>
      <c r="KW143"/>
      <c r="KX143"/>
      <c r="KY143" s="345"/>
      <c r="KZ143" s="345"/>
      <c r="LA143" s="345"/>
      <c r="LB143" s="345">
        <f t="shared" si="1961"/>
        <v>1</v>
      </c>
      <c r="LC143" s="345">
        <f t="shared" si="1962"/>
        <v>0</v>
      </c>
      <c r="LD143" s="345">
        <f t="shared" si="1963"/>
        <v>0</v>
      </c>
      <c r="LE143" s="345">
        <f t="shared" si="1964"/>
        <v>0</v>
      </c>
      <c r="LF143" s="345">
        <f t="shared" si="1965"/>
        <v>0</v>
      </c>
      <c r="LG143" s="346"/>
      <c r="LI143"/>
      <c r="LJ143"/>
      <c r="LK143"/>
      <c r="LL143" s="345"/>
      <c r="LM143" s="345"/>
      <c r="LN143" s="345"/>
      <c r="LO143" s="345">
        <f t="shared" si="1966"/>
        <v>1</v>
      </c>
      <c r="LP143" s="345">
        <f t="shared" si="1967"/>
        <v>0</v>
      </c>
      <c r="LQ143" s="345">
        <f t="shared" si="1968"/>
        <v>0</v>
      </c>
      <c r="LR143" s="345">
        <f t="shared" si="1969"/>
        <v>0</v>
      </c>
      <c r="LS143" s="345">
        <f t="shared" si="1970"/>
        <v>0</v>
      </c>
      <c r="LT143" s="346"/>
      <c r="LV143"/>
      <c r="LW143"/>
      <c r="LX143"/>
      <c r="LY143" s="345"/>
      <c r="LZ143" s="345"/>
      <c r="MA143" s="345"/>
      <c r="MB143" s="345">
        <f t="shared" si="1971"/>
        <v>1</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1</v>
      </c>
      <c r="P144" s="345">
        <f t="shared" si="1847"/>
        <v>0</v>
      </c>
      <c r="Q144" s="345">
        <f t="shared" si="1848"/>
        <v>0</v>
      </c>
      <c r="R144" s="345">
        <f t="shared" si="1849"/>
        <v>0</v>
      </c>
      <c r="S144" s="345">
        <f t="shared" si="1850"/>
        <v>0</v>
      </c>
      <c r="T144" s="346"/>
      <c r="V144"/>
      <c r="W144"/>
      <c r="X144"/>
      <c r="Y144" s="345"/>
      <c r="Z144" s="345"/>
      <c r="AA144" s="345"/>
      <c r="AB144" s="345">
        <f t="shared" si="1851"/>
        <v>1</v>
      </c>
      <c r="AC144" s="345">
        <f t="shared" si="1852"/>
        <v>0</v>
      </c>
      <c r="AD144" s="345">
        <f t="shared" si="1853"/>
        <v>0</v>
      </c>
      <c r="AE144" s="345">
        <f t="shared" si="1854"/>
        <v>0</v>
      </c>
      <c r="AF144" s="345">
        <f t="shared" si="1855"/>
        <v>0</v>
      </c>
      <c r="AG144" s="346"/>
      <c r="AI144"/>
      <c r="AJ144"/>
      <c r="AK144"/>
      <c r="AL144" s="345"/>
      <c r="AM144" s="345"/>
      <c r="AN144" s="345"/>
      <c r="AO144" s="345">
        <f t="shared" si="1856"/>
        <v>1</v>
      </c>
      <c r="AP144" s="345">
        <f t="shared" si="1857"/>
        <v>0</v>
      </c>
      <c r="AQ144" s="345">
        <f t="shared" si="1858"/>
        <v>0</v>
      </c>
      <c r="AR144" s="345">
        <f t="shared" si="1859"/>
        <v>0</v>
      </c>
      <c r="AS144" s="345">
        <f t="shared" si="1860"/>
        <v>0</v>
      </c>
      <c r="AT144" s="346"/>
      <c r="AV144"/>
      <c r="AW144"/>
      <c r="AX144"/>
      <c r="AY144" s="345"/>
      <c r="AZ144" s="345"/>
      <c r="BA144" s="345"/>
      <c r="BB144" s="345">
        <f t="shared" si="1861"/>
        <v>1</v>
      </c>
      <c r="BC144" s="345">
        <f t="shared" si="1862"/>
        <v>0</v>
      </c>
      <c r="BD144" s="345">
        <f t="shared" si="1863"/>
        <v>0</v>
      </c>
      <c r="BE144" s="345">
        <f t="shared" si="1864"/>
        <v>0</v>
      </c>
      <c r="BF144" s="345">
        <f t="shared" si="1865"/>
        <v>0</v>
      </c>
      <c r="BG144" s="346"/>
      <c r="BI144"/>
      <c r="BJ144"/>
      <c r="BK144"/>
      <c r="BL144" s="345"/>
      <c r="BM144" s="345"/>
      <c r="BN144" s="345"/>
      <c r="BO144" s="345">
        <f t="shared" si="1866"/>
        <v>1</v>
      </c>
      <c r="BP144" s="345">
        <f t="shared" si="1867"/>
        <v>0</v>
      </c>
      <c r="BQ144" s="345">
        <f t="shared" si="1868"/>
        <v>0</v>
      </c>
      <c r="BR144" s="345">
        <f t="shared" si="1869"/>
        <v>0</v>
      </c>
      <c r="BS144" s="345">
        <f t="shared" si="1870"/>
        <v>0</v>
      </c>
      <c r="BT144" s="346"/>
      <c r="BV144"/>
      <c r="BW144"/>
      <c r="BX144"/>
      <c r="BY144" s="345"/>
      <c r="BZ144" s="345"/>
      <c r="CA144" s="345"/>
      <c r="CB144" s="345">
        <f t="shared" si="1871"/>
        <v>1</v>
      </c>
      <c r="CC144" s="345">
        <f t="shared" si="1872"/>
        <v>0</v>
      </c>
      <c r="CD144" s="345">
        <f t="shared" si="1873"/>
        <v>0</v>
      </c>
      <c r="CE144" s="345">
        <f t="shared" si="1874"/>
        <v>0</v>
      </c>
      <c r="CF144" s="345">
        <f t="shared" si="1875"/>
        <v>0</v>
      </c>
      <c r="CG144" s="346"/>
      <c r="CI144"/>
      <c r="CJ144"/>
      <c r="CK144"/>
      <c r="CL144" s="345"/>
      <c r="CM144" s="345"/>
      <c r="CN144" s="345"/>
      <c r="CO144" s="345">
        <f t="shared" si="1876"/>
        <v>1</v>
      </c>
      <c r="CP144" s="345">
        <f t="shared" si="1877"/>
        <v>0</v>
      </c>
      <c r="CQ144" s="345">
        <f t="shared" si="1878"/>
        <v>0</v>
      </c>
      <c r="CR144" s="345">
        <f t="shared" si="1879"/>
        <v>0</v>
      </c>
      <c r="CS144" s="345">
        <f t="shared" si="1880"/>
        <v>0</v>
      </c>
      <c r="CT144" s="346"/>
      <c r="CV144"/>
      <c r="CW144"/>
      <c r="CX144"/>
      <c r="CY144" s="345"/>
      <c r="CZ144" s="345"/>
      <c r="DA144" s="345"/>
      <c r="DB144" s="345">
        <f t="shared" si="1881"/>
        <v>1</v>
      </c>
      <c r="DC144" s="345">
        <f t="shared" si="1882"/>
        <v>0</v>
      </c>
      <c r="DD144" s="345">
        <f t="shared" si="1883"/>
        <v>0</v>
      </c>
      <c r="DE144" s="345">
        <f t="shared" si="1884"/>
        <v>0</v>
      </c>
      <c r="DF144" s="345">
        <f t="shared" si="1885"/>
        <v>0</v>
      </c>
      <c r="DG144" s="346"/>
      <c r="DI144"/>
      <c r="DJ144"/>
      <c r="DK144"/>
      <c r="DL144" s="345"/>
      <c r="DM144" s="345"/>
      <c r="DN144" s="345"/>
      <c r="DO144" s="345">
        <f t="shared" si="1886"/>
        <v>1</v>
      </c>
      <c r="DP144" s="345">
        <f t="shared" si="1887"/>
        <v>0</v>
      </c>
      <c r="DQ144" s="345">
        <f t="shared" si="1888"/>
        <v>0</v>
      </c>
      <c r="DR144" s="345">
        <f t="shared" si="1889"/>
        <v>0</v>
      </c>
      <c r="DS144" s="345">
        <f t="shared" si="1890"/>
        <v>0</v>
      </c>
      <c r="DT144" s="346"/>
      <c r="DV144"/>
      <c r="DW144"/>
      <c r="DX144"/>
      <c r="DY144" s="345"/>
      <c r="DZ144" s="345"/>
      <c r="EA144" s="345"/>
      <c r="EB144" s="345">
        <f t="shared" si="1891"/>
        <v>1</v>
      </c>
      <c r="EC144" s="345">
        <f t="shared" si="1892"/>
        <v>0</v>
      </c>
      <c r="ED144" s="345">
        <f t="shared" si="1893"/>
        <v>0</v>
      </c>
      <c r="EE144" s="345">
        <f t="shared" si="1894"/>
        <v>0</v>
      </c>
      <c r="EF144" s="345">
        <f t="shared" si="1895"/>
        <v>0</v>
      </c>
      <c r="EG144" s="346"/>
      <c r="EI144"/>
      <c r="EJ144"/>
      <c r="EK144"/>
      <c r="EL144" s="345"/>
      <c r="EM144" s="345"/>
      <c r="EN144" s="345"/>
      <c r="EO144" s="345">
        <f t="shared" si="1896"/>
        <v>1</v>
      </c>
      <c r="EP144" s="345">
        <f t="shared" si="1897"/>
        <v>0</v>
      </c>
      <c r="EQ144" s="345">
        <f t="shared" si="1898"/>
        <v>0</v>
      </c>
      <c r="ER144" s="345">
        <f t="shared" si="1899"/>
        <v>0</v>
      </c>
      <c r="ES144" s="345">
        <f t="shared" si="1900"/>
        <v>0</v>
      </c>
      <c r="ET144" s="346"/>
      <c r="EV144"/>
      <c r="EW144"/>
      <c r="EX144"/>
      <c r="EY144" s="345"/>
      <c r="EZ144" s="345"/>
      <c r="FA144" s="345"/>
      <c r="FB144" s="345">
        <f t="shared" si="1901"/>
        <v>1</v>
      </c>
      <c r="FC144" s="345">
        <f t="shared" si="1902"/>
        <v>0</v>
      </c>
      <c r="FD144" s="345">
        <f t="shared" si="1903"/>
        <v>0</v>
      </c>
      <c r="FE144" s="345">
        <f t="shared" si="1904"/>
        <v>0</v>
      </c>
      <c r="FF144" s="345">
        <f t="shared" si="1905"/>
        <v>0</v>
      </c>
      <c r="FG144" s="346"/>
      <c r="FI144"/>
      <c r="FJ144"/>
      <c r="FK144"/>
      <c r="FL144" s="345"/>
      <c r="FM144" s="345"/>
      <c r="FN144" s="345"/>
      <c r="FO144" s="345">
        <f t="shared" si="1906"/>
        <v>1</v>
      </c>
      <c r="FP144" s="345">
        <f t="shared" si="1907"/>
        <v>0</v>
      </c>
      <c r="FQ144" s="345">
        <f t="shared" si="1908"/>
        <v>0</v>
      </c>
      <c r="FR144" s="345">
        <f t="shared" si="1909"/>
        <v>0</v>
      </c>
      <c r="FS144" s="345">
        <f t="shared" si="1910"/>
        <v>0</v>
      </c>
      <c r="FT144" s="346"/>
      <c r="FV144"/>
      <c r="FW144"/>
      <c r="FX144"/>
      <c r="FY144" s="345"/>
      <c r="FZ144" s="345"/>
      <c r="GA144" s="345"/>
      <c r="GB144" s="345">
        <f t="shared" si="1911"/>
        <v>1</v>
      </c>
      <c r="GC144" s="345">
        <f t="shared" si="1912"/>
        <v>0</v>
      </c>
      <c r="GD144" s="345">
        <f t="shared" si="1913"/>
        <v>0</v>
      </c>
      <c r="GE144" s="345">
        <f t="shared" si="1914"/>
        <v>0</v>
      </c>
      <c r="GF144" s="345">
        <f t="shared" si="1915"/>
        <v>0</v>
      </c>
      <c r="GG144" s="346"/>
      <c r="GI144"/>
      <c r="GJ144"/>
      <c r="GK144"/>
      <c r="GL144" s="345"/>
      <c r="GM144" s="345"/>
      <c r="GN144" s="345"/>
      <c r="GO144" s="345">
        <f t="shared" si="1916"/>
        <v>1</v>
      </c>
      <c r="GP144" s="345">
        <f t="shared" si="1917"/>
        <v>0</v>
      </c>
      <c r="GQ144" s="345">
        <f t="shared" si="1918"/>
        <v>0</v>
      </c>
      <c r="GR144" s="345">
        <f t="shared" si="1919"/>
        <v>0</v>
      </c>
      <c r="GS144" s="345">
        <f t="shared" si="1920"/>
        <v>0</v>
      </c>
      <c r="GT144" s="346"/>
      <c r="GV144"/>
      <c r="GW144"/>
      <c r="GX144"/>
      <c r="GY144" s="345"/>
      <c r="GZ144" s="345"/>
      <c r="HA144" s="345"/>
      <c r="HB144" s="345">
        <f t="shared" si="1921"/>
        <v>1</v>
      </c>
      <c r="HC144" s="345">
        <f t="shared" si="1922"/>
        <v>0</v>
      </c>
      <c r="HD144" s="345">
        <f t="shared" si="1923"/>
        <v>0</v>
      </c>
      <c r="HE144" s="345">
        <f t="shared" si="1924"/>
        <v>0</v>
      </c>
      <c r="HF144" s="345">
        <f t="shared" si="1925"/>
        <v>0</v>
      </c>
      <c r="HG144" s="346"/>
      <c r="HI144"/>
      <c r="HJ144"/>
      <c r="HK144"/>
      <c r="HL144" s="345"/>
      <c r="HM144" s="345"/>
      <c r="HN144" s="345"/>
      <c r="HO144" s="345">
        <f t="shared" si="1926"/>
        <v>1</v>
      </c>
      <c r="HP144" s="345">
        <f t="shared" si="1927"/>
        <v>0</v>
      </c>
      <c r="HQ144" s="345">
        <f t="shared" si="1928"/>
        <v>0</v>
      </c>
      <c r="HR144" s="345">
        <f t="shared" si="1929"/>
        <v>0</v>
      </c>
      <c r="HS144" s="345">
        <f t="shared" si="1930"/>
        <v>0</v>
      </c>
      <c r="HT144" s="346"/>
      <c r="HV144"/>
      <c r="HW144"/>
      <c r="HX144"/>
      <c r="HY144" s="345"/>
      <c r="HZ144" s="345"/>
      <c r="IA144" s="345"/>
      <c r="IB144" s="345">
        <f t="shared" si="1931"/>
        <v>1</v>
      </c>
      <c r="IC144" s="345">
        <f t="shared" si="1932"/>
        <v>0</v>
      </c>
      <c r="ID144" s="345">
        <f t="shared" si="1933"/>
        <v>0</v>
      </c>
      <c r="IE144" s="345">
        <f t="shared" si="1934"/>
        <v>0</v>
      </c>
      <c r="IF144" s="345">
        <f t="shared" si="1935"/>
        <v>0</v>
      </c>
      <c r="IG144" s="346"/>
      <c r="II144"/>
      <c r="IJ144"/>
      <c r="IK144"/>
      <c r="IL144" s="345"/>
      <c r="IM144" s="345"/>
      <c r="IN144" s="345"/>
      <c r="IO144" s="345">
        <f t="shared" si="1936"/>
        <v>1</v>
      </c>
      <c r="IP144" s="345">
        <f t="shared" si="1937"/>
        <v>0</v>
      </c>
      <c r="IQ144" s="345">
        <f t="shared" si="1938"/>
        <v>0</v>
      </c>
      <c r="IR144" s="345">
        <f t="shared" si="1939"/>
        <v>0</v>
      </c>
      <c r="IS144" s="345">
        <f t="shared" si="1940"/>
        <v>0</v>
      </c>
      <c r="IT144" s="346"/>
      <c r="IV144"/>
      <c r="IW144"/>
      <c r="IX144"/>
      <c r="IY144" s="345"/>
      <c r="IZ144" s="345"/>
      <c r="JA144" s="345"/>
      <c r="JB144" s="345">
        <f t="shared" si="1941"/>
        <v>1</v>
      </c>
      <c r="JC144" s="345">
        <f t="shared" si="1942"/>
        <v>0</v>
      </c>
      <c r="JD144" s="345">
        <f t="shared" si="1943"/>
        <v>0</v>
      </c>
      <c r="JE144" s="345">
        <f t="shared" si="1944"/>
        <v>0</v>
      </c>
      <c r="JF144" s="345">
        <f t="shared" si="1945"/>
        <v>0</v>
      </c>
      <c r="JG144" s="346"/>
      <c r="JI144"/>
      <c r="JJ144"/>
      <c r="JK144"/>
      <c r="JL144" s="345"/>
      <c r="JM144" s="345"/>
      <c r="JN144" s="345"/>
      <c r="JO144" s="345">
        <f t="shared" si="1946"/>
        <v>1</v>
      </c>
      <c r="JP144" s="345">
        <f t="shared" si="1947"/>
        <v>0</v>
      </c>
      <c r="JQ144" s="345">
        <f t="shared" si="1948"/>
        <v>0</v>
      </c>
      <c r="JR144" s="345">
        <f t="shared" si="1949"/>
        <v>0</v>
      </c>
      <c r="JS144" s="345">
        <f t="shared" si="1950"/>
        <v>0</v>
      </c>
      <c r="JT144" s="346"/>
      <c r="JV144"/>
      <c r="JW144"/>
      <c r="JX144"/>
      <c r="JY144" s="345"/>
      <c r="JZ144" s="345"/>
      <c r="KA144" s="345"/>
      <c r="KB144" s="345">
        <f t="shared" si="1951"/>
        <v>1</v>
      </c>
      <c r="KC144" s="345">
        <f t="shared" si="1952"/>
        <v>0</v>
      </c>
      <c r="KD144" s="345">
        <f t="shared" si="1953"/>
        <v>0</v>
      </c>
      <c r="KE144" s="345">
        <f t="shared" si="1954"/>
        <v>0</v>
      </c>
      <c r="KF144" s="345">
        <f t="shared" si="1955"/>
        <v>0</v>
      </c>
      <c r="KG144" s="346"/>
      <c r="KI144"/>
      <c r="KJ144"/>
      <c r="KK144"/>
      <c r="KL144" s="345"/>
      <c r="KM144" s="345"/>
      <c r="KN144" s="345"/>
      <c r="KO144" s="345">
        <f t="shared" si="1956"/>
        <v>1</v>
      </c>
      <c r="KP144" s="345">
        <f t="shared" si="1957"/>
        <v>0</v>
      </c>
      <c r="KQ144" s="345">
        <f t="shared" si="1958"/>
        <v>0</v>
      </c>
      <c r="KR144" s="345">
        <f t="shared" si="1959"/>
        <v>0</v>
      </c>
      <c r="KS144" s="345">
        <f t="shared" si="1960"/>
        <v>0</v>
      </c>
      <c r="KT144" s="346"/>
      <c r="KV144"/>
      <c r="KW144"/>
      <c r="KX144"/>
      <c r="KY144" s="345"/>
      <c r="KZ144" s="345"/>
      <c r="LA144" s="345"/>
      <c r="LB144" s="345">
        <f t="shared" si="1961"/>
        <v>1</v>
      </c>
      <c r="LC144" s="345">
        <f t="shared" si="1962"/>
        <v>0</v>
      </c>
      <c r="LD144" s="345">
        <f t="shared" si="1963"/>
        <v>0</v>
      </c>
      <c r="LE144" s="345">
        <f t="shared" si="1964"/>
        <v>0</v>
      </c>
      <c r="LF144" s="345">
        <f t="shared" si="1965"/>
        <v>0</v>
      </c>
      <c r="LG144" s="346"/>
      <c r="LI144"/>
      <c r="LJ144"/>
      <c r="LK144"/>
      <c r="LL144" s="345"/>
      <c r="LM144" s="345"/>
      <c r="LN144" s="345"/>
      <c r="LO144" s="345">
        <f t="shared" si="1966"/>
        <v>1</v>
      </c>
      <c r="LP144" s="345">
        <f t="shared" si="1967"/>
        <v>0</v>
      </c>
      <c r="LQ144" s="345">
        <f t="shared" si="1968"/>
        <v>0</v>
      </c>
      <c r="LR144" s="345">
        <f t="shared" si="1969"/>
        <v>0</v>
      </c>
      <c r="LS144" s="345">
        <f t="shared" si="1970"/>
        <v>0</v>
      </c>
      <c r="LT144" s="346"/>
      <c r="LV144"/>
      <c r="LW144"/>
      <c r="LX144"/>
      <c r="LY144" s="345"/>
      <c r="LZ144" s="345"/>
      <c r="MA144" s="345"/>
      <c r="MB144" s="345">
        <f t="shared" si="1971"/>
        <v>1</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topLeftCell="A47" zoomScaleNormal="100" workbookViewId="0">
      <selection activeCell="L79" sqref="L79"/>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92</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0</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França</v>
      </c>
      <c r="F5" s="110" t="s">
        <v>39</v>
      </c>
      <c r="G5" s="111" t="s">
        <v>67</v>
      </c>
      <c r="H5" s="109" t="s">
        <v>67</v>
      </c>
      <c r="I5" s="112" t="s">
        <v>39</v>
      </c>
      <c r="J5" s="109" t="s">
        <v>101</v>
      </c>
      <c r="K5" s="553" t="s">
        <v>742</v>
      </c>
      <c r="L5" s="59" t="s">
        <v>1901</v>
      </c>
    </row>
    <row r="6" spans="2:15">
      <c r="B6" s="21" t="s">
        <v>91</v>
      </c>
      <c r="C6" s="32">
        <f t="shared" si="0"/>
        <v>0</v>
      </c>
      <c r="D6" s="151">
        <v>2</v>
      </c>
      <c r="E6" s="21" t="str">
        <f t="shared" ref="E6:E69" si="1">IF($C$3,F6,IF($C$4,G6,IF($C$5,H6,IF($C$6,I6,IF($C$7,J6,IF($C$8,K6,IF(L6&lt;&gt;"",L6,F6)))))))</f>
        <v>Espanha</v>
      </c>
      <c r="F6" s="110" t="s">
        <v>38</v>
      </c>
      <c r="G6" s="111" t="s">
        <v>65</v>
      </c>
      <c r="H6" s="109" t="s">
        <v>81</v>
      </c>
      <c r="I6" s="112" t="s">
        <v>82</v>
      </c>
      <c r="J6" s="109" t="s">
        <v>103</v>
      </c>
      <c r="K6" s="553" t="s">
        <v>840</v>
      </c>
      <c r="L6" s="59" t="s">
        <v>1902</v>
      </c>
    </row>
    <row r="7" spans="2:15">
      <c r="B7" s="21" t="s">
        <v>110</v>
      </c>
      <c r="C7" s="32">
        <f t="shared" si="0"/>
        <v>0</v>
      </c>
      <c r="D7" s="151">
        <v>3</v>
      </c>
      <c r="E7" s="21" t="str">
        <f t="shared" si="1"/>
        <v>Argentina</v>
      </c>
      <c r="F7" s="110" t="s">
        <v>337</v>
      </c>
      <c r="G7" s="111" t="s">
        <v>337</v>
      </c>
      <c r="H7" s="109" t="s">
        <v>337</v>
      </c>
      <c r="I7" s="112" t="s">
        <v>390</v>
      </c>
      <c r="J7" s="109" t="s">
        <v>255</v>
      </c>
      <c r="K7" s="553" t="s">
        <v>743</v>
      </c>
      <c r="L7" s="59" t="s">
        <v>337</v>
      </c>
    </row>
    <row r="8" spans="2:15">
      <c r="B8" s="21" t="s">
        <v>739</v>
      </c>
      <c r="C8" s="32">
        <f t="shared" si="0"/>
        <v>0</v>
      </c>
      <c r="D8" s="151">
        <v>4</v>
      </c>
      <c r="E8" s="21" t="str">
        <f t="shared" si="1"/>
        <v>Inglaterra</v>
      </c>
      <c r="F8" s="110" t="s">
        <v>1</v>
      </c>
      <c r="G8" s="111" t="s">
        <v>62</v>
      </c>
      <c r="H8" s="109" t="s">
        <v>76</v>
      </c>
      <c r="I8" s="112" t="s">
        <v>77</v>
      </c>
      <c r="J8" s="109" t="s">
        <v>1</v>
      </c>
      <c r="K8" s="553" t="s">
        <v>744</v>
      </c>
      <c r="L8" s="59" t="s">
        <v>62</v>
      </c>
    </row>
    <row r="9" spans="2:15">
      <c r="B9" s="21" t="s">
        <v>92</v>
      </c>
      <c r="C9" s="32">
        <f t="shared" si="0"/>
        <v>1</v>
      </c>
      <c r="D9" s="151">
        <v>5</v>
      </c>
      <c r="E9" s="21" t="str">
        <f t="shared" si="1"/>
        <v>Portugal</v>
      </c>
      <c r="F9" s="110" t="s">
        <v>0</v>
      </c>
      <c r="G9" s="111" t="s">
        <v>0</v>
      </c>
      <c r="H9" s="109" t="s">
        <v>85</v>
      </c>
      <c r="I9" s="112" t="s">
        <v>0</v>
      </c>
      <c r="J9" s="109" t="s">
        <v>0</v>
      </c>
      <c r="K9" s="553" t="s">
        <v>0</v>
      </c>
      <c r="L9" s="59" t="s">
        <v>0</v>
      </c>
    </row>
    <row r="10" spans="2:15">
      <c r="D10" s="151">
        <v>6</v>
      </c>
      <c r="E10" s="21" t="str">
        <f t="shared" si="1"/>
        <v>Brasil</v>
      </c>
      <c r="F10" s="110" t="s">
        <v>342</v>
      </c>
      <c r="G10" s="111" t="s">
        <v>343</v>
      </c>
      <c r="H10" s="109" t="s">
        <v>344</v>
      </c>
      <c r="I10" s="112" t="s">
        <v>345</v>
      </c>
      <c r="J10" s="109" t="s">
        <v>170</v>
      </c>
      <c r="K10" s="553" t="s">
        <v>740</v>
      </c>
      <c r="L10" s="59" t="s">
        <v>343</v>
      </c>
    </row>
    <row r="11" spans="2:15">
      <c r="D11" s="151">
        <v>7</v>
      </c>
      <c r="E11" s="21" t="str">
        <f t="shared" si="1"/>
        <v>Holanda</v>
      </c>
      <c r="F11" s="110" t="s">
        <v>411</v>
      </c>
      <c r="G11" s="111" t="s">
        <v>452</v>
      </c>
      <c r="H11" s="109" t="s">
        <v>453</v>
      </c>
      <c r="I11" s="112" t="s">
        <v>454</v>
      </c>
      <c r="J11" s="109" t="s">
        <v>455</v>
      </c>
      <c r="K11" s="553" t="s">
        <v>745</v>
      </c>
      <c r="L11" s="59" t="s">
        <v>1903</v>
      </c>
    </row>
    <row r="12" spans="2:15">
      <c r="D12" s="151">
        <v>8</v>
      </c>
      <c r="E12" s="21" t="str">
        <f t="shared" si="1"/>
        <v>Marrocos</v>
      </c>
      <c r="F12" s="110" t="s">
        <v>328</v>
      </c>
      <c r="G12" s="111" t="s">
        <v>329</v>
      </c>
      <c r="H12" s="109" t="s">
        <v>330</v>
      </c>
      <c r="I12" s="112" t="s">
        <v>331</v>
      </c>
      <c r="J12" s="109" t="s">
        <v>252</v>
      </c>
      <c r="K12" s="553" t="s">
        <v>252</v>
      </c>
      <c r="L12" s="59" t="s">
        <v>1904</v>
      </c>
    </row>
    <row r="13" spans="2:15">
      <c r="D13" s="151">
        <v>9</v>
      </c>
      <c r="E13" s="21" t="str">
        <f t="shared" si="1"/>
        <v>Bélgica</v>
      </c>
      <c r="F13" s="110" t="s">
        <v>36</v>
      </c>
      <c r="G13" s="111" t="s">
        <v>60</v>
      </c>
      <c r="H13" s="109" t="s">
        <v>73</v>
      </c>
      <c r="I13" s="112" t="s">
        <v>74</v>
      </c>
      <c r="J13" s="109" t="s">
        <v>107</v>
      </c>
      <c r="K13" s="553" t="s">
        <v>741</v>
      </c>
      <c r="L13" s="59" t="s">
        <v>60</v>
      </c>
    </row>
    <row r="14" spans="2:15">
      <c r="D14" s="151">
        <v>10</v>
      </c>
      <c r="E14" s="21" t="str">
        <f t="shared" si="1"/>
        <v>Alemanha</v>
      </c>
      <c r="F14" s="110" t="s">
        <v>37</v>
      </c>
      <c r="G14" s="111" t="s">
        <v>68</v>
      </c>
      <c r="H14" s="109" t="s">
        <v>86</v>
      </c>
      <c r="I14" s="112" t="s">
        <v>87</v>
      </c>
      <c r="J14" s="109" t="s">
        <v>102</v>
      </c>
      <c r="K14" s="553" t="s">
        <v>747</v>
      </c>
      <c r="L14" s="59" t="s">
        <v>1905</v>
      </c>
    </row>
    <row r="15" spans="2:15">
      <c r="D15" s="151">
        <v>11</v>
      </c>
      <c r="E15" s="21" t="str">
        <f t="shared" si="1"/>
        <v>Croácia</v>
      </c>
      <c r="F15" s="110" t="s">
        <v>41</v>
      </c>
      <c r="G15" s="111" t="s">
        <v>63</v>
      </c>
      <c r="H15" s="109" t="s">
        <v>78</v>
      </c>
      <c r="I15" s="112" t="s">
        <v>79</v>
      </c>
      <c r="J15" s="109" t="s">
        <v>109</v>
      </c>
      <c r="K15" s="553" t="s">
        <v>749</v>
      </c>
      <c r="L15" s="59" t="s">
        <v>1906</v>
      </c>
    </row>
    <row r="16" spans="2:15">
      <c r="D16" s="151">
        <v>12</v>
      </c>
      <c r="E16" s="21" t="str">
        <f t="shared" si="1"/>
        <v>Itália</v>
      </c>
      <c r="F16" s="110" t="s">
        <v>410</v>
      </c>
      <c r="G16" s="111" t="s">
        <v>449</v>
      </c>
      <c r="H16" s="109" t="s">
        <v>449</v>
      </c>
      <c r="I16" s="112" t="s">
        <v>450</v>
      </c>
      <c r="J16" s="109" t="s">
        <v>451</v>
      </c>
      <c r="K16" s="553" t="s">
        <v>839</v>
      </c>
      <c r="L16" s="59" t="s">
        <v>1907</v>
      </c>
    </row>
    <row r="17" spans="4:12">
      <c r="D17" s="151">
        <v>13</v>
      </c>
      <c r="E17" s="21" t="str">
        <f t="shared" si="1"/>
        <v>Colômbia</v>
      </c>
      <c r="F17" s="110" t="s">
        <v>357</v>
      </c>
      <c r="G17" s="111" t="s">
        <v>357</v>
      </c>
      <c r="H17" s="109" t="s">
        <v>357</v>
      </c>
      <c r="I17" s="112" t="s">
        <v>358</v>
      </c>
      <c r="J17" s="109" t="s">
        <v>264</v>
      </c>
      <c r="K17" s="553" t="s">
        <v>357</v>
      </c>
      <c r="L17" s="59" t="s">
        <v>1908</v>
      </c>
    </row>
    <row r="18" spans="4:12">
      <c r="D18" s="151">
        <v>14</v>
      </c>
      <c r="E18" s="21" t="str">
        <f t="shared" si="1"/>
        <v>Senegal</v>
      </c>
      <c r="F18" s="110" t="s">
        <v>263</v>
      </c>
      <c r="G18" s="111" t="s">
        <v>263</v>
      </c>
      <c r="H18" s="109" t="s">
        <v>263</v>
      </c>
      <c r="I18" s="112" t="s">
        <v>356</v>
      </c>
      <c r="J18" s="109" t="s">
        <v>263</v>
      </c>
      <c r="K18" s="553" t="s">
        <v>263</v>
      </c>
      <c r="L18" s="59" t="s">
        <v>263</v>
      </c>
    </row>
    <row r="19" spans="4:12">
      <c r="D19" s="151">
        <v>15</v>
      </c>
      <c r="E19" s="21" t="str">
        <f t="shared" si="1"/>
        <v>México</v>
      </c>
      <c r="F19" s="110" t="s">
        <v>348</v>
      </c>
      <c r="G19" s="111" t="s">
        <v>349</v>
      </c>
      <c r="H19" s="109" t="s">
        <v>350</v>
      </c>
      <c r="I19" s="112" t="s">
        <v>351</v>
      </c>
      <c r="J19" s="109" t="s">
        <v>260</v>
      </c>
      <c r="K19" s="553" t="s">
        <v>348</v>
      </c>
      <c r="L19" s="59" t="s">
        <v>349</v>
      </c>
    </row>
    <row r="20" spans="4:12">
      <c r="D20" s="151">
        <v>16</v>
      </c>
      <c r="E20" s="21" t="str">
        <f t="shared" si="1"/>
        <v>EUA</v>
      </c>
      <c r="F20" s="110" t="s">
        <v>456</v>
      </c>
      <c r="G20" s="111" t="s">
        <v>457</v>
      </c>
      <c r="H20" s="109" t="s">
        <v>456</v>
      </c>
      <c r="I20" s="112" t="s">
        <v>456</v>
      </c>
      <c r="J20" s="109" t="s">
        <v>456</v>
      </c>
      <c r="K20" s="553" t="s">
        <v>456</v>
      </c>
      <c r="L20" s="59" t="s">
        <v>1909</v>
      </c>
    </row>
    <row r="21" spans="4:12">
      <c r="D21" s="151">
        <v>17</v>
      </c>
      <c r="E21" s="21" t="str">
        <f t="shared" si="1"/>
        <v>Uruguai</v>
      </c>
      <c r="F21" s="110" t="s">
        <v>251</v>
      </c>
      <c r="G21" s="111" t="s">
        <v>251</v>
      </c>
      <c r="H21" s="109" t="s">
        <v>251</v>
      </c>
      <c r="I21" s="112" t="s">
        <v>251</v>
      </c>
      <c r="J21" s="109" t="s">
        <v>251</v>
      </c>
      <c r="K21" s="553" t="s">
        <v>251</v>
      </c>
      <c r="L21" s="59" t="s">
        <v>1910</v>
      </c>
    </row>
    <row r="22" spans="4:12">
      <c r="D22" s="151">
        <v>18</v>
      </c>
      <c r="E22" s="21" t="str">
        <f t="shared" si="1"/>
        <v>Japão</v>
      </c>
      <c r="F22" s="110" t="s">
        <v>265</v>
      </c>
      <c r="G22" s="111" t="s">
        <v>359</v>
      </c>
      <c r="H22" s="109" t="s">
        <v>360</v>
      </c>
      <c r="I22" s="112" t="s">
        <v>361</v>
      </c>
      <c r="J22" s="109" t="s">
        <v>265</v>
      </c>
      <c r="K22" s="553" t="s">
        <v>265</v>
      </c>
      <c r="L22" s="59" t="s">
        <v>1911</v>
      </c>
    </row>
    <row r="23" spans="4:12">
      <c r="D23" s="151">
        <v>19</v>
      </c>
      <c r="E23" s="21" t="str">
        <f t="shared" si="1"/>
        <v>Suíça</v>
      </c>
      <c r="F23" s="110" t="s">
        <v>57</v>
      </c>
      <c r="G23" s="111" t="s">
        <v>58</v>
      </c>
      <c r="H23" s="109" t="s">
        <v>69</v>
      </c>
      <c r="I23" s="112" t="s">
        <v>70</v>
      </c>
      <c r="J23" s="109" t="s">
        <v>105</v>
      </c>
      <c r="K23" s="553" t="s">
        <v>748</v>
      </c>
      <c r="L23" s="59" t="s">
        <v>1912</v>
      </c>
    </row>
    <row r="24" spans="4:12">
      <c r="D24" s="151">
        <v>20</v>
      </c>
      <c r="E24" s="21" t="str">
        <f t="shared" si="1"/>
        <v>Dinamarca</v>
      </c>
      <c r="F24" s="110" t="s">
        <v>43</v>
      </c>
      <c r="G24" s="111" t="s">
        <v>59</v>
      </c>
      <c r="H24" s="109" t="s">
        <v>71</v>
      </c>
      <c r="I24" s="112" t="s">
        <v>72</v>
      </c>
      <c r="J24" s="109" t="s">
        <v>106</v>
      </c>
      <c r="K24" s="553" t="s">
        <v>746</v>
      </c>
      <c r="L24" s="59" t="s">
        <v>59</v>
      </c>
    </row>
    <row r="25" spans="4:12">
      <c r="D25" s="151">
        <v>21</v>
      </c>
      <c r="E25" s="21" t="str">
        <f t="shared" si="1"/>
        <v>Irã</v>
      </c>
      <c r="F25" s="110" t="s">
        <v>362</v>
      </c>
      <c r="G25" s="111" t="s">
        <v>1740</v>
      </c>
      <c r="H25" s="109" t="s">
        <v>362</v>
      </c>
      <c r="I25" s="112" t="s">
        <v>1739</v>
      </c>
      <c r="J25" s="109" t="s">
        <v>362</v>
      </c>
      <c r="K25" s="553" t="s">
        <v>362</v>
      </c>
      <c r="L25" s="59" t="s">
        <v>1913</v>
      </c>
    </row>
    <row r="26" spans="4:12">
      <c r="D26" s="151">
        <v>22</v>
      </c>
      <c r="E26" s="21" t="str">
        <f t="shared" si="1"/>
        <v>Turquia</v>
      </c>
      <c r="F26" s="110" t="s">
        <v>423</v>
      </c>
      <c r="G26" s="111" t="s">
        <v>485</v>
      </c>
      <c r="H26" s="109" t="s">
        <v>484</v>
      </c>
      <c r="I26" s="112" t="s">
        <v>483</v>
      </c>
      <c r="J26" s="109" t="s">
        <v>486</v>
      </c>
      <c r="K26" s="553" t="s">
        <v>761</v>
      </c>
      <c r="L26" s="59" t="s">
        <v>1914</v>
      </c>
    </row>
    <row r="27" spans="4:12">
      <c r="D27" s="151">
        <v>23</v>
      </c>
      <c r="E27" s="21" t="str">
        <f t="shared" si="1"/>
        <v>Equador</v>
      </c>
      <c r="F27" s="110" t="s">
        <v>415</v>
      </c>
      <c r="G27" s="111" t="s">
        <v>415</v>
      </c>
      <c r="H27" s="109" t="s">
        <v>415</v>
      </c>
      <c r="I27" s="112" t="s">
        <v>464</v>
      </c>
      <c r="J27" s="109" t="s">
        <v>415</v>
      </c>
      <c r="K27" s="553" t="s">
        <v>415</v>
      </c>
      <c r="L27" s="59" t="s">
        <v>1915</v>
      </c>
    </row>
    <row r="28" spans="4:12">
      <c r="D28" s="151">
        <v>24</v>
      </c>
      <c r="E28" s="21" t="str">
        <f t="shared" si="1"/>
        <v>Áustria</v>
      </c>
      <c r="F28" s="110" t="s">
        <v>422</v>
      </c>
      <c r="G28" s="111" t="s">
        <v>422</v>
      </c>
      <c r="H28" s="109" t="s">
        <v>422</v>
      </c>
      <c r="I28" s="112" t="s">
        <v>481</v>
      </c>
      <c r="J28" s="109" t="s">
        <v>482</v>
      </c>
      <c r="K28" s="553" t="s">
        <v>753</v>
      </c>
      <c r="L28" s="59" t="s">
        <v>1916</v>
      </c>
    </row>
    <row r="29" spans="4:12">
      <c r="D29" s="151">
        <v>25</v>
      </c>
      <c r="E29" s="21" t="str">
        <f t="shared" si="1"/>
        <v>Coréia do Sul</v>
      </c>
      <c r="F29" s="110" t="s">
        <v>1892</v>
      </c>
      <c r="G29" s="111" t="s">
        <v>1893</v>
      </c>
      <c r="H29" s="109" t="s">
        <v>1894</v>
      </c>
      <c r="I29" s="112" t="s">
        <v>1895</v>
      </c>
      <c r="J29" s="109" t="s">
        <v>1896</v>
      </c>
      <c r="K29" s="553" t="s">
        <v>1897</v>
      </c>
      <c r="L29" s="59" t="s">
        <v>1917</v>
      </c>
    </row>
    <row r="30" spans="4:12">
      <c r="D30" s="151">
        <v>26</v>
      </c>
      <c r="E30" s="21" t="str">
        <f t="shared" si="1"/>
        <v>Nigéria</v>
      </c>
      <c r="F30" s="110" t="s">
        <v>257</v>
      </c>
      <c r="G30" s="111" t="s">
        <v>257</v>
      </c>
      <c r="H30" s="109" t="s">
        <v>257</v>
      </c>
      <c r="I30" s="112" t="s">
        <v>257</v>
      </c>
      <c r="J30" s="109" t="s">
        <v>257</v>
      </c>
      <c r="K30" s="553" t="s">
        <v>257</v>
      </c>
      <c r="L30" s="59" t="s">
        <v>1918</v>
      </c>
    </row>
    <row r="31" spans="4:12">
      <c r="D31" s="151">
        <v>27</v>
      </c>
      <c r="E31" s="21" t="str">
        <f t="shared" si="1"/>
        <v>Austrália</v>
      </c>
      <c r="F31" s="110" t="s">
        <v>332</v>
      </c>
      <c r="G31" s="111" t="s">
        <v>332</v>
      </c>
      <c r="H31" s="109" t="s">
        <v>332</v>
      </c>
      <c r="I31" s="112" t="s">
        <v>333</v>
      </c>
      <c r="J31" s="109" t="s">
        <v>253</v>
      </c>
      <c r="K31" s="553" t="s">
        <v>760</v>
      </c>
      <c r="L31" s="59" t="s">
        <v>1919</v>
      </c>
    </row>
    <row r="32" spans="4:12">
      <c r="D32" s="151">
        <v>28</v>
      </c>
      <c r="E32" s="21" t="str">
        <f t="shared" si="1"/>
        <v>Argélia</v>
      </c>
      <c r="F32" s="110" t="s">
        <v>417</v>
      </c>
      <c r="G32" s="111" t="s">
        <v>469</v>
      </c>
      <c r="H32" s="109" t="s">
        <v>417</v>
      </c>
      <c r="I32" s="112" t="s">
        <v>467</v>
      </c>
      <c r="J32" s="109" t="s">
        <v>468</v>
      </c>
      <c r="K32" s="553" t="s">
        <v>762</v>
      </c>
      <c r="L32" s="59" t="s">
        <v>1920</v>
      </c>
    </row>
    <row r="33" spans="4:12">
      <c r="D33" s="151">
        <v>29</v>
      </c>
      <c r="E33" s="21" t="str">
        <f t="shared" si="1"/>
        <v>Egito</v>
      </c>
      <c r="F33" s="110" t="s">
        <v>324</v>
      </c>
      <c r="G33" s="111" t="s">
        <v>325</v>
      </c>
      <c r="H33" s="109" t="s">
        <v>326</v>
      </c>
      <c r="I33" s="112" t="s">
        <v>327</v>
      </c>
      <c r="J33" s="109" t="s">
        <v>250</v>
      </c>
      <c r="K33" s="553" t="s">
        <v>327</v>
      </c>
      <c r="L33" s="59" t="s">
        <v>1921</v>
      </c>
    </row>
    <row r="34" spans="4:12">
      <c r="D34" s="151">
        <v>30</v>
      </c>
      <c r="E34" s="21" t="str">
        <f t="shared" si="1"/>
        <v>Canadá</v>
      </c>
      <c r="F34" s="110" t="s">
        <v>419</v>
      </c>
      <c r="G34" s="111" t="s">
        <v>474</v>
      </c>
      <c r="H34" s="109" t="s">
        <v>419</v>
      </c>
      <c r="I34" s="112" t="s">
        <v>419</v>
      </c>
      <c r="J34" s="109" t="s">
        <v>475</v>
      </c>
      <c r="K34" s="553" t="s">
        <v>419</v>
      </c>
      <c r="L34" s="59" t="s">
        <v>474</v>
      </c>
    </row>
    <row r="35" spans="4:12">
      <c r="D35" s="151">
        <v>31</v>
      </c>
      <c r="E35" s="21" t="str">
        <f t="shared" si="1"/>
        <v>Noruega</v>
      </c>
      <c r="F35" s="110" t="s">
        <v>418</v>
      </c>
      <c r="G35" s="111" t="s">
        <v>470</v>
      </c>
      <c r="H35" s="109" t="s">
        <v>471</v>
      </c>
      <c r="I35" s="112" t="s">
        <v>472</v>
      </c>
      <c r="J35" s="109" t="s">
        <v>473</v>
      </c>
      <c r="K35" s="553" t="s">
        <v>759</v>
      </c>
      <c r="L35" s="59" t="s">
        <v>470</v>
      </c>
    </row>
    <row r="36" spans="4:12">
      <c r="D36" s="151">
        <v>32</v>
      </c>
      <c r="E36" s="21" t="str">
        <f t="shared" si="1"/>
        <v>Ucrânia</v>
      </c>
      <c r="F36" s="110" t="s">
        <v>414</v>
      </c>
      <c r="G36" s="111" t="s">
        <v>463</v>
      </c>
      <c r="H36" s="109" t="s">
        <v>462</v>
      </c>
      <c r="I36" s="112" t="s">
        <v>414</v>
      </c>
      <c r="J36" s="109" t="s">
        <v>414</v>
      </c>
      <c r="K36" s="553" t="s">
        <v>752</v>
      </c>
      <c r="L36" s="59" t="s">
        <v>1922</v>
      </c>
    </row>
    <row r="37" spans="4:12">
      <c r="D37" s="151">
        <v>33</v>
      </c>
      <c r="E37" s="21" t="str">
        <f t="shared" si="1"/>
        <v>Panamá</v>
      </c>
      <c r="F37" s="110" t="s">
        <v>261</v>
      </c>
      <c r="G37" s="111" t="s">
        <v>352</v>
      </c>
      <c r="H37" s="109" t="s">
        <v>261</v>
      </c>
      <c r="I37" s="112" t="s">
        <v>261</v>
      </c>
      <c r="J37" s="109" t="s">
        <v>261</v>
      </c>
      <c r="K37" s="553" t="s">
        <v>261</v>
      </c>
      <c r="L37" s="59" t="s">
        <v>352</v>
      </c>
    </row>
    <row r="38" spans="4:12">
      <c r="D38" s="151">
        <v>34</v>
      </c>
      <c r="E38" s="21" t="str">
        <f t="shared" si="1"/>
        <v>Costa do Marfim</v>
      </c>
      <c r="F38" s="110" t="s">
        <v>431</v>
      </c>
      <c r="G38" s="111" t="s">
        <v>506</v>
      </c>
      <c r="H38" s="109" t="s">
        <v>505</v>
      </c>
      <c r="I38" s="112" t="s">
        <v>507</v>
      </c>
      <c r="J38" s="109" t="s">
        <v>508</v>
      </c>
      <c r="K38" s="553" t="s">
        <v>765</v>
      </c>
      <c r="L38" s="59" t="s">
        <v>1923</v>
      </c>
    </row>
    <row r="39" spans="4:12">
      <c r="D39" s="151">
        <v>35</v>
      </c>
      <c r="E39" s="21" t="str">
        <f t="shared" si="1"/>
        <v>Polônia</v>
      </c>
      <c r="F39" s="110" t="s">
        <v>40</v>
      </c>
      <c r="G39" s="111" t="s">
        <v>64</v>
      </c>
      <c r="H39" s="109" t="s">
        <v>64</v>
      </c>
      <c r="I39" s="112" t="s">
        <v>80</v>
      </c>
      <c r="J39" s="109" t="s">
        <v>100</v>
      </c>
      <c r="K39" s="553" t="s">
        <v>100</v>
      </c>
      <c r="L39" s="59" t="s">
        <v>1924</v>
      </c>
    </row>
    <row r="40" spans="4:12">
      <c r="D40" s="151">
        <v>36</v>
      </c>
      <c r="E40" s="21" t="str">
        <f t="shared" si="1"/>
        <v>Rússia</v>
      </c>
      <c r="F40" s="110" t="s">
        <v>42</v>
      </c>
      <c r="G40" s="111" t="s">
        <v>61</v>
      </c>
      <c r="H40" s="109" t="s">
        <v>42</v>
      </c>
      <c r="I40" s="112" t="s">
        <v>75</v>
      </c>
      <c r="J40" s="109" t="s">
        <v>108</v>
      </c>
      <c r="K40" s="553" t="s">
        <v>755</v>
      </c>
      <c r="L40" s="59" t="s">
        <v>1925</v>
      </c>
    </row>
    <row r="41" spans="4:12">
      <c r="D41" s="151">
        <v>37</v>
      </c>
      <c r="E41" s="21" t="str">
        <f t="shared" si="1"/>
        <v>País de Gales</v>
      </c>
      <c r="F41" s="110" t="s">
        <v>412</v>
      </c>
      <c r="G41" s="111" t="s">
        <v>461</v>
      </c>
      <c r="H41" s="109" t="s">
        <v>460</v>
      </c>
      <c r="I41" s="112" t="s">
        <v>459</v>
      </c>
      <c r="J41" s="109" t="s">
        <v>412</v>
      </c>
      <c r="K41" s="553" t="s">
        <v>412</v>
      </c>
      <c r="L41" s="59" t="s">
        <v>1926</v>
      </c>
    </row>
    <row r="42" spans="4:12">
      <c r="D42" s="151">
        <v>38</v>
      </c>
      <c r="E42" s="21" t="str">
        <f t="shared" si="1"/>
        <v>Suécia</v>
      </c>
      <c r="F42" s="110" t="s">
        <v>44</v>
      </c>
      <c r="G42" s="111" t="s">
        <v>66</v>
      </c>
      <c r="H42" s="109" t="s">
        <v>83</v>
      </c>
      <c r="I42" s="112" t="s">
        <v>84</v>
      </c>
      <c r="J42" s="109" t="s">
        <v>104</v>
      </c>
      <c r="K42" s="553" t="s">
        <v>750</v>
      </c>
      <c r="L42" s="59" t="s">
        <v>1927</v>
      </c>
    </row>
    <row r="43" spans="4:12">
      <c r="D43" s="151">
        <v>39</v>
      </c>
      <c r="E43" s="21" t="str">
        <f t="shared" si="1"/>
        <v>Sérvia</v>
      </c>
      <c r="F43" s="110" t="s">
        <v>346</v>
      </c>
      <c r="G43" s="111" t="s">
        <v>346</v>
      </c>
      <c r="H43" s="109" t="s">
        <v>346</v>
      </c>
      <c r="I43" s="112" t="s">
        <v>347</v>
      </c>
      <c r="J43" s="109" t="s">
        <v>259</v>
      </c>
      <c r="K43" s="553" t="s">
        <v>751</v>
      </c>
      <c r="L43" s="59" t="s">
        <v>1928</v>
      </c>
    </row>
    <row r="44" spans="4:12">
      <c r="D44" s="151">
        <v>40</v>
      </c>
      <c r="E44" s="21" t="str">
        <f t="shared" si="1"/>
        <v>Paraguai</v>
      </c>
      <c r="F44" s="110" t="s">
        <v>413</v>
      </c>
      <c r="G44" s="111" t="s">
        <v>413</v>
      </c>
      <c r="H44" s="109" t="s">
        <v>413</v>
      </c>
      <c r="I44" s="112" t="s">
        <v>413</v>
      </c>
      <c r="J44" s="109" t="s">
        <v>413</v>
      </c>
      <c r="K44" s="553" t="s">
        <v>413</v>
      </c>
      <c r="L44" s="59" t="s">
        <v>1929</v>
      </c>
    </row>
    <row r="45" spans="4:12">
      <c r="D45" s="151">
        <v>41</v>
      </c>
      <c r="E45" s="21" t="str">
        <f t="shared" si="1"/>
        <v>Tchéquia</v>
      </c>
      <c r="F45" s="110" t="s">
        <v>1886</v>
      </c>
      <c r="G45" s="111" t="s">
        <v>1887</v>
      </c>
      <c r="H45" s="109" t="s">
        <v>1888</v>
      </c>
      <c r="I45" s="112" t="s">
        <v>1889</v>
      </c>
      <c r="J45" s="109" t="s">
        <v>1890</v>
      </c>
      <c r="K45" s="553" t="s">
        <v>1891</v>
      </c>
      <c r="L45" s="59" t="s">
        <v>1930</v>
      </c>
    </row>
    <row r="46" spans="4:12">
      <c r="D46" s="151">
        <v>42</v>
      </c>
      <c r="E46" s="21" t="str">
        <f t="shared" si="1"/>
        <v>Hungria</v>
      </c>
      <c r="F46" s="110" t="s">
        <v>421</v>
      </c>
      <c r="G46" s="111" t="s">
        <v>480</v>
      </c>
      <c r="H46" s="109" t="s">
        <v>479</v>
      </c>
      <c r="I46" s="112" t="s">
        <v>477</v>
      </c>
      <c r="J46" s="109" t="s">
        <v>478</v>
      </c>
      <c r="K46" s="553" t="s">
        <v>758</v>
      </c>
      <c r="L46" s="59" t="s">
        <v>1931</v>
      </c>
    </row>
    <row r="47" spans="4:12">
      <c r="D47" s="151">
        <v>43</v>
      </c>
      <c r="E47" s="21" t="str">
        <f t="shared" si="1"/>
        <v>Escócia</v>
      </c>
      <c r="F47" s="110" t="s">
        <v>429</v>
      </c>
      <c r="G47" s="111" t="s">
        <v>503</v>
      </c>
      <c r="H47" s="109" t="s">
        <v>502</v>
      </c>
      <c r="I47" s="112" t="s">
        <v>500</v>
      </c>
      <c r="J47" s="109" t="s">
        <v>501</v>
      </c>
      <c r="K47" s="553" t="s">
        <v>757</v>
      </c>
      <c r="L47" s="59" t="s">
        <v>1932</v>
      </c>
    </row>
    <row r="48" spans="4:12">
      <c r="D48" s="151">
        <v>44</v>
      </c>
      <c r="E48" s="21" t="str">
        <f t="shared" si="1"/>
        <v>Tunísia</v>
      </c>
      <c r="F48" s="110" t="s">
        <v>353</v>
      </c>
      <c r="G48" s="111" t="s">
        <v>354</v>
      </c>
      <c r="H48" s="109" t="s">
        <v>353</v>
      </c>
      <c r="I48" s="112" t="s">
        <v>355</v>
      </c>
      <c r="J48" s="109" t="s">
        <v>262</v>
      </c>
      <c r="K48" s="553" t="s">
        <v>754</v>
      </c>
      <c r="L48" s="59" t="s">
        <v>1933</v>
      </c>
    </row>
    <row r="49" spans="4:12">
      <c r="D49" s="151">
        <v>45</v>
      </c>
      <c r="E49" s="21" t="str">
        <f t="shared" si="1"/>
        <v>Camarões</v>
      </c>
      <c r="F49" s="110" t="s">
        <v>440</v>
      </c>
      <c r="G49" s="111" t="s">
        <v>521</v>
      </c>
      <c r="H49" s="109" t="s">
        <v>523</v>
      </c>
      <c r="I49" s="112" t="s">
        <v>522</v>
      </c>
      <c r="J49" s="109" t="s">
        <v>524</v>
      </c>
      <c r="K49" s="553" t="s">
        <v>756</v>
      </c>
      <c r="L49" s="59" t="s">
        <v>1934</v>
      </c>
    </row>
    <row r="50" spans="4:12">
      <c r="D50" s="151">
        <v>46</v>
      </c>
      <c r="E50" s="21" t="str">
        <f t="shared" si="1"/>
        <v>Congo</v>
      </c>
      <c r="F50" s="110" t="s">
        <v>1878</v>
      </c>
      <c r="G50" s="111" t="s">
        <v>1879</v>
      </c>
      <c r="H50" s="109" t="s">
        <v>1879</v>
      </c>
      <c r="I50" s="112" t="s">
        <v>1879</v>
      </c>
      <c r="J50" s="109" t="s">
        <v>1734</v>
      </c>
      <c r="K50" s="553" t="s">
        <v>1878</v>
      </c>
      <c r="L50" s="59" t="s">
        <v>1935</v>
      </c>
    </row>
    <row r="51" spans="4:12">
      <c r="D51" s="151">
        <v>47</v>
      </c>
      <c r="E51" s="21" t="str">
        <f t="shared" si="1"/>
        <v>Grécia</v>
      </c>
      <c r="F51" s="110" t="s">
        <v>425</v>
      </c>
      <c r="G51" s="111" t="s">
        <v>492</v>
      </c>
      <c r="H51" s="109" t="s">
        <v>492</v>
      </c>
      <c r="I51" s="112" t="s">
        <v>490</v>
      </c>
      <c r="J51" s="109" t="s">
        <v>491</v>
      </c>
      <c r="K51" s="553" t="s">
        <v>767</v>
      </c>
      <c r="L51" s="59" t="s">
        <v>1936</v>
      </c>
    </row>
    <row r="52" spans="4:12">
      <c r="D52" s="151">
        <v>48</v>
      </c>
      <c r="E52" s="21" t="str">
        <f t="shared" si="1"/>
        <v>Eslováquia</v>
      </c>
      <c r="F52" s="110" t="s">
        <v>428</v>
      </c>
      <c r="G52" s="111" t="s">
        <v>496</v>
      </c>
      <c r="H52" s="109" t="s">
        <v>497</v>
      </c>
      <c r="I52" s="112" t="s">
        <v>498</v>
      </c>
      <c r="J52" s="109" t="s">
        <v>499</v>
      </c>
      <c r="K52" s="553" t="s">
        <v>763</v>
      </c>
      <c r="L52" s="59" t="s">
        <v>1937</v>
      </c>
    </row>
    <row r="53" spans="4:12">
      <c r="D53" s="151">
        <v>49</v>
      </c>
      <c r="E53" s="21" t="str">
        <f t="shared" si="1"/>
        <v>Venezuela</v>
      </c>
      <c r="F53" s="110" t="s">
        <v>420</v>
      </c>
      <c r="G53" s="111" t="s">
        <v>420</v>
      </c>
      <c r="H53" s="109" t="s">
        <v>420</v>
      </c>
      <c r="I53" s="112" t="s">
        <v>420</v>
      </c>
      <c r="J53" s="109" t="s">
        <v>420</v>
      </c>
      <c r="K53" s="553" t="s">
        <v>420</v>
      </c>
      <c r="L53" s="59" t="s">
        <v>420</v>
      </c>
    </row>
    <row r="54" spans="4:12">
      <c r="D54" s="151">
        <v>50</v>
      </c>
      <c r="E54" s="21" t="str">
        <f t="shared" si="1"/>
        <v>Uzbequistão</v>
      </c>
      <c r="F54" s="110" t="s">
        <v>442</v>
      </c>
      <c r="G54" s="111" t="s">
        <v>525</v>
      </c>
      <c r="H54" s="109" t="s">
        <v>442</v>
      </c>
      <c r="I54" s="112" t="s">
        <v>527</v>
      </c>
      <c r="J54" s="109" t="s">
        <v>528</v>
      </c>
      <c r="K54" s="553" t="s">
        <v>774</v>
      </c>
      <c r="L54" s="59" t="s">
        <v>1938</v>
      </c>
    </row>
    <row r="55" spans="4:12">
      <c r="D55" s="151">
        <v>51</v>
      </c>
      <c r="E55" s="21" t="str">
        <f t="shared" si="1"/>
        <v>Costa Rica</v>
      </c>
      <c r="F55" s="110" t="s">
        <v>258</v>
      </c>
      <c r="G55" s="111" t="s">
        <v>258</v>
      </c>
      <c r="H55" s="109" t="s">
        <v>258</v>
      </c>
      <c r="I55" s="112" t="s">
        <v>258</v>
      </c>
      <c r="J55" s="109" t="s">
        <v>258</v>
      </c>
      <c r="K55" s="553" t="s">
        <v>258</v>
      </c>
      <c r="L55" s="59" t="s">
        <v>258</v>
      </c>
    </row>
    <row r="56" spans="4:12">
      <c r="D56" s="151">
        <v>52</v>
      </c>
      <c r="E56" s="21" t="str">
        <f t="shared" si="1"/>
        <v>Mali</v>
      </c>
      <c r="F56" s="110" t="s">
        <v>441</v>
      </c>
      <c r="G56" s="111" t="s">
        <v>441</v>
      </c>
      <c r="H56" s="109" t="s">
        <v>441</v>
      </c>
      <c r="I56" s="112" t="s">
        <v>441</v>
      </c>
      <c r="J56" s="109" t="s">
        <v>441</v>
      </c>
      <c r="K56" s="553" t="s">
        <v>441</v>
      </c>
      <c r="L56" s="59" t="s">
        <v>441</v>
      </c>
    </row>
    <row r="57" spans="4:12">
      <c r="D57" s="151">
        <v>53</v>
      </c>
      <c r="E57" s="21" t="str">
        <f t="shared" si="1"/>
        <v>Peru</v>
      </c>
      <c r="F57" s="110" t="s">
        <v>254</v>
      </c>
      <c r="G57" s="111" t="s">
        <v>334</v>
      </c>
      <c r="H57" s="109" t="s">
        <v>335</v>
      </c>
      <c r="I57" s="112" t="s">
        <v>336</v>
      </c>
      <c r="J57" s="109" t="s">
        <v>254</v>
      </c>
      <c r="K57" s="553" t="s">
        <v>254</v>
      </c>
      <c r="L57" s="59" t="s">
        <v>254</v>
      </c>
    </row>
    <row r="58" spans="4:12">
      <c r="D58" s="151">
        <v>54</v>
      </c>
      <c r="E58" s="21" t="str">
        <f t="shared" si="1"/>
        <v>Chile</v>
      </c>
      <c r="F58" s="110" t="s">
        <v>416</v>
      </c>
      <c r="G58" s="111" t="s">
        <v>416</v>
      </c>
      <c r="H58" s="109" t="s">
        <v>466</v>
      </c>
      <c r="I58" s="112" t="s">
        <v>465</v>
      </c>
      <c r="J58" s="109" t="s">
        <v>416</v>
      </c>
      <c r="K58" s="553" t="s">
        <v>465</v>
      </c>
      <c r="L58" s="59" t="s">
        <v>416</v>
      </c>
    </row>
    <row r="59" spans="4:12">
      <c r="D59" s="151">
        <v>55</v>
      </c>
      <c r="E59" s="21" t="str">
        <f t="shared" si="1"/>
        <v>Catar</v>
      </c>
      <c r="F59" s="110" t="s">
        <v>426</v>
      </c>
      <c r="G59" s="111" t="s">
        <v>426</v>
      </c>
      <c r="H59" s="109" t="s">
        <v>426</v>
      </c>
      <c r="I59" s="112" t="s">
        <v>426</v>
      </c>
      <c r="J59" s="109" t="s">
        <v>476</v>
      </c>
      <c r="K59" s="553" t="s">
        <v>426</v>
      </c>
      <c r="L59" s="59" t="s">
        <v>1939</v>
      </c>
    </row>
    <row r="60" spans="4:12">
      <c r="D60" s="151">
        <v>56</v>
      </c>
      <c r="E60" s="21" t="str">
        <f t="shared" si="1"/>
        <v>Romênia</v>
      </c>
      <c r="F60" s="110" t="s">
        <v>427</v>
      </c>
      <c r="G60" s="111" t="s">
        <v>494</v>
      </c>
      <c r="H60" s="109" t="s">
        <v>427</v>
      </c>
      <c r="I60" s="112" t="s">
        <v>493</v>
      </c>
      <c r="J60" s="109" t="s">
        <v>495</v>
      </c>
      <c r="K60" s="553" t="s">
        <v>764</v>
      </c>
      <c r="L60" s="59" t="s">
        <v>1940</v>
      </c>
    </row>
    <row r="61" spans="4:12">
      <c r="D61" s="151">
        <v>57</v>
      </c>
      <c r="E61" s="21" t="str">
        <f t="shared" si="1"/>
        <v>Iraque</v>
      </c>
      <c r="F61" s="110" t="s">
        <v>432</v>
      </c>
      <c r="G61" s="111" t="s">
        <v>432</v>
      </c>
      <c r="H61" s="109" t="s">
        <v>432</v>
      </c>
      <c r="I61" s="112" t="s">
        <v>509</v>
      </c>
      <c r="J61" s="109" t="s">
        <v>509</v>
      </c>
      <c r="K61" s="553" t="s">
        <v>509</v>
      </c>
      <c r="L61" s="59" t="s">
        <v>1941</v>
      </c>
    </row>
    <row r="62" spans="4:12">
      <c r="D62" s="151">
        <v>58</v>
      </c>
      <c r="E62" s="21" t="str">
        <f t="shared" si="1"/>
        <v>Eslovênia</v>
      </c>
      <c r="F62" s="110" t="s">
        <v>433</v>
      </c>
      <c r="G62" s="111" t="s">
        <v>510</v>
      </c>
      <c r="H62" s="109" t="s">
        <v>433</v>
      </c>
      <c r="I62" s="112" t="s">
        <v>511</v>
      </c>
      <c r="J62" s="109" t="s">
        <v>512</v>
      </c>
      <c r="K62" s="553" t="s">
        <v>769</v>
      </c>
      <c r="L62" s="59" t="s">
        <v>1942</v>
      </c>
    </row>
    <row r="63" spans="4:12">
      <c r="D63" s="151">
        <v>59</v>
      </c>
      <c r="E63" s="21">
        <f t="shared" si="1"/>
        <v>0</v>
      </c>
      <c r="F63" s="110"/>
      <c r="G63" s="111"/>
      <c r="H63" s="109"/>
      <c r="I63" s="112"/>
      <c r="J63" s="109" t="s">
        <v>1733</v>
      </c>
      <c r="K63" s="553"/>
      <c r="L63" s="59"/>
    </row>
    <row r="64" spans="4:12">
      <c r="D64" s="151">
        <v>60</v>
      </c>
      <c r="E64" s="21" t="str">
        <f t="shared" si="1"/>
        <v>África do Sul</v>
      </c>
      <c r="F64" s="110" t="s">
        <v>445</v>
      </c>
      <c r="G64" s="111" t="s">
        <v>536</v>
      </c>
      <c r="H64" s="109" t="s">
        <v>535</v>
      </c>
      <c r="I64" s="112" t="s">
        <v>534</v>
      </c>
      <c r="J64" s="109" t="s">
        <v>537</v>
      </c>
      <c r="K64" s="553" t="s">
        <v>771</v>
      </c>
      <c r="L64" s="59" t="s">
        <v>1943</v>
      </c>
    </row>
    <row r="65" spans="4:12">
      <c r="D65" s="151">
        <v>61</v>
      </c>
      <c r="E65" s="21" t="str">
        <f t="shared" si="1"/>
        <v>Arábia Saudita</v>
      </c>
      <c r="F65" s="110" t="s">
        <v>1751</v>
      </c>
      <c r="G65" s="111" t="s">
        <v>1750</v>
      </c>
      <c r="H65" s="109" t="s">
        <v>1750</v>
      </c>
      <c r="I65" s="112" t="s">
        <v>1749</v>
      </c>
      <c r="J65" s="109" t="s">
        <v>1732</v>
      </c>
      <c r="K65" s="553" t="s">
        <v>1748</v>
      </c>
      <c r="L65" s="59" t="s">
        <v>1944</v>
      </c>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Jordânia</v>
      </c>
      <c r="F67" s="110" t="s">
        <v>1743</v>
      </c>
      <c r="G67" s="111" t="s">
        <v>1744</v>
      </c>
      <c r="H67" s="109" t="s">
        <v>1745</v>
      </c>
      <c r="I67" s="112" t="s">
        <v>1746</v>
      </c>
      <c r="J67" s="109" t="s">
        <v>1735</v>
      </c>
      <c r="K67" s="553" t="s">
        <v>1747</v>
      </c>
      <c r="L67" s="59" t="s">
        <v>1948</v>
      </c>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Bósnia e Herzegonia</v>
      </c>
      <c r="F69" s="110" t="s">
        <v>1881</v>
      </c>
      <c r="G69" s="111" t="s">
        <v>1881</v>
      </c>
      <c r="H69" s="109" t="s">
        <v>1882</v>
      </c>
      <c r="I69" s="112" t="s">
        <v>1883</v>
      </c>
      <c r="J69" s="109" t="s">
        <v>1884</v>
      </c>
      <c r="K69" s="553" t="s">
        <v>1885</v>
      </c>
      <c r="L69" s="59" t="s">
        <v>1945</v>
      </c>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Cabo Verde</v>
      </c>
      <c r="F73" s="110" t="s">
        <v>1752</v>
      </c>
      <c r="G73" s="111" t="s">
        <v>1753</v>
      </c>
      <c r="H73" s="109" t="s">
        <v>1754</v>
      </c>
      <c r="I73" s="112" t="s">
        <v>1755</v>
      </c>
      <c r="J73" s="109" t="s">
        <v>910</v>
      </c>
      <c r="K73" s="553" t="s">
        <v>1756</v>
      </c>
      <c r="L73" s="59" t="s">
        <v>1753</v>
      </c>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t="s">
        <v>444</v>
      </c>
    </row>
    <row r="76" spans="4:12">
      <c r="D76" s="151">
        <v>72</v>
      </c>
      <c r="E76" s="21" t="str">
        <f t="shared" si="2"/>
        <v>Geórgia</v>
      </c>
      <c r="F76" s="110" t="s">
        <v>448</v>
      </c>
      <c r="G76" s="111" t="s">
        <v>448</v>
      </c>
      <c r="H76" s="109" t="s">
        <v>448</v>
      </c>
      <c r="I76" s="112" t="s">
        <v>539</v>
      </c>
      <c r="J76" s="109" t="s">
        <v>540</v>
      </c>
      <c r="K76" s="553" t="s">
        <v>775</v>
      </c>
      <c r="L76" s="59" t="s">
        <v>1946</v>
      </c>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Gana</v>
      </c>
      <c r="F78" s="110" t="s">
        <v>436</v>
      </c>
      <c r="G78" s="111" t="s">
        <v>436</v>
      </c>
      <c r="H78" s="109" t="s">
        <v>436</v>
      </c>
      <c r="I78" s="112" t="s">
        <v>436</v>
      </c>
      <c r="J78" s="109" t="s">
        <v>436</v>
      </c>
      <c r="K78" s="553" t="s">
        <v>436</v>
      </c>
      <c r="L78" s="59" t="s">
        <v>1949</v>
      </c>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t="s">
        <v>1737</v>
      </c>
    </row>
    <row r="87" spans="4:12">
      <c r="D87" s="151">
        <v>83</v>
      </c>
      <c r="E87" s="21" t="str">
        <f t="shared" si="2"/>
        <v>Haiti</v>
      </c>
      <c r="F87" s="110" t="s">
        <v>1738</v>
      </c>
      <c r="G87" s="111" t="s">
        <v>1738</v>
      </c>
      <c r="H87" s="109" t="s">
        <v>1738</v>
      </c>
      <c r="I87" s="112" t="s">
        <v>1759</v>
      </c>
      <c r="J87" s="109" t="s">
        <v>1738</v>
      </c>
      <c r="K87" s="553" t="s">
        <v>1759</v>
      </c>
      <c r="L87" s="59" t="s">
        <v>1738</v>
      </c>
    </row>
    <row r="88" spans="4:12">
      <c r="D88" s="151">
        <v>84</v>
      </c>
      <c r="E88" s="21">
        <f t="shared" si="2"/>
        <v>0</v>
      </c>
      <c r="F88" s="174"/>
      <c r="G88" s="108"/>
      <c r="H88" s="175"/>
      <c r="I88" s="176"/>
      <c r="J88" s="175" t="s">
        <v>1863</v>
      </c>
      <c r="K88" s="553"/>
      <c r="L88" s="177"/>
    </row>
    <row r="89" spans="4:12">
      <c r="D89" s="151">
        <v>85</v>
      </c>
      <c r="E89" s="21" t="str">
        <f t="shared" si="2"/>
        <v>Nova Zelândia</v>
      </c>
      <c r="F89" s="174" t="s">
        <v>1760</v>
      </c>
      <c r="G89" s="108" t="s">
        <v>1763</v>
      </c>
      <c r="H89" s="175" t="s">
        <v>1762</v>
      </c>
      <c r="I89" s="176" t="s">
        <v>1764</v>
      </c>
      <c r="J89" s="175" t="s">
        <v>541</v>
      </c>
      <c r="K89" s="553" t="s">
        <v>1761</v>
      </c>
      <c r="L89" s="177" t="s">
        <v>1947</v>
      </c>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México</v>
      </c>
      <c r="E7" s="521" t="b">
        <f>OR(CalcA!$K$5&gt;0,CalcA!$I$5&gt;0)</f>
        <v>1</v>
      </c>
    </row>
    <row r="8" spans="2:5">
      <c r="B8" s="105" t="s">
        <v>172</v>
      </c>
      <c r="C8" s="111">
        <v>60</v>
      </c>
      <c r="D8" s="170" t="str">
        <f>VLOOKUP($C8,Language!$D$5:$E$100,2,0)</f>
        <v>África do Sul</v>
      </c>
      <c r="E8" s="521" t="b">
        <f>OR(CalcA!$K$6&gt;0,CalcA!$I$6&gt;0)</f>
        <v>1</v>
      </c>
    </row>
    <row r="9" spans="2:5">
      <c r="B9" s="105" t="s">
        <v>173</v>
      </c>
      <c r="C9" s="111">
        <v>25</v>
      </c>
      <c r="D9" s="170" t="str">
        <f>VLOOKUP($C9,Language!$D$5:$E$100,2,0)</f>
        <v>Coréia do Sul</v>
      </c>
      <c r="E9" s="521" t="b">
        <f>OR(CalcA!$K$7&gt;0,CalcA!$I$7&gt;0)</f>
        <v>0</v>
      </c>
    </row>
    <row r="10" spans="2:5">
      <c r="B10" s="105" t="s">
        <v>1045</v>
      </c>
      <c r="C10" s="360">
        <v>41</v>
      </c>
      <c r="D10" s="170" t="str">
        <f>VLOOKUP($C10,Language!$D$5:$E$100,2,0)</f>
        <v>Tchéquia</v>
      </c>
      <c r="E10" s="521" t="b">
        <f>OR(CalcA!$K$8&gt;0,CalcA!$I$8&gt;0)</f>
        <v>0</v>
      </c>
    </row>
    <row r="11" spans="2:5" ht="15.6">
      <c r="B11" s="106"/>
      <c r="C11" s="178"/>
      <c r="D11" s="179" t="s">
        <v>20</v>
      </c>
      <c r="E11" s="521"/>
    </row>
    <row r="12" spans="2:5">
      <c r="B12" s="105" t="s">
        <v>174</v>
      </c>
      <c r="C12" s="111">
        <v>30</v>
      </c>
      <c r="D12" s="170" t="str">
        <f>VLOOKUP($C12,Language!$D$5:$E$100,2,0)</f>
        <v>Canadá</v>
      </c>
      <c r="E12" s="521" t="b">
        <f>OR(CalcB!$K$5&gt;0,CalcB!$I$5&gt;0)</f>
        <v>1</v>
      </c>
    </row>
    <row r="13" spans="2:5">
      <c r="B13" s="105" t="s">
        <v>175</v>
      </c>
      <c r="C13" s="108">
        <v>65</v>
      </c>
      <c r="D13" s="170" t="str">
        <f>VLOOKUP($C13,Language!$D$5:$E$100,2,0)</f>
        <v>Bósnia e Herzegonia</v>
      </c>
      <c r="E13" s="521" t="b">
        <f>OR(CalcB!$K$6&gt;0,CalcB!$I$6&gt;0)</f>
        <v>1</v>
      </c>
    </row>
    <row r="14" spans="2:5">
      <c r="B14" s="105" t="s">
        <v>176</v>
      </c>
      <c r="C14" s="111">
        <v>55</v>
      </c>
      <c r="D14" s="170" t="str">
        <f>VLOOKUP($C14,Language!$D$5:$E$100,2,0)</f>
        <v>Catar</v>
      </c>
      <c r="E14" s="521" t="b">
        <f>OR(CalcB!$K$7&gt;0,CalcB!$I$7&gt;0)</f>
        <v>1</v>
      </c>
    </row>
    <row r="15" spans="2:5">
      <c r="B15" s="105" t="s">
        <v>1046</v>
      </c>
      <c r="C15" s="360">
        <v>19</v>
      </c>
      <c r="D15" s="170" t="str">
        <f>VLOOKUP($C15,Language!$D$5:$E$100,2,0)</f>
        <v>Suíça</v>
      </c>
      <c r="E15" s="521" t="b">
        <f>OR(CalcB!$K$8&gt;0,CalcB!$I$8&gt;0)</f>
        <v>1</v>
      </c>
    </row>
    <row r="16" spans="2:5" ht="15.6">
      <c r="B16" s="106"/>
      <c r="C16" s="178"/>
      <c r="D16" s="179" t="s">
        <v>21</v>
      </c>
      <c r="E16" s="521"/>
    </row>
    <row r="17" spans="2:5">
      <c r="B17" s="105" t="s">
        <v>177</v>
      </c>
      <c r="C17" s="111">
        <v>6</v>
      </c>
      <c r="D17" s="170" t="str">
        <f>VLOOKUP($C17,Language!$D$5:$E$100,2,0)</f>
        <v>Brasil</v>
      </c>
      <c r="E17" s="521" t="b">
        <f>OR(CalcC!$K$5&gt;0,CalcC!$I$5&gt;0)</f>
        <v>0</v>
      </c>
    </row>
    <row r="18" spans="2:5">
      <c r="B18" s="105" t="s">
        <v>178</v>
      </c>
      <c r="C18" s="111">
        <v>8</v>
      </c>
      <c r="D18" s="170" t="str">
        <f>VLOOKUP($C18,Language!$D$5:$E$100,2,0)</f>
        <v>Marrocos</v>
      </c>
      <c r="E18" s="521" t="b">
        <f>OR(CalcC!$K$6&gt;0,CalcC!$I$6&gt;0)</f>
        <v>0</v>
      </c>
    </row>
    <row r="19" spans="2:5">
      <c r="B19" s="105" t="s">
        <v>179</v>
      </c>
      <c r="C19" s="111">
        <v>83</v>
      </c>
      <c r="D19" s="170" t="str">
        <f>VLOOKUP($C19,Language!$D$5:$E$100,2,0)</f>
        <v>Haiti</v>
      </c>
      <c r="E19" s="521" t="b">
        <f>OR(CalcC!$K$7&gt;0,CalcC!$I$7&gt;0)</f>
        <v>0</v>
      </c>
    </row>
    <row r="20" spans="2:5">
      <c r="B20" s="105" t="s">
        <v>1047</v>
      </c>
      <c r="C20" s="360">
        <v>43</v>
      </c>
      <c r="D20" s="170" t="str">
        <f>VLOOKUP($C20,Language!$D$5:$E$100,2,0)</f>
        <v>Escócia</v>
      </c>
      <c r="E20" s="521" t="b">
        <f>OR(CalcC!$K$8&gt;0,CalcC!$I$8&gt;0)</f>
        <v>0</v>
      </c>
    </row>
    <row r="21" spans="2:5" ht="15.6">
      <c r="B21" s="106"/>
      <c r="C21" s="178"/>
      <c r="D21" s="179" t="s">
        <v>25</v>
      </c>
      <c r="E21" s="521"/>
    </row>
    <row r="22" spans="2:5">
      <c r="B22" s="105" t="s">
        <v>180</v>
      </c>
      <c r="C22" s="111">
        <v>16</v>
      </c>
      <c r="D22" s="170" t="str">
        <f>VLOOKUP($C22,Language!$D$5:$E$100,2,0)</f>
        <v>EUA</v>
      </c>
      <c r="E22" s="521" t="b">
        <f>OR(CalcD!$K$5&gt;0,CalcD!$I$5&gt;0)</f>
        <v>0</v>
      </c>
    </row>
    <row r="23" spans="2:5">
      <c r="B23" s="105" t="s">
        <v>181</v>
      </c>
      <c r="C23" s="111">
        <v>40</v>
      </c>
      <c r="D23" s="170" t="str">
        <f>VLOOKUP($C23,Language!$D$5:$E$100,2,0)</f>
        <v>Paraguai</v>
      </c>
      <c r="E23" s="521" t="b">
        <f>OR(CalcD!$K$6&gt;0,CalcD!$I$6&gt;0)</f>
        <v>0</v>
      </c>
    </row>
    <row r="24" spans="2:5">
      <c r="B24" s="105" t="s">
        <v>182</v>
      </c>
      <c r="C24" s="111">
        <v>27</v>
      </c>
      <c r="D24" s="170" t="str">
        <f>VLOOKUP($C24,Language!$D$5:$E$100,2,0)</f>
        <v>Austrália</v>
      </c>
      <c r="E24" s="521" t="b">
        <f>OR(CalcD!$K$7&gt;0,CalcD!$I$7&gt;0)</f>
        <v>0</v>
      </c>
    </row>
    <row r="25" spans="2:5">
      <c r="B25" s="105" t="s">
        <v>1048</v>
      </c>
      <c r="C25" s="360">
        <v>22</v>
      </c>
      <c r="D25" s="170" t="str">
        <f>VLOOKUP($C25,Language!$D$5:$E$100,2,0)</f>
        <v>Turquia</v>
      </c>
      <c r="E25" s="521" t="b">
        <f>OR(CalcD!$K$8&gt;0,CalcD!$I$8&gt;0)</f>
        <v>0</v>
      </c>
    </row>
    <row r="26" spans="2:5" ht="15.6">
      <c r="B26" s="106"/>
      <c r="C26" s="178"/>
      <c r="D26" s="179" t="s">
        <v>22</v>
      </c>
      <c r="E26" s="521"/>
    </row>
    <row r="27" spans="2:5">
      <c r="B27" s="105" t="s">
        <v>183</v>
      </c>
      <c r="C27" s="111">
        <v>10</v>
      </c>
      <c r="D27" s="170" t="str">
        <f>VLOOKUP($C27,Language!$D$5:$E$100,2,0)</f>
        <v>Alemanha</v>
      </c>
      <c r="E27" s="521" t="b">
        <f>OR(CalcE!$K$5&gt;0,CalcE!$I$5&gt;0)</f>
        <v>0</v>
      </c>
    </row>
    <row r="28" spans="2:5">
      <c r="B28" s="105" t="s">
        <v>184</v>
      </c>
      <c r="C28" s="108">
        <v>82</v>
      </c>
      <c r="D28" s="170" t="str">
        <f>VLOOKUP($C28,Language!$D$5:$E$100,2,0)</f>
        <v>Curaçao</v>
      </c>
      <c r="E28" s="521" t="b">
        <f>OR(CalcE!$K$6&gt;0,CalcE!$I$6&gt;0)</f>
        <v>0</v>
      </c>
    </row>
    <row r="29" spans="2:5">
      <c r="B29" s="105" t="s">
        <v>185</v>
      </c>
      <c r="C29" s="111">
        <v>34</v>
      </c>
      <c r="D29" s="170" t="str">
        <f>VLOOKUP($C29,Language!$D$5:$E$100,2,0)</f>
        <v>Costa do Marfim</v>
      </c>
      <c r="E29" s="521" t="b">
        <f>OR(CalcE!$K$7&gt;0,CalcE!$I$7&gt;0)</f>
        <v>0</v>
      </c>
    </row>
    <row r="30" spans="2:5">
      <c r="B30" s="105" t="s">
        <v>1049</v>
      </c>
      <c r="C30" s="360">
        <v>23</v>
      </c>
      <c r="D30" s="170" t="str">
        <f>VLOOKUP($C30,Language!$D$5:$E$100,2,0)</f>
        <v>Equador</v>
      </c>
      <c r="E30" s="521" t="b">
        <f>OR(CalcE!$K$8&gt;0,CalcE!$I$8&gt;0)</f>
        <v>0</v>
      </c>
    </row>
    <row r="31" spans="2:5" ht="15.6">
      <c r="B31" s="106"/>
      <c r="C31" s="178"/>
      <c r="D31" s="179" t="s">
        <v>23</v>
      </c>
      <c r="E31" s="521"/>
    </row>
    <row r="32" spans="2:5">
      <c r="B32" s="105" t="s">
        <v>266</v>
      </c>
      <c r="C32" s="108">
        <v>7</v>
      </c>
      <c r="D32" s="170" t="str">
        <f>VLOOKUP($C32,Language!$D$5:$E$100,2,0)</f>
        <v>Holanda</v>
      </c>
      <c r="E32" s="521" t="b">
        <f>OR(CalcF!$K$5&gt;0,CalcF!$I$5&gt;0)</f>
        <v>0</v>
      </c>
    </row>
    <row r="33" spans="2:5">
      <c r="B33" s="105" t="s">
        <v>267</v>
      </c>
      <c r="C33" s="111">
        <v>18</v>
      </c>
      <c r="D33" s="170" t="str">
        <f>VLOOKUP($C33,Language!$D$5:$E$100,2,0)</f>
        <v>Japão</v>
      </c>
      <c r="E33" s="521" t="b">
        <f>OR(CalcF!$K$6&gt;0,CalcF!$I$6&gt;0)</f>
        <v>0</v>
      </c>
    </row>
    <row r="34" spans="2:5">
      <c r="B34" s="105" t="s">
        <v>268</v>
      </c>
      <c r="C34" s="108">
        <v>38</v>
      </c>
      <c r="D34" s="170" t="str">
        <f>VLOOKUP($C34,Language!$D$5:$E$100,2,0)</f>
        <v>Suécia</v>
      </c>
      <c r="E34" s="521" t="b">
        <f>OR(CalcF!$K$7&gt;0,CalcF!$I$7&gt;0)</f>
        <v>0</v>
      </c>
    </row>
    <row r="35" spans="2:5">
      <c r="B35" s="105" t="s">
        <v>1050</v>
      </c>
      <c r="C35" s="361">
        <v>44</v>
      </c>
      <c r="D35" s="170" t="str">
        <f>VLOOKUP($C35,Language!$D$5:$E$100,2,0)</f>
        <v>Tunísia</v>
      </c>
      <c r="E35" s="521" t="b">
        <f>OR(CalcF!$K$8&gt;0,CalcF!$I$8&gt;0)</f>
        <v>0</v>
      </c>
    </row>
    <row r="36" spans="2:5" ht="15.6">
      <c r="B36" s="106"/>
      <c r="C36" s="178"/>
      <c r="D36" s="179" t="s">
        <v>272</v>
      </c>
      <c r="E36" s="521"/>
    </row>
    <row r="37" spans="2:5">
      <c r="B37" s="105" t="s">
        <v>186</v>
      </c>
      <c r="C37" s="111">
        <v>9</v>
      </c>
      <c r="D37" s="170" t="str">
        <f>VLOOKUP($C37,Language!$D$5:$E$100,2,0)</f>
        <v>Bélgica</v>
      </c>
      <c r="E37" s="521" t="b">
        <f>OR(CalcG!$K$5&gt;0,CalcG!$I$5&gt;0)</f>
        <v>0</v>
      </c>
    </row>
    <row r="38" spans="2:5">
      <c r="B38" s="105" t="s">
        <v>187</v>
      </c>
      <c r="C38" s="111">
        <v>29</v>
      </c>
      <c r="D38" s="170" t="str">
        <f>VLOOKUP($C38,Language!$D$5:$E$100,2,0)</f>
        <v>Egito</v>
      </c>
      <c r="E38" s="521" t="b">
        <f>OR(CalcG!$K$6&gt;0,CalcG!$I$6&gt;0)</f>
        <v>0</v>
      </c>
    </row>
    <row r="39" spans="2:5">
      <c r="B39" s="105" t="s">
        <v>188</v>
      </c>
      <c r="C39" s="111">
        <v>21</v>
      </c>
      <c r="D39" s="170" t="str">
        <f>VLOOKUP($C39,Language!$D$5:$E$100,2,0)</f>
        <v>Irã</v>
      </c>
      <c r="E39" s="521" t="b">
        <f>OR(CalcG!$K$7&gt;0,CalcG!$I$7&gt;0)</f>
        <v>0</v>
      </c>
    </row>
    <row r="40" spans="2:5">
      <c r="B40" s="105" t="s">
        <v>1051</v>
      </c>
      <c r="C40" s="360">
        <v>85</v>
      </c>
      <c r="D40" s="170" t="str">
        <f>VLOOKUP($C40,Language!$D$5:$E$100,2,0)</f>
        <v>Nova Zelândia</v>
      </c>
      <c r="E40" s="521" t="b">
        <f>OR(CalcG!$K$8&gt;0,CalcG!$I$8&gt;0)</f>
        <v>0</v>
      </c>
    </row>
    <row r="41" spans="2:5" ht="15.6">
      <c r="B41" s="106"/>
      <c r="C41" s="178"/>
      <c r="D41" s="179" t="s">
        <v>31</v>
      </c>
      <c r="E41" s="521"/>
    </row>
    <row r="42" spans="2:5">
      <c r="B42" s="105" t="s">
        <v>269</v>
      </c>
      <c r="C42" s="111">
        <v>2</v>
      </c>
      <c r="D42" s="172" t="str">
        <f>VLOOKUP($C42,Language!$D$5:$E$100,2,0)</f>
        <v>Espanha</v>
      </c>
      <c r="E42" s="521" t="b">
        <f>OR(CalcH!$K$5&gt;0,CalcH!$I$5&gt;0)</f>
        <v>0</v>
      </c>
    </row>
    <row r="43" spans="2:5">
      <c r="B43" s="105" t="s">
        <v>270</v>
      </c>
      <c r="C43" s="111">
        <v>69</v>
      </c>
      <c r="D43" s="172" t="str">
        <f>VLOOKUP($C43,Language!$D$5:$E$100,2,0)</f>
        <v>Cabo Verde</v>
      </c>
      <c r="E43" s="521" t="b">
        <f>OR(CalcH!$K$6&gt;0,CalcH!$I$6&gt;0)</f>
        <v>0</v>
      </c>
    </row>
    <row r="44" spans="2:5">
      <c r="B44" s="105" t="s">
        <v>271</v>
      </c>
      <c r="C44" s="111">
        <v>61</v>
      </c>
      <c r="D44" s="172" t="str">
        <f>VLOOKUP($C44,Language!$D$5:$E$100,2,0)</f>
        <v>Arábia Saudita</v>
      </c>
      <c r="E44" s="521" t="b">
        <f>OR(CalcH!$K$7&gt;0,CalcH!$I$7&gt;0)</f>
        <v>0</v>
      </c>
    </row>
    <row r="45" spans="2:5">
      <c r="B45" s="151" t="s">
        <v>1052</v>
      </c>
      <c r="C45" s="360">
        <v>17</v>
      </c>
      <c r="D45" s="172" t="str">
        <f>VLOOKUP($C45,Language!$D$5:$E$100,2,0)</f>
        <v>Uruguai</v>
      </c>
      <c r="E45" s="521" t="b">
        <f>OR(CalcH!$K$8&gt;0,CalcH!$I$8&gt;0)</f>
        <v>0</v>
      </c>
    </row>
    <row r="46" spans="2:5" ht="15.6">
      <c r="B46" s="104"/>
      <c r="C46" s="178"/>
      <c r="D46" s="179" t="s">
        <v>32</v>
      </c>
      <c r="E46" s="521"/>
    </row>
    <row r="47" spans="2:5">
      <c r="B47" s="105" t="s">
        <v>842</v>
      </c>
      <c r="C47" s="108">
        <v>1</v>
      </c>
      <c r="D47" s="170" t="str">
        <f>VLOOKUP($C47,Language!$D$5:$E$100,2,0)</f>
        <v>França</v>
      </c>
      <c r="E47" s="521" t="b">
        <f>OR(CalcI!$K$5&gt;0,CalcI!$I$5&gt;0)</f>
        <v>0</v>
      </c>
    </row>
    <row r="48" spans="2:5">
      <c r="B48" s="105" t="s">
        <v>843</v>
      </c>
      <c r="C48" s="111">
        <v>14</v>
      </c>
      <c r="D48" s="170" t="str">
        <f>VLOOKUP($C48,Language!$D$5:$E$100,2,0)</f>
        <v>Senegal</v>
      </c>
      <c r="E48" s="521" t="b">
        <f>OR(CalcI!$K$6&gt;0,CalcI!$I$6&gt;0)</f>
        <v>0</v>
      </c>
    </row>
    <row r="49" spans="2:5">
      <c r="B49" s="105" t="s">
        <v>844</v>
      </c>
      <c r="C49" s="111">
        <v>57</v>
      </c>
      <c r="D49" s="170" t="str">
        <f>VLOOKUP($C49,Language!$D$5:$E$100,2,0)</f>
        <v>Iraque</v>
      </c>
      <c r="E49" s="521" t="b">
        <f>OR(CalcI!$K$7&gt;0,CalcI!$I$7&gt;0)</f>
        <v>0</v>
      </c>
    </row>
    <row r="50" spans="2:5">
      <c r="B50" s="105" t="s">
        <v>1053</v>
      </c>
      <c r="C50" s="360">
        <v>31</v>
      </c>
      <c r="D50" s="170" t="str">
        <f>VLOOKUP($C50,Language!$D$5:$E$100,2,0)</f>
        <v>Noruega</v>
      </c>
      <c r="E50" s="521" t="b">
        <f>OR(CalcI!$K$8&gt;0,CalcI!$I$8&gt;0)</f>
        <v>0</v>
      </c>
    </row>
    <row r="51" spans="2:5" ht="15.6">
      <c r="B51" s="106"/>
      <c r="C51" s="178"/>
      <c r="D51" s="179" t="s">
        <v>841</v>
      </c>
      <c r="E51" s="521"/>
    </row>
    <row r="52" spans="2:5">
      <c r="B52" s="105" t="s">
        <v>845</v>
      </c>
      <c r="C52" s="111">
        <v>3</v>
      </c>
      <c r="D52" s="170" t="str">
        <f>VLOOKUP($C52,Language!$D$5:$E$100,2,0)</f>
        <v>Argentina</v>
      </c>
      <c r="E52" s="521" t="b">
        <f>OR(CalcJ!$K$5&gt;0,CalcJ!$I$5&gt;0)</f>
        <v>0</v>
      </c>
    </row>
    <row r="53" spans="2:5">
      <c r="B53" s="105" t="s">
        <v>846</v>
      </c>
      <c r="C53" s="108">
        <v>28</v>
      </c>
      <c r="D53" s="170" t="str">
        <f>VLOOKUP($C53,Language!$D$5:$E$100,2,0)</f>
        <v>Argélia</v>
      </c>
      <c r="E53" s="521" t="b">
        <f>OR(CalcJ!$K$6&gt;0,CalcJ!$I$6&gt;0)</f>
        <v>0</v>
      </c>
    </row>
    <row r="54" spans="2:5">
      <c r="B54" s="105" t="s">
        <v>847</v>
      </c>
      <c r="C54" s="111">
        <v>24</v>
      </c>
      <c r="D54" s="170" t="str">
        <f>VLOOKUP($C54,Language!$D$5:$E$100,2,0)</f>
        <v>Áustria</v>
      </c>
      <c r="E54" s="521" t="b">
        <f>OR(CalcJ!$K$7&gt;0,CalcJ!$I$7&gt;0)</f>
        <v>0</v>
      </c>
    </row>
    <row r="55" spans="2:5">
      <c r="B55" s="105" t="s">
        <v>1054</v>
      </c>
      <c r="C55" s="360">
        <v>63</v>
      </c>
      <c r="D55" s="170" t="str">
        <f>VLOOKUP($C55,Language!$D$5:$E$100,2,0)</f>
        <v>Jordânia</v>
      </c>
      <c r="E55" s="521" t="b">
        <f>OR(CalcJ!$K$8&gt;0,CalcJ!$I$8&gt;0)</f>
        <v>0</v>
      </c>
    </row>
    <row r="56" spans="2:5" ht="15.6">
      <c r="B56" s="106"/>
      <c r="C56" s="178"/>
      <c r="D56" s="179" t="s">
        <v>33</v>
      </c>
      <c r="E56" s="521"/>
    </row>
    <row r="57" spans="2:5">
      <c r="B57" s="105" t="s">
        <v>848</v>
      </c>
      <c r="C57" s="111">
        <v>5</v>
      </c>
      <c r="D57" s="170" t="str">
        <f>VLOOKUP($C57,Language!$D$5:$E$100,2,0)</f>
        <v>Portugal</v>
      </c>
      <c r="E57" s="521" t="b">
        <f>OR(CalcK!$K$5&gt;0,CalcK!$I$5&gt;0)</f>
        <v>0</v>
      </c>
    </row>
    <row r="58" spans="2:5">
      <c r="B58" s="105" t="s">
        <v>849</v>
      </c>
      <c r="C58" s="111">
        <v>46</v>
      </c>
      <c r="D58" s="170" t="str">
        <f>VLOOKUP($C58,Language!$D$5:$E$100,2,0)</f>
        <v>Congo</v>
      </c>
      <c r="E58" s="521" t="b">
        <f>OR(CalcK!$K$6&gt;0,CalcK!$I$6&gt;0)</f>
        <v>0</v>
      </c>
    </row>
    <row r="59" spans="2:5">
      <c r="B59" s="105" t="s">
        <v>850</v>
      </c>
      <c r="C59" s="111">
        <v>50</v>
      </c>
      <c r="D59" s="170" t="str">
        <f>VLOOKUP($C59,Language!$D$5:$E$100,2,0)</f>
        <v>Uzbequistão</v>
      </c>
      <c r="E59" s="521" t="b">
        <f>OR(CalcK!$K$7&gt;0,CalcK!$I$7&gt;0)</f>
        <v>0</v>
      </c>
    </row>
    <row r="60" spans="2:5">
      <c r="B60" s="105" t="s">
        <v>1055</v>
      </c>
      <c r="C60" s="362">
        <v>13</v>
      </c>
      <c r="D60" s="170" t="str">
        <f>VLOOKUP($C60,Language!$D$5:$E$100,2,0)</f>
        <v>Colômbia</v>
      </c>
      <c r="E60" s="521" t="b">
        <f>OR(CalcK!$K$8&gt;0,CalcK!$I$8&gt;0)</f>
        <v>0</v>
      </c>
    </row>
    <row r="61" spans="2:5" ht="15.6">
      <c r="B61" s="106"/>
      <c r="C61" s="178"/>
      <c r="D61" s="179" t="s">
        <v>34</v>
      </c>
      <c r="E61" s="521"/>
    </row>
    <row r="62" spans="2:5">
      <c r="B62" s="105" t="s">
        <v>851</v>
      </c>
      <c r="C62" s="111">
        <v>4</v>
      </c>
      <c r="D62" s="170" t="str">
        <f>VLOOKUP($C62,Language!$D$5:$E$100,2,0)</f>
        <v>Inglaterra</v>
      </c>
      <c r="E62" s="521" t="b">
        <f>OR(CalcL!$K$5&gt;0,CalcL!$I$5&gt;0)</f>
        <v>0</v>
      </c>
    </row>
    <row r="63" spans="2:5">
      <c r="B63" s="105" t="s">
        <v>852</v>
      </c>
      <c r="C63" s="111">
        <v>11</v>
      </c>
      <c r="D63" s="170" t="str">
        <f>VLOOKUP($C63,Language!$D$5:$E$100,2,0)</f>
        <v>Croácia</v>
      </c>
      <c r="E63" s="521" t="b">
        <f>OR(CalcL!$K$6&gt;0,CalcL!$I$6&gt;0)</f>
        <v>0</v>
      </c>
    </row>
    <row r="64" spans="2:5">
      <c r="B64" s="105" t="s">
        <v>853</v>
      </c>
      <c r="C64" s="111">
        <v>74</v>
      </c>
      <c r="D64" s="170" t="str">
        <f>VLOOKUP($C64,Language!$D$5:$E$100,2,0)</f>
        <v>Gana</v>
      </c>
      <c r="E64" s="521" t="b">
        <f>OR(CalcL!$K$7&gt;0,CalcL!$I$7&gt;0)</f>
        <v>0</v>
      </c>
    </row>
    <row r="65" spans="2:5" ht="15" thickBot="1">
      <c r="B65" s="107" t="s">
        <v>1056</v>
      </c>
      <c r="C65" s="363">
        <v>33</v>
      </c>
      <c r="D65" s="364" t="str">
        <f>VLOOKUP($C65,Language!$D$5:$E$100,2,0)</f>
        <v>Panamá</v>
      </c>
      <c r="E65" s="522" t="b">
        <f>OR(CalcL!$K$8&gt;0,CalcL!$I$8&gt;0)</f>
        <v>0</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México</v>
      </c>
      <c r="J4" s="86" t="str">
        <f>VLOOKUP(D4,Groups!$B$7:$D$65,3,0)</f>
        <v>África do Sul</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Coréia do Sul</v>
      </c>
      <c r="J5" s="86" t="str">
        <f>VLOOKUP(D5,Groups!$B$7:$D$65,3,0)</f>
        <v>Tchéquia</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Canadá</v>
      </c>
      <c r="J6" s="86" t="str">
        <f>VLOOKUP(D6,Groups!$B$7:$D$65,3,0)</f>
        <v>Bósnia e Herzegonia</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EUA</v>
      </c>
      <c r="J7" s="86" t="str">
        <f>VLOOKUP(D7,Groups!$B$7:$D$65,3,0)</f>
        <v>Paraguai</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Escócia</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Austrália</v>
      </c>
      <c r="J9" s="86" t="str">
        <f>VLOOKUP(D9,Groups!$B$7:$D$65,3,0)</f>
        <v>Turquia</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Brasil</v>
      </c>
      <c r="J10" s="86" t="str">
        <f>VLOOKUP(D10,Groups!$B$7:$D$65,3,0)</f>
        <v>Marrocos</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Catar</v>
      </c>
      <c r="J11" s="86" t="str">
        <f>VLOOKUP(D11,Groups!$B$7:$D$65,3,0)</f>
        <v>Suíça</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Costa do Marfim</v>
      </c>
      <c r="J12" s="86" t="str">
        <f>VLOOKUP(D12,Groups!$B$7:$D$65,3,0)</f>
        <v>Equador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Alemanha</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Holanda</v>
      </c>
      <c r="J14" s="86" t="str">
        <f>VLOOKUP(D14,Groups!$B$7:$D$65,3,0)</f>
        <v>Japão</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Suécia</v>
      </c>
      <c r="J15" s="86" t="str">
        <f>VLOOKUP(D15,Groups!$B$7:$D$65,3,0)</f>
        <v>Tunísia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Arábia Saudita</v>
      </c>
      <c r="J16" s="86" t="str">
        <f>VLOOKUP(D16,Groups!$B$7:$D$65,3,0)</f>
        <v>Uruguai</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Espanha</v>
      </c>
      <c r="J17" s="86" t="str">
        <f>VLOOKUP(D17,Groups!$B$7:$D$65,3,0)</f>
        <v>Cabo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Irã</v>
      </c>
      <c r="J18" s="86" t="str">
        <f>VLOOKUP(D18,Groups!$B$7:$D$65,3,0)</f>
        <v>Nova Zelândia</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Bélgica</v>
      </c>
      <c r="J19" s="86" t="str">
        <f>VLOOKUP(D19,Groups!$B$7:$D$65,3,0)</f>
        <v>Egito</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França</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Iraque</v>
      </c>
      <c r="J21" s="86" t="str">
        <f>VLOOKUP(D21,Groups!$B$7:$D$65,3,0)</f>
        <v>Noruega</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Argélia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Áustria</v>
      </c>
      <c r="J23" s="86" t="str">
        <f>VLOOKUP(D23,Groups!$B$7:$D$65,3,0)</f>
        <v>Jordânia</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Gana</v>
      </c>
      <c r="J24" s="86" t="str">
        <f>VLOOKUP(D24,Groups!$B$7:$D$65,3,0)</f>
        <v>Panamá</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Inglaterra</v>
      </c>
      <c r="J25" s="86" t="str">
        <f>VLOOKUP(D25,Groups!$B$7:$D$65,3,0)</f>
        <v>Croácia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Uzbequistão</v>
      </c>
      <c r="J27" s="86" t="str">
        <f>VLOOKUP(D27,Groups!$B$7:$D$65,3,0)</f>
        <v>Colômbia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Tchéquia</v>
      </c>
      <c r="J28" s="86" t="str">
        <f>VLOOKUP(D28,Groups!$B$7:$D$65,3,0)</f>
        <v>África do Sul</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Suíça</v>
      </c>
      <c r="J29" s="86" t="str">
        <f>VLOOKUP(D29,Groups!$B$7:$D$65,3,0)</f>
        <v>Bósnia e Herzegonia</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Canadá</v>
      </c>
      <c r="J30" s="86" t="str">
        <f>VLOOKUP(D30,Groups!$B$7:$D$65,3,0)</f>
        <v>Catar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México</v>
      </c>
      <c r="J31" s="86" t="str">
        <f>VLOOKUP(D31,Groups!$B$7:$D$65,3,0)</f>
        <v>Coréia do Sul</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Brasil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Escócia</v>
      </c>
      <c r="J33" s="86" t="str">
        <f>VLOOKUP(D33,Groups!$B$7:$D$65,3,0)</f>
        <v>Marrocos</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Turquia</v>
      </c>
      <c r="J34" s="86" t="str">
        <f>VLOOKUP(D34,Groups!$B$7:$D$65,3,0)</f>
        <v>Paraguai</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EUA</v>
      </c>
      <c r="J35" s="86" t="str">
        <f>VLOOKUP(D35,Groups!$B$7:$D$65,3,0)</f>
        <v>Austrália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Alemanha</v>
      </c>
      <c r="J36" s="86" t="str">
        <f>VLOOKUP(D36,Groups!$B$7:$D$65,3,0)</f>
        <v>Costa do Marfim</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Equador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Holanda</v>
      </c>
      <c r="J38" s="86" t="str">
        <f>VLOOKUP(D38,Groups!$B$7:$D$65,3,0)</f>
        <v>Suécia</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Tunísia</v>
      </c>
      <c r="J39" s="86" t="str">
        <f>VLOOKUP(D39,Groups!$B$7:$D$65,3,0)</f>
        <v>Japão</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Uruguai</v>
      </c>
      <c r="J40" s="86" t="str">
        <f>VLOOKUP(D40,Groups!$B$7:$D$65,3,0)</f>
        <v>Cabo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Espanha</v>
      </c>
      <c r="J41" s="86" t="str">
        <f>VLOOKUP(D41,Groups!$B$7:$D$65,3,0)</f>
        <v>Arábia Saudita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Bélgica</v>
      </c>
      <c r="J42" s="86" t="str">
        <f>VLOOKUP(D42,Groups!$B$7:$D$65,3,0)</f>
        <v>Irã</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Nova Zelândia</v>
      </c>
      <c r="J43" s="86" t="str">
        <f>VLOOKUP(D43,Groups!$B$7:$D$65,3,0)</f>
        <v>Egito</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Noruega</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França</v>
      </c>
      <c r="J45" s="86" t="str">
        <f>VLOOKUP(D45,Groups!$B$7:$D$65,3,0)</f>
        <v>Iraque</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Áustria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Jordânia</v>
      </c>
      <c r="J47" s="86" t="str">
        <f>VLOOKUP(D47,Groups!$B$7:$D$65,3,0)</f>
        <v>Argélia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Inglaterra</v>
      </c>
      <c r="J48" s="86" t="str">
        <f>VLOOKUP(D48,Groups!$B$7:$D$65,3,0)</f>
        <v>Gana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Panamá</v>
      </c>
      <c r="J49" s="86" t="str">
        <f>VLOOKUP(D49,Groups!$B$7:$D$65,3,0)</f>
        <v>Croácia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Uzbequistão</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Colômbia</v>
      </c>
      <c r="J51" s="86" t="str">
        <f>VLOOKUP(D51,Groups!$B$7:$D$65,3,0)</f>
        <v>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Escócia</v>
      </c>
      <c r="J52" s="86" t="str">
        <f>VLOOKUP(D52,Groups!$B$7:$D$65,3,0)</f>
        <v>Brasil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Marrocos</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Suíça</v>
      </c>
      <c r="J54" s="86" t="str">
        <f>VLOOKUP(D54,Groups!$B$7:$D$65,3,0)</f>
        <v>Canadá</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Bósnia e Herzegonia</v>
      </c>
      <c r="J55" s="86" t="str">
        <f>VLOOKUP(D55,Groups!$B$7:$D$65,3,0)</f>
        <v>Catar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Tchéquia</v>
      </c>
      <c r="J56" s="86" t="str">
        <f>VLOOKUP(D56,Groups!$B$7:$D$65,3,0)</f>
        <v>México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África do Sul</v>
      </c>
      <c r="J57" s="86" t="str">
        <f>VLOOKUP(D57,Groups!$B$7:$D$65,3,0)</f>
        <v>Coréia do Sul</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Costa do Marfim</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Equador</v>
      </c>
      <c r="J59" s="86" t="str">
        <f>VLOOKUP(D59,Groups!$B$7:$D$65,3,0)</f>
        <v>Alemanha</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Japão</v>
      </c>
      <c r="J60" s="86" t="str">
        <f>VLOOKUP(D60,Groups!$B$7:$D$65,3,0)</f>
        <v>Suécia</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Tunísia</v>
      </c>
      <c r="J61" s="86" t="str">
        <f>VLOOKUP(D61,Groups!$B$7:$D$65,3,0)</f>
        <v>Holanda</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Turquia</v>
      </c>
      <c r="J62" s="86" t="str">
        <f>VLOOKUP(D62,Groups!$B$7:$D$65,3,0)</f>
        <v>EUA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Paraguai</v>
      </c>
      <c r="J63" s="86" t="str">
        <f>VLOOKUP(D63,Groups!$B$7:$D$65,3,0)</f>
        <v>Austrália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Noruega</v>
      </c>
      <c r="J64" s="86" t="str">
        <f>VLOOKUP(D64,Groups!$B$7:$D$65,3,0)</f>
        <v>França</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Iraque</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Egito</v>
      </c>
      <c r="J66" s="86" t="str">
        <f>VLOOKUP(D66,Groups!$B$7:$D$65,3,0)</f>
        <v>Irã</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Nova Zelândia</v>
      </c>
      <c r="J67" s="86" t="str">
        <f>VLOOKUP(D67,Groups!$B$7:$D$65,3,0)</f>
        <v>Bélgica</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Cabo Verde</v>
      </c>
      <c r="J68" s="86" t="str">
        <f>VLOOKUP(D68,Groups!$B$7:$D$65,3,0)</f>
        <v>Arábia Saudita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Uruguai</v>
      </c>
      <c r="J69" s="86" t="str">
        <f>VLOOKUP(D69,Groups!$B$7:$D$65,3,0)</f>
        <v>Espanha</v>
      </c>
      <c r="K69" s="79"/>
      <c r="L69" s="529" t="b">
        <f>IFERROR(VLOOKUP(N69,Groups!$D$7:$E$65,2,0),FALSE)</f>
        <v>0</v>
      </c>
      <c r="M69" s="530" t="str">
        <f>M101</f>
        <v>3-CEFHI</v>
      </c>
      <c r="N69" s="531" t="str">
        <f>IF(Distinctness!$G$17&gt;0,INDEX(ThirdPlaced!$C$4:$C$15,MATCH(O69,ThirdPlaced!$I$4:$I$15),0),"")</f>
        <v>Costa do Marfim</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Panamá</v>
      </c>
      <c r="J70" s="86" t="str">
        <f>VLOOKUP(D70,Groups!$B$7:$D$65,3,0)</f>
        <v>Inglaterra</v>
      </c>
      <c r="K70" s="79"/>
      <c r="L70" s="533" t="b">
        <f>IFERROR(VLOOKUP(N70,Groups!$D$7:$E$65,2,0),FALSE)</f>
        <v>0</v>
      </c>
      <c r="M70" s="534" t="str">
        <f t="shared" ref="M70:M75" si="0">M102</f>
        <v>3-EFGIJ</v>
      </c>
      <c r="N70" s="535" t="str">
        <f>IF(Distinctness!$G$17&gt;0,INDEX(ThirdPlaced!$C$4:$C$15,MATCH(O70,ThirdPlaced!$I$4:$I$15),0),"")</f>
        <v>Irã</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Croácia</v>
      </c>
      <c r="J71" s="86" t="str">
        <f>VLOOKUP(D71,Groups!$B$7:$D$65,3,0)</f>
        <v>Gana</v>
      </c>
      <c r="K71" s="79"/>
      <c r="L71" s="533" t="b">
        <f>IFERROR(VLOOKUP(N71,Groups!$D$7:$E$65,2,0),FALSE)</f>
        <v>0</v>
      </c>
      <c r="M71" s="534" t="str">
        <f t="shared" si="0"/>
        <v>3-BEFIJ</v>
      </c>
      <c r="N71" s="535" t="str">
        <f>IF(Distinctness!$G$17&gt;0,INDEX(ThirdPlaced!$C$4:$C$15,MATCH(O71,ThirdPlaced!$I$4:$I$15),0),"")</f>
        <v>Áustria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Argélia</v>
      </c>
      <c r="J72" s="86" t="str">
        <f>VLOOKUP(D72,Groups!$B$7:$D$65,3,0)</f>
        <v>Áustria</v>
      </c>
      <c r="K72" s="79"/>
      <c r="L72" s="533" t="b">
        <f>IFERROR(VLOOKUP(N72,Groups!$D$7:$E$65,2,0),FALSE)</f>
        <v>0</v>
      </c>
      <c r="M72" s="534" t="str">
        <f t="shared" si="0"/>
        <v>3-ABCDF</v>
      </c>
      <c r="N72" s="535" t="str">
        <f>IF(Distinctness!$G$17&gt;0,INDEX(ThirdPlaced!$C$4:$C$15,MATCH(O72,ThirdPlaced!$I$4:$I$15),0),"")</f>
        <v>Austrália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Jordânia</v>
      </c>
      <c r="J73" s="86" t="str">
        <f>VLOOKUP(D73,Groups!$B$7:$D$65,3,0)</f>
        <v>Argentina</v>
      </c>
      <c r="K73" s="79"/>
      <c r="L73" s="533" t="b">
        <f>IFERROR(VLOOKUP(N73,Groups!$D$7:$E$65,2,0),FALSE)</f>
        <v>0</v>
      </c>
      <c r="M73" s="534" t="str">
        <f t="shared" si="0"/>
        <v>3-AEHIJ</v>
      </c>
      <c r="N73" s="535" t="str">
        <f>IF(Distinctness!$G$17&gt;0,INDEX(ThirdPlaced!$C$4:$C$15,MATCH(O73,ThirdPlaced!$I$4:$I$15),0),"")</f>
        <v>Tchéquia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Colômbia</v>
      </c>
      <c r="J74" s="86" t="str">
        <f>VLOOKUP(D74,Groups!$B$7:$D$65,3,0)</f>
        <v>Portugal</v>
      </c>
      <c r="K74" s="79"/>
      <c r="L74" s="533" t="b">
        <f>IFERROR(VLOOKUP(N74,Groups!$D$7:$E$65,2,0),FALSE)</f>
        <v>0</v>
      </c>
      <c r="M74" s="534" t="str">
        <f t="shared" si="0"/>
        <v>3-CDFGH</v>
      </c>
      <c r="N74" s="535" t="str">
        <f>IF(Distinctness!$G$17&gt;0,INDEX(ThirdPlaced!$C$4:$C$15,MATCH(O74,ThirdPlaced!$I$4:$I$15),0),"")</f>
        <v>Suécia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Congo</v>
      </c>
      <c r="J75" s="86" t="str">
        <f>VLOOKUP(D75,Groups!$B$7:$D$65,3,0)</f>
        <v>Uzbequistão</v>
      </c>
      <c r="K75" s="79"/>
      <c r="L75" s="533" t="b">
        <f>IFERROR(VLOOKUP(N75,Groups!$D$7:$E$65,2,0),FALSE)</f>
        <v>0</v>
      </c>
      <c r="M75" s="534" t="str">
        <f t="shared" si="0"/>
        <v>3-DEIJL</v>
      </c>
      <c r="N75" s="535" t="str">
        <f>IF(Distinctness!$G$17&gt;0,INDEX(ThirdPlaced!$C$4:$C$15,MATCH(O75,ThirdPlaced!$I$4:$I$15),0),"")</f>
        <v>Iraque</v>
      </c>
      <c r="O75" s="536" t="str">
        <f>IFERROR(VLOOKUP(ThirdPlaced!$I$30,AssignThird!$C$8:$K$502,8,0),"")</f>
        <v>I</v>
      </c>
    </row>
    <row r="76" spans="2:15" ht="15" thickBot="1">
      <c r="B76" s="57" t="s">
        <v>897</v>
      </c>
      <c r="C76" s="71"/>
      <c r="D76" s="71"/>
      <c r="E76" s="42"/>
      <c r="F76" s="43"/>
      <c r="G76" s="153"/>
      <c r="H76" s="43"/>
      <c r="I76" s="43"/>
      <c r="J76" s="43"/>
      <c r="K76" s="80"/>
      <c r="L76" s="537" t="b">
        <f>IFERROR(VLOOKUP(N76,Groups!$D$7:$E$65,2,0),FALSE)</f>
        <v>0</v>
      </c>
      <c r="M76" s="538" t="str">
        <f>M108</f>
        <v>3-EHIJK</v>
      </c>
      <c r="N76" s="539" t="str">
        <f>IF(Distinctness!$G$17&gt;0,INDEX(ThirdPlaced!$C$4:$C$15,MATCH(O76,ThirdPlaced!$I$4:$I$15),0),"")</f>
        <v>Uzbequistão</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
      </c>
      <c r="J77" s="86" t="str">
        <f>VLOOKUP(D77,$M$77:$N$108,2,0)</f>
        <v>Canadá</v>
      </c>
      <c r="K77" s="168">
        <v>1</v>
      </c>
      <c r="M77" s="523" t="s">
        <v>2</v>
      </c>
      <c r="N77" s="524" t="str">
        <f>'World Cup'!$B$42</f>
        <v>África do Sul</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
      </c>
      <c r="J78" s="86" t="str">
        <f t="shared" ref="J78:J92" si="2">VLOOKUP(D78,$M$77:$N$108,2,0)</f>
        <v/>
      </c>
      <c r="K78" s="168">
        <v>3</v>
      </c>
      <c r="M78" s="525" t="s">
        <v>8</v>
      </c>
      <c r="N78" s="526" t="str">
        <f>'World Cup'!$B$43</f>
        <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
      </c>
      <c r="J79" s="86" t="str">
        <f t="shared" si="2"/>
        <v/>
      </c>
      <c r="K79" s="168">
        <v>4</v>
      </c>
      <c r="M79" s="525" t="s">
        <v>3</v>
      </c>
      <c r="N79" s="526" t="str">
        <f>'World Cup'!$E$42</f>
        <v>Suíça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
      </c>
      <c r="J80" s="86" t="str">
        <f t="shared" si="2"/>
        <v/>
      </c>
      <c r="K80" s="168">
        <v>2</v>
      </c>
      <c r="M80" s="525" t="s">
        <v>9</v>
      </c>
      <c r="N80" s="526" t="str">
        <f>'World Cup'!$E$43</f>
        <v>Canadá</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
      </c>
      <c r="J81" s="86" t="str">
        <f t="shared" si="2"/>
        <v/>
      </c>
      <c r="K81" s="168">
        <v>6</v>
      </c>
      <c r="M81" s="525" t="s">
        <v>4</v>
      </c>
      <c r="N81" s="526" t="str">
        <f>'World Cup'!$H$42</f>
        <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
      </c>
      <c r="J82" s="86" t="str">
        <f t="shared" si="2"/>
        <v/>
      </c>
      <c r="K82" s="168">
        <v>5</v>
      </c>
      <c r="M82" s="525" t="s">
        <v>10</v>
      </c>
      <c r="N82" s="526" t="str">
        <f>'World Cup'!$H$43</f>
        <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África do Sul</v>
      </c>
      <c r="J83" s="86" t="str">
        <f t="shared" si="2"/>
        <v/>
      </c>
      <c r="K83" s="168">
        <v>7</v>
      </c>
      <c r="M83" s="525" t="s">
        <v>5</v>
      </c>
      <c r="N83" s="526" t="str">
        <f>'World Cup'!$K$42</f>
        <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
      </c>
      <c r="J84" s="86" t="str">
        <f t="shared" si="2"/>
        <v/>
      </c>
      <c r="K84" s="168">
        <v>8</v>
      </c>
      <c r="M84" s="525" t="s">
        <v>11</v>
      </c>
      <c r="N84" s="526" t="str">
        <f>'World Cup'!$K$43</f>
        <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
      </c>
      <c r="J85" s="86" t="str">
        <f t="shared" si="2"/>
        <v/>
      </c>
      <c r="K85" s="168">
        <v>10</v>
      </c>
      <c r="M85" s="525" t="s">
        <v>6</v>
      </c>
      <c r="N85" s="526" t="str">
        <f>'World Cup'!$N$42</f>
        <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
      </c>
      <c r="J86" s="86" t="str">
        <f t="shared" si="2"/>
        <v/>
      </c>
      <c r="K86" s="168">
        <v>9</v>
      </c>
      <c r="M86" s="525" t="s">
        <v>12</v>
      </c>
      <c r="N86" s="526" t="str">
        <f>'World Cup'!$N$43</f>
        <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
      </c>
      <c r="J87" s="86" t="str">
        <f t="shared" si="2"/>
        <v/>
      </c>
      <c r="K87" s="168">
        <v>12</v>
      </c>
      <c r="M87" s="525" t="s">
        <v>7</v>
      </c>
      <c r="N87" s="526" t="str">
        <f>'World Cup'!$Q$42</f>
        <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
      </c>
      <c r="J88" s="86" t="str">
        <f t="shared" si="2"/>
        <v/>
      </c>
      <c r="K88" s="168">
        <v>11</v>
      </c>
      <c r="M88" s="525" t="s">
        <v>13</v>
      </c>
      <c r="N88" s="526" t="str">
        <f>'World Cup'!$Q$43</f>
        <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Suíça</v>
      </c>
      <c r="J89" s="86" t="str">
        <f t="shared" si="2"/>
        <v/>
      </c>
      <c r="K89" s="168">
        <v>13</v>
      </c>
      <c r="M89" s="525" t="s">
        <v>93</v>
      </c>
      <c r="N89" s="526" t="str">
        <f>'World Cup'!$T$42</f>
        <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
      </c>
      <c r="J90" s="86" t="str">
        <f t="shared" si="2"/>
        <v/>
      </c>
      <c r="K90" s="168">
        <v>15</v>
      </c>
      <c r="M90" s="525" t="s">
        <v>94</v>
      </c>
      <c r="N90" s="526" t="str">
        <f>'World Cup'!$T$43</f>
        <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
      </c>
      <c r="J91" s="86" t="str">
        <f t="shared" si="2"/>
        <v/>
      </c>
      <c r="K91" s="168">
        <v>16</v>
      </c>
      <c r="M91" s="525" t="s">
        <v>96</v>
      </c>
      <c r="N91" s="526" t="str">
        <f>'World Cup'!$W$42</f>
        <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
      </c>
      <c r="J92" s="86" t="str">
        <f t="shared" si="2"/>
        <v/>
      </c>
      <c r="K92" s="168">
        <v>14</v>
      </c>
      <c r="M92" s="527" t="s">
        <v>97</v>
      </c>
      <c r="N92" s="528" t="str">
        <f>'World Cup'!$W$43</f>
        <v/>
      </c>
    </row>
    <row r="93" spans="2:14">
      <c r="B93" s="57" t="s">
        <v>566</v>
      </c>
      <c r="C93" s="71"/>
      <c r="D93" s="71"/>
      <c r="E93" s="42"/>
      <c r="F93" s="43"/>
      <c r="G93" s="153"/>
      <c r="H93" s="43"/>
      <c r="I93" s="43"/>
      <c r="J93" s="43"/>
      <c r="K93" s="80"/>
      <c r="M93" s="523" t="s">
        <v>855</v>
      </c>
      <c r="N93" s="524" t="str">
        <f>'World Cup'!$Z$42</f>
        <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
      </c>
    </row>
    <row r="102" spans="2:25">
      <c r="B102" s="57" t="s">
        <v>133</v>
      </c>
      <c r="C102" s="71"/>
      <c r="D102" s="71"/>
      <c r="E102" s="42"/>
      <c r="F102" s="43"/>
      <c r="G102" s="153"/>
      <c r="H102" s="43"/>
      <c r="I102" s="43"/>
      <c r="J102" s="43"/>
      <c r="K102" s="81"/>
      <c r="M102" s="525" t="str">
        <f>AssignThird!$E$4</f>
        <v>3-EFGIJ</v>
      </c>
      <c r="N102" s="526" t="str">
        <f t="shared" ref="N102:N108" si="3">IF(L70,N70,"")</f>
        <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
      </c>
      <c r="Y106" s="22"/>
    </row>
    <row r="107" spans="2:25">
      <c r="B107" s="57" t="s">
        <v>134</v>
      </c>
      <c r="C107" s="71"/>
      <c r="D107" s="71"/>
      <c r="E107" s="42"/>
      <c r="F107" s="43"/>
      <c r="G107" s="153"/>
      <c r="H107" s="43"/>
      <c r="I107" s="43"/>
      <c r="J107" s="43"/>
      <c r="K107" s="81"/>
      <c r="M107" s="525" t="str">
        <f>AssignThird!$J$4</f>
        <v>3-DEIJL</v>
      </c>
      <c r="N107" s="526" t="str">
        <f t="shared" si="3"/>
        <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Tchéquia</v>
      </c>
      <c r="D4" s="454">
        <f>CalcA!$E$24</f>
        <v>0</v>
      </c>
      <c r="E4" s="454">
        <f>F4-G4</f>
        <v>0</v>
      </c>
      <c r="F4" s="454">
        <f>CalcA!$F$24</f>
        <v>0</v>
      </c>
      <c r="G4" s="454">
        <f>CalcA!$G$24</f>
        <v>0</v>
      </c>
      <c r="H4" s="456">
        <f t="shared" ref="H4:H15" si="0">$D4*$S$4+($E4+$S$5/2)*$S$5+$F4*$S$6+$K4*$S$7+$L4*$S$8</f>
        <v>500000.00005899998</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Bósnia e Herzegonia</v>
      </c>
      <c r="D5" s="22">
        <f>CalcB!$E$24</f>
        <v>0</v>
      </c>
      <c r="E5" s="22">
        <f t="shared" ref="E5:E15" si="1">F5-G5</f>
        <v>-1</v>
      </c>
      <c r="F5" s="22">
        <f>CalcB!$F$24</f>
        <v>1</v>
      </c>
      <c r="G5" s="22">
        <f>CalcB!$G$24</f>
        <v>2</v>
      </c>
      <c r="H5" s="457">
        <f t="shared" si="0"/>
        <v>499001.00003499998</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Haiti</v>
      </c>
      <c r="D6" s="22">
        <f>CalcC!$E$24</f>
        <v>0</v>
      </c>
      <c r="E6" s="22">
        <f t="shared" si="1"/>
        <v>0</v>
      </c>
      <c r="F6" s="22">
        <f>CalcC!$F$24</f>
        <v>0</v>
      </c>
      <c r="G6" s="22">
        <f>CalcC!$G$24</f>
        <v>0</v>
      </c>
      <c r="H6" s="457">
        <f t="shared" si="0"/>
        <v>500000.00001700001</v>
      </c>
      <c r="I6" s="22" t="s">
        <v>21</v>
      </c>
      <c r="J6" s="22"/>
      <c r="K6" s="22">
        <f>SUMIFS(FairPlay!$C$6:$C$27,FairPlay!$B$6:$B$27,$C6)+SUMIFS(FairPlay!$F$6:$F$27,FairPlay!$E$6:$E$27,$C6)+SUMIFS(FairPlay!$I$6:$I$27,FairPlay!$H$6:$H$27,$C6)</f>
        <v>0</v>
      </c>
      <c r="L6" s="22">
        <f>100-INDEX(Language!$D$5:$D$100,MATCH($C6,Language!$E$5:$E$100,0),1)</f>
        <v>17</v>
      </c>
      <c r="R6" s="725" t="s">
        <v>1796</v>
      </c>
      <c r="S6" s="726">
        <v>1</v>
      </c>
    </row>
    <row r="7" spans="1:19">
      <c r="A7" s="22"/>
      <c r="B7" s="22" t="s">
        <v>29</v>
      </c>
      <c r="C7" t="str">
        <f>CalcD!$D$24</f>
        <v>Austrália</v>
      </c>
      <c r="D7" s="22">
        <f>CalcD!$E$24</f>
        <v>0</v>
      </c>
      <c r="E7" s="22">
        <f t="shared" si="1"/>
        <v>0</v>
      </c>
      <c r="F7" s="22">
        <f>CalcD!$F$24</f>
        <v>0</v>
      </c>
      <c r="G7" s="22">
        <f>CalcD!$G$24</f>
        <v>0</v>
      </c>
      <c r="H7" s="457">
        <f t="shared" si="0"/>
        <v>500000.00007299997</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Costa do Marfim</v>
      </c>
      <c r="D8" s="22">
        <f>CalcE!$E$24</f>
        <v>0</v>
      </c>
      <c r="E8" s="22">
        <f t="shared" si="1"/>
        <v>0</v>
      </c>
      <c r="F8" s="22">
        <f>CalcE!$F$24</f>
        <v>0</v>
      </c>
      <c r="G8" s="22">
        <f>CalcE!$G$24</f>
        <v>0</v>
      </c>
      <c r="H8" s="457">
        <f t="shared" si="0"/>
        <v>500000.00006599998</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Suécia</v>
      </c>
      <c r="D9" s="22">
        <f>CalcF!$E$24</f>
        <v>0</v>
      </c>
      <c r="E9" s="22">
        <f t="shared" si="1"/>
        <v>0</v>
      </c>
      <c r="F9" s="22">
        <f>CalcF!$F$24</f>
        <v>0</v>
      </c>
      <c r="G9" s="22">
        <f>CalcF!$G$24</f>
        <v>0</v>
      </c>
      <c r="H9" s="457">
        <f t="shared" si="0"/>
        <v>500000.00006200001</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Irã</v>
      </c>
      <c r="D10" s="22">
        <f>CalcG!$E$24</f>
        <v>0</v>
      </c>
      <c r="E10" s="22">
        <f t="shared" si="1"/>
        <v>0</v>
      </c>
      <c r="F10" s="22">
        <f>CalcG!$F$24</f>
        <v>0</v>
      </c>
      <c r="G10" s="22">
        <f>CalcG!$G$24</f>
        <v>0</v>
      </c>
      <c r="H10" s="457">
        <f t="shared" si="0"/>
        <v>500000.00007900002</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Arábia Saudita</v>
      </c>
      <c r="D11" s="22">
        <f>CalcH!$E$24</f>
        <v>0</v>
      </c>
      <c r="E11" s="22">
        <f t="shared" si="1"/>
        <v>0</v>
      </c>
      <c r="F11" s="22">
        <f>CalcH!$F$24</f>
        <v>0</v>
      </c>
      <c r="G11" s="22">
        <f>CalcH!$G$24</f>
        <v>0</v>
      </c>
      <c r="H11" s="457">
        <f t="shared" si="0"/>
        <v>500000.00003900001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Iraque</v>
      </c>
      <c r="D12" s="22">
        <f>CalcI!$E$24</f>
        <v>0</v>
      </c>
      <c r="E12" s="22">
        <f t="shared" si="1"/>
        <v>0</v>
      </c>
      <c r="F12" s="22">
        <f>CalcI!$F$24</f>
        <v>0</v>
      </c>
      <c r="G12" s="22">
        <f>CalcI!$G$24</f>
        <v>0</v>
      </c>
      <c r="H12" s="457">
        <f t="shared" si="0"/>
        <v>500000.00004299998</v>
      </c>
      <c r="I12" s="22" t="s">
        <v>32</v>
      </c>
      <c r="J12" s="22"/>
      <c r="K12" s="22">
        <f>SUMIFS(FairPlay!$C$6:$C$27,FairPlay!$B$6:$B$27,$C12)+SUMIFS(FairPlay!$F$6:$F$27,FairPlay!$E$6:$E$27,$C12)+SUMIFS(FairPlay!$I$6:$I$27,FairPlay!$H$6:$H$27,$C12)</f>
        <v>0</v>
      </c>
      <c r="L12" s="22">
        <f>100-INDEX(Language!$D$5:$D$100,MATCH($C12,Language!$E$5:$E$100,0),1)</f>
        <v>43</v>
      </c>
    </row>
    <row r="13" spans="1:19">
      <c r="A13" s="22"/>
      <c r="B13" s="22" t="s">
        <v>1118</v>
      </c>
      <c r="C13" t="str">
        <f>CalcJ!$D$24</f>
        <v>Áustria</v>
      </c>
      <c r="D13" s="22">
        <f>CalcJ!$E$24</f>
        <v>0</v>
      </c>
      <c r="E13" s="22">
        <f t="shared" si="1"/>
        <v>0</v>
      </c>
      <c r="F13" s="22">
        <f>CalcJ!$F$24</f>
        <v>0</v>
      </c>
      <c r="G13" s="22">
        <f>CalcJ!$G$24</f>
        <v>0</v>
      </c>
      <c r="H13" s="457">
        <f t="shared" si="0"/>
        <v>500000.000076</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Uzbequistão</v>
      </c>
      <c r="D14" s="22">
        <f>CalcK!$E$24</f>
        <v>0</v>
      </c>
      <c r="E14" s="22">
        <f t="shared" si="1"/>
        <v>0</v>
      </c>
      <c r="F14" s="22">
        <f>CalcK!$F$24</f>
        <v>0</v>
      </c>
      <c r="G14" s="22">
        <f>CalcK!$G$24</f>
        <v>0</v>
      </c>
      <c r="H14" s="457">
        <f t="shared" si="0"/>
        <v>500000.00004999997</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Gana</v>
      </c>
      <c r="D15" s="28">
        <f>CalcL!$E$24</f>
        <v>0</v>
      </c>
      <c r="E15" s="28">
        <f t="shared" si="1"/>
        <v>0</v>
      </c>
      <c r="F15" s="28">
        <f>CalcL!$F$24</f>
        <v>0</v>
      </c>
      <c r="G15" s="28">
        <f>CalcL!$G$24</f>
        <v>0</v>
      </c>
      <c r="H15" s="458">
        <f t="shared" si="0"/>
        <v>500000.00002600002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Irã</v>
      </c>
      <c r="D17" s="408">
        <f t="shared" si="2"/>
        <v>0</v>
      </c>
      <c r="E17" s="409">
        <f t="shared" si="2"/>
        <v>0</v>
      </c>
      <c r="F17" s="410">
        <f t="shared" si="2"/>
        <v>0</v>
      </c>
      <c r="G17" s="411">
        <f t="shared" si="2"/>
        <v>0</v>
      </c>
      <c r="H17" s="412">
        <f t="shared" ref="H17:H22" si="3">LARGE($H$4:$H$15,ROW(A1))</f>
        <v>500000.00007900002</v>
      </c>
      <c r="I17" s="413" t="str">
        <f t="shared" ref="I17:I22" si="4">INDEX(I$4:I$15,MATCH($H17,$H$4:$H$15,0))</f>
        <v>G</v>
      </c>
      <c r="J17" s="451"/>
      <c r="K17" s="409">
        <f t="array" ref="K17">SUM(IF($I$17:$I$24 &lt; $I17,1))</f>
        <v>4</v>
      </c>
      <c r="L17" s="409" t="str">
        <f>INDEX($I$17:$I$24,MATCH(ROW(A1)-1,$K$17:$K$24,0))</f>
        <v>A</v>
      </c>
      <c r="M17" s="408">
        <f>D17</f>
        <v>0</v>
      </c>
      <c r="N17" s="414">
        <f>F17</f>
        <v>0</v>
      </c>
      <c r="O17" s="415" t="s">
        <v>1113</v>
      </c>
      <c r="P17" s="416">
        <f>G17</f>
        <v>0</v>
      </c>
    </row>
    <row r="18" spans="2:16">
      <c r="B18" s="417" t="s">
        <v>27</v>
      </c>
      <c r="C18" s="418" t="str">
        <f t="shared" si="2"/>
        <v>Áustria</v>
      </c>
      <c r="D18" s="419">
        <f t="shared" si="2"/>
        <v>0</v>
      </c>
      <c r="E18" s="420">
        <f t="shared" si="2"/>
        <v>0</v>
      </c>
      <c r="F18" s="421">
        <f t="shared" si="2"/>
        <v>0</v>
      </c>
      <c r="G18" s="422">
        <f t="shared" si="2"/>
        <v>0</v>
      </c>
      <c r="H18" s="423">
        <f t="shared" si="3"/>
        <v>500000.000076</v>
      </c>
      <c r="I18" s="424" t="str">
        <f t="shared" si="4"/>
        <v>J</v>
      </c>
      <c r="J18" s="452"/>
      <c r="K18" s="420">
        <f t="array" ref="K18">SUM(IF($I$17:$I$24 &lt; $I18,1))</f>
        <v>6</v>
      </c>
      <c r="L18" s="420" t="str">
        <f>INDEX($I$17:$I$24,MATCH(ROW(A2)-1,$K$17:$K$24,0))</f>
        <v>D</v>
      </c>
      <c r="M18" s="419">
        <f t="shared" ref="M18:M22" si="5">D18</f>
        <v>0</v>
      </c>
      <c r="N18" s="425">
        <f t="shared" ref="N18:N22" si="6">F18</f>
        <v>0</v>
      </c>
      <c r="O18" s="426" t="s">
        <v>1113</v>
      </c>
      <c r="P18" s="427">
        <f t="shared" ref="P18:P22" si="7">G18</f>
        <v>0</v>
      </c>
    </row>
    <row r="19" spans="2:16">
      <c r="B19" s="417" t="s">
        <v>28</v>
      </c>
      <c r="C19" s="418" t="str">
        <f t="shared" si="2"/>
        <v>Austrália</v>
      </c>
      <c r="D19" s="419">
        <f t="shared" si="2"/>
        <v>0</v>
      </c>
      <c r="E19" s="420">
        <f t="shared" si="2"/>
        <v>0</v>
      </c>
      <c r="F19" s="421">
        <f t="shared" si="2"/>
        <v>0</v>
      </c>
      <c r="G19" s="422">
        <f t="shared" si="2"/>
        <v>0</v>
      </c>
      <c r="H19" s="423">
        <f t="shared" si="3"/>
        <v>500000.00007299997</v>
      </c>
      <c r="I19" s="424" t="str">
        <f t="shared" si="4"/>
        <v>D</v>
      </c>
      <c r="J19" s="452"/>
      <c r="K19" s="420">
        <f t="array" ref="K19">SUM(IF($I$17:$I$24 &lt; $I19,1))</f>
        <v>1</v>
      </c>
      <c r="L19" s="420" t="str">
        <f t="shared" ref="L19:L24" si="8">INDEX($I$17:$I$24,MATCH(ROW(A3)-1,$K$17:$K$24,0))</f>
        <v>E</v>
      </c>
      <c r="M19" s="419">
        <f t="shared" si="5"/>
        <v>0</v>
      </c>
      <c r="N19" s="425">
        <f t="shared" si="6"/>
        <v>0</v>
      </c>
      <c r="O19" s="426" t="s">
        <v>1113</v>
      </c>
      <c r="P19" s="427">
        <f t="shared" si="7"/>
        <v>0</v>
      </c>
    </row>
    <row r="20" spans="2:16">
      <c r="B20" s="417" t="s">
        <v>29</v>
      </c>
      <c r="C20" s="418" t="str">
        <f t="shared" si="2"/>
        <v>Costa do Marfim</v>
      </c>
      <c r="D20" s="419">
        <f t="shared" si="2"/>
        <v>0</v>
      </c>
      <c r="E20" s="420">
        <f t="shared" si="2"/>
        <v>0</v>
      </c>
      <c r="F20" s="421">
        <f t="shared" si="2"/>
        <v>0</v>
      </c>
      <c r="G20" s="422">
        <f t="shared" si="2"/>
        <v>0</v>
      </c>
      <c r="H20" s="423">
        <f t="shared" si="3"/>
        <v>500000.00006599998</v>
      </c>
      <c r="I20" s="424" t="str">
        <f t="shared" si="4"/>
        <v>E</v>
      </c>
      <c r="J20" s="452"/>
      <c r="K20" s="420">
        <f t="array" ref="K20">SUM(IF($I$17:$I$24 &lt; $I20,1))</f>
        <v>2</v>
      </c>
      <c r="L20" s="420" t="str">
        <f t="shared" si="8"/>
        <v>F</v>
      </c>
      <c r="M20" s="419">
        <f t="shared" si="5"/>
        <v>0</v>
      </c>
      <c r="N20" s="425">
        <f t="shared" si="6"/>
        <v>0</v>
      </c>
      <c r="O20" s="426" t="s">
        <v>1113</v>
      </c>
      <c r="P20" s="427">
        <f t="shared" si="7"/>
        <v>0</v>
      </c>
    </row>
    <row r="21" spans="2:16">
      <c r="B21" s="417" t="s">
        <v>1111</v>
      </c>
      <c r="C21" s="418" t="str">
        <f t="shared" si="2"/>
        <v>Suécia</v>
      </c>
      <c r="D21" s="419">
        <f t="shared" si="2"/>
        <v>0</v>
      </c>
      <c r="E21" s="420">
        <f t="shared" si="2"/>
        <v>0</v>
      </c>
      <c r="F21" s="421">
        <f t="shared" si="2"/>
        <v>0</v>
      </c>
      <c r="G21" s="422">
        <f t="shared" si="2"/>
        <v>0</v>
      </c>
      <c r="H21" s="423">
        <f t="shared" si="3"/>
        <v>500000.00006200001</v>
      </c>
      <c r="I21" s="424" t="str">
        <f t="shared" si="4"/>
        <v>F</v>
      </c>
      <c r="J21" s="452"/>
      <c r="K21" s="420">
        <f t="array" ref="K21">SUM(IF($I$17:$I$24 &lt; $I21,1))</f>
        <v>3</v>
      </c>
      <c r="L21" s="420" t="str">
        <f t="shared" si="8"/>
        <v>G</v>
      </c>
      <c r="M21" s="419">
        <f t="shared" si="5"/>
        <v>0</v>
      </c>
      <c r="N21" s="425">
        <f t="shared" si="6"/>
        <v>0</v>
      </c>
      <c r="O21" s="426" t="s">
        <v>1113</v>
      </c>
      <c r="P21" s="427">
        <f t="shared" si="7"/>
        <v>0</v>
      </c>
    </row>
    <row r="22" spans="2:16">
      <c r="B22" s="440" t="s">
        <v>1112</v>
      </c>
      <c r="C22" s="441" t="str">
        <f t="shared" si="2"/>
        <v>Tchéquia</v>
      </c>
      <c r="D22" s="442">
        <f t="shared" si="2"/>
        <v>0</v>
      </c>
      <c r="E22" s="443">
        <f t="shared" si="2"/>
        <v>0</v>
      </c>
      <c r="F22" s="444">
        <f t="shared" si="2"/>
        <v>0</v>
      </c>
      <c r="G22" s="445">
        <f t="shared" si="2"/>
        <v>0</v>
      </c>
      <c r="H22" s="446">
        <f t="shared" si="3"/>
        <v>500000.00005899998</v>
      </c>
      <c r="I22" s="447" t="str">
        <f t="shared" si="4"/>
        <v>A</v>
      </c>
      <c r="J22" s="452"/>
      <c r="K22" s="420">
        <f t="array" ref="K22">SUM(IF($I$17:$I$24 &lt; $I22,1))</f>
        <v>0</v>
      </c>
      <c r="L22" s="420" t="str">
        <f t="shared" si="8"/>
        <v>I</v>
      </c>
      <c r="M22" s="442">
        <f t="shared" si="5"/>
        <v>0</v>
      </c>
      <c r="N22" s="448">
        <f t="shared" si="6"/>
        <v>0</v>
      </c>
      <c r="O22" s="449" t="s">
        <v>1113</v>
      </c>
      <c r="P22" s="450">
        <f t="shared" si="7"/>
        <v>0</v>
      </c>
    </row>
    <row r="23" spans="2:16">
      <c r="B23" s="440" t="s">
        <v>1115</v>
      </c>
      <c r="C23" s="441" t="str">
        <f t="shared" ref="C23:G28" si="9">INDEX(C$4:C$15,MATCH($H23,$H$4:$H$15,0))</f>
        <v>Uzbequistão</v>
      </c>
      <c r="D23" s="442">
        <f t="shared" si="9"/>
        <v>0</v>
      </c>
      <c r="E23" s="443">
        <f t="shared" si="9"/>
        <v>0</v>
      </c>
      <c r="F23" s="444">
        <f t="shared" si="9"/>
        <v>0</v>
      </c>
      <c r="G23" s="445">
        <f t="shared" si="9"/>
        <v>0</v>
      </c>
      <c r="H23" s="446">
        <f t="shared" ref="H23:H28" si="10">LARGE($H$4:$H$15,ROW(A7))</f>
        <v>500000.00004999997</v>
      </c>
      <c r="I23" s="447" t="str">
        <f t="shared" ref="I23:I28" si="11">INDEX(I$4:I$15,MATCH($H23,$H$4:$H$15,0))</f>
        <v>K</v>
      </c>
      <c r="K23" s="420">
        <f t="array" ref="K23">SUM(IF($I$17:$I$24 &lt; $I23,1))</f>
        <v>7</v>
      </c>
      <c r="L23" s="420" t="str">
        <f t="shared" si="8"/>
        <v>J</v>
      </c>
      <c r="M23" s="442">
        <f t="shared" ref="M23:M28" si="12">D23</f>
        <v>0</v>
      </c>
      <c r="N23" s="448">
        <f t="shared" ref="N23:N28" si="13">F23</f>
        <v>0</v>
      </c>
      <c r="O23" s="449" t="s">
        <v>1113</v>
      </c>
      <c r="P23" s="450">
        <f t="shared" ref="P23:P28" si="14">G23</f>
        <v>0</v>
      </c>
    </row>
    <row r="24" spans="2:16">
      <c r="B24" s="440" t="s">
        <v>1116</v>
      </c>
      <c r="C24" s="441" t="str">
        <f t="shared" si="9"/>
        <v>Iraque</v>
      </c>
      <c r="D24" s="442">
        <f t="shared" si="9"/>
        <v>0</v>
      </c>
      <c r="E24" s="443">
        <f t="shared" si="9"/>
        <v>0</v>
      </c>
      <c r="F24" s="444">
        <f t="shared" si="9"/>
        <v>0</v>
      </c>
      <c r="G24" s="445">
        <f t="shared" si="9"/>
        <v>0</v>
      </c>
      <c r="H24" s="446">
        <f t="shared" si="10"/>
        <v>500000.00004299998</v>
      </c>
      <c r="I24" s="447" t="str">
        <f t="shared" si="11"/>
        <v>I</v>
      </c>
      <c r="K24" s="420">
        <f t="array" ref="K24">SUM(IF($I$17:$I$24 &lt; $I24,1))</f>
        <v>5</v>
      </c>
      <c r="L24" s="420" t="str">
        <f t="shared" si="8"/>
        <v>K</v>
      </c>
      <c r="M24" s="442">
        <f t="shared" si="12"/>
        <v>0</v>
      </c>
      <c r="N24" s="448">
        <f t="shared" si="13"/>
        <v>0</v>
      </c>
      <c r="O24" s="449" t="s">
        <v>1113</v>
      </c>
      <c r="P24" s="450">
        <f t="shared" si="14"/>
        <v>0</v>
      </c>
    </row>
    <row r="25" spans="2:16">
      <c r="B25" s="440" t="s">
        <v>1117</v>
      </c>
      <c r="C25" s="441" t="str">
        <f t="shared" si="9"/>
        <v>Arábia Saudita</v>
      </c>
      <c r="D25" s="442">
        <f t="shared" si="9"/>
        <v>0</v>
      </c>
      <c r="E25" s="443">
        <f t="shared" si="9"/>
        <v>0</v>
      </c>
      <c r="F25" s="444">
        <f t="shared" si="9"/>
        <v>0</v>
      </c>
      <c r="G25" s="445">
        <f t="shared" si="9"/>
        <v>0</v>
      </c>
      <c r="H25" s="446">
        <f t="shared" si="10"/>
        <v>500000.00003900001</v>
      </c>
      <c r="I25" s="447" t="str">
        <f t="shared" si="11"/>
        <v>H</v>
      </c>
      <c r="L25" s="25"/>
      <c r="M25" s="442">
        <f t="shared" si="12"/>
        <v>0</v>
      </c>
      <c r="N25" s="448">
        <f t="shared" si="13"/>
        <v>0</v>
      </c>
      <c r="O25" s="449" t="s">
        <v>1113</v>
      </c>
      <c r="P25" s="450">
        <f t="shared" si="14"/>
        <v>0</v>
      </c>
    </row>
    <row r="26" spans="2:16">
      <c r="B26" s="440" t="s">
        <v>1118</v>
      </c>
      <c r="C26" s="441" t="str">
        <f t="shared" si="9"/>
        <v>Gana</v>
      </c>
      <c r="D26" s="442">
        <f t="shared" si="9"/>
        <v>0</v>
      </c>
      <c r="E26" s="443">
        <f t="shared" si="9"/>
        <v>0</v>
      </c>
      <c r="F26" s="444">
        <f t="shared" si="9"/>
        <v>0</v>
      </c>
      <c r="G26" s="445">
        <f t="shared" si="9"/>
        <v>0</v>
      </c>
      <c r="H26" s="446">
        <f t="shared" si="10"/>
        <v>500000.00002600002</v>
      </c>
      <c r="I26" s="447" t="str">
        <f t="shared" si="11"/>
        <v>L</v>
      </c>
      <c r="L26" s="25"/>
      <c r="M26" s="442">
        <f t="shared" si="12"/>
        <v>0</v>
      </c>
      <c r="N26" s="448">
        <f t="shared" si="13"/>
        <v>0</v>
      </c>
      <c r="O26" s="449" t="s">
        <v>1113</v>
      </c>
      <c r="P26" s="450">
        <f t="shared" si="14"/>
        <v>0</v>
      </c>
    </row>
    <row r="27" spans="2:16">
      <c r="B27" s="440" t="s">
        <v>1119</v>
      </c>
      <c r="C27" s="441" t="str">
        <f t="shared" si="9"/>
        <v>Haiti</v>
      </c>
      <c r="D27" s="442">
        <f t="shared" si="9"/>
        <v>0</v>
      </c>
      <c r="E27" s="443">
        <f t="shared" si="9"/>
        <v>0</v>
      </c>
      <c r="F27" s="444">
        <f t="shared" si="9"/>
        <v>0</v>
      </c>
      <c r="G27" s="445">
        <f t="shared" si="9"/>
        <v>0</v>
      </c>
      <c r="H27" s="446">
        <f t="shared" si="10"/>
        <v>500000.00001700001</v>
      </c>
      <c r="I27" s="447" t="str">
        <f t="shared" si="11"/>
        <v>C</v>
      </c>
      <c r="L27" s="25"/>
      <c r="M27" s="442">
        <f t="shared" si="12"/>
        <v>0</v>
      </c>
      <c r="N27" s="448">
        <f t="shared" si="13"/>
        <v>0</v>
      </c>
      <c r="O27" s="449" t="s">
        <v>1113</v>
      </c>
      <c r="P27" s="450">
        <f t="shared" si="14"/>
        <v>0</v>
      </c>
    </row>
    <row r="28" spans="2:16" ht="15" thickBot="1">
      <c r="B28" s="428" t="s">
        <v>1120</v>
      </c>
      <c r="C28" s="429" t="str">
        <f t="shared" si="9"/>
        <v>Bósnia e Herzegonia</v>
      </c>
      <c r="D28" s="430">
        <f t="shared" si="9"/>
        <v>0</v>
      </c>
      <c r="E28" s="431">
        <f t="shared" si="9"/>
        <v>-1</v>
      </c>
      <c r="F28" s="432">
        <f t="shared" si="9"/>
        <v>1</v>
      </c>
      <c r="G28" s="433">
        <f t="shared" si="9"/>
        <v>2</v>
      </c>
      <c r="H28" s="434">
        <f t="shared" si="10"/>
        <v>499001.00003499998</v>
      </c>
      <c r="I28" s="435" t="str">
        <f t="shared" si="11"/>
        <v>B</v>
      </c>
      <c r="J28" s="403"/>
      <c r="K28" s="403"/>
      <c r="L28" s="453"/>
      <c r="M28" s="430">
        <f t="shared" si="12"/>
        <v>0</v>
      </c>
      <c r="N28" s="436">
        <f t="shared" si="13"/>
        <v>1</v>
      </c>
      <c r="O28" s="437" t="s">
        <v>1113</v>
      </c>
      <c r="P28" s="438">
        <f t="shared" si="14"/>
        <v>2</v>
      </c>
    </row>
    <row r="29" spans="2:16" ht="15" thickTop="1">
      <c r="L29" s="25"/>
    </row>
    <row r="30" spans="2:16">
      <c r="D30" s="22"/>
      <c r="E30" s="22"/>
      <c r="F30" s="22"/>
      <c r="G30" s="956" t="s">
        <v>1083</v>
      </c>
      <c r="H30" s="956"/>
      <c r="I30" s="420" t="str">
        <f>IF(Distinctness!$G$17&gt;0,L17&amp;L18&amp;L19&amp;L20&amp;L21&amp;L22&amp;L23&amp;L24,"")</f>
        <v>ADEFGIJK</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3</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México</v>
      </c>
      <c r="E5" s="773"/>
      <c r="F5" s="594"/>
      <c r="G5" s="605"/>
      <c r="H5" s="586">
        <f>SUMIFS($R$22:$R$27,$P$22:$P$27,$D5)+SUMIFS($S$22:$S$27,$Q$22:$Q$27,$D5)</f>
        <v>1</v>
      </c>
      <c r="I5" s="586">
        <f>SUMIFS($S$22:$S$27,$P$22:$P$27,$D5)+SUMIFS($R$22:$R$27,$Q$22:$Q$27,$D5)</f>
        <v>2</v>
      </c>
      <c r="J5" s="586">
        <f t="shared" ref="J5:J8" si="0">H5-I5</f>
        <v>-1</v>
      </c>
      <c r="K5" s="595">
        <f>M5*3+N5</f>
        <v>0</v>
      </c>
      <c r="L5" s="586">
        <f>M5+N5+O5</f>
        <v>1</v>
      </c>
      <c r="M5" s="586">
        <f>SUMPRODUCT(($P$22:$P$27=D5)*($R$22:$R$27&gt;$S$22:$S$27))+SUMPRODUCT(($Q$22:$Q$27=D5)*($R$22:$R$27&lt;$S$22:$S$27))</f>
        <v>0</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África do Sul</v>
      </c>
      <c r="E6" s="774"/>
      <c r="F6" s="594"/>
      <c r="G6" s="605"/>
      <c r="H6" s="586">
        <f>SUMIFS($R$22:$R$27,$P$22:$P$27,$D6)+SUMIFS($S$22:$S$27,$Q$22:$Q$27,$D6)</f>
        <v>2</v>
      </c>
      <c r="I6" s="586">
        <f>SUMIFS($S$22:$S$27,$P$22:$P$27,$D6)+SUMIFS($R$22:$R$27,$Q$22:$Q$27,$D6)</f>
        <v>1</v>
      </c>
      <c r="J6" s="586">
        <f t="shared" si="0"/>
        <v>1</v>
      </c>
      <c r="K6" s="595">
        <f t="shared" ref="K6:K8" si="1">M6*3+N6</f>
        <v>3</v>
      </c>
      <c r="L6" s="586">
        <f t="shared" ref="L6:L8" si="2">M6+N6+O6</f>
        <v>1</v>
      </c>
      <c r="M6" s="586">
        <f>SUMPRODUCT(($P$22:$P$27=D6)*($R$22:$R$27&gt;$S$22:$S$27))+SUMPRODUCT(($Q$22:$Q$27=D6)*($R$22:$R$27&lt;$S$22:$S$27))</f>
        <v>1</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Coréia do Sul</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1</v>
      </c>
      <c r="AV7" s="695" t="b">
        <v>0</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Tchéquia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1</v>
      </c>
      <c r="AV8" s="695" t="b">
        <v>0</v>
      </c>
      <c r="BA8" s="779">
        <f t="shared" si="4"/>
        <v>1</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1</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Coréia do Sul</v>
      </c>
      <c r="BG13" s="609" t="str">
        <v>Tchéquia</v>
      </c>
      <c r="BH13" s="610" t="str">
        <v>México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México</v>
      </c>
      <c r="E14" s="593">
        <f>RANK(F14,$F$14:$F$17,1)</f>
        <v>4</v>
      </c>
      <c r="F14" s="594">
        <f>G14+ROW()/1000+(D14="")*10</f>
        <v>4.0140000000000002</v>
      </c>
      <c r="G14" s="722">
        <f>AS14</f>
        <v>4</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2</v>
      </c>
      <c r="AJ14" s="614">
        <f>AG14+AI14</f>
        <v>4</v>
      </c>
      <c r="AK14" s="598"/>
      <c r="AL14" s="613">
        <f>COUNTIFS($H$5:$H$8,"&gt;"&amp;$H5,$AJ$14:$AJ$17,"="&amp;$AJ14)</f>
        <v>0</v>
      </c>
      <c r="AM14" s="614">
        <f>AJ14+AL14</f>
        <v>4</v>
      </c>
      <c r="AN14" s="598"/>
      <c r="AO14" s="613">
        <f>COUNTIFS($P$5:$P$8,"&gt;"&amp;$P5,$AM$14:$AM$17,"="&amp;$AM14)</f>
        <v>0</v>
      </c>
      <c r="AP14" s="614">
        <f t="shared" ref="AP14:AP17" si="16">AM14+AO14</f>
        <v>4</v>
      </c>
      <c r="AQ14" s="598"/>
      <c r="AR14" s="613">
        <f>COUNTIFS($R$5:$R$8,"&gt;"&amp;$R5,$AP$14:$AP$17,"="&amp;$AP14)</f>
        <v>0</v>
      </c>
      <c r="AS14" s="614">
        <f t="shared" ref="AS14:AS17" si="17">AP14+AR14</f>
        <v>4</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4</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África do Sul</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Coréia do Sul</v>
      </c>
      <c r="BA15" s="605">
        <v>0</v>
      </c>
      <c r="BB15" s="605">
        <v>0</v>
      </c>
      <c r="BC15" s="621">
        <v>0</v>
      </c>
      <c r="BE15" s="626" t="str">
        <v/>
      </c>
      <c r="BF15" s="627" t="str">
        <v/>
      </c>
      <c r="BG15" s="628" t="str">
        <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Coréia do Sul</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Tchéquia</v>
      </c>
      <c r="BA16" s="605">
        <v>0</v>
      </c>
      <c r="BB16" s="605">
        <v>0</v>
      </c>
      <c r="BC16" s="621">
        <v>0</v>
      </c>
      <c r="BE16" s="626" t="str">
        <v/>
      </c>
      <c r="BF16" s="628" t="str">
        <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Tchéquia</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1</v>
      </c>
      <c r="AS17" s="599">
        <f t="shared" si="17"/>
        <v>3</v>
      </c>
      <c r="AT17" s="598"/>
      <c r="AV17" s="628" t="b">
        <f t="shared" si="26"/>
        <v>0</v>
      </c>
      <c r="AX17" s="605"/>
      <c r="AY17" s="628">
        <f t="shared" si="27"/>
        <v>3</v>
      </c>
      <c r="AZ17" s="617" t="str">
        <v>México</v>
      </c>
      <c r="BA17" s="619">
        <v>0</v>
      </c>
      <c r="BB17" s="619">
        <v>0</v>
      </c>
      <c r="BC17" s="622">
        <v>0</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África do Sul</v>
      </c>
      <c r="I21" s="637" t="str">
        <v>Coréia do Sul</v>
      </c>
      <c r="J21" s="637" t="str">
        <v>Tchéquia</v>
      </c>
      <c r="K21" s="638" t="str">
        <v>México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África do Sul</v>
      </c>
      <c r="E22" s="709">
        <f>VLOOKUP($D22,$D$5:$K$8,8,0)</f>
        <v>3</v>
      </c>
      <c r="F22" s="642">
        <f>VLOOKUP($D22,$D$5:$K$8,5,0)</f>
        <v>2</v>
      </c>
      <c r="G22" s="710">
        <f>VLOOKUP($D22,$D$5:$K$8,6,0)</f>
        <v>1</v>
      </c>
      <c r="H22" s="641" t="str">
        <f t="array" ref="H22:K25">IFERROR(VLOOKUP($D$22:$D$25&amp;$H$21:$K$21,$Z$22:$AA$33,2,0),"")</f>
        <v/>
      </c>
      <c r="I22" s="642" t="str">
        <v/>
      </c>
      <c r="J22" s="642" t="str">
        <v/>
      </c>
      <c r="K22" s="706" t="str">
        <v>2 - 1</v>
      </c>
      <c r="L22" s="695" t="b">
        <f>OR($E22&gt;0,$G22&gt;0)</f>
        <v>1</v>
      </c>
      <c r="M22" s="695" t="b">
        <f t="array" ref="M22:M25">VLOOKUP($D$22:$D$25,$D$14:$AV$17,45,0)</f>
        <v>0</v>
      </c>
      <c r="N22" s="586">
        <f>VLOOKUP($D22,$D$5:$Q$8,14,0)</f>
        <v>60</v>
      </c>
      <c r="O22" s="647" t="s">
        <v>26</v>
      </c>
      <c r="P22" s="682" t="str">
        <f>INDEX('World Cup'!$B$13:$AJ$38,1,1+(CODE($B$1)-65)*3)</f>
        <v>México</v>
      </c>
      <c r="Q22" s="683" t="str">
        <f>INDEX('World Cup'!$B$13:$AJ$38,1,2+(CODE($B$1)-65)*3)</f>
        <v>África do Sul</v>
      </c>
      <c r="R22" s="683">
        <f>IF(OR(INDEX('World Cup'!$B$14:$AJ$39,1,1+(CODE($B$1)-65)*3)="",INDEX('World Cup'!$B$14:$AJ$39,1,2+(CODE($B$1)-65)*3)=""),"",INDEX('World Cup'!$B$14:$AJ$39,1,1+(CODE($B$1)-65)*3))</f>
        <v>1</v>
      </c>
      <c r="S22" s="684">
        <f>IF(OR(INDEX('World Cup'!$B$14:$AJ$39,1,1+(CODE($B$1)-65)*3)="",INDEX('World Cup'!$B$14:$AJ$39,1,2+(CODE($B$1)-65)*3)=""),"",INDEX('World Cup'!$B$14:$AJ$39,1,2+(CODE($B$1)-65)*3))</f>
        <v>2</v>
      </c>
      <c r="T22" s="649">
        <f t="shared" ref="T22:T27" si="28">IF(AND(P22&lt;&gt;"",Q22&lt;&gt;"",P22&lt;&gt;Q22,R22&lt;&gt;"",S22&lt;&gt;""),1,0)</f>
        <v>1</v>
      </c>
      <c r="U22" s="650">
        <f t="shared" ref="U22:U27" si="29">IF($T22=0,0,IF($R22&gt;$S22,3,IF($R22=$S22,1,0)))</f>
        <v>0</v>
      </c>
      <c r="V22" s="651">
        <f t="shared" ref="V22:V27" si="30">IF($T22=0,0,IF($R22&lt;$S22,3,IF($R22=$S22,1,0)))</f>
        <v>3</v>
      </c>
      <c r="W22" s="652">
        <f t="shared" ref="W22:W27" si="31">IF(OR(R22="",S22=""),0,R22-S22)</f>
        <v>-1</v>
      </c>
      <c r="X22" s="653">
        <f t="shared" ref="X22:X27" si="32">IF(OR(R22="",S22=""),0,R22)</f>
        <v>1</v>
      </c>
      <c r="Y22" s="654">
        <f t="shared" ref="Y22:Y27" si="33">IF(OR(R22="",S22=""),0,S22)</f>
        <v>2</v>
      </c>
      <c r="Z22" s="655" t="str">
        <f t="shared" ref="Z22:Z27" si="34">P22&amp;Q22</f>
        <v>MéxicoÁfrica do Sul</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Coréia do Sul</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25</v>
      </c>
      <c r="O23" s="659" t="s">
        <v>27</v>
      </c>
      <c r="P23" s="685" t="str">
        <f>INDEX('World Cup'!$B$13:$AJ$38,6,1+(CODE($B$1)-65)*3)</f>
        <v>Coréia do Sul</v>
      </c>
      <c r="Q23" s="686" t="str">
        <f>INDEX('World Cup'!$B$13:$AJ$38,6,2+(CODE($B$1)-65)*3)</f>
        <v>Tchéquia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Coréia do SulTchéquia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Tchéquia</v>
      </c>
      <c r="E24" s="704">
        <f t="shared" si="36"/>
        <v>0</v>
      </c>
      <c r="F24" s="586">
        <f t="shared" si="37"/>
        <v>0</v>
      </c>
      <c r="G24" s="711">
        <f t="shared" si="38"/>
        <v>0</v>
      </c>
      <c r="H24" s="643" t="str">
        <v/>
      </c>
      <c r="I24" s="586" t="str">
        <v/>
      </c>
      <c r="J24" s="644" t="str">
        <v/>
      </c>
      <c r="K24" s="707" t="str">
        <v/>
      </c>
      <c r="L24" s="695" t="b">
        <f t="shared" si="39"/>
        <v>0</v>
      </c>
      <c r="M24" s="695" t="b">
        <v>0</v>
      </c>
      <c r="N24" s="586">
        <f t="shared" si="40"/>
        <v>41</v>
      </c>
      <c r="O24" s="659" t="s">
        <v>28</v>
      </c>
      <c r="P24" s="685" t="str">
        <f>INDEX('World Cup'!$B$13:$AJ$38,11,1+(CODE($B$1)-65)*3)</f>
        <v>Tchéquia</v>
      </c>
      <c r="Q24" s="686" t="str">
        <f>INDEX('World Cup'!$B$13:$AJ$38,11,2+(CODE($B$1)-65)*3)</f>
        <v>África do Sul</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TchéquiaÁfrica do Sul</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México</v>
      </c>
      <c r="E25" s="712">
        <f t="shared" si="36"/>
        <v>0</v>
      </c>
      <c r="F25" s="646">
        <f t="shared" si="37"/>
        <v>1</v>
      </c>
      <c r="G25" s="713">
        <f t="shared" si="38"/>
        <v>2</v>
      </c>
      <c r="H25" s="645" t="str">
        <v>1 - 2</v>
      </c>
      <c r="I25" s="646" t="str">
        <v/>
      </c>
      <c r="J25" s="646" t="str">
        <v/>
      </c>
      <c r="K25" s="708" t="str">
        <v/>
      </c>
      <c r="L25" s="695" t="b">
        <f t="shared" si="39"/>
        <v>1</v>
      </c>
      <c r="M25" s="695" t="b">
        <v>0</v>
      </c>
      <c r="N25" s="586">
        <f t="shared" si="40"/>
        <v>15</v>
      </c>
      <c r="O25" s="659" t="s">
        <v>29</v>
      </c>
      <c r="P25" s="685" t="str">
        <f>INDEX('World Cup'!$B$13:$AJ$38,16,1+(CODE($B$1)-65)*3)</f>
        <v>México</v>
      </c>
      <c r="Q25" s="686" t="str">
        <f>INDEX('World Cup'!$B$13:$AJ$38,16,2+(CODE($B$1)-65)*3)</f>
        <v>Coréia do Sul</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MéxicoCoréia do Sul</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Tchéquia</v>
      </c>
      <c r="Q26" s="686" t="str">
        <f>INDEX('World Cup'!$B$13:$AJ$38,21,2+(CODE($B$1)-65)*3)</f>
        <v>México</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si="28"/>
        <v>0</v>
      </c>
      <c r="U26" s="661">
        <f t="shared" si="29"/>
        <v>0</v>
      </c>
      <c r="V26" s="586">
        <f t="shared" si="30"/>
        <v>0</v>
      </c>
      <c r="W26" s="662">
        <f t="shared" si="31"/>
        <v>0</v>
      </c>
      <c r="X26" s="663">
        <f t="shared" si="32"/>
        <v>0</v>
      </c>
      <c r="Y26" s="664">
        <f t="shared" si="33"/>
        <v>0</v>
      </c>
      <c r="Z26" s="665" t="str">
        <f t="shared" si="34"/>
        <v>TchéquiaMéxico</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África do Sul</v>
      </c>
      <c r="Q27" s="689" t="str">
        <f>INDEX('World Cup'!$B$13:$AJ$38,26,2+(CODE($B$1)-65)*3)</f>
        <v>Coréia do Sul</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28"/>
        <v>0</v>
      </c>
      <c r="U27" s="672">
        <f t="shared" si="29"/>
        <v>0</v>
      </c>
      <c r="V27" s="671">
        <f t="shared" si="30"/>
        <v>0</v>
      </c>
      <c r="W27" s="673">
        <f t="shared" si="31"/>
        <v>0</v>
      </c>
      <c r="X27" s="674">
        <f t="shared" si="32"/>
        <v>0</v>
      </c>
      <c r="Y27" s="675">
        <f t="shared" si="33"/>
        <v>0</v>
      </c>
      <c r="Z27" s="676" t="str">
        <f t="shared" si="34"/>
        <v>África do SulCoréia do Sul</v>
      </c>
      <c r="AA27" s="677" t="str">
        <f>IF($T27,$X27&amp;Language!$E$197&amp;$Y27,"")</f>
        <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África do SulMéxico</v>
      </c>
      <c r="AA28" s="666" t="str">
        <f>IF($T22,$Y22&amp;Language!$E$197&amp;$X22,"")</f>
        <v>2 - 1</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TchéquiaCoréia do Sul</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África do SulTchéquia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Coréia do SulMéxico</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MéxicoTchéquia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Coréia do SulÁfrica do Sul</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Canadá</v>
      </c>
      <c r="E5" s="773"/>
      <c r="F5" s="594"/>
      <c r="G5" s="605"/>
      <c r="H5" s="586">
        <f>SUMIFS($R$22:$R$27,$P$22:$P$27,$D5)+SUMIFS($S$22:$S$27,$Q$22:$Q$27,$D5)</f>
        <v>2</v>
      </c>
      <c r="I5" s="586">
        <f>SUMIFS($S$22:$S$27,$P$22:$P$27,$D5)+SUMIFS($R$22:$R$27,$Q$22:$Q$27,$D5)</f>
        <v>1</v>
      </c>
      <c r="J5" s="586">
        <f t="shared" ref="J5:J8" si="0">H5-I5</f>
        <v>1</v>
      </c>
      <c r="K5" s="595">
        <f>M5*3+N5</f>
        <v>3</v>
      </c>
      <c r="L5" s="586">
        <f>M5+N5+O5</f>
        <v>1</v>
      </c>
      <c r="M5" s="586">
        <f>SUMPRODUCT(($P$22:$P$27=D5)*($R$22:$R$27&gt;$S$22:$S$27))+SUMPRODUCT(($Q$22:$Q$27=D5)*($R$22:$R$27&lt;$S$22:$S$27))</f>
        <v>1</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Bósnia e Herzegonia</v>
      </c>
      <c r="E6" s="774"/>
      <c r="F6" s="594"/>
      <c r="G6" s="605"/>
      <c r="H6" s="586">
        <f>SUMIFS($R$22:$R$27,$P$22:$P$27,$D6)+SUMIFS($S$22:$S$27,$Q$22:$Q$27,$D6)</f>
        <v>1</v>
      </c>
      <c r="I6" s="586">
        <f>SUMIFS($S$22:$S$27,$P$22:$P$27,$D6)+SUMIFS($R$22:$R$27,$Q$22:$Q$27,$D6)</f>
        <v>2</v>
      </c>
      <c r="J6" s="586">
        <f t="shared" si="0"/>
        <v>-1</v>
      </c>
      <c r="K6" s="595">
        <f t="shared" ref="K6:K8" si="1">M6*3+N6</f>
        <v>0</v>
      </c>
      <c r="L6" s="586">
        <f t="shared" ref="L6:L8" si="2">M6+N6+O6</f>
        <v>1</v>
      </c>
      <c r="M6" s="586">
        <f>SUMPRODUCT(($P$22:$P$27=D6)*($R$22:$R$27&gt;$S$22:$S$27))+SUMPRODUCT(($Q$22:$Q$27=D6)*($R$22:$R$27&lt;$S$22:$S$27))</f>
        <v>0</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Catar</v>
      </c>
      <c r="E7" s="774"/>
      <c r="F7" s="594"/>
      <c r="G7" s="605"/>
      <c r="H7" s="586">
        <f>SUMIFS($R$22:$R$27,$P$22:$P$27,$D7)+SUMIFS($S$22:$S$27,$Q$22:$Q$27,$D7)</f>
        <v>1</v>
      </c>
      <c r="I7" s="586">
        <f>SUMIFS($S$22:$S$27,$P$22:$P$27,$D7)+SUMIFS($R$22:$R$27,$Q$22:$Q$27,$D7)</f>
        <v>3</v>
      </c>
      <c r="J7" s="586">
        <f t="shared" si="0"/>
        <v>-2</v>
      </c>
      <c r="K7" s="595">
        <f t="shared" si="1"/>
        <v>0</v>
      </c>
      <c r="L7" s="586">
        <f t="shared" si="2"/>
        <v>1</v>
      </c>
      <c r="M7" s="586">
        <f>SUMPRODUCT(($P$22:$P$27=D7)*($R$22:$R$27&gt;$S$22:$S$27))+SUMPRODUCT(($Q$22:$Q$27=D7)*($R$22:$R$27&lt;$S$22:$S$27))</f>
        <v>0</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2</v>
      </c>
      <c r="BN7" s="777" t="str">
        <f t="shared" si="6"/>
        <v/>
      </c>
      <c r="BO7" s="778" t="e">
        <f t="shared" si="7"/>
        <v>#N/A</v>
      </c>
      <c r="BZ7" s="777" t="str">
        <f t="shared" si="8"/>
        <v/>
      </c>
      <c r="CA7" s="778" t="e">
        <f t="shared" si="9"/>
        <v>#N/A</v>
      </c>
    </row>
    <row r="8" spans="2:86" s="584" customFormat="1" ht="12">
      <c r="B8" s="586"/>
      <c r="C8" s="586">
        <v>4</v>
      </c>
      <c r="D8" s="693" t="str">
        <f>VLOOKUP($B$1&amp;ROW($A4),Groups!$B$7:$D$65,3,0)</f>
        <v>Suíça</v>
      </c>
      <c r="E8" s="774"/>
      <c r="F8" s="594"/>
      <c r="G8" s="605"/>
      <c r="H8" s="586">
        <f>SUMIFS($R$22:$R$27,$P$22:$P$27,$D8)+SUMIFS($S$22:$S$27,$Q$22:$Q$27,$D8)</f>
        <v>3</v>
      </c>
      <c r="I8" s="586">
        <f>SUMIFS($S$22:$S$27,$P$22:$P$27,$D8)+SUMIFS($R$22:$R$27,$Q$22:$Q$27,$D8)</f>
        <v>1</v>
      </c>
      <c r="J8" s="586">
        <f t="shared" si="0"/>
        <v>2</v>
      </c>
      <c r="K8" s="595">
        <f t="shared" si="1"/>
        <v>3</v>
      </c>
      <c r="L8" s="586">
        <f t="shared" si="2"/>
        <v>1</v>
      </c>
      <c r="M8" s="586">
        <f>SUMPRODUCT(($P$22:$P$27=D8)*($R$22:$R$27&gt;$S$22:$S$27))+SUMPRODUCT(($Q$22:$Q$27=D8)*($R$22:$R$27&lt;$S$22:$S$27))</f>
        <v>1</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2</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Suíça</v>
      </c>
      <c r="BF13" s="609" t="str">
        <v>Canadá</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Canadá</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Suíça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Bósnia e Herzegonia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Canadá</v>
      </c>
      <c r="BA15" s="605">
        <v>0</v>
      </c>
      <c r="BB15" s="605">
        <v>0</v>
      </c>
      <c r="BC15" s="621">
        <v>0</v>
      </c>
      <c r="BE15" s="626" t="str">
        <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Catar</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Suíça</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Suíça</v>
      </c>
      <c r="I21" s="637" t="str">
        <v>Canadá</v>
      </c>
      <c r="J21" s="637" t="str">
        <v>Bósnia e Herzegonia</v>
      </c>
      <c r="K21" s="638" t="str">
        <v>Catar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Bósnia e Herzegonia</v>
      </c>
      <c r="BH21" s="610" t="str">
        <v>Catar</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Suíça</v>
      </c>
      <c r="E22" s="709">
        <f>VLOOKUP($D22,$D$5:$K$8,8,0)</f>
        <v>3</v>
      </c>
      <c r="F22" s="642">
        <f>VLOOKUP($D22,$D$5:$K$8,5,0)</f>
        <v>3</v>
      </c>
      <c r="G22" s="710">
        <f>VLOOKUP($D22,$D$5:$K$8,6,0)</f>
        <v>1</v>
      </c>
      <c r="H22" s="641" t="str">
        <f t="array" ref="H22:K25">IFERROR(VLOOKUP($D$22:$D$25&amp;$H$21:$K$21,$Z$22:$AA$33,2,0),"")</f>
        <v/>
      </c>
      <c r="I22" s="642" t="str">
        <v/>
      </c>
      <c r="J22" s="642" t="str">
        <v/>
      </c>
      <c r="K22" s="706" t="str">
        <v>3 - 1</v>
      </c>
      <c r="L22" s="695" t="b">
        <f>OR($E22&gt;0,$G22&gt;0)</f>
        <v>1</v>
      </c>
      <c r="M22" s="695" t="b">
        <f t="array" ref="M22:M25">VLOOKUP($D$22:$D$25,$D$14:$AV$17,45,0)</f>
        <v>0</v>
      </c>
      <c r="N22" s="586">
        <f>VLOOKUP($D22,$D$5:$Q$8,14,0)</f>
        <v>19</v>
      </c>
      <c r="O22" s="647" t="s">
        <v>26</v>
      </c>
      <c r="P22" s="682" t="str">
        <f>INDEX('World Cup'!$B$13:$AJ$38,1,1+(CODE($B$1)-65)*3)</f>
        <v>Canadá</v>
      </c>
      <c r="Q22" s="683" t="str">
        <f>INDEX('World Cup'!$B$13:$AJ$38,1,2+(CODE($B$1)-65)*3)</f>
        <v>Bósnia e Herzegonia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CanadáBósnia e Herzegonia</v>
      </c>
      <c r="AA22" s="656" t="str">
        <f>IF($T22,$X22&amp;Language!$E$197&amp;$Y22,"")</f>
        <v>2 - 1</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Canadá</v>
      </c>
      <c r="E23" s="704">
        <f t="shared" ref="E23:E25" si="36">VLOOKUP($D23,$D$5:$K$8,8,0)</f>
        <v>3</v>
      </c>
      <c r="F23" s="586">
        <f t="shared" ref="F23:F25" si="37">VLOOKUP($D23,$D$5:$K$8,5,0)</f>
        <v>2</v>
      </c>
      <c r="G23" s="711">
        <f t="shared" ref="G23:G25" si="38">VLOOKUP($D23,$D$5:$K$8,6,0)</f>
        <v>1</v>
      </c>
      <c r="H23" s="643" t="str">
        <v/>
      </c>
      <c r="I23" s="644" t="str">
        <v/>
      </c>
      <c r="J23" s="586" t="str">
        <v>2 - 1</v>
      </c>
      <c r="K23" s="707" t="str">
        <v/>
      </c>
      <c r="L23" s="695" t="b">
        <f t="shared" ref="L23:L25" si="39">OR($E23&gt;0,$G23&gt;0)</f>
        <v>1</v>
      </c>
      <c r="M23" s="695" t="b">
        <v>0</v>
      </c>
      <c r="N23" s="586">
        <f t="shared" ref="N23:N25" si="40">VLOOKUP($D23,$D$5:$Q$8,14,0)</f>
        <v>30</v>
      </c>
      <c r="O23" s="659" t="s">
        <v>27</v>
      </c>
      <c r="P23" s="685" t="str">
        <f>INDEX('World Cup'!$B$13:$AJ$38,6,1+(CODE($B$1)-65)*3)</f>
        <v>Catar</v>
      </c>
      <c r="Q23" s="686" t="str">
        <f>INDEX('World Cup'!$B$13:$AJ$38,6,2+(CODE($B$1)-65)*3)</f>
        <v>Suíça</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CatarSuíça</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Bósnia e Herzegonia</v>
      </c>
      <c r="E24" s="704">
        <f t="shared" si="36"/>
        <v>0</v>
      </c>
      <c r="F24" s="586">
        <f t="shared" si="37"/>
        <v>1</v>
      </c>
      <c r="G24" s="711">
        <f t="shared" si="38"/>
        <v>2</v>
      </c>
      <c r="H24" s="643" t="str">
        <v/>
      </c>
      <c r="I24" s="586" t="str">
        <v>1 - 2</v>
      </c>
      <c r="J24" s="644" t="str">
        <v/>
      </c>
      <c r="K24" s="707" t="str">
        <v/>
      </c>
      <c r="L24" s="695" t="b">
        <f t="shared" si="39"/>
        <v>1</v>
      </c>
      <c r="M24" s="695" t="b">
        <v>0</v>
      </c>
      <c r="N24" s="586">
        <f t="shared" si="40"/>
        <v>65</v>
      </c>
      <c r="O24" s="659" t="s">
        <v>28</v>
      </c>
      <c r="P24" s="685" t="str">
        <f>INDEX('World Cup'!$B$13:$AJ$38,11,1+(CODE($B$1)-65)*3)</f>
        <v>Suíça</v>
      </c>
      <c r="Q24" s="686" t="str">
        <f>INDEX('World Cup'!$B$13:$AJ$38,11,2+(CODE($B$1)-65)*3)</f>
        <v>Bósnia e Herzegonia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SuíçaBósnia e Herzegonia</v>
      </c>
      <c r="AA24" s="666" t="str">
        <f>IF($T24,$X24&amp;Language!$E$197&amp;$Y24,"")</f>
        <v/>
      </c>
      <c r="AB24" s="695"/>
      <c r="AC24" s="695"/>
      <c r="AD24" s="695"/>
      <c r="AE24" s="586"/>
      <c r="AF24" s="696"/>
      <c r="AG24" s="696"/>
      <c r="AH24" s="696"/>
      <c r="AI24" s="696"/>
      <c r="AJ24" s="605"/>
      <c r="AK24" s="657"/>
      <c r="AL24" s="605"/>
      <c r="AN24" s="605"/>
      <c r="AO24" s="605"/>
      <c r="AY24" s="628">
        <f t="shared" si="41"/>
        <v>4</v>
      </c>
      <c r="AZ24" s="616" t="str">
        <v>Bósnia e Herzegonia</v>
      </c>
      <c r="BA24" s="605">
        <v>0</v>
      </c>
      <c r="BB24" s="605">
        <v>0</v>
      </c>
      <c r="BC24" s="621">
        <v>0</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Catar</v>
      </c>
      <c r="E25" s="712">
        <f t="shared" si="36"/>
        <v>0</v>
      </c>
      <c r="F25" s="646">
        <f t="shared" si="37"/>
        <v>1</v>
      </c>
      <c r="G25" s="713">
        <f t="shared" si="38"/>
        <v>3</v>
      </c>
      <c r="H25" s="645" t="str">
        <v>1 - 3</v>
      </c>
      <c r="I25" s="646" t="str">
        <v/>
      </c>
      <c r="J25" s="646" t="str">
        <v/>
      </c>
      <c r="K25" s="708" t="str">
        <v/>
      </c>
      <c r="L25" s="695" t="b">
        <f t="shared" si="39"/>
        <v>1</v>
      </c>
      <c r="M25" s="695" t="b">
        <v>0</v>
      </c>
      <c r="N25" s="586">
        <f t="shared" si="40"/>
        <v>55</v>
      </c>
      <c r="O25" s="659" t="s">
        <v>29</v>
      </c>
      <c r="P25" s="685" t="str">
        <f>INDEX('World Cup'!$B$13:$AJ$38,16,1+(CODE($B$1)-65)*3)</f>
        <v>Canadá</v>
      </c>
      <c r="Q25" s="686" t="str">
        <f>INDEX('World Cup'!$B$13:$AJ$38,16,2+(CODE($B$1)-65)*3)</f>
        <v>Catar</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CanadáCatar</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Catar</v>
      </c>
      <c r="BA25" s="619">
        <v>0</v>
      </c>
      <c r="BB25" s="619">
        <v>0</v>
      </c>
      <c r="BC25" s="622">
        <v>0</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Suíça</v>
      </c>
      <c r="Q26" s="686" t="str">
        <f>INDEX('World Cup'!$B$13:$AJ$38,21,2+(CODE($B$1)-65)*3)</f>
        <v>Canadá</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SuíçaCanadá</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Bósnia e Herzegonia</v>
      </c>
      <c r="Q27" s="689" t="str">
        <f>INDEX('World Cup'!$B$13:$AJ$38,26,2+(CODE($B$1)-65)*3)</f>
        <v>Catar</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Bósnia e HerzegoniaCatar</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Bósnia e HerzegoniaCanadá</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SuíçaCatar</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Bósnia e HerzegoniaSuíça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CatarCanadá</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CanadáSuíça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CatarBósnia e Herzegonia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Brasil</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Marrocos</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Haiti</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83</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Escócia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Brasil</v>
      </c>
      <c r="BF13" s="609" t="str">
        <v>Marrocos</v>
      </c>
      <c r="BG13" s="609" t="str">
        <v>Haiti</v>
      </c>
      <c r="BH13" s="610" t="str">
        <v>Escócia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Brasil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Brasil</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Marrocos</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Marrocos</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Haiti</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Escócia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Escócia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Brasil</v>
      </c>
      <c r="I21" s="637" t="str">
        <v>Marrocos</v>
      </c>
      <c r="J21" s="637" t="str">
        <v>Haiti</v>
      </c>
      <c r="K21" s="638" t="str">
        <v>Escócia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Brasil</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6</v>
      </c>
      <c r="O22" s="647" t="s">
        <v>26</v>
      </c>
      <c r="P22" s="682" t="str">
        <f>INDEX('World Cup'!$B$13:$AJ$38,1,1+(CODE($B$1)-65)*3)</f>
        <v>Brasil</v>
      </c>
      <c r="Q22" s="683" t="str">
        <f>INDEX('World Cup'!$B$13:$AJ$38,1,2+(CODE($B$1)-65)*3)</f>
        <v>Marrocos</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BrasilMarrocos</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Marrocos</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v>
      </c>
      <c r="O23" s="659" t="s">
        <v>27</v>
      </c>
      <c r="P23" s="685" t="str">
        <f>INDEX('World Cup'!$B$13:$AJ$38,6,1+(CODE($B$1)-65)*3)</f>
        <v>Haiti</v>
      </c>
      <c r="Q23" s="686" t="str">
        <f>INDEX('World Cup'!$B$13:$AJ$38,6,2+(CODE($B$1)-65)*3)</f>
        <v>Escócia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HaitiEscócia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Haiti</v>
      </c>
      <c r="E24" s="704">
        <f t="shared" si="36"/>
        <v>0</v>
      </c>
      <c r="F24" s="586">
        <f t="shared" si="37"/>
        <v>0</v>
      </c>
      <c r="G24" s="711">
        <f t="shared" si="38"/>
        <v>0</v>
      </c>
      <c r="H24" s="643" t="str">
        <v/>
      </c>
      <c r="I24" s="586" t="str">
        <v/>
      </c>
      <c r="J24" s="644" t="str">
        <v/>
      </c>
      <c r="K24" s="707" t="str">
        <v/>
      </c>
      <c r="L24" s="695" t="b">
        <f t="shared" si="39"/>
        <v>0</v>
      </c>
      <c r="M24" s="695" t="b">
        <v>0</v>
      </c>
      <c r="N24" s="586">
        <f t="shared" si="40"/>
        <v>83</v>
      </c>
      <c r="O24" s="659" t="s">
        <v>28</v>
      </c>
      <c r="P24" s="685" t="str">
        <f>INDEX('World Cup'!$B$13:$AJ$38,11,1+(CODE($B$1)-65)*3)</f>
        <v>Escócia</v>
      </c>
      <c r="Q24" s="686" t="str">
        <f>INDEX('World Cup'!$B$13:$AJ$38,11,2+(CODE($B$1)-65)*3)</f>
        <v>Marrocos</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EscóciaMarrocos</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Escócia</v>
      </c>
      <c r="E25" s="712">
        <f t="shared" si="36"/>
        <v>0</v>
      </c>
      <c r="F25" s="646">
        <f t="shared" si="37"/>
        <v>0</v>
      </c>
      <c r="G25" s="713">
        <f t="shared" si="38"/>
        <v>0</v>
      </c>
      <c r="H25" s="645" t="str">
        <v/>
      </c>
      <c r="I25" s="646" t="str">
        <v/>
      </c>
      <c r="J25" s="646" t="str">
        <v/>
      </c>
      <c r="K25" s="708" t="str">
        <v/>
      </c>
      <c r="L25" s="695" t="b">
        <f t="shared" si="39"/>
        <v>0</v>
      </c>
      <c r="M25" s="695" t="b">
        <v>0</v>
      </c>
      <c r="N25" s="586">
        <f t="shared" si="40"/>
        <v>43</v>
      </c>
      <c r="O25" s="659" t="s">
        <v>29</v>
      </c>
      <c r="P25" s="685" t="str">
        <f>INDEX('World Cup'!$B$13:$AJ$38,16,1+(CODE($B$1)-65)*3)</f>
        <v>Brasil</v>
      </c>
      <c r="Q25" s="686" t="str">
        <f>INDEX('World Cup'!$B$13:$AJ$38,16,2+(CODE($B$1)-65)*3)</f>
        <v>Haiti</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BrasilHaiti</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Escócia</v>
      </c>
      <c r="Q26" s="686" t="str">
        <f>INDEX('World Cup'!$B$13:$AJ$38,21,2+(CODE($B$1)-65)*3)</f>
        <v>Brasil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EscóciaBrasil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Marrocos</v>
      </c>
      <c r="Q27" s="689" t="str">
        <f>INDEX('World Cup'!$B$13:$AJ$38,26,2+(CODE($B$1)-65)*3)</f>
        <v>Haiti</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MarrocosHaiti</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MarrocosBrasil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EscóciaHaiti</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MarrocosEscócia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HaitiBrasil</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BrasilEscócia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HaitiMarrocos</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EUA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0</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Paraguai</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Austrália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27</v>
      </c>
      <c r="R7" s="721">
        <f t="shared" si="3"/>
        <v>0</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Turquia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0</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EUA</v>
      </c>
      <c r="BF13" s="609" t="str">
        <v>Paraguai</v>
      </c>
      <c r="BG13" s="609" t="str">
        <v>Austrália</v>
      </c>
      <c r="BH13" s="610" t="str">
        <v>Turquia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EUA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EUA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Paraguai</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Paraguai</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Austrália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Austrália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Turquia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Turquia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EUA</v>
      </c>
      <c r="I21" s="637" t="str">
        <v>Paraguai</v>
      </c>
      <c r="J21" s="637" t="str">
        <v>Austrália</v>
      </c>
      <c r="K21" s="638" t="str">
        <v>Turquia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EUA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16</v>
      </c>
      <c r="O22" s="647" t="s">
        <v>26</v>
      </c>
      <c r="P22" s="682" t="str">
        <f>INDEX('World Cup'!$B$13:$AJ$38,1,1+(CODE($B$1)-65)*3)</f>
        <v>EUA</v>
      </c>
      <c r="Q22" s="683" t="str">
        <f>INDEX('World Cup'!$B$13:$AJ$38,1,2+(CODE($B$1)-65)*3)</f>
        <v>Paraguai</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EUAParaguai</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Paraguai</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40</v>
      </c>
      <c r="O23" s="659" t="s">
        <v>27</v>
      </c>
      <c r="P23" s="685" t="str">
        <f>INDEX('World Cup'!$B$13:$AJ$38,6,1+(CODE($B$1)-65)*3)</f>
        <v>Austrália</v>
      </c>
      <c r="Q23" s="686" t="str">
        <f>INDEX('World Cup'!$B$13:$AJ$38,6,2+(CODE($B$1)-65)*3)</f>
        <v>Turquia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AustráliaTurquia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Austrália</v>
      </c>
      <c r="E24" s="704">
        <f t="shared" si="36"/>
        <v>0</v>
      </c>
      <c r="F24" s="586">
        <f t="shared" si="37"/>
        <v>0</v>
      </c>
      <c r="G24" s="711">
        <f t="shared" si="38"/>
        <v>0</v>
      </c>
      <c r="H24" s="643" t="str">
        <v/>
      </c>
      <c r="I24" s="586" t="str">
        <v/>
      </c>
      <c r="J24" s="644" t="str">
        <v/>
      </c>
      <c r="K24" s="707" t="str">
        <v/>
      </c>
      <c r="L24" s="695" t="b">
        <f t="shared" si="39"/>
        <v>0</v>
      </c>
      <c r="M24" s="695" t="b">
        <v>0</v>
      </c>
      <c r="N24" s="586">
        <f t="shared" si="40"/>
        <v>27</v>
      </c>
      <c r="O24" s="659" t="s">
        <v>28</v>
      </c>
      <c r="P24" s="685" t="str">
        <f>INDEX('World Cup'!$B$13:$AJ$38,11,1+(CODE($B$1)-65)*3)</f>
        <v>EUA</v>
      </c>
      <c r="Q24" s="686" t="str">
        <f>INDEX('World Cup'!$B$13:$AJ$38,11,2+(CODE($B$1)-65)*3)</f>
        <v>Austrália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EUAAustrália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Turquia</v>
      </c>
      <c r="E25" s="712">
        <f t="shared" si="36"/>
        <v>0</v>
      </c>
      <c r="F25" s="646">
        <f t="shared" si="37"/>
        <v>0</v>
      </c>
      <c r="G25" s="713">
        <f t="shared" si="38"/>
        <v>0</v>
      </c>
      <c r="H25" s="645" t="str">
        <v/>
      </c>
      <c r="I25" s="646" t="str">
        <v/>
      </c>
      <c r="J25" s="646" t="str">
        <v/>
      </c>
      <c r="K25" s="708" t="str">
        <v/>
      </c>
      <c r="L25" s="695" t="b">
        <f t="shared" si="39"/>
        <v>0</v>
      </c>
      <c r="M25" s="695" t="b">
        <v>0</v>
      </c>
      <c r="N25" s="586">
        <f t="shared" si="40"/>
        <v>22</v>
      </c>
      <c r="O25" s="659" t="s">
        <v>29</v>
      </c>
      <c r="P25" s="685" t="str">
        <f>INDEX('World Cup'!$B$13:$AJ$38,16,1+(CODE($B$1)-65)*3)</f>
        <v>Turquia</v>
      </c>
      <c r="Q25" s="686" t="str">
        <f>INDEX('World Cup'!$B$13:$AJ$38,16,2+(CODE($B$1)-65)*3)</f>
        <v>Paraguai</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TurquiaParaguai</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Turquia</v>
      </c>
      <c r="Q26" s="686" t="str">
        <f>INDEX('World Cup'!$B$13:$AJ$38,21,2+(CODE($B$1)-65)*3)</f>
        <v>EUA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TurquiaEUA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Paraguai</v>
      </c>
      <c r="Q27" s="689" t="str">
        <f>INDEX('World Cup'!$B$13:$AJ$38,26,2+(CODE($B$1)-65)*3)</f>
        <v>Austrália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ParaguaiAustrália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ParaguaiEUA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TurquiaAustrália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AustráliaEUA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ParaguaiTurquia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EUATurquia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AustráliaParaguai</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Alemanha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Curaçao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82</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Costa do Marfim</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Equador</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Alemanha</v>
      </c>
      <c r="BF13" s="609" t="str">
        <v>Curaçao</v>
      </c>
      <c r="BG13" s="609" t="str">
        <v>Costa do Marfim</v>
      </c>
      <c r="BH13" s="610" t="str">
        <v>Equador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Alemanha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Alemanha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Curaçao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Costa do Marfim</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Costa do Marfim</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Equador</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Equador</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Alemanha</v>
      </c>
      <c r="I21" s="637" t="str">
        <v>Curaçao</v>
      </c>
      <c r="J21" s="637" t="str">
        <v>Costa do Marfim</v>
      </c>
      <c r="K21" s="638" t="str">
        <v>Equador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Alemanha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10</v>
      </c>
      <c r="O22" s="647" t="s">
        <v>26</v>
      </c>
      <c r="P22" s="682" t="str">
        <f>INDEX('World Cup'!$B$13:$AJ$38,1,1+(CODE($B$1)-65)*3)</f>
        <v>Alemanha</v>
      </c>
      <c r="Q22" s="683" t="str">
        <f>INDEX('World Cup'!$B$13:$AJ$38,1,2+(CODE($B$1)-65)*3)</f>
        <v>Curaçao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AlemanhaCuraçao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Curaçao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82</v>
      </c>
      <c r="O23" s="659" t="s">
        <v>27</v>
      </c>
      <c r="P23" s="685" t="str">
        <f>INDEX('World Cup'!$B$13:$AJ$38,6,1+(CODE($B$1)-65)*3)</f>
        <v>Costa do Marfim</v>
      </c>
      <c r="Q23" s="686" t="str">
        <f>INDEX('World Cup'!$B$13:$AJ$38,6,2+(CODE($B$1)-65)*3)</f>
        <v>Equador</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Costa do MarfimEquador</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Costa do Marfim</v>
      </c>
      <c r="E24" s="704">
        <f t="shared" si="36"/>
        <v>0</v>
      </c>
      <c r="F24" s="586">
        <f t="shared" si="37"/>
        <v>0</v>
      </c>
      <c r="G24" s="711">
        <f t="shared" si="38"/>
        <v>0</v>
      </c>
      <c r="H24" s="643" t="str">
        <v/>
      </c>
      <c r="I24" s="586" t="str">
        <v/>
      </c>
      <c r="J24" s="644" t="str">
        <v/>
      </c>
      <c r="K24" s="707" t="str">
        <v/>
      </c>
      <c r="L24" s="695" t="b">
        <f t="shared" si="39"/>
        <v>0</v>
      </c>
      <c r="M24" s="695" t="b">
        <v>0</v>
      </c>
      <c r="N24" s="586">
        <f t="shared" si="40"/>
        <v>34</v>
      </c>
      <c r="O24" s="659" t="s">
        <v>28</v>
      </c>
      <c r="P24" s="685" t="str">
        <f>INDEX('World Cup'!$B$13:$AJ$38,11,1+(CODE($B$1)-65)*3)</f>
        <v>Alemanha</v>
      </c>
      <c r="Q24" s="686" t="str">
        <f>INDEX('World Cup'!$B$13:$AJ$38,11,2+(CODE($B$1)-65)*3)</f>
        <v>Costa do Marfim</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AlemanhaCosta do Marfim</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Equador</v>
      </c>
      <c r="E25" s="712">
        <f t="shared" si="36"/>
        <v>0</v>
      </c>
      <c r="F25" s="646">
        <f t="shared" si="37"/>
        <v>0</v>
      </c>
      <c r="G25" s="713">
        <f t="shared" si="38"/>
        <v>0</v>
      </c>
      <c r="H25" s="645" t="str">
        <v/>
      </c>
      <c r="I25" s="646" t="str">
        <v/>
      </c>
      <c r="J25" s="646" t="str">
        <v/>
      </c>
      <c r="K25" s="708" t="str">
        <v/>
      </c>
      <c r="L25" s="695" t="b">
        <f t="shared" si="39"/>
        <v>0</v>
      </c>
      <c r="M25" s="695" t="b">
        <v>0</v>
      </c>
      <c r="N25" s="586">
        <f t="shared" si="40"/>
        <v>23</v>
      </c>
      <c r="O25" s="659" t="s">
        <v>29</v>
      </c>
      <c r="P25" s="685" t="str">
        <f>INDEX('World Cup'!$B$13:$AJ$38,16,1+(CODE($B$1)-65)*3)</f>
        <v>Equador</v>
      </c>
      <c r="Q25" s="686" t="str">
        <f>INDEX('World Cup'!$B$13:$AJ$38,16,2+(CODE($B$1)-65)*3)</f>
        <v>Curaçao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EquadorCuraçao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Costa do Marfim</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CuraçaoCosta do Marfim</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Equador</v>
      </c>
      <c r="Q27" s="689" t="str">
        <f>INDEX('World Cup'!$B$13:$AJ$38,26,2+(CODE($B$1)-65)*3)</f>
        <v>Alemanha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EquadorAlemanha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CuraçaoAlemanha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EquadorCosta do Marfim</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Costa do MarfimAlemanha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CuraçaoEquador</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Costa do MarfimCuraçao</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AlemanhaEquador</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Holanda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Japão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Suécia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Tunísia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44</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Holanda</v>
      </c>
      <c r="BF13" s="609" t="str">
        <v>Japão</v>
      </c>
      <c r="BG13" s="609" t="str">
        <v>Suécia</v>
      </c>
      <c r="BH13" s="610" t="str">
        <v>Tunísia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Holanda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Holanda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Japão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Japão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Suécia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Suécia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Tunísia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Tunísia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Holanda</v>
      </c>
      <c r="I21" s="637" t="str">
        <v>Japão</v>
      </c>
      <c r="J21" s="637" t="str">
        <v>Suécia</v>
      </c>
      <c r="K21" s="638" t="str">
        <v>Tunísia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Holanda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7</v>
      </c>
      <c r="O22" s="647" t="s">
        <v>26</v>
      </c>
      <c r="P22" s="682" t="str">
        <f>INDEX('World Cup'!$B$13:$AJ$38,1,1+(CODE($B$1)-65)*3)</f>
        <v>Holanda</v>
      </c>
      <c r="Q22" s="683" t="str">
        <f>INDEX('World Cup'!$B$13:$AJ$38,1,2+(CODE($B$1)-65)*3)</f>
        <v>Japão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HolandaJapão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Japão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18</v>
      </c>
      <c r="O23" s="659" t="s">
        <v>27</v>
      </c>
      <c r="P23" s="685" t="str">
        <f>INDEX('World Cup'!$B$13:$AJ$38,6,1+(CODE($B$1)-65)*3)</f>
        <v>Suécia</v>
      </c>
      <c r="Q23" s="686" t="str">
        <f>INDEX('World Cup'!$B$13:$AJ$38,6,2+(CODE($B$1)-65)*3)</f>
        <v>Tunísia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SuéciaTunísia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Suécia</v>
      </c>
      <c r="E24" s="704">
        <f t="shared" si="36"/>
        <v>0</v>
      </c>
      <c r="F24" s="586">
        <f t="shared" si="37"/>
        <v>0</v>
      </c>
      <c r="G24" s="711">
        <f t="shared" si="38"/>
        <v>0</v>
      </c>
      <c r="H24" s="643" t="str">
        <v/>
      </c>
      <c r="I24" s="586" t="str">
        <v/>
      </c>
      <c r="J24" s="644" t="str">
        <v/>
      </c>
      <c r="K24" s="707" t="str">
        <v/>
      </c>
      <c r="L24" s="695" t="b">
        <f t="shared" si="39"/>
        <v>0</v>
      </c>
      <c r="M24" s="695" t="b">
        <v>0</v>
      </c>
      <c r="N24" s="586">
        <f t="shared" si="40"/>
        <v>38</v>
      </c>
      <c r="O24" s="659" t="s">
        <v>28</v>
      </c>
      <c r="P24" s="685" t="str">
        <f>INDEX('World Cup'!$B$13:$AJ$38,11,1+(CODE($B$1)-65)*3)</f>
        <v>Holanda</v>
      </c>
      <c r="Q24" s="686" t="str">
        <f>INDEX('World Cup'!$B$13:$AJ$38,11,2+(CODE($B$1)-65)*3)</f>
        <v>Suécia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HolandaSuécia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Tunísia</v>
      </c>
      <c r="E25" s="712">
        <f t="shared" si="36"/>
        <v>0</v>
      </c>
      <c r="F25" s="646">
        <f t="shared" si="37"/>
        <v>0</v>
      </c>
      <c r="G25" s="713">
        <f t="shared" si="38"/>
        <v>0</v>
      </c>
      <c r="H25" s="645" t="str">
        <v/>
      </c>
      <c r="I25" s="646" t="str">
        <v/>
      </c>
      <c r="J25" s="646" t="str">
        <v/>
      </c>
      <c r="K25" s="708" t="str">
        <v/>
      </c>
      <c r="L25" s="695" t="b">
        <f t="shared" si="39"/>
        <v>0</v>
      </c>
      <c r="M25" s="695" t="b">
        <v>0</v>
      </c>
      <c r="N25" s="586">
        <f t="shared" si="40"/>
        <v>44</v>
      </c>
      <c r="O25" s="659" t="s">
        <v>29</v>
      </c>
      <c r="P25" s="685" t="str">
        <f>INDEX('World Cup'!$B$13:$AJ$38,16,1+(CODE($B$1)-65)*3)</f>
        <v>Tunísia</v>
      </c>
      <c r="Q25" s="686" t="str">
        <f>INDEX('World Cup'!$B$13:$AJ$38,16,2+(CODE($B$1)-65)*3)</f>
        <v>Japão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TunísiaJapão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Japão</v>
      </c>
      <c r="Q26" s="686" t="str">
        <f>INDEX('World Cup'!$B$13:$AJ$38,21,2+(CODE($B$1)-65)*3)</f>
        <v>Suécia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JapãoSuécia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Tunísia</v>
      </c>
      <c r="Q27" s="689" t="str">
        <f>INDEX('World Cup'!$B$13:$AJ$38,26,2+(CODE($B$1)-65)*3)</f>
        <v>Holanda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TunísiaHolanda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JapãoHolanda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TunísiaSuécia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SuéciaHolanda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JapãoTunísia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SuéciaJapão</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HolandaTunísia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Bélgica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Egito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Irã</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Nova Zelândia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85</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Bélgica</v>
      </c>
      <c r="BF13" s="609" t="str">
        <v>Egito</v>
      </c>
      <c r="BG13" s="609" t="str">
        <v>Irã</v>
      </c>
      <c r="BH13" s="610" t="str">
        <v>Nova Zelândia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Bélgica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Bélgica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Egito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Egito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Irã</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Irã</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Nova Zelândia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Nova Zelândia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Bélgica</v>
      </c>
      <c r="I21" s="637" t="str">
        <v>Egito</v>
      </c>
      <c r="J21" s="637" t="str">
        <v>Irã</v>
      </c>
      <c r="K21" s="638" t="str">
        <v>Nova Zelândia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Bélgica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9</v>
      </c>
      <c r="O22" s="647" t="s">
        <v>26</v>
      </c>
      <c r="P22" s="682" t="str">
        <f>INDEX('World Cup'!$B$13:$AJ$38,1,1+(CODE($B$1)-65)*3)</f>
        <v>Bélgica</v>
      </c>
      <c r="Q22" s="683" t="str">
        <f>INDEX('World Cup'!$B$13:$AJ$38,1,2+(CODE($B$1)-65)*3)</f>
        <v>Egito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BélgicaEgito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Egito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29</v>
      </c>
      <c r="O23" s="659" t="s">
        <v>27</v>
      </c>
      <c r="P23" s="685" t="str">
        <f>INDEX('World Cup'!$B$13:$AJ$38,6,1+(CODE($B$1)-65)*3)</f>
        <v>Irã</v>
      </c>
      <c r="Q23" s="686" t="str">
        <f>INDEX('World Cup'!$B$13:$AJ$38,6,2+(CODE($B$1)-65)*3)</f>
        <v>Nova Zelândia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IrãNova Zelândia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Irã</v>
      </c>
      <c r="E24" s="704">
        <f t="shared" si="36"/>
        <v>0</v>
      </c>
      <c r="F24" s="586">
        <f t="shared" si="37"/>
        <v>0</v>
      </c>
      <c r="G24" s="711">
        <f t="shared" si="38"/>
        <v>0</v>
      </c>
      <c r="H24" s="643" t="str">
        <v/>
      </c>
      <c r="I24" s="586" t="str">
        <v/>
      </c>
      <c r="J24" s="644" t="str">
        <v/>
      </c>
      <c r="K24" s="707" t="str">
        <v/>
      </c>
      <c r="L24" s="695" t="b">
        <f t="shared" si="39"/>
        <v>0</v>
      </c>
      <c r="M24" s="695" t="b">
        <v>0</v>
      </c>
      <c r="N24" s="586">
        <f t="shared" si="40"/>
        <v>21</v>
      </c>
      <c r="O24" s="659" t="s">
        <v>28</v>
      </c>
      <c r="P24" s="685" t="str">
        <f>INDEX('World Cup'!$B$13:$AJ$38,11,1+(CODE($B$1)-65)*3)</f>
        <v>Bélgica</v>
      </c>
      <c r="Q24" s="686" t="str">
        <f>INDEX('World Cup'!$B$13:$AJ$38,11,2+(CODE($B$1)-65)*3)</f>
        <v>Irã</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BélgicaIrã</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Nova Zelândia</v>
      </c>
      <c r="E25" s="712">
        <f t="shared" si="36"/>
        <v>0</v>
      </c>
      <c r="F25" s="646">
        <f t="shared" si="37"/>
        <v>0</v>
      </c>
      <c r="G25" s="713">
        <f t="shared" si="38"/>
        <v>0</v>
      </c>
      <c r="H25" s="645" t="str">
        <v/>
      </c>
      <c r="I25" s="646" t="str">
        <v/>
      </c>
      <c r="J25" s="646" t="str">
        <v/>
      </c>
      <c r="K25" s="708" t="str">
        <v/>
      </c>
      <c r="L25" s="695" t="b">
        <f t="shared" si="39"/>
        <v>0</v>
      </c>
      <c r="M25" s="695" t="b">
        <v>0</v>
      </c>
      <c r="N25" s="586">
        <f t="shared" si="40"/>
        <v>85</v>
      </c>
      <c r="O25" s="659" t="s">
        <v>29</v>
      </c>
      <c r="P25" s="685" t="str">
        <f>INDEX('World Cup'!$B$13:$AJ$38,16,1+(CODE($B$1)-65)*3)</f>
        <v>Nova Zelândia</v>
      </c>
      <c r="Q25" s="686" t="str">
        <f>INDEX('World Cup'!$B$13:$AJ$38,16,2+(CODE($B$1)-65)*3)</f>
        <v>Egito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Nova ZelândiaEgito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Egito</v>
      </c>
      <c r="Q26" s="686" t="str">
        <f>INDEX('World Cup'!$B$13:$AJ$38,21,2+(CODE($B$1)-65)*3)</f>
        <v>Irã</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EgitoIrã</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Nova Zelândia</v>
      </c>
      <c r="Q27" s="689" t="str">
        <f>INDEX('World Cup'!$B$13:$AJ$38,26,2+(CODE($B$1)-65)*3)</f>
        <v>Bélgica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Nova ZelândiaBélgica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EgitoBélgica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Nova ZelândiaIrã</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IrãBélgica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EgitoNova Zelândia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IrãEgito</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BélgicaNova Zelândia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Espanha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Cabo Verde</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Arábia Saudita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61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Uruguai</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Espanha</v>
      </c>
      <c r="BF13" s="609" t="str">
        <v>Cabo Verde</v>
      </c>
      <c r="BG13" s="609" t="str">
        <v>Arábia Saudita</v>
      </c>
      <c r="BH13" s="610" t="str">
        <v>Uruguai</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Espanha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Espanha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Cabo Verde</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Cabo Verde</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Arábia Saudita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Arábia Saudita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Uruguai</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Uruguai</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Espanha</v>
      </c>
      <c r="I21" s="637" t="str">
        <v>Cabo Verde</v>
      </c>
      <c r="J21" s="637" t="str">
        <v>Arábia Saudita</v>
      </c>
      <c r="K21" s="638" t="str">
        <v>Uruguai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Espanha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2</v>
      </c>
      <c r="O22" s="647" t="s">
        <v>26</v>
      </c>
      <c r="P22" s="682" t="str">
        <f>INDEX('World Cup'!$B$13:$AJ$38,1,1+(CODE($B$1)-65)*3)</f>
        <v>Espanha</v>
      </c>
      <c r="Q22" s="683" t="str">
        <f>INDEX('World Cup'!$B$13:$AJ$38,1,2+(CODE($B$1)-65)*3)</f>
        <v>Cabo Verde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EspanhaCabo Verde</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Cabo Verde</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69</v>
      </c>
      <c r="O23" s="659" t="s">
        <v>27</v>
      </c>
      <c r="P23" s="685" t="str">
        <f>INDEX('World Cup'!$B$13:$AJ$38,6,1+(CODE($B$1)-65)*3)</f>
        <v>Arábia Saudita</v>
      </c>
      <c r="Q23" s="686" t="str">
        <f>INDEX('World Cup'!$B$13:$AJ$38,6,2+(CODE($B$1)-65)*3)</f>
        <v>Uruguai</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Arábia SauditaUruguai</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Arábia Saudita</v>
      </c>
      <c r="E24" s="704">
        <f t="shared" si="36"/>
        <v>0</v>
      </c>
      <c r="F24" s="586">
        <f t="shared" si="37"/>
        <v>0</v>
      </c>
      <c r="G24" s="711">
        <f t="shared" si="38"/>
        <v>0</v>
      </c>
      <c r="H24" s="643" t="str">
        <v/>
      </c>
      <c r="I24" s="586" t="str">
        <v/>
      </c>
      <c r="J24" s="644" t="str">
        <v/>
      </c>
      <c r="K24" s="707" t="str">
        <v/>
      </c>
      <c r="L24" s="695" t="b">
        <f t="shared" si="39"/>
        <v>0</v>
      </c>
      <c r="M24" s="695" t="b">
        <v>0</v>
      </c>
      <c r="N24" s="586">
        <f t="shared" si="40"/>
        <v>61</v>
      </c>
      <c r="O24" s="659" t="s">
        <v>28</v>
      </c>
      <c r="P24" s="685" t="str">
        <f>INDEX('World Cup'!$B$13:$AJ$38,11,1+(CODE($B$1)-65)*3)</f>
        <v>Espanha</v>
      </c>
      <c r="Q24" s="686" t="str">
        <f>INDEX('World Cup'!$B$13:$AJ$38,11,2+(CODE($B$1)-65)*3)</f>
        <v>Arábia Saudita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EspanhaArábia Saudita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Uruguai</v>
      </c>
      <c r="E25" s="712">
        <f t="shared" si="36"/>
        <v>0</v>
      </c>
      <c r="F25" s="646">
        <f t="shared" si="37"/>
        <v>0</v>
      </c>
      <c r="G25" s="713">
        <f t="shared" si="38"/>
        <v>0</v>
      </c>
      <c r="H25" s="645" t="str">
        <v/>
      </c>
      <c r="I25" s="646" t="str">
        <v/>
      </c>
      <c r="J25" s="646" t="str">
        <v/>
      </c>
      <c r="K25" s="708" t="str">
        <v/>
      </c>
      <c r="L25" s="695" t="b">
        <f t="shared" si="39"/>
        <v>0</v>
      </c>
      <c r="M25" s="695" t="b">
        <v>0</v>
      </c>
      <c r="N25" s="586">
        <f t="shared" si="40"/>
        <v>17</v>
      </c>
      <c r="O25" s="659" t="s">
        <v>29</v>
      </c>
      <c r="P25" s="685" t="str">
        <f>INDEX('World Cup'!$B$13:$AJ$38,16,1+(CODE($B$1)-65)*3)</f>
        <v>Uruguai</v>
      </c>
      <c r="Q25" s="686" t="str">
        <f>INDEX('World Cup'!$B$13:$AJ$38,16,2+(CODE($B$1)-65)*3)</f>
        <v>Cabo Verde</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UruguaiCabo Verde</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Cabo Verde</v>
      </c>
      <c r="Q26" s="686" t="str">
        <f>INDEX('World Cup'!$B$13:$AJ$38,21,2+(CODE($B$1)-65)*3)</f>
        <v>Arábia Saudita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Cabo VerdeArábia Saudita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Uruguai</v>
      </c>
      <c r="Q27" s="689" t="str">
        <f>INDEX('World Cup'!$B$13:$AJ$38,26,2+(CODE($B$1)-65)*3)</f>
        <v>Espanha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UruguaiEspanha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Cabo VerdeEspanha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UruguaiArábia Saudita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Arábia SauditaEspanha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Cabo VerdeUruguai</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Arábia SauditaCabo Verde</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EspanhaUruguai</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França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Senegal</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14</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Iraque</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57</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Noruega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França</v>
      </c>
      <c r="BF13" s="609" t="str">
        <v>Senegal</v>
      </c>
      <c r="BG13" s="609" t="str">
        <v>Iraque</v>
      </c>
      <c r="BH13" s="610" t="str">
        <v>Noruega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França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França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Senegal</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Iraque</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Iraque</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Noruega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Noruega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França</v>
      </c>
      <c r="I21" s="637" t="str">
        <v>Senegal</v>
      </c>
      <c r="J21" s="637" t="str">
        <v>Iraque</v>
      </c>
      <c r="K21" s="638" t="str">
        <v>Noruega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França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v>
      </c>
      <c r="O22" s="647" t="s">
        <v>26</v>
      </c>
      <c r="P22" s="682" t="str">
        <f>INDEX('World Cup'!$B$13:$AJ$38,1,1+(CODE($B$1)-65)*3)</f>
        <v>França</v>
      </c>
      <c r="Q22" s="683" t="str">
        <f>INDEX('World Cup'!$B$13:$AJ$38,1,2+(CODE($B$1)-65)*3)</f>
        <v>Senegal</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FrançaSenegal</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14</v>
      </c>
      <c r="O23" s="659" t="s">
        <v>27</v>
      </c>
      <c r="P23" s="685" t="str">
        <f>INDEX('World Cup'!$B$13:$AJ$38,6,1+(CODE($B$1)-65)*3)</f>
        <v>Iraque</v>
      </c>
      <c r="Q23" s="686" t="str">
        <f>INDEX('World Cup'!$B$13:$AJ$38,6,2+(CODE($B$1)-65)*3)</f>
        <v>Noruega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IraqueNoruega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Iraque</v>
      </c>
      <c r="E24" s="704">
        <f t="shared" si="36"/>
        <v>0</v>
      </c>
      <c r="F24" s="586">
        <f t="shared" si="37"/>
        <v>0</v>
      </c>
      <c r="G24" s="711">
        <f t="shared" si="38"/>
        <v>0</v>
      </c>
      <c r="H24" s="643" t="str">
        <v/>
      </c>
      <c r="I24" s="586" t="str">
        <v/>
      </c>
      <c r="J24" s="644" t="str">
        <v/>
      </c>
      <c r="K24" s="707" t="str">
        <v/>
      </c>
      <c r="L24" s="695" t="b">
        <f t="shared" si="39"/>
        <v>0</v>
      </c>
      <c r="M24" s="695" t="b">
        <v>0</v>
      </c>
      <c r="N24" s="586">
        <f t="shared" si="40"/>
        <v>57</v>
      </c>
      <c r="O24" s="659" t="s">
        <v>28</v>
      </c>
      <c r="P24" s="685" t="str">
        <f>INDEX('World Cup'!$B$13:$AJ$38,11,1+(CODE($B$1)-65)*3)</f>
        <v>França</v>
      </c>
      <c r="Q24" s="686" t="str">
        <f>INDEX('World Cup'!$B$13:$AJ$38,11,2+(CODE($B$1)-65)*3)</f>
        <v>Iraque</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FrançaIraque</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Noruega</v>
      </c>
      <c r="E25" s="712">
        <f t="shared" si="36"/>
        <v>0</v>
      </c>
      <c r="F25" s="646">
        <f t="shared" si="37"/>
        <v>0</v>
      </c>
      <c r="G25" s="713">
        <f t="shared" si="38"/>
        <v>0</v>
      </c>
      <c r="H25" s="645" t="str">
        <v/>
      </c>
      <c r="I25" s="646" t="str">
        <v/>
      </c>
      <c r="J25" s="646" t="str">
        <v/>
      </c>
      <c r="K25" s="708" t="str">
        <v/>
      </c>
      <c r="L25" s="695" t="b">
        <f t="shared" si="39"/>
        <v>0</v>
      </c>
      <c r="M25" s="695" t="b">
        <v>0</v>
      </c>
      <c r="N25" s="586">
        <f t="shared" si="40"/>
        <v>31</v>
      </c>
      <c r="O25" s="659" t="s">
        <v>29</v>
      </c>
      <c r="P25" s="685" t="str">
        <f>INDEX('World Cup'!$B$13:$AJ$38,16,1+(CODE($B$1)-65)*3)</f>
        <v>Noruega</v>
      </c>
      <c r="Q25" s="686" t="str">
        <f>INDEX('World Cup'!$B$13:$AJ$38,16,2+(CODE($B$1)-65)*3)</f>
        <v>Senegal</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NoruegaSenegal</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Noruega</v>
      </c>
      <c r="Q26" s="686" t="str">
        <f>INDEX('World Cup'!$B$13:$AJ$38,21,2+(CODE($B$1)-65)*3)</f>
        <v>França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NoruegaFrança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Iraque</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SenegalIraque</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SenegalFrança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NoruegaIraque</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IraqueFrança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SenegalNoruega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FrançaNoruega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IraqueSenegal</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Argélia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Áustria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Jordânia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63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Argélia</v>
      </c>
      <c r="BG13" s="609" t="str">
        <v>Áustria</v>
      </c>
      <c r="BH13" s="610" t="str">
        <v>Jordânia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Argélia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Argélia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Áustria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Áustria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Jordânia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Jordânia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Argélia</v>
      </c>
      <c r="J21" s="637" t="str">
        <v>Áustria</v>
      </c>
      <c r="K21" s="638" t="str">
        <v>Jordânia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v>
      </c>
      <c r="O22" s="647" t="s">
        <v>26</v>
      </c>
      <c r="P22" s="682" t="str">
        <f>INDEX('World Cup'!$B$13:$AJ$38,1,1+(CODE($B$1)-65)*3)</f>
        <v>Argentina</v>
      </c>
      <c r="Q22" s="683" t="str">
        <f>INDEX('World Cup'!$B$13:$AJ$38,1,2+(CODE($B$1)-65)*3)</f>
        <v>Argélia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ArgentinaArgélia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Argélia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28</v>
      </c>
      <c r="O23" s="659" t="s">
        <v>27</v>
      </c>
      <c r="P23" s="685" t="str">
        <f>INDEX('World Cup'!$B$13:$AJ$38,6,1+(CODE($B$1)-65)*3)</f>
        <v>Áustria</v>
      </c>
      <c r="Q23" s="686" t="str">
        <f>INDEX('World Cup'!$B$13:$AJ$38,6,2+(CODE($B$1)-65)*3)</f>
        <v>Jordânia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ÁustriaJordânia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Áustria</v>
      </c>
      <c r="E24" s="704">
        <f t="shared" si="36"/>
        <v>0</v>
      </c>
      <c r="F24" s="586">
        <f t="shared" si="37"/>
        <v>0</v>
      </c>
      <c r="G24" s="711">
        <f t="shared" si="38"/>
        <v>0</v>
      </c>
      <c r="H24" s="643" t="str">
        <v/>
      </c>
      <c r="I24" s="586" t="str">
        <v/>
      </c>
      <c r="J24" s="644" t="str">
        <v/>
      </c>
      <c r="K24" s="707" t="str">
        <v/>
      </c>
      <c r="L24" s="695" t="b">
        <f t="shared" si="39"/>
        <v>0</v>
      </c>
      <c r="M24" s="695" t="b">
        <v>0</v>
      </c>
      <c r="N24" s="586">
        <f t="shared" si="40"/>
        <v>24</v>
      </c>
      <c r="O24" s="659" t="s">
        <v>28</v>
      </c>
      <c r="P24" s="685" t="str">
        <f>INDEX('World Cup'!$B$13:$AJ$38,11,1+(CODE($B$1)-65)*3)</f>
        <v>Argentina</v>
      </c>
      <c r="Q24" s="686" t="str">
        <f>INDEX('World Cup'!$B$13:$AJ$38,11,2+(CODE($B$1)-65)*3)</f>
        <v>Áustria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ArgentinaÁustria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Jordânia</v>
      </c>
      <c r="E25" s="712">
        <f t="shared" si="36"/>
        <v>0</v>
      </c>
      <c r="F25" s="646">
        <f t="shared" si="37"/>
        <v>0</v>
      </c>
      <c r="G25" s="713">
        <f t="shared" si="38"/>
        <v>0</v>
      </c>
      <c r="H25" s="645" t="str">
        <v/>
      </c>
      <c r="I25" s="646" t="str">
        <v/>
      </c>
      <c r="J25" s="646" t="str">
        <v/>
      </c>
      <c r="K25" s="708" t="str">
        <v/>
      </c>
      <c r="L25" s="695" t="b">
        <f t="shared" si="39"/>
        <v>0</v>
      </c>
      <c r="M25" s="695" t="b">
        <v>0</v>
      </c>
      <c r="N25" s="586">
        <f t="shared" si="40"/>
        <v>63</v>
      </c>
      <c r="O25" s="659" t="s">
        <v>29</v>
      </c>
      <c r="P25" s="685" t="str">
        <f>INDEX('World Cup'!$B$13:$AJ$38,16,1+(CODE($B$1)-65)*3)</f>
        <v>Jordânia</v>
      </c>
      <c r="Q25" s="686" t="str">
        <f>INDEX('World Cup'!$B$13:$AJ$38,16,2+(CODE($B$1)-65)*3)</f>
        <v>Argélia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JordâniaArgélia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Argélia</v>
      </c>
      <c r="Q26" s="686" t="str">
        <f>INDEX('World Cup'!$B$13:$AJ$38,21,2+(CODE($B$1)-65)*3)</f>
        <v>Áustria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ArgéliaÁustria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Jordânia</v>
      </c>
      <c r="Q27" s="689" t="str">
        <f>INDEX('World Cup'!$B$13:$AJ$38,26,2+(CODE($B$1)-65)*3)</f>
        <v>Argentina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JordâniaArgentina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ArgéliaArgentina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JordâniaÁustria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ÁustriaArgentina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ArgéliaJordânia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ÁustriaArgélia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ArgentinaJordânia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Congo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46</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Uzbequistão</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50</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Colômbia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Congo</v>
      </c>
      <c r="BG13" s="609" t="str">
        <v>Uzbequistão</v>
      </c>
      <c r="BH13" s="610" t="str">
        <v>Colômbia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Congo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Congo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Uzbequistão</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Uzbequistão</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Colômbia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Colômbia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Congo</v>
      </c>
      <c r="J21" s="637" t="str">
        <v>Uzbequistão</v>
      </c>
      <c r="K21" s="638" t="str">
        <v>Colômbia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5</v>
      </c>
      <c r="O22" s="647" t="s">
        <v>26</v>
      </c>
      <c r="P22" s="682" t="str">
        <f>INDEX('World Cup'!$B$13:$AJ$38,1,1+(CODE($B$1)-65)*3)</f>
        <v>Portugal</v>
      </c>
      <c r="Q22" s="683" t="str">
        <f>INDEX('World Cup'!$B$13:$AJ$38,1,2+(CODE($B$1)-65)*3)</f>
        <v>Congo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PortugalCongo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Congo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46</v>
      </c>
      <c r="O23" s="659" t="s">
        <v>27</v>
      </c>
      <c r="P23" s="685" t="str">
        <f>INDEX('World Cup'!$B$13:$AJ$38,6,1+(CODE($B$1)-65)*3)</f>
        <v>Uzbequistão</v>
      </c>
      <c r="Q23" s="686" t="str">
        <f>INDEX('World Cup'!$B$13:$AJ$38,6,2+(CODE($B$1)-65)*3)</f>
        <v>Colômbia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UzbequistãoColômbia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Uzbequistão</v>
      </c>
      <c r="E24" s="704">
        <f t="shared" si="36"/>
        <v>0</v>
      </c>
      <c r="F24" s="586">
        <f t="shared" si="37"/>
        <v>0</v>
      </c>
      <c r="G24" s="711">
        <f t="shared" si="38"/>
        <v>0</v>
      </c>
      <c r="H24" s="643" t="str">
        <v/>
      </c>
      <c r="I24" s="586" t="str">
        <v/>
      </c>
      <c r="J24" s="644" t="str">
        <v/>
      </c>
      <c r="K24" s="707" t="str">
        <v/>
      </c>
      <c r="L24" s="695" t="b">
        <f t="shared" si="39"/>
        <v>0</v>
      </c>
      <c r="M24" s="695" t="b">
        <v>0</v>
      </c>
      <c r="N24" s="586">
        <f t="shared" si="40"/>
        <v>50</v>
      </c>
      <c r="O24" s="659" t="s">
        <v>28</v>
      </c>
      <c r="P24" s="685" t="str">
        <f>INDEX('World Cup'!$B$13:$AJ$38,11,1+(CODE($B$1)-65)*3)</f>
        <v>Portugal</v>
      </c>
      <c r="Q24" s="686" t="str">
        <f>INDEX('World Cup'!$B$13:$AJ$38,11,2+(CODE($B$1)-65)*3)</f>
        <v>Uzbequistão</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PortugalUzbequistão</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Colômbia</v>
      </c>
      <c r="E25" s="712">
        <f t="shared" si="36"/>
        <v>0</v>
      </c>
      <c r="F25" s="646">
        <f t="shared" si="37"/>
        <v>0</v>
      </c>
      <c r="G25" s="713">
        <f t="shared" si="38"/>
        <v>0</v>
      </c>
      <c r="H25" s="645" t="str">
        <v/>
      </c>
      <c r="I25" s="646" t="str">
        <v/>
      </c>
      <c r="J25" s="646" t="str">
        <v/>
      </c>
      <c r="K25" s="708" t="str">
        <v/>
      </c>
      <c r="L25" s="695" t="b">
        <f t="shared" si="39"/>
        <v>0</v>
      </c>
      <c r="M25" s="695" t="b">
        <v>0</v>
      </c>
      <c r="N25" s="586">
        <f t="shared" si="40"/>
        <v>13</v>
      </c>
      <c r="O25" s="659" t="s">
        <v>29</v>
      </c>
      <c r="P25" s="685" t="str">
        <f>INDEX('World Cup'!$B$13:$AJ$38,16,1+(CODE($B$1)-65)*3)</f>
        <v>Colômbia</v>
      </c>
      <c r="Q25" s="686" t="str">
        <f>INDEX('World Cup'!$B$13:$AJ$38,16,2+(CODE($B$1)-65)*3)</f>
        <v>Congo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ColômbiaCongo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Colômbia</v>
      </c>
      <c r="Q26" s="686" t="str">
        <f>INDEX('World Cup'!$B$13:$AJ$38,21,2+(CODE($B$1)-65)*3)</f>
        <v>Portugal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ColômbiaPortugal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Congo</v>
      </c>
      <c r="Q27" s="689" t="str">
        <f>INDEX('World Cup'!$B$13:$AJ$38,26,2+(CODE($B$1)-65)*3)</f>
        <v>Uzbequistão</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CongoUzbequistão</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CongoPortugal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ColômbiaUzbequistão</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UzbequistãoPortugal</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CongoColômbia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PortugalColômbia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UzbequistãoCongo</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Inglaterra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Croácia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Gana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74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Panamá</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33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Inglaterra</v>
      </c>
      <c r="BF13" s="609" t="str">
        <v>Croácia</v>
      </c>
      <c r="BG13" s="609" t="str">
        <v>Gana</v>
      </c>
      <c r="BH13" s="610" t="str">
        <v>Panamá</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Inglaterra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Inglaterra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Croácia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Croácia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Gana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Gana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Panamá</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Panamá</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Inglaterra</v>
      </c>
      <c r="I21" s="637" t="str">
        <v>Croácia</v>
      </c>
      <c r="J21" s="637" t="str">
        <v>Gana</v>
      </c>
      <c r="K21" s="638" t="str">
        <v>Panamá</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Inglaterra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4</v>
      </c>
      <c r="O22" s="647" t="s">
        <v>26</v>
      </c>
      <c r="P22" s="682" t="str">
        <f>INDEX('World Cup'!$B$13:$AJ$38,1,1+(CODE($B$1)-65)*3)</f>
        <v>Inglaterra</v>
      </c>
      <c r="Q22" s="683" t="str">
        <f>INDEX('World Cup'!$B$13:$AJ$38,1,2+(CODE($B$1)-65)*3)</f>
        <v>Croácia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InglaterraCroácia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Croácia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11</v>
      </c>
      <c r="O23" s="659" t="s">
        <v>27</v>
      </c>
      <c r="P23" s="685" t="str">
        <f>INDEX('World Cup'!$B$13:$AJ$38,6,1+(CODE($B$1)-65)*3)</f>
        <v>Gana</v>
      </c>
      <c r="Q23" s="686" t="str">
        <f>INDEX('World Cup'!$B$13:$AJ$38,6,2+(CODE($B$1)-65)*3)</f>
        <v>Panamá</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GanaPanamá</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Gana</v>
      </c>
      <c r="E24" s="704">
        <f t="shared" si="36"/>
        <v>0</v>
      </c>
      <c r="F24" s="586">
        <f t="shared" si="37"/>
        <v>0</v>
      </c>
      <c r="G24" s="711">
        <f t="shared" si="38"/>
        <v>0</v>
      </c>
      <c r="H24" s="643" t="str">
        <v/>
      </c>
      <c r="I24" s="586" t="str">
        <v/>
      </c>
      <c r="J24" s="644" t="str">
        <v/>
      </c>
      <c r="K24" s="707" t="str">
        <v/>
      </c>
      <c r="L24" s="695" t="b">
        <f t="shared" si="39"/>
        <v>0</v>
      </c>
      <c r="M24" s="695" t="b">
        <v>0</v>
      </c>
      <c r="N24" s="586">
        <f t="shared" si="40"/>
        <v>74</v>
      </c>
      <c r="O24" s="659" t="s">
        <v>28</v>
      </c>
      <c r="P24" s="685" t="str">
        <f>INDEX('World Cup'!$B$13:$AJ$38,11,1+(CODE($B$1)-65)*3)</f>
        <v>Inglaterra</v>
      </c>
      <c r="Q24" s="686" t="str">
        <f>INDEX('World Cup'!$B$13:$AJ$38,11,2+(CODE($B$1)-65)*3)</f>
        <v>Gana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InglaterraGana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Panamá</v>
      </c>
      <c r="E25" s="712">
        <f t="shared" si="36"/>
        <v>0</v>
      </c>
      <c r="F25" s="646">
        <f t="shared" si="37"/>
        <v>0</v>
      </c>
      <c r="G25" s="713">
        <f t="shared" si="38"/>
        <v>0</v>
      </c>
      <c r="H25" s="645" t="str">
        <v/>
      </c>
      <c r="I25" s="646" t="str">
        <v/>
      </c>
      <c r="J25" s="646" t="str">
        <v/>
      </c>
      <c r="K25" s="708" t="str">
        <v/>
      </c>
      <c r="L25" s="695" t="b">
        <f t="shared" si="39"/>
        <v>0</v>
      </c>
      <c r="M25" s="695" t="b">
        <v>0</v>
      </c>
      <c r="N25" s="586">
        <f t="shared" si="40"/>
        <v>33</v>
      </c>
      <c r="O25" s="659" t="s">
        <v>29</v>
      </c>
      <c r="P25" s="685" t="str">
        <f>INDEX('World Cup'!$B$13:$AJ$38,16,1+(CODE($B$1)-65)*3)</f>
        <v>Panamá</v>
      </c>
      <c r="Q25" s="686" t="str">
        <f>INDEX('World Cup'!$B$13:$AJ$38,16,2+(CODE($B$1)-65)*3)</f>
        <v>Croácia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PanamáCroácia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Panamá</v>
      </c>
      <c r="Q26" s="686" t="str">
        <f>INDEX('World Cup'!$B$13:$AJ$38,21,2+(CODE($B$1)-65)*3)</f>
        <v>Inglaterra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PanamáInglaterra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Croácia</v>
      </c>
      <c r="Q27" s="689" t="str">
        <f>INDEX('World Cup'!$B$13:$AJ$38,26,2+(CODE($B$1)-65)*3)</f>
        <v>Gana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CroáciaGana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CroáciaInglaterra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PanamáGana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GanaInglaterra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CroáciaPanamá</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InglaterraPanamá</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GanaCroácia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29</vt:i4>
      </vt:variant>
      <vt:variant>
        <vt:lpstr>Intervalos Nomeados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Alex Salles</cp:lastModifiedBy>
  <cp:lastPrinted>2024-08-12T08:42:52Z</cp:lastPrinted>
  <dcterms:created xsi:type="dcterms:W3CDTF">2018-06-13T10:24:55Z</dcterms:created>
  <dcterms:modified xsi:type="dcterms:W3CDTF">2026-05-04T15:33:59Z</dcterms:modified>
</cp:coreProperties>
</file>