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590" windowWidth="18880" windowHeight="7240" activeTab="1"/>
  </bookViews>
  <sheets>
    <sheet name="Sheet1" sheetId="1" r:id="rId1"/>
    <sheet name="Portfolio" sheetId="2" r:id="rId2"/>
    <sheet name="constants" sheetId="3" r:id="rId3"/>
    <sheet name="Sold" sheetId="4" r:id="rId4"/>
    <sheet name="Ave.Price.Calc" sheetId="5" r:id="rId5"/>
  </sheets>
  <definedNames>
    <definedName name="Dollar_Shekel">constants!$B$1</definedName>
    <definedName name="USD2ILS">constants!$B$1</definedName>
  </definedNames>
  <calcPr calcId="145621"/>
</workbook>
</file>

<file path=xl/calcChain.xml><?xml version="1.0" encoding="utf-8"?>
<calcChain xmlns="http://schemas.openxmlformats.org/spreadsheetml/2006/main">
  <c r="S14" i="2" l="1"/>
  <c r="I14" i="2"/>
  <c r="F14" i="2"/>
  <c r="I5" i="5" l="1"/>
  <c r="B4" i="5"/>
  <c r="D3" i="5"/>
  <c r="D2" i="5"/>
  <c r="D4" i="5" s="1"/>
  <c r="C4" i="5" s="1"/>
  <c r="S33" i="4"/>
  <c r="I33" i="4"/>
  <c r="F33" i="4"/>
  <c r="S32" i="4"/>
  <c r="I32" i="4"/>
  <c r="F32" i="4"/>
  <c r="S31" i="4"/>
  <c r="I31" i="4"/>
  <c r="F31" i="4"/>
  <c r="S30" i="4"/>
  <c r="I30" i="4"/>
  <c r="F30" i="4"/>
  <c r="S29" i="4"/>
  <c r="I29" i="4"/>
  <c r="F29" i="4"/>
  <c r="S28" i="4"/>
  <c r="I28" i="4"/>
  <c r="F28" i="4"/>
  <c r="S27" i="4"/>
  <c r="I27" i="4"/>
  <c r="F27" i="4"/>
  <c r="S26" i="4"/>
  <c r="I26" i="4"/>
  <c r="F26" i="4"/>
  <c r="S25" i="4"/>
  <c r="I25" i="4"/>
  <c r="F25" i="4"/>
  <c r="S24" i="4"/>
  <c r="I24" i="4"/>
  <c r="F24" i="4"/>
  <c r="S23" i="4"/>
  <c r="I23" i="4"/>
  <c r="F23" i="4"/>
  <c r="S22" i="4"/>
  <c r="I22" i="4"/>
  <c r="F22" i="4"/>
  <c r="S21" i="4"/>
  <c r="I21" i="4"/>
  <c r="F21" i="4"/>
  <c r="S20" i="4"/>
  <c r="I20" i="4"/>
  <c r="F20" i="4"/>
  <c r="S19" i="4"/>
  <c r="I19" i="4"/>
  <c r="F19" i="4"/>
  <c r="S18" i="4"/>
  <c r="D18" i="4"/>
  <c r="I18" i="4" s="1"/>
  <c r="S17" i="4"/>
  <c r="O17" i="4"/>
  <c r="S16" i="4"/>
  <c r="O16" i="4"/>
  <c r="S15" i="4"/>
  <c r="P15" i="4"/>
  <c r="O15" i="4"/>
  <c r="S14" i="4"/>
  <c r="P14" i="4"/>
  <c r="O14" i="4"/>
  <c r="S13" i="4"/>
  <c r="O13" i="4"/>
  <c r="S12" i="4"/>
  <c r="P12" i="4"/>
  <c r="O12" i="4"/>
  <c r="S11" i="4"/>
  <c r="P11" i="4"/>
  <c r="O11" i="4"/>
  <c r="S10" i="4"/>
  <c r="P10" i="4"/>
  <c r="O10" i="4"/>
  <c r="S9" i="4"/>
  <c r="P9" i="4"/>
  <c r="O9" i="4"/>
  <c r="S8" i="4"/>
  <c r="P8" i="4"/>
  <c r="O8" i="4"/>
  <c r="S7" i="4"/>
  <c r="P7" i="4"/>
  <c r="O7" i="4"/>
  <c r="S6" i="4"/>
  <c r="P6" i="4"/>
  <c r="O6" i="4"/>
  <c r="S5" i="4"/>
  <c r="P5" i="4"/>
  <c r="O5" i="4"/>
  <c r="P4" i="4"/>
  <c r="O4" i="4"/>
  <c r="S3" i="4"/>
  <c r="P3" i="4"/>
  <c r="O3" i="4"/>
  <c r="S2" i="4"/>
  <c r="P2" i="4"/>
  <c r="O2" i="4"/>
  <c r="S85" i="2"/>
  <c r="I85" i="2"/>
  <c r="F85" i="2"/>
  <c r="S84" i="2"/>
  <c r="I84" i="2"/>
  <c r="F84" i="2"/>
  <c r="S83" i="2"/>
  <c r="I83" i="2"/>
  <c r="F83" i="2"/>
  <c r="S82" i="2"/>
  <c r="I82" i="2"/>
  <c r="F82" i="2"/>
  <c r="S81" i="2"/>
  <c r="I81" i="2"/>
  <c r="F81" i="2"/>
  <c r="S80" i="2"/>
  <c r="I80" i="2"/>
  <c r="F80" i="2"/>
  <c r="S79" i="2"/>
  <c r="I79" i="2"/>
  <c r="F79" i="2"/>
  <c r="S78" i="2"/>
  <c r="I78" i="2"/>
  <c r="F78" i="2"/>
  <c r="S77" i="2"/>
  <c r="I77" i="2"/>
  <c r="F77" i="2"/>
  <c r="S76" i="2"/>
  <c r="I76" i="2"/>
  <c r="F76" i="2"/>
  <c r="S75" i="2"/>
  <c r="I75" i="2"/>
  <c r="F75" i="2"/>
  <c r="S74" i="2"/>
  <c r="I74" i="2"/>
  <c r="F74" i="2"/>
  <c r="S73" i="2"/>
  <c r="I73" i="2"/>
  <c r="F73" i="2"/>
  <c r="S72" i="2"/>
  <c r="I72" i="2"/>
  <c r="F72" i="2"/>
  <c r="S71" i="2"/>
  <c r="I71" i="2"/>
  <c r="F71" i="2"/>
  <c r="S70" i="2"/>
  <c r="I70" i="2"/>
  <c r="F70" i="2"/>
  <c r="S69" i="2"/>
  <c r="I69" i="2"/>
  <c r="F69" i="2"/>
  <c r="S68" i="2"/>
  <c r="I68" i="2"/>
  <c r="F68" i="2"/>
  <c r="S67" i="2"/>
  <c r="I67" i="2"/>
  <c r="F67" i="2"/>
  <c r="S66" i="2"/>
  <c r="I66" i="2"/>
  <c r="F66" i="2"/>
  <c r="S65" i="2"/>
  <c r="I65" i="2"/>
  <c r="F65" i="2"/>
  <c r="S64" i="2"/>
  <c r="I64" i="2"/>
  <c r="F64" i="2"/>
  <c r="S63" i="2"/>
  <c r="I63" i="2"/>
  <c r="F63" i="2"/>
  <c r="S62" i="2"/>
  <c r="I62" i="2"/>
  <c r="F62" i="2"/>
  <c r="S61" i="2"/>
  <c r="I61" i="2"/>
  <c r="F61" i="2"/>
  <c r="S60" i="2"/>
  <c r="I60" i="2"/>
  <c r="F60" i="2"/>
  <c r="S59" i="2"/>
  <c r="I59" i="2"/>
  <c r="F59" i="2"/>
  <c r="S58" i="2"/>
  <c r="I58" i="2"/>
  <c r="F58" i="2"/>
  <c r="S57" i="2"/>
  <c r="I57" i="2"/>
  <c r="F57" i="2"/>
  <c r="S56" i="2"/>
  <c r="I56" i="2"/>
  <c r="F56" i="2"/>
  <c r="S55" i="2"/>
  <c r="I55" i="2"/>
  <c r="F55" i="2"/>
  <c r="S54" i="2"/>
  <c r="I54" i="2"/>
  <c r="F54" i="2"/>
  <c r="S53" i="2"/>
  <c r="I53" i="2"/>
  <c r="F53" i="2"/>
  <c r="S52" i="2"/>
  <c r="I52" i="2"/>
  <c r="F52" i="2"/>
  <c r="S51" i="2"/>
  <c r="I51" i="2"/>
  <c r="F51" i="2"/>
  <c r="S50" i="2"/>
  <c r="I50" i="2"/>
  <c r="F50" i="2"/>
  <c r="S49" i="2"/>
  <c r="I49" i="2"/>
  <c r="F49" i="2"/>
  <c r="S48" i="2"/>
  <c r="I48" i="2"/>
  <c r="F48" i="2"/>
  <c r="S47" i="2"/>
  <c r="I47" i="2"/>
  <c r="F47" i="2"/>
  <c r="S46" i="2"/>
  <c r="D46" i="2"/>
  <c r="I46" i="2" s="1"/>
  <c r="S45" i="2"/>
  <c r="I45" i="2"/>
  <c r="F45" i="2"/>
  <c r="S44" i="2"/>
  <c r="I44" i="2"/>
  <c r="F44" i="2"/>
  <c r="S43" i="2"/>
  <c r="I43" i="2"/>
  <c r="F43" i="2"/>
  <c r="S42" i="2"/>
  <c r="I42" i="2"/>
  <c r="F42" i="2"/>
  <c r="S41" i="2"/>
  <c r="I41" i="2"/>
  <c r="F41" i="2"/>
  <c r="S40" i="2"/>
  <c r="I40" i="2"/>
  <c r="F40" i="2"/>
  <c r="S39" i="2"/>
  <c r="I39" i="2"/>
  <c r="F39" i="2"/>
  <c r="S38" i="2"/>
  <c r="I38" i="2"/>
  <c r="F38" i="2"/>
  <c r="D38" i="2"/>
  <c r="S37" i="2"/>
  <c r="I37" i="2"/>
  <c r="F37" i="2"/>
  <c r="S36" i="2"/>
  <c r="I36" i="2"/>
  <c r="F36" i="2"/>
  <c r="S35" i="2"/>
  <c r="I35" i="2"/>
  <c r="F35" i="2"/>
  <c r="S34" i="2"/>
  <c r="I34" i="2"/>
  <c r="F34" i="2"/>
  <c r="S33" i="2"/>
  <c r="I33" i="2"/>
  <c r="F33" i="2"/>
  <c r="S32" i="2"/>
  <c r="I32" i="2"/>
  <c r="S31" i="2"/>
  <c r="I31" i="2"/>
  <c r="F31" i="2"/>
  <c r="S30" i="2"/>
  <c r="I30" i="2"/>
  <c r="F30" i="2"/>
  <c r="S29" i="2"/>
  <c r="I29" i="2"/>
  <c r="F29" i="2"/>
  <c r="S28" i="2"/>
  <c r="I28" i="2"/>
  <c r="F28" i="2"/>
  <c r="S27" i="2"/>
  <c r="I27" i="2"/>
  <c r="F27" i="2"/>
  <c r="S26" i="2"/>
  <c r="I26" i="2"/>
  <c r="F26" i="2"/>
  <c r="S25" i="2"/>
  <c r="I25" i="2"/>
  <c r="F25" i="2"/>
  <c r="S24" i="2"/>
  <c r="I24" i="2"/>
  <c r="F24" i="2"/>
  <c r="S23" i="2"/>
  <c r="I23" i="2"/>
  <c r="F23" i="2"/>
  <c r="S22" i="2"/>
  <c r="I22" i="2"/>
  <c r="F22" i="2"/>
  <c r="S21" i="2"/>
  <c r="I21" i="2"/>
  <c r="F21" i="2"/>
  <c r="S20" i="2"/>
  <c r="I20" i="2"/>
  <c r="F20" i="2"/>
  <c r="S19" i="2"/>
  <c r="I19" i="2"/>
  <c r="F19" i="2"/>
  <c r="S18" i="2"/>
  <c r="I18" i="2"/>
  <c r="F18" i="2"/>
  <c r="S17" i="2"/>
  <c r="I17" i="2"/>
  <c r="F17" i="2"/>
  <c r="S16" i="2"/>
  <c r="I16" i="2"/>
  <c r="F16" i="2"/>
  <c r="S15" i="2"/>
  <c r="I15" i="2"/>
  <c r="F15" i="2"/>
  <c r="S13" i="2"/>
  <c r="I13" i="2"/>
  <c r="F13" i="2"/>
  <c r="S12" i="2"/>
  <c r="I12" i="2"/>
  <c r="F12" i="2"/>
  <c r="S11" i="2"/>
  <c r="I11" i="2"/>
  <c r="F11" i="2"/>
  <c r="S10" i="2"/>
  <c r="I10" i="2"/>
  <c r="F10" i="2"/>
  <c r="S9" i="2"/>
  <c r="I9" i="2"/>
  <c r="F9" i="2"/>
  <c r="S8" i="2"/>
  <c r="I8" i="2"/>
  <c r="F8" i="2"/>
  <c r="S7" i="2"/>
  <c r="I7" i="2"/>
  <c r="F7" i="2"/>
  <c r="S6" i="2"/>
  <c r="I6" i="2"/>
  <c r="F6" i="2"/>
  <c r="S5" i="2"/>
  <c r="I5" i="2"/>
  <c r="F5" i="2"/>
  <c r="S4" i="2"/>
  <c r="I4" i="2"/>
  <c r="F4" i="2"/>
  <c r="S3" i="2"/>
  <c r="I3" i="2"/>
  <c r="F3" i="2"/>
  <c r="S2" i="2"/>
  <c r="I2" i="2"/>
  <c r="F2" i="2"/>
  <c r="F46" i="2" l="1"/>
</calcChain>
</file>

<file path=xl/sharedStrings.xml><?xml version="1.0" encoding="utf-8"?>
<sst xmlns="http://schemas.openxmlformats.org/spreadsheetml/2006/main" count="1186" uniqueCount="242">
  <si>
    <t>Row Labels</t>
  </si>
  <si>
    <t>Sum of Current</t>
  </si>
  <si>
    <t>Ameritrade</t>
  </si>
  <si>
    <t>IRA-Orna</t>
  </si>
  <si>
    <t>IRA-Stu</t>
  </si>
  <si>
    <t>Leumi</t>
  </si>
  <si>
    <t>Meitav</t>
  </si>
  <si>
    <t>(blank)</t>
  </si>
  <si>
    <t>Grand Total</t>
  </si>
  <si>
    <t>Account</t>
  </si>
  <si>
    <t>Name</t>
  </si>
  <si>
    <t>Symbol</t>
  </si>
  <si>
    <t>Amount</t>
  </si>
  <si>
    <t>Purchase 
Price</t>
  </si>
  <si>
    <t>Purchase 
Value</t>
  </si>
  <si>
    <t>Curr.</t>
  </si>
  <si>
    <t>Current 
Price</t>
  </si>
  <si>
    <t>Current
Value [ILS]</t>
  </si>
  <si>
    <t>Date</t>
  </si>
  <si>
    <t>Day Chng.</t>
  </si>
  <si>
    <t>Type</t>
  </si>
  <si>
    <t>Major Asset Class</t>
  </si>
  <si>
    <t>Minor Asset 1</t>
  </si>
  <si>
    <t>Minor Asset 2</t>
  </si>
  <si>
    <t>Minor Asset 3</t>
  </si>
  <si>
    <t>Minor Asset 4</t>
  </si>
  <si>
    <t>Target</t>
  </si>
  <si>
    <t>P/L</t>
  </si>
  <si>
    <t>Microsoft</t>
  </si>
  <si>
    <t>MSFT</t>
  </si>
  <si>
    <t>USD</t>
  </si>
  <si>
    <t>GOOG</t>
  </si>
  <si>
    <t>Stock</t>
  </si>
  <si>
    <t>Foreign</t>
  </si>
  <si>
    <t>Developed</t>
  </si>
  <si>
    <t>Large Cap</t>
  </si>
  <si>
    <t>Value</t>
  </si>
  <si>
    <t>Johnson&amp;Johnson</t>
  </si>
  <si>
    <t>JNJ</t>
  </si>
  <si>
    <t>S&amp;P 500</t>
  </si>
  <si>
    <t>SPY</t>
  </si>
  <si>
    <t>Fedex</t>
  </si>
  <si>
    <t>FDX</t>
  </si>
  <si>
    <t>Cisco</t>
  </si>
  <si>
    <t>CSCO</t>
  </si>
  <si>
    <t>American Express</t>
  </si>
  <si>
    <t>AXP</t>
  </si>
  <si>
    <t>Ten Cent</t>
  </si>
  <si>
    <t>TCEHY</t>
  </si>
  <si>
    <t>Corning</t>
  </si>
  <si>
    <t>GLW</t>
  </si>
  <si>
    <t>Albermarle</t>
  </si>
  <si>
    <t>ALB</t>
  </si>
  <si>
    <t>Marvell</t>
  </si>
  <si>
    <t>MRVL</t>
  </si>
  <si>
    <t>Small Cap</t>
  </si>
  <si>
    <t>Growth</t>
  </si>
  <si>
    <t>Cash</t>
  </si>
  <si>
    <t>manual</t>
  </si>
  <si>
    <t>Fixed Income</t>
  </si>
  <si>
    <t>Money Market</t>
  </si>
  <si>
    <t>McDonalds</t>
  </si>
  <si>
    <t>MCD</t>
  </si>
  <si>
    <t>תכלגל מה בנדשקל</t>
  </si>
  <si>
    <t>01116250</t>
  </si>
  <si>
    <t>NIS</t>
  </si>
  <si>
    <t>TASE</t>
  </si>
  <si>
    <t>Bond</t>
  </si>
  <si>
    <t>Domestic</t>
  </si>
  <si>
    <t>Corp</t>
  </si>
  <si>
    <t>Fixed</t>
  </si>
  <si>
    <t>Mid</t>
  </si>
  <si>
    <t>תכלית תא25</t>
  </si>
  <si>
    <t>01091826</t>
  </si>
  <si>
    <t>General</t>
  </si>
  <si>
    <t>מיטב גליל 2-5</t>
  </si>
  <si>
    <t>01125244</t>
  </si>
  <si>
    <t>Gov</t>
  </si>
  <si>
    <t>Linked</t>
  </si>
  <si>
    <t>iShares MSCI Japan ETF</t>
  </si>
  <si>
    <t>EWJ</t>
  </si>
  <si>
    <t>ממשל משתנה 0520</t>
  </si>
  <si>
    <t>01116193</t>
  </si>
  <si>
    <t>Variable</t>
  </si>
  <si>
    <t>Short</t>
  </si>
  <si>
    <t>iShares Russell 2000</t>
  </si>
  <si>
    <t>IWM</t>
  </si>
  <si>
    <t>תכלית טז בונד20</t>
  </si>
  <si>
    <t>01109370</t>
  </si>
  <si>
    <t>תכלית יתר50</t>
  </si>
  <si>
    <t>01109305</t>
  </si>
  <si>
    <t>6%‏ ממשק ‏0219</t>
  </si>
  <si>
    <t>01110907</t>
  </si>
  <si>
    <t>תכלית תא100</t>
  </si>
  <si>
    <t>01091818</t>
  </si>
  <si>
    <t>Vanguard REIT ETF</t>
  </si>
  <si>
    <t>VNQ</t>
  </si>
  <si>
    <t>REIT</t>
  </si>
  <si>
    <t>Global Real Estate</t>
  </si>
  <si>
    <t>Ishares MSCI India ETF</t>
  </si>
  <si>
    <t>INDA</t>
  </si>
  <si>
    <t>Emerging</t>
  </si>
  <si>
    <t>Large</t>
  </si>
  <si>
    <t>Vanguard FTSE Europe</t>
  </si>
  <si>
    <t>VGK</t>
  </si>
  <si>
    <t>Invest Grade Corp Bd</t>
  </si>
  <si>
    <t>LQD</t>
  </si>
  <si>
    <t>Short 7-10 Year Treasury</t>
  </si>
  <si>
    <t>TBX</t>
  </si>
  <si>
    <t>Free</t>
  </si>
  <si>
    <t>0</t>
  </si>
  <si>
    <t>High Yid Corp Bond</t>
  </si>
  <si>
    <t>HYG</t>
  </si>
  <si>
    <t>ISHARES TIPS</t>
  </si>
  <si>
    <t>TIP</t>
  </si>
  <si>
    <t>תכלית יתר 5</t>
  </si>
  <si>
    <t>תכלמר יד בונד40</t>
  </si>
  <si>
    <t>01109354</t>
  </si>
  <si>
    <t>iShares MSCI Cntry Asa  ex. Jpn</t>
  </si>
  <si>
    <t>AAXJ</t>
  </si>
  <si>
    <t>None</t>
  </si>
  <si>
    <t>iShares iBoxx $ Investment Grade Corporate Bond</t>
  </si>
  <si>
    <t>iShares Lehman Credit Bond Fund</t>
  </si>
  <si>
    <t>CRED</t>
  </si>
  <si>
    <t>ISHARES HYG</t>
  </si>
  <si>
    <t>Market Vectors Emerging Mkts Local ETF</t>
  </si>
  <si>
    <t>EMLC</t>
  </si>
  <si>
    <t>Vanguard S&amp;P 500</t>
  </si>
  <si>
    <t>VOO</t>
  </si>
  <si>
    <t>iShares Japan</t>
  </si>
  <si>
    <t>מיטב תל בונד-20</t>
  </si>
  <si>
    <t>01101443</t>
  </si>
  <si>
    <t>מיטב גליל 0-2</t>
  </si>
  <si>
    <t>MTV0-2-1.TA</t>
  </si>
  <si>
    <t>תכלית תא75</t>
  </si>
  <si>
    <t>01105386</t>
  </si>
  <si>
    <t>קסם יורוסטוקס 50</t>
  </si>
  <si>
    <t>01117282</t>
  </si>
  <si>
    <t>תכלית דולר</t>
  </si>
  <si>
    <t>01128966</t>
  </si>
  <si>
    <t>מיטב כספית פרימיום</t>
  </si>
  <si>
    <t>05110937</t>
  </si>
  <si>
    <t>קסם סקנדינביה</t>
  </si>
  <si>
    <t>01102920</t>
  </si>
  <si>
    <t>ממשל שקלית 0122</t>
  </si>
  <si>
    <t>01123272</t>
  </si>
  <si>
    <t>פסגות סל סחורות</t>
  </si>
  <si>
    <t>01096650</t>
  </si>
  <si>
    <t>Commodity</t>
  </si>
  <si>
    <t>פסגות ת"א 100</t>
  </si>
  <si>
    <t>01096593</t>
  </si>
  <si>
    <t>מליסרון</t>
  </si>
  <si>
    <t>00323014</t>
  </si>
  <si>
    <t>פז נפט</t>
  </si>
  <si>
    <t>01100007</t>
  </si>
  <si>
    <t>Energy</t>
  </si>
  <si>
    <t>הראל השקעות</t>
  </si>
  <si>
    <t>00585018</t>
  </si>
  <si>
    <t>Financial</t>
  </si>
  <si>
    <t>דיסקונט</t>
  </si>
  <si>
    <t>00691212</t>
  </si>
  <si>
    <t>Basic Materials</t>
  </si>
  <si>
    <t>פועלים</t>
  </si>
  <si>
    <t>00662577</t>
  </si>
  <si>
    <t>בזק</t>
  </si>
  <si>
    <t>00230011</t>
  </si>
  <si>
    <t>Communications</t>
  </si>
  <si>
    <t>טבע</t>
  </si>
  <si>
    <t>00629014</t>
  </si>
  <si>
    <t>Health Care</t>
  </si>
  <si>
    <t>דלק קבוצה</t>
  </si>
  <si>
    <t>01084128</t>
  </si>
  <si>
    <t>טאואר</t>
  </si>
  <si>
    <t>01082379</t>
  </si>
  <si>
    <t>USD2ILS</t>
  </si>
  <si>
    <t>Price</t>
  </si>
  <si>
    <t>Purchase Value</t>
  </si>
  <si>
    <t>Price Paid</t>
  </si>
  <si>
    <t>שחר 2683</t>
  </si>
  <si>
    <t>Last Trade:</t>
  </si>
  <si>
    <t>ממשלתי שקלי 0312</t>
  </si>
  <si>
    <t>28/03/2012</t>
  </si>
  <si>
    <t>קסם גילונים</t>
  </si>
  <si>
    <t>29/02/2012</t>
  </si>
  <si>
    <t>Pakam</t>
  </si>
  <si>
    <t>מ.ק.מ 252</t>
  </si>
  <si>
    <t>מ.ק.מ 1012</t>
  </si>
  <si>
    <t>02/10/2012</t>
  </si>
  <si>
    <t>קסם סחורות חקלאיות</t>
  </si>
  <si>
    <t>01117589</t>
  </si>
  <si>
    <t>Market Vectors Brazil Small-Cap</t>
  </si>
  <si>
    <t>BRF</t>
  </si>
  <si>
    <t>Clal</t>
  </si>
  <si>
    <t>לאומי</t>
  </si>
  <si>
    <t>00604611</t>
  </si>
  <si>
    <t>Hadas-Stu</t>
  </si>
  <si>
    <t>מקמ 0213</t>
  </si>
  <si>
    <t>08130213</t>
  </si>
  <si>
    <t>Hadas-Orna</t>
  </si>
  <si>
    <t>מ.ק.מ 413</t>
  </si>
  <si>
    <t>08130411</t>
  </si>
  <si>
    <t>מ.ק.מ 1013</t>
  </si>
  <si>
    <t>08131013</t>
  </si>
  <si>
    <t>מ.ק.מ 414</t>
  </si>
  <si>
    <t>08140410</t>
  </si>
  <si>
    <t>ממשל שקלית ‏0814</t>
  </si>
  <si>
    <t>01124486</t>
  </si>
  <si>
    <t xml:space="preserve">ממשל שקלית 0814 </t>
  </si>
  <si>
    <t>מ.ק.מ 1114</t>
  </si>
  <si>
    <t>08141111</t>
  </si>
  <si>
    <t>ממשל שקלית 0115</t>
  </si>
  <si>
    <t>01114297</t>
  </si>
  <si>
    <t>ממשל שקלית 0816</t>
  </si>
  <si>
    <t>01122019</t>
  </si>
  <si>
    <t>ממשל שקלית 0217</t>
  </si>
  <si>
    <t>01101575</t>
  </si>
  <si>
    <t>Short Term Corp. Bond</t>
  </si>
  <si>
    <t>VCSH</t>
  </si>
  <si>
    <t>Long Term Corp. Bond</t>
  </si>
  <si>
    <t>VCLT</t>
  </si>
  <si>
    <t>Long</t>
  </si>
  <si>
    <t>iShares South Korea</t>
  </si>
  <si>
    <t>EWY</t>
  </si>
  <si>
    <t>65.81</t>
  </si>
  <si>
    <t>חברה לישראל</t>
  </si>
  <si>
    <t>00576017</t>
  </si>
  <si>
    <t>קנון</t>
  </si>
  <si>
    <t>01134139</t>
  </si>
  <si>
    <t>ממשל צמודה ‏0517</t>
  </si>
  <si>
    <t>01125905</t>
  </si>
  <si>
    <t>ממשל משתנה 0817</t>
  </si>
  <si>
    <t>01106970</t>
  </si>
  <si>
    <t>General Electric</t>
  </si>
  <si>
    <t>GE</t>
  </si>
  <si>
    <t>Mid Term Corp. Bond</t>
  </si>
  <si>
    <t>VCIT</t>
  </si>
  <si>
    <t>ממשל צ 0418</t>
  </si>
  <si>
    <t>01108927</t>
  </si>
  <si>
    <t>current</t>
  </si>
  <si>
    <t>new</t>
  </si>
  <si>
    <t>AT&amp;T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</si>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</sst>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20" fontId="0" fillId="0" borderId="0" xfId="0" applyNumberFormat="1"/>
    <xf numFmtId="0" fontId="4" fillId="0" borderId="0" xfId="0" applyFont="1"/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/>
    <xf numFmtId="10" fontId="3" fillId="0" borderId="1" xfId="0" applyNumberFormat="1" applyFont="1" applyBorder="1"/>
    <xf numFmtId="10" fontId="0" fillId="0" borderId="2" xfId="0" applyNumberFormat="1" applyBorder="1"/>
    <xf numFmtId="2" fontId="0" fillId="0" borderId="0" xfId="0" applyNumberFormat="1"/>
    <xf numFmtId="14" fontId="3" fillId="0" borderId="0" xfId="0" applyNumberFormat="1" applyFont="1" applyAlignment="1">
      <alignment horizontal="left"/>
    </xf>
    <xf numFmtId="4" fontId="0" fillId="0" borderId="0" xfId="0" applyNumberFormat="1"/>
    <xf numFmtId="4" fontId="3" fillId="0" borderId="0" xfId="0" applyNumberFormat="1" applyFont="1"/>
    <xf numFmtId="0" fontId="3" fillId="0" borderId="0" xfId="0" applyFont="1" applyAlignment="1">
      <alignment horizontal="center"/>
    </xf>
    <xf numFmtId="10" fontId="3" fillId="0" borderId="3" xfId="0" applyNumberFormat="1" applyFont="1" applyBorder="1"/>
    <xf numFmtId="3" fontId="0" fillId="0" borderId="0" xfId="0" applyNumberFormat="1"/>
    <xf numFmtId="2" fontId="1" fillId="0" borderId="0" xfId="0" applyNumberFormat="1" applyFont="1"/>
    <xf numFmtId="4" fontId="1" fillId="0" borderId="0" xfId="0" applyNumberFormat="1" applyFont="1"/>
    <xf numFmtId="4" fontId="2" fillId="0" borderId="0" xfId="0" applyNumberFormat="1" applyFont="1" applyAlignment="1">
      <alignment wrapText="1"/>
    </xf>
    <xf numFmtId="10" fontId="2" fillId="0" borderId="0" xfId="0" applyNumberFormat="1" applyFont="1" applyAlignment="1">
      <alignment wrapText="1"/>
    </xf>
    <xf numFmtId="10" fontId="2" fillId="0" borderId="3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" fillId="0" borderId="0" xfId="0" applyFont="1"/>
    <xf numFmtId="4" fontId="2" fillId="0" borderId="0" xfId="0" applyNumberFormat="1" applyFont="1" applyAlignment="1">
      <alignment horizontal="left" wrapText="1"/>
    </xf>
    <xf numFmtId="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left"/>
    </xf>
    <xf numFmtId="14" fontId="3" fillId="0" borderId="0" xfId="0" applyNumberFormat="1" applyFont="1"/>
    <xf numFmtId="10" fontId="3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19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fill>
        <patternFill>
          <fgColor indexed="64"/>
          <bgColor indexed="65"/>
        </patternFill>
      </fill>
    </dxf>
    <dxf>
      <numFmt numFmtId="4" formatCode="#,##0.00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4" formatCode="0.00%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4" formatCode="0.00%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4" formatCode="0.00%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4" formatCode="0.00%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4" formatCode="0.00%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4" formatCode="0.00%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64" formatCode="dd/mm/yyyy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4" formatCode="#,##0.00"/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4" formatCode="#,##0.00"/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4" formatCode="0.00%"/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4" formatCode="#,##0.00"/>
      <fill>
        <patternFill>
          <fgColor indexed="64"/>
          <bgColor indexed="65"/>
        </patternFill>
      </fill>
      <alignment horizontal="left" vertical="bottom"/>
    </dxf>
    <dxf>
      <font>
        <sz val="9"/>
      </font>
      <numFmt numFmtId="4" formatCode="#,##0.00"/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2" formatCode="0.00"/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numFmt numFmtId="4" formatCode="#,##0.00"/>
      <fill>
        <patternFill>
          <fgColor indexed="64"/>
          <bgColor indexed="65"/>
        </patternFill>
      </fill>
      <alignment horizontal="general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2" displayName="Table2" ref="A1:S85" totalsRowShown="0" headerRowDxfId="190" dataDxfId="189">
  <autoFilter ref="A1:S85"/>
  <sortState ref="A2:S85">
    <sortCondition ref="A1:A85"/>
  </sortState>
  <tableColumns count="19">
    <tableColumn id="1" name="Account" dataDxfId="188"/>
    <tableColumn id="2" name="Name" dataDxfId="187"/>
    <tableColumn id="3" name="Symbol" dataDxfId="186"/>
    <tableColumn id="8" name="Amount" dataDxfId="185"/>
    <tableColumn id="17" name="Purchase _x000a_Price" dataDxfId="184"/>
    <tableColumn id="16" name="Purchase _x000a_Value" dataDxfId="183"/>
    <tableColumn id="9" name="Curr." dataDxfId="182"/>
    <tableColumn id="4" name="Current _x000a_Price" dataDxfId="181"/>
    <tableColumn id="15" name="Current_x000a_Value [ILS]" dataDxfId="180">
      <calculatedColumnFormula>IF($G2="USD", $D2*H2*Dollar_Shekel, $D2*H2/100)</calculatedColumnFormula>
    </tableColumn>
    <tableColumn id="5" name="Date" dataDxfId="179"/>
    <tableColumn id="6" name="Day Chng." dataDxfId="178"/>
    <tableColumn id="7" name="Type" dataDxfId="177"/>
    <tableColumn id="10" name="Major Asset Class" dataDxfId="176"/>
    <tableColumn id="11" name="Minor Asset 1" dataDxfId="175"/>
    <tableColumn id="12" name="Minor Asset 2" dataDxfId="174"/>
    <tableColumn id="13" name="Minor Asset 3" dataDxfId="173"/>
    <tableColumn id="14" name="Minor Asset 4" dataDxfId="172"/>
    <tableColumn id="18" name="Target" dataDxfId="171"/>
    <tableColumn id="19" name="P/L" dataDxfId="170">
      <calculatedColumnFormula>(H2-E2)/E2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itav.viewtrade.com/secure/orders/todaysActivity.jsp" TargetMode="External"/><Relationship Id="rId2" Type="http://schemas.openxmlformats.org/officeDocument/2006/relationships/hyperlink" Target="https://meitav.viewtrade.com/secure/orders/todaysActivity.jsp" TargetMode="External"/><Relationship Id="rId1" Type="http://schemas.openxmlformats.org/officeDocument/2006/relationships/hyperlink" Target="https://meitav.viewtrade.com/secure/orders/todaysActivity.jsp" TargetMode="Externa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eitav.viewtrade.com/secure/orders/todaysActivity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A3" sqref="A3"/>
    </sheetView>
  </sheetViews>
  <sheetFormatPr defaultRowHeight="14.5" x14ac:dyDescent="0.35"/>
  <cols>
    <col min="1" max="1" width="12.36328125" style="23" customWidth="1"/>
    <col min="2" max="2" width="13.6328125" style="23" customWidth="1"/>
    <col min="3" max="3" width="8.453125" style="23" customWidth="1"/>
    <col min="4" max="4" width="7" style="23" customWidth="1"/>
    <col min="5" max="5" width="5.81640625" style="23" customWidth="1"/>
    <col min="6" max="6" width="6.6328125" style="23" customWidth="1"/>
    <col min="7" max="7" width="6.7265625" style="23" customWidth="1"/>
    <col min="8" max="8" width="10.7265625" style="23" bestFit="1" customWidth="1"/>
  </cols>
  <sheetData>
    <row r="3" spans="1:2" x14ac:dyDescent="0.35">
      <c r="A3" s="32" t="s">
        <v>0</v>
      </c>
      <c r="B3" t="s">
        <v>1</v>
      </c>
    </row>
    <row r="4" spans="1:2" x14ac:dyDescent="0.35">
      <c r="A4" s="33" t="s">
        <v>2</v>
      </c>
      <c r="B4" s="14">
        <v>313678.35048000002</v>
      </c>
    </row>
    <row r="5" spans="1:2" x14ac:dyDescent="0.35">
      <c r="A5" s="33" t="s">
        <v>3</v>
      </c>
      <c r="B5" s="14">
        <v>328359.48716999998</v>
      </c>
    </row>
    <row r="6" spans="1:2" x14ac:dyDescent="0.35">
      <c r="A6" s="33" t="s">
        <v>4</v>
      </c>
      <c r="B6" s="14">
        <v>1069289.0239599999</v>
      </c>
    </row>
    <row r="7" spans="1:2" x14ac:dyDescent="0.35">
      <c r="A7" s="33" t="s">
        <v>5</v>
      </c>
      <c r="B7" s="14">
        <v>3264483.41964</v>
      </c>
    </row>
    <row r="8" spans="1:2" x14ac:dyDescent="0.35">
      <c r="A8" s="33" t="s">
        <v>6</v>
      </c>
      <c r="B8" s="14">
        <v>138391.65299999999</v>
      </c>
    </row>
    <row r="9" spans="1:2" x14ac:dyDescent="0.35">
      <c r="A9" s="33" t="s">
        <v>7</v>
      </c>
      <c r="B9" s="14"/>
    </row>
    <row r="10" spans="1:2" x14ac:dyDescent="0.35">
      <c r="A10" s="33" t="s">
        <v>8</v>
      </c>
      <c r="B10" s="14">
        <v>5114201.9342499999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H88"/>
  <sheetViews>
    <sheetView tabSelected="1" zoomScale="120" zoomScaleNormal="120" workbookViewId="0">
      <selection activeCell="E12" sqref="E12"/>
    </sheetView>
  </sheetViews>
  <sheetFormatPr defaultRowHeight="14.5" x14ac:dyDescent="0.35"/>
  <cols>
    <col min="1" max="1" width="10.453125" style="34" customWidth="1"/>
    <col min="2" max="2" width="16.453125" style="34" customWidth="1"/>
    <col min="3" max="3" width="10.6328125" style="12" customWidth="1"/>
    <col min="4" max="4" width="10.08984375" style="34" customWidth="1"/>
    <col min="5" max="5" width="13.90625" style="11" customWidth="1"/>
    <col min="6" max="6" width="11.36328125" style="23" customWidth="1"/>
    <col min="8" max="8" width="10.90625" style="28" customWidth="1"/>
    <col min="9" max="9" width="12.90625" style="38" customWidth="1"/>
    <col min="10" max="10" width="12.08984375" style="37" customWidth="1"/>
    <col min="11" max="11" width="10.36328125" style="38" customWidth="1"/>
    <col min="12" max="12" width="8.81640625" style="34" customWidth="1"/>
    <col min="14" max="14" width="9.08984375" style="38" customWidth="1"/>
    <col min="15" max="15" width="15.54296875" style="38" customWidth="1"/>
    <col min="16" max="18" width="12.90625" style="38" customWidth="1"/>
    <col min="19" max="19" width="11.26953125" style="23" customWidth="1"/>
    <col min="21" max="21" width="12.54296875" style="11" customWidth="1"/>
    <col min="23" max="23" width="11.90625" style="10" customWidth="1"/>
    <col min="24" max="24" width="10.08984375" style="10" customWidth="1"/>
    <col min="25" max="25" width="12.54296875" style="39" customWidth="1"/>
    <col min="26" max="26" width="11.54296875" style="10" customWidth="1"/>
    <col min="27" max="27" width="24.08984375" style="10" customWidth="1"/>
    <col min="28" max="28" width="11.54296875" style="10" customWidth="1"/>
    <col min="29" max="29" width="12.54296875" style="10" customWidth="1"/>
    <col min="30" max="30" width="11.54296875" style="10" customWidth="1"/>
    <col min="31" max="31" width="12.54296875" style="10" customWidth="1"/>
    <col min="32" max="32" width="11.54296875" style="10" customWidth="1"/>
    <col min="33" max="33" width="12.54296875" style="10" customWidth="1"/>
    <col min="34" max="34" width="11.54296875" style="10" customWidth="1"/>
    <col min="35" max="35" width="11.453125" style="10" customWidth="1"/>
    <col min="36" max="36" width="11.54296875" style="10" customWidth="1"/>
    <col min="37" max="37" width="11.453125" style="10" customWidth="1"/>
    <col min="38" max="38" width="11.54296875" style="10" customWidth="1"/>
    <col min="39" max="39" width="17" style="10" customWidth="1"/>
    <col min="40" max="40" width="11.6328125" style="10" customWidth="1"/>
    <col min="41" max="41" width="14.36328125" style="10" customWidth="1"/>
    <col min="42" max="42" width="6.08984375" style="10" customWidth="1"/>
    <col min="43" max="43" width="17.90625" style="10" customWidth="1"/>
    <col min="44" max="44" width="11.6328125" style="10" customWidth="1"/>
    <col min="45" max="45" width="7" style="10" customWidth="1"/>
    <col min="46" max="46" width="4.90625" style="10" customWidth="1"/>
    <col min="47" max="47" width="17.90625" style="10" customWidth="1"/>
    <col min="48" max="48" width="11.6328125" style="10" customWidth="1"/>
    <col min="49" max="49" width="7" style="10" customWidth="1"/>
    <col min="50" max="50" width="4.90625" style="10" customWidth="1"/>
    <col min="51" max="52" width="17.90625" style="10" customWidth="1"/>
    <col min="53" max="53" width="6.453125" style="10" customWidth="1"/>
    <col min="54" max="54" width="4.90625" style="10" customWidth="1"/>
    <col min="55" max="55" width="9.453125" style="10" customWidth="1"/>
    <col min="56" max="56" width="11.6328125" style="10" customWidth="1"/>
    <col min="57" max="57" width="6.453125" style="10" customWidth="1"/>
    <col min="58" max="58" width="4.36328125" style="10" customWidth="1"/>
    <col min="59" max="59" width="9.453125" style="10" customWidth="1"/>
    <col min="60" max="60" width="11.6328125" style="10" customWidth="1"/>
    <col min="61" max="61" width="6.453125" style="10" customWidth="1"/>
    <col min="62" max="62" width="4.90625" style="10" customWidth="1"/>
    <col min="63" max="63" width="15.90625" style="10" customWidth="1"/>
    <col min="64" max="64" width="16.6328125" style="10" customWidth="1"/>
    <col min="65" max="65" width="7" style="10" customWidth="1"/>
    <col min="66" max="66" width="4.90625" style="10" customWidth="1"/>
    <col min="67" max="67" width="18.54296875" style="10" customWidth="1"/>
    <col min="68" max="68" width="22.36328125" style="10" customWidth="1"/>
    <col min="69" max="69" width="10" style="10" customWidth="1"/>
    <col min="70" max="70" width="8.90625" style="10" customWidth="1"/>
    <col min="71" max="71" width="15.90625" style="10" customWidth="1"/>
    <col min="72" max="72" width="20" style="10" customWidth="1"/>
    <col min="73" max="73" width="6.453125" style="10" customWidth="1"/>
    <col min="74" max="74" width="4.90625" style="10" customWidth="1"/>
    <col min="75" max="75" width="15.90625" style="10" customWidth="1"/>
    <col min="76" max="76" width="20" style="10" customWidth="1"/>
    <col min="77" max="77" width="6.453125" style="10" customWidth="1"/>
    <col min="78" max="78" width="4.90625" style="10" customWidth="1"/>
    <col min="79" max="79" width="18.54296875" style="10" customWidth="1"/>
    <col min="80" max="80" width="12.6328125" style="10" customWidth="1"/>
    <col min="81" max="81" width="10" style="10" customWidth="1"/>
    <col min="82" max="82" width="11" style="10" customWidth="1"/>
    <col min="83" max="83" width="18.54296875" style="10" customWidth="1"/>
    <col min="84" max="84" width="12.6328125" style="10" customWidth="1"/>
    <col min="85" max="85" width="10" style="10" customWidth="1"/>
    <col min="86" max="86" width="11" style="10" customWidth="1"/>
    <col min="87" max="87" width="18.54296875" style="10" customWidth="1"/>
    <col min="88" max="88" width="29" style="10" customWidth="1"/>
    <col min="89" max="89" width="10" style="10" customWidth="1"/>
    <col min="90" max="90" width="11" style="10" customWidth="1"/>
    <col min="91" max="91" width="18.08984375" style="10" customWidth="1"/>
    <col min="92" max="92" width="21.6328125" style="10" customWidth="1"/>
    <col min="93" max="93" width="10" style="10" customWidth="1"/>
    <col min="94" max="94" width="5.90625" style="10" customWidth="1"/>
    <col min="95" max="95" width="18.54296875" style="10" customWidth="1"/>
    <col min="96" max="96" width="24.6328125" style="10" customWidth="1"/>
    <col min="97" max="97" width="10" style="10" customWidth="1"/>
    <col min="98" max="98" width="8.90625" style="10" customWidth="1"/>
    <col min="99" max="99" width="17" style="10" customWidth="1"/>
    <col min="100" max="100" width="11.6328125" style="10" customWidth="1"/>
    <col min="101" max="101" width="10" style="10" customWidth="1"/>
    <col min="102" max="102" width="6.08984375" style="10" customWidth="1"/>
    <col min="103" max="103" width="18.54296875" style="10" customWidth="1"/>
    <col min="104" max="104" width="22" style="10" customWidth="1"/>
    <col min="105" max="105" width="10" style="10" customWidth="1"/>
    <col min="106" max="106" width="5.90625" style="10" customWidth="1"/>
    <col min="107" max="107" width="17" style="10" customWidth="1"/>
    <col min="108" max="108" width="11.6328125" style="10" customWidth="1"/>
    <col min="109" max="109" width="10" style="10" customWidth="1"/>
    <col min="110" max="110" width="5" style="10" customWidth="1"/>
    <col min="111" max="111" width="17" style="10" customWidth="1"/>
    <col min="112" max="112" width="13.08984375" style="10" customWidth="1"/>
    <col min="113" max="113" width="10" style="10" customWidth="1"/>
    <col min="114" max="114" width="5" style="10" customWidth="1"/>
    <col min="115" max="115" width="17" style="10" customWidth="1"/>
    <col min="116" max="116" width="11.6328125" style="10" customWidth="1"/>
    <col min="117" max="117" width="14.36328125" style="10" customWidth="1"/>
    <col min="118" max="118" width="5" style="10" customWidth="1"/>
    <col min="119" max="119" width="17" style="10" customWidth="1"/>
    <col min="120" max="120" width="11.6328125" style="10" customWidth="1"/>
    <col min="121" max="121" width="14.36328125" style="10" customWidth="1"/>
    <col min="122" max="122" width="5" style="10" customWidth="1"/>
    <col min="123" max="123" width="17" style="10" customWidth="1"/>
    <col min="124" max="124" width="11.6328125" style="10" customWidth="1"/>
    <col min="125" max="125" width="14.36328125" style="10" customWidth="1"/>
    <col min="126" max="126" width="6.08984375" style="10" customWidth="1"/>
    <col min="127" max="127" width="17" style="10" customWidth="1"/>
    <col min="128" max="128" width="12.6328125" style="10" customWidth="1"/>
    <col min="129" max="129" width="10" style="10" customWidth="1"/>
    <col min="130" max="130" width="6.08984375" style="10" customWidth="1"/>
    <col min="131" max="131" width="17" style="10" customWidth="1"/>
    <col min="132" max="132" width="11.6328125" style="10" customWidth="1"/>
    <col min="133" max="133" width="10" style="10" customWidth="1"/>
    <col min="134" max="134" width="5.90625" style="10" customWidth="1"/>
    <col min="135" max="135" width="17" style="10" customWidth="1"/>
    <col min="136" max="136" width="11.6328125" style="10" customWidth="1"/>
    <col min="137" max="137" width="10" style="10" customWidth="1"/>
    <col min="138" max="138" width="5" style="10" customWidth="1"/>
    <col min="139" max="139" width="18.54296875" style="10" customWidth="1"/>
    <col min="140" max="140" width="11.453125" style="10" customWidth="1"/>
    <col min="141" max="141" width="17.90625" style="10" customWidth="1"/>
    <col min="142" max="142" width="11.6328125" style="10" customWidth="1"/>
    <col min="143" max="143" width="7" style="10" customWidth="1"/>
    <col min="144" max="144" width="4.90625" style="10" customWidth="1"/>
    <col min="145" max="145" width="17.90625" style="10" customWidth="1"/>
    <col min="146" max="146" width="11.6328125" style="10" customWidth="1"/>
    <col min="147" max="147" width="7" style="10" customWidth="1"/>
    <col min="148" max="148" width="4.90625" style="10" customWidth="1"/>
    <col min="149" max="150" width="17.90625" style="10" customWidth="1"/>
    <col min="151" max="151" width="6.453125" style="10" customWidth="1"/>
    <col min="152" max="152" width="4.90625" style="10" customWidth="1"/>
    <col min="153" max="153" width="9.453125" style="10" customWidth="1"/>
    <col min="154" max="154" width="11.6328125" style="10" customWidth="1"/>
    <col min="155" max="155" width="6.453125" style="10" customWidth="1"/>
    <col min="156" max="156" width="4.36328125" style="10" customWidth="1"/>
    <col min="157" max="157" width="9.453125" style="10" customWidth="1"/>
    <col min="158" max="158" width="11.6328125" style="10" customWidth="1"/>
    <col min="159" max="159" width="6.453125" style="10" customWidth="1"/>
    <col min="160" max="160" width="4.90625" style="10" customWidth="1"/>
    <col min="161" max="161" width="15.90625" style="10" customWidth="1"/>
    <col min="162" max="162" width="16.6328125" style="10" customWidth="1"/>
    <col min="163" max="163" width="7" style="10" customWidth="1"/>
    <col min="164" max="164" width="4.90625" style="10" customWidth="1"/>
    <col min="165" max="165" width="18.54296875" style="10" customWidth="1"/>
    <col min="166" max="166" width="22.36328125" style="10" customWidth="1"/>
    <col min="167" max="167" width="10" style="10" customWidth="1"/>
    <col min="168" max="168" width="8.90625" style="10" customWidth="1"/>
    <col min="169" max="169" width="15.90625" style="10" customWidth="1"/>
    <col min="170" max="170" width="20" style="10" customWidth="1"/>
    <col min="171" max="171" width="6.453125" style="10" customWidth="1"/>
    <col min="172" max="172" width="4.90625" style="10" customWidth="1"/>
    <col min="173" max="173" width="15.90625" style="10" customWidth="1"/>
    <col min="174" max="174" width="20" style="10" customWidth="1"/>
    <col min="175" max="175" width="6.453125" style="10" customWidth="1"/>
    <col min="176" max="176" width="4.90625" style="10" customWidth="1"/>
    <col min="177" max="177" width="18.54296875" style="10" customWidth="1"/>
    <col min="178" max="178" width="12.6328125" style="10" customWidth="1"/>
    <col min="179" max="179" width="10" style="10" customWidth="1"/>
    <col min="180" max="180" width="11" style="10" customWidth="1"/>
    <col min="181" max="181" width="18.54296875" style="10" customWidth="1"/>
    <col min="182" max="182" width="12.6328125" style="10" customWidth="1"/>
    <col min="183" max="183" width="10" style="10" customWidth="1"/>
    <col min="184" max="184" width="11" style="10" customWidth="1"/>
    <col min="185" max="185" width="18.54296875" style="10" customWidth="1"/>
    <col min="186" max="186" width="29" style="10" customWidth="1"/>
    <col min="187" max="187" width="10" style="10" customWidth="1"/>
    <col min="188" max="188" width="11" style="10" customWidth="1"/>
    <col min="189" max="189" width="18.08984375" style="10" customWidth="1"/>
    <col min="190" max="190" width="21.6328125" style="10" customWidth="1"/>
    <col min="191" max="191" width="10" style="10" customWidth="1"/>
    <col min="192" max="192" width="5.90625" style="10" customWidth="1"/>
    <col min="193" max="193" width="18.54296875" style="10" customWidth="1"/>
    <col min="194" max="194" width="24.6328125" style="10" customWidth="1"/>
    <col min="195" max="195" width="10" style="10" customWidth="1"/>
    <col min="196" max="196" width="8.90625" style="10" customWidth="1"/>
    <col min="197" max="197" width="17" style="10" customWidth="1"/>
    <col min="198" max="198" width="11.6328125" style="10" customWidth="1"/>
    <col min="199" max="199" width="10" style="10" customWidth="1"/>
    <col min="200" max="200" width="6.08984375" style="10" customWidth="1"/>
    <col min="201" max="201" width="18.54296875" style="10" customWidth="1"/>
    <col min="202" max="202" width="22" style="10" customWidth="1"/>
    <col min="203" max="203" width="10" style="10" customWidth="1"/>
    <col min="204" max="204" width="5.90625" style="10" customWidth="1"/>
    <col min="205" max="205" width="17" style="10" customWidth="1"/>
    <col min="206" max="206" width="11.6328125" style="10" customWidth="1"/>
    <col min="207" max="207" width="10" style="10" customWidth="1"/>
    <col min="208" max="208" width="5" style="10" customWidth="1"/>
    <col min="209" max="209" width="17" style="10" customWidth="1"/>
    <col min="210" max="210" width="13.08984375" style="10" customWidth="1"/>
    <col min="211" max="211" width="10" style="10" customWidth="1"/>
    <col min="212" max="212" width="5" style="10" customWidth="1"/>
    <col min="213" max="213" width="17" style="10" customWidth="1"/>
    <col min="214" max="214" width="11.6328125" style="10" customWidth="1"/>
    <col min="215" max="215" width="14.36328125" style="10" customWidth="1"/>
    <col min="216" max="216" width="5" style="10" customWidth="1"/>
    <col min="217" max="217" width="17" style="10" customWidth="1"/>
    <col min="218" max="218" width="11.6328125" style="10" customWidth="1"/>
    <col min="219" max="219" width="14.36328125" style="10" customWidth="1"/>
    <col min="220" max="220" width="5" style="10" customWidth="1"/>
    <col min="221" max="221" width="17" style="10" customWidth="1"/>
    <col min="222" max="222" width="11.6328125" style="10" customWidth="1"/>
    <col min="223" max="223" width="14.36328125" style="10" customWidth="1"/>
    <col min="224" max="224" width="6.08984375" style="10" customWidth="1"/>
    <col min="225" max="225" width="17" style="10" customWidth="1"/>
    <col min="226" max="226" width="12.6328125" style="10" customWidth="1"/>
    <col min="227" max="227" width="10" style="10" customWidth="1"/>
    <col min="228" max="228" width="6.08984375" style="10" customWidth="1"/>
    <col min="229" max="229" width="17" style="10" customWidth="1"/>
    <col min="230" max="230" width="11.6328125" style="10" customWidth="1"/>
    <col min="231" max="231" width="10" style="10" customWidth="1"/>
    <col min="232" max="232" width="5.90625" style="10" customWidth="1"/>
    <col min="233" max="233" width="17" style="10" customWidth="1"/>
    <col min="234" max="234" width="11.6328125" style="10" customWidth="1"/>
    <col min="235" max="235" width="10" style="10" customWidth="1"/>
    <col min="236" max="236" width="5" style="10" customWidth="1"/>
    <col min="237" max="237" width="17.54296875" style="10" customWidth="1"/>
    <col min="238" max="238" width="14.90625" style="10" customWidth="1"/>
    <col min="239" max="239" width="18.54296875" style="10" customWidth="1"/>
    <col min="240" max="240" width="11.453125" style="10" customWidth="1"/>
    <col min="241" max="241" width="18.54296875" style="10" customWidth="1"/>
    <col min="242" max="242" width="37" style="10" customWidth="1"/>
    <col min="243" max="243" width="18.54296875" style="10" customWidth="1"/>
    <col min="244" max="244" width="11.453125" style="10" customWidth="1"/>
    <col min="245" max="245" width="18.54296875" style="10" customWidth="1"/>
    <col min="246" max="246" width="12.54296875" style="10" customWidth="1"/>
    <col min="247" max="247" width="18.54296875" style="10" customWidth="1"/>
    <col min="248" max="248" width="12.54296875" style="10" customWidth="1"/>
    <col min="249" max="249" width="18.54296875" style="10" customWidth="1"/>
    <col min="250" max="250" width="11.453125" style="10" customWidth="1"/>
    <col min="251" max="251" width="17.54296875" style="10" customWidth="1"/>
    <col min="252" max="252" width="13.54296875" style="10" customWidth="1"/>
    <col min="253" max="253" width="17.54296875" style="10" customWidth="1"/>
    <col min="254" max="254" width="12.54296875" style="10" customWidth="1"/>
    <col min="255" max="255" width="18.54296875" style="10" customWidth="1"/>
    <col min="256" max="256" width="36.6328125" style="10" customWidth="1"/>
    <col min="257" max="257" width="18.54296875" style="10" customWidth="1"/>
    <col min="258" max="258" width="11.453125" style="10" customWidth="1"/>
    <col min="259" max="259" width="7" style="10" customWidth="1"/>
    <col min="260" max="260" width="4.90625" style="10" customWidth="1"/>
    <col min="261" max="261" width="16.08984375" style="10" customWidth="1"/>
    <col min="262" max="262" width="14.6328125" style="10" customWidth="1"/>
    <col min="263" max="263" width="9.36328125" style="10" customWidth="1"/>
    <col min="264" max="264" width="8" style="10" customWidth="1"/>
    <col min="265" max="265" width="18.6328125" style="10" customWidth="1"/>
    <col min="266" max="266" width="11.6328125" style="10" customWidth="1"/>
    <col min="267" max="267" width="9.36328125" style="10" customWidth="1"/>
    <col min="268" max="268" width="10" style="10" customWidth="1"/>
    <col min="269" max="269" width="18.6328125" style="10" customWidth="1"/>
    <col min="270" max="270" width="11.6328125" style="10" customWidth="1"/>
    <col min="271" max="271" width="9.36328125" style="10" customWidth="1"/>
    <col min="272" max="272" width="10" style="10" customWidth="1"/>
    <col min="273" max="273" width="15.90625" style="10" customWidth="1"/>
    <col min="274" max="274" width="10.453125" style="10" customWidth="1"/>
    <col min="275" max="275" width="1.90625" style="10" customWidth="1"/>
    <col min="276" max="276" width="4.08984375" style="10" customWidth="1"/>
    <col min="277" max="277" width="11.54296875" style="10" customWidth="1"/>
    <col min="278" max="278" width="9.6328125" style="10" customWidth="1"/>
    <col min="279" max="279" width="11.6328125" style="10" customWidth="1"/>
    <col min="280" max="280" width="6.6328125" style="10" customWidth="1"/>
    <col min="281" max="281" width="8.90625" style="10" customWidth="1"/>
    <col min="282" max="282" width="8.6328125" style="10" customWidth="1"/>
    <col min="283" max="283" width="10.90625" style="10" customWidth="1"/>
    <col min="284" max="284" width="2.08984375" style="10" customWidth="1"/>
    <col min="285" max="285" width="4.08984375" style="10" customWidth="1"/>
    <col min="286" max="286" width="3.90625" style="10" customWidth="1"/>
    <col min="287" max="287" width="15.54296875" style="10" customWidth="1"/>
    <col min="288" max="288" width="10.54296875" style="10" customWidth="1"/>
    <col min="289" max="289" width="9.54296875" style="10" customWidth="1"/>
    <col min="290" max="290" width="5.54296875" style="10" customWidth="1"/>
    <col min="291" max="291" width="12.54296875" style="10" customWidth="1"/>
    <col min="292" max="292" width="17.453125" style="10" customWidth="1"/>
    <col min="293" max="293" width="6.08984375" style="10" customWidth="1"/>
    <col min="294" max="294" width="4.453125" style="10" customWidth="1"/>
    <col min="295" max="295" width="12.54296875" style="10" customWidth="1"/>
    <col min="296" max="296" width="17.453125" style="10" customWidth="1"/>
    <col min="297" max="297" width="6.90625" style="10" customWidth="1"/>
    <col min="298" max="298" width="4.453125" style="10" customWidth="1"/>
    <col min="299" max="299" width="8.54296875" style="10" customWidth="1"/>
    <col min="300" max="300" width="10.54296875" style="10" customWidth="1"/>
    <col min="301" max="301" width="6" style="10" customWidth="1"/>
    <col min="302" max="302" width="4.08984375" style="10" customWidth="1"/>
    <col min="303" max="303" width="6" style="10" customWidth="1"/>
    <col min="304" max="304" width="4.08984375" style="10" customWidth="1"/>
    <col min="305" max="305" width="8.54296875" style="10" customWidth="1"/>
    <col min="306" max="306" width="10.54296875" style="10" customWidth="1"/>
    <col min="307" max="307" width="6" style="10" customWidth="1"/>
    <col min="308" max="308" width="4.08984375" style="10" customWidth="1"/>
    <col min="309" max="309" width="6.54296875" style="10" customWidth="1"/>
    <col min="310" max="310" width="4.08984375" style="10" customWidth="1"/>
    <col min="311" max="311" width="9.08984375" style="10" customWidth="1"/>
    <col min="312" max="312" width="10.54296875" style="10" customWidth="1"/>
    <col min="313" max="313" width="6.90625" style="10" customWidth="1"/>
    <col min="314" max="314" width="4.453125" style="10" customWidth="1"/>
    <col min="315" max="315" width="16.453125" style="10" customWidth="1"/>
    <col min="316" max="316" width="14.453125" style="10" customWidth="1"/>
    <col min="317" max="317" width="9.54296875" style="10" customWidth="1"/>
    <col min="318" max="318" width="9.08984375" style="10" customWidth="1"/>
    <col min="319" max="319" width="12.54296875" style="10" customWidth="1"/>
    <col min="320" max="320" width="14.54296875" style="10" customWidth="1"/>
    <col min="321" max="321" width="12.54296875" style="10" customWidth="1"/>
    <col min="322" max="322" width="14.54296875" style="10" customWidth="1"/>
    <col min="323" max="323" width="12.54296875" style="10" customWidth="1"/>
    <col min="324" max="324" width="14.54296875" style="10" customWidth="1"/>
    <col min="325" max="325" width="12.54296875" style="10" customWidth="1"/>
    <col min="326" max="326" width="14.54296875" style="10" customWidth="1"/>
    <col min="327" max="327" width="12.54296875" style="10" customWidth="1"/>
    <col min="328" max="328" width="14.54296875" style="10" customWidth="1"/>
    <col min="329" max="329" width="11.453125" style="10" customWidth="1"/>
    <col min="330" max="330" width="12.453125" style="10" customWidth="1"/>
    <col min="331" max="331" width="12.54296875" style="10" customWidth="1"/>
    <col min="332" max="332" width="14.54296875" style="10" customWidth="1"/>
    <col min="333" max="333" width="9.08984375" style="10" customWidth="1"/>
    <col min="334" max="334" width="10.54296875" style="10" customWidth="1"/>
    <col min="335" max="335" width="6.90625" style="10" customWidth="1"/>
    <col min="336" max="336" width="8.08984375" style="10" customWidth="1"/>
    <col min="337" max="337" width="16.08984375" style="10" customWidth="1"/>
    <col min="338" max="338" width="12.54296875" style="10" customWidth="1"/>
    <col min="339" max="339" width="9.54296875" style="10" customWidth="1"/>
    <col min="340" max="340" width="4.90625" style="10" customWidth="1"/>
    <col min="341" max="341" width="15.08984375" style="10" customWidth="1"/>
    <col min="342" max="342" width="10.54296875" style="10" customWidth="1"/>
    <col min="343" max="343" width="9.54296875" style="10" customWidth="1"/>
    <col min="344" max="344" width="5.90625" style="10" customWidth="1"/>
    <col min="345" max="345" width="16.453125" style="10" customWidth="1"/>
    <col min="346" max="346" width="15.90625" style="10" customWidth="1"/>
    <col min="347" max="347" width="9.54296875" style="10" customWidth="1"/>
    <col min="348" max="348" width="8.08984375" style="10" customWidth="1"/>
    <col min="349" max="349" width="16.08984375" style="10" customWidth="1"/>
    <col min="350" max="350" width="10.54296875" style="10" customWidth="1"/>
    <col min="351" max="351" width="9.54296875" style="10" customWidth="1"/>
    <col min="352" max="352" width="5.54296875" style="10" customWidth="1"/>
    <col min="353" max="353" width="9.08984375" style="10" customWidth="1"/>
    <col min="354" max="354" width="10.54296875" style="10" customWidth="1"/>
    <col min="355" max="355" width="6.08984375" style="10" customWidth="1"/>
    <col min="356" max="356" width="4.453125" style="10" customWidth="1"/>
    <col min="357" max="357" width="14.54296875" style="10" customWidth="1"/>
    <col min="358" max="358" width="15.54296875" style="10" customWidth="1"/>
    <col min="359" max="359" width="9.54296875" style="10" customWidth="1"/>
    <col min="360" max="360" width="5.90625" style="10" customWidth="1"/>
    <col min="361" max="361" width="16.08984375" style="10" customWidth="1"/>
    <col min="362" max="362" width="10.54296875" style="10" customWidth="1"/>
    <col min="363" max="363" width="9.54296875" style="10" customWidth="1"/>
    <col min="364" max="364" width="5.54296875" style="10" customWidth="1"/>
    <col min="365" max="365" width="16.08984375" style="10" customWidth="1"/>
    <col min="366" max="366" width="12.54296875" style="10" customWidth="1"/>
    <col min="367" max="367" width="9.54296875" style="10" customWidth="1"/>
    <col min="368" max="368" width="4.54296875" style="10" customWidth="1"/>
    <col min="369" max="369" width="11.453125" style="10" customWidth="1"/>
    <col min="370" max="370" width="15.54296875" style="10" customWidth="1"/>
    <col min="371" max="371" width="9.08984375" style="10" customWidth="1"/>
    <col min="372" max="372" width="10.54296875" style="10" customWidth="1"/>
    <col min="373" max="373" width="6.08984375" style="10" customWidth="1"/>
    <col min="374" max="374" width="4.453125" style="10" customWidth="1"/>
    <col min="375" max="375" width="9.54296875" style="10" customWidth="1"/>
    <col min="376" max="376" width="5.90625" style="10" customWidth="1"/>
    <col min="377" max="377" width="12.54296875" style="10" customWidth="1"/>
    <col min="378" max="378" width="14.54296875" style="10" customWidth="1"/>
    <col min="379" max="379" width="12.54296875" style="10" customWidth="1"/>
    <col min="380" max="380" width="14.54296875" style="10" customWidth="1"/>
    <col min="381" max="381" width="12.54296875" style="10" customWidth="1"/>
    <col min="382" max="382" width="17.453125" style="10" customWidth="1"/>
    <col min="383" max="383" width="12.54296875" style="10" customWidth="1"/>
    <col min="384" max="384" width="15.54296875" style="10" customWidth="1"/>
    <col min="385" max="385" width="9.08984375" style="10" customWidth="1"/>
    <col min="386" max="386" width="10.54296875" style="10" customWidth="1"/>
    <col min="387" max="387" width="2" style="10" customWidth="1"/>
    <col min="388" max="388" width="4.453125" style="10" customWidth="1"/>
    <col min="389" max="389" width="4.90625" style="10" customWidth="1"/>
    <col min="390" max="390" width="10.08984375" style="10" customWidth="1"/>
    <col min="391" max="391" width="6.54296875" style="10" customWidth="1"/>
    <col min="392" max="392" width="9.453125" style="10" customWidth="1"/>
    <col min="393" max="393" width="14.54296875" style="10" customWidth="1"/>
    <col min="394" max="394" width="12.54296875" style="10" customWidth="1"/>
    <col min="395" max="395" width="14.54296875" style="10" customWidth="1"/>
    <col min="396" max="396" width="12.54296875" style="10" customWidth="1"/>
    <col min="397" max="397" width="14.54296875" style="10" customWidth="1"/>
    <col min="398" max="398" width="11.453125" style="10" customWidth="1"/>
    <col min="399" max="399" width="14.54296875" style="10" customWidth="1"/>
    <col min="400" max="400" width="11.453125" style="10" customWidth="1"/>
    <col min="401" max="401" width="17.453125" style="10" customWidth="1"/>
    <col min="402" max="402" width="12.54296875" style="10" customWidth="1"/>
    <col min="403" max="403" width="14.54296875" style="10" customWidth="1"/>
    <col min="404" max="404" width="12.54296875" style="10" customWidth="1"/>
    <col min="405" max="405" width="14.54296875" style="10" customWidth="1"/>
    <col min="406" max="406" width="4" style="10" customWidth="1"/>
    <col min="407" max="407" width="9.08984375" style="10" customWidth="1"/>
    <col min="408" max="408" width="12.54296875" style="10" customWidth="1"/>
    <col min="409" max="409" width="14.54296875" style="10" customWidth="1"/>
    <col min="410" max="410" width="12.54296875" style="10" customWidth="1"/>
    <col min="411" max="411" width="14.54296875" style="10" customWidth="1"/>
    <col min="412" max="412" width="12.54296875" style="10" customWidth="1"/>
    <col min="413" max="413" width="14.54296875" style="10" customWidth="1"/>
    <col min="414" max="414" width="12.54296875" style="10" customWidth="1"/>
    <col min="415" max="415" width="14.54296875" style="10" customWidth="1"/>
    <col min="416" max="416" width="11.453125" style="10" customWidth="1"/>
    <col min="417" max="417" width="14.54296875" style="10" customWidth="1"/>
    <col min="418" max="418" width="11.453125" style="10" customWidth="1"/>
    <col min="419" max="419" width="17.453125" style="10" customWidth="1"/>
    <col min="420" max="420" width="12.54296875" style="10" customWidth="1"/>
    <col min="421" max="421" width="14.54296875" style="10" customWidth="1"/>
    <col min="422" max="422" width="12.54296875" style="10" customWidth="1"/>
    <col min="423" max="423" width="14.54296875" style="10" customWidth="1"/>
    <col min="424" max="424" width="9.453125" style="10" customWidth="1"/>
    <col min="425" max="425" width="10.54296875" style="10" customWidth="1"/>
    <col min="426" max="426" width="4" style="10" customWidth="1"/>
    <col min="427" max="427" width="9.08984375" style="10" customWidth="1"/>
    <col min="428" max="428" width="12.54296875" style="10" customWidth="1"/>
    <col min="429" max="429" width="17.453125" style="10" customWidth="1"/>
    <col min="430" max="430" width="12.54296875" style="10" customWidth="1"/>
    <col min="431" max="431" width="19.453125" style="10" customWidth="1"/>
    <col min="432" max="432" width="12.54296875" style="10" customWidth="1"/>
    <col min="433" max="433" width="17.453125" style="10" customWidth="1"/>
    <col min="434" max="434" width="12.54296875" style="10" customWidth="1"/>
    <col min="435" max="435" width="17.453125" style="10" customWidth="1"/>
    <col min="436" max="436" width="11.453125" style="10" customWidth="1"/>
    <col min="437" max="437" width="17.453125" style="10" customWidth="1"/>
    <col min="438" max="438" width="11.453125" style="10" customWidth="1"/>
    <col min="439" max="439" width="17.453125" style="10" customWidth="1"/>
    <col min="440" max="440" width="12.54296875" style="10" customWidth="1"/>
    <col min="441" max="441" width="17.453125" style="10" customWidth="1"/>
    <col min="442" max="442" width="12.54296875" style="10" customWidth="1"/>
    <col min="443" max="443" width="17.453125" style="10" customWidth="1"/>
    <col min="444" max="444" width="9.453125" style="10" customWidth="1"/>
    <col min="445" max="445" width="10.54296875" style="10" customWidth="1"/>
    <col min="446" max="446" width="4" style="10" customWidth="1"/>
    <col min="447" max="447" width="9.08984375" style="10" customWidth="1"/>
    <col min="448" max="448" width="12.54296875" style="10" customWidth="1"/>
    <col min="449" max="449" width="14.54296875" style="10" customWidth="1"/>
    <col min="450" max="450" width="12.54296875" style="10" customWidth="1"/>
    <col min="451" max="451" width="18.453125" style="10" customWidth="1"/>
    <col min="452" max="452" width="12.54296875" style="10" customWidth="1"/>
    <col min="453" max="453" width="19.453125" style="10" customWidth="1"/>
    <col min="454" max="454" width="12.54296875" style="10" customWidth="1"/>
    <col min="455" max="455" width="17.453125" style="10" customWidth="1"/>
    <col min="456" max="456" width="11.453125" style="10" customWidth="1"/>
    <col min="457" max="457" width="14.54296875" style="10" customWidth="1"/>
    <col min="458" max="458" width="11.453125" style="10" customWidth="1"/>
    <col min="459" max="459" width="17.453125" style="10" customWidth="1"/>
    <col min="460" max="460" width="12.54296875" style="10" customWidth="1"/>
    <col min="461" max="461" width="17.453125" style="10" customWidth="1"/>
    <col min="462" max="462" width="12.54296875" style="10" customWidth="1"/>
    <col min="463" max="463" width="17.453125" style="10" customWidth="1"/>
    <col min="464" max="464" width="9.453125" style="10" customWidth="1"/>
    <col min="465" max="465" width="10.54296875" style="10" customWidth="1"/>
    <col min="466" max="466" width="4" style="10" customWidth="1"/>
    <col min="467" max="467" width="9.08984375" style="10" customWidth="1"/>
    <col min="468" max="468" width="12.54296875" style="10" customWidth="1"/>
    <col min="469" max="469" width="14.54296875" style="10" customWidth="1"/>
    <col min="470" max="470" width="12.54296875" style="10" customWidth="1"/>
    <col min="471" max="471" width="14.54296875" style="10" customWidth="1"/>
    <col min="472" max="472" width="12.54296875" style="10" customWidth="1"/>
    <col min="473" max="473" width="17.453125" style="10" customWidth="1"/>
    <col min="474" max="474" width="12.54296875" style="10" customWidth="1"/>
    <col min="475" max="475" width="17.453125" style="10" customWidth="1"/>
    <col min="476" max="476" width="11.453125" style="10" customWidth="1"/>
    <col min="477" max="477" width="14.54296875" style="10" customWidth="1"/>
    <col min="478" max="478" width="11.453125" style="10" customWidth="1"/>
    <col min="479" max="479" width="17.453125" style="10" customWidth="1"/>
    <col min="480" max="480" width="12.54296875" style="10" customWidth="1"/>
    <col min="481" max="481" width="17.453125" style="10" customWidth="1"/>
    <col min="482" max="482" width="12.54296875" style="10" customWidth="1"/>
    <col min="483" max="483" width="17.453125" style="10" customWidth="1"/>
    <col min="484" max="484" width="9.453125" style="10" customWidth="1"/>
    <col min="485" max="485" width="10.54296875" style="10" customWidth="1"/>
    <col min="486" max="486" width="4" style="10" customWidth="1"/>
    <col min="487" max="487" width="9.08984375" style="10" customWidth="1"/>
    <col min="488" max="488" width="12.54296875" style="10" customWidth="1"/>
    <col min="489" max="489" width="14.54296875" style="10" customWidth="1"/>
    <col min="490" max="490" width="12.54296875" style="10" customWidth="1"/>
    <col min="491" max="491" width="14.54296875" style="10" customWidth="1"/>
    <col min="492" max="492" width="12.54296875" style="10" customWidth="1"/>
    <col min="493" max="493" width="17.453125" style="10" customWidth="1"/>
    <col min="494" max="494" width="12.54296875" style="10" customWidth="1"/>
    <col min="495" max="495" width="17.453125" style="10" customWidth="1"/>
    <col min="496" max="496" width="11.453125" style="10" customWidth="1"/>
    <col min="497" max="497" width="14.54296875" style="10" customWidth="1"/>
    <col min="498" max="498" width="11.453125" style="10" customWidth="1"/>
    <col min="499" max="499" width="17.453125" style="10" customWidth="1"/>
    <col min="500" max="500" width="12.54296875" style="10" customWidth="1"/>
    <col min="501" max="501" width="17.453125" style="10" customWidth="1"/>
    <col min="502" max="502" width="12.54296875" style="10" customWidth="1"/>
    <col min="503" max="503" width="17.453125" style="10" customWidth="1"/>
    <col min="504" max="504" width="9.453125" style="10" customWidth="1"/>
    <col min="505" max="505" width="10.54296875" style="10" customWidth="1"/>
    <col min="506" max="506" width="4" style="10" customWidth="1"/>
    <col min="507" max="507" width="9.08984375" style="10" customWidth="1"/>
    <col min="508" max="508" width="12.54296875" style="10" customWidth="1"/>
    <col min="509" max="509" width="14.54296875" style="10" customWidth="1"/>
    <col min="510" max="510" width="12.54296875" style="10" customWidth="1"/>
    <col min="511" max="511" width="14.54296875" style="10" customWidth="1"/>
    <col min="512" max="512" width="12.54296875" style="10" customWidth="1"/>
    <col min="513" max="513" width="14.54296875" style="10" customWidth="1"/>
    <col min="514" max="514" width="12.54296875" style="10" customWidth="1"/>
    <col min="515" max="515" width="14.54296875" style="10" customWidth="1"/>
    <col min="516" max="516" width="14.453125" style="10" customWidth="1"/>
    <col min="517" max="517" width="14.54296875" style="10" customWidth="1"/>
    <col min="518" max="518" width="14.453125" style="10" customWidth="1"/>
    <col min="519" max="519" width="14.54296875" style="10" customWidth="1"/>
    <col min="520" max="520" width="12.54296875" style="10" customWidth="1"/>
    <col min="521" max="521" width="14.54296875" style="10" customWidth="1"/>
    <col min="522" max="522" width="12.54296875" style="10" customWidth="1"/>
    <col min="523" max="523" width="14.54296875" style="10" customWidth="1"/>
    <col min="524" max="524" width="9.453125" style="10" customWidth="1"/>
    <col min="525" max="525" width="10.54296875" style="10" customWidth="1"/>
    <col min="526" max="526" width="4" style="10" customWidth="1"/>
    <col min="527" max="527" width="9.08984375" style="10" customWidth="1"/>
    <col min="528" max="528" width="12.54296875" style="10" customWidth="1"/>
    <col min="529" max="529" width="14.54296875" style="10" customWidth="1"/>
    <col min="530" max="530" width="12.54296875" style="10" customWidth="1"/>
    <col min="531" max="531" width="14.54296875" style="10" customWidth="1"/>
    <col min="532" max="532" width="12.54296875" style="10" customWidth="1"/>
    <col min="533" max="533" width="14.54296875" style="10" customWidth="1"/>
    <col min="534" max="534" width="12.54296875" style="10" customWidth="1"/>
    <col min="535" max="535" width="14.54296875" style="10" customWidth="1"/>
    <col min="536" max="536" width="14.453125" style="10" customWidth="1"/>
    <col min="537" max="537" width="14.54296875" style="10" customWidth="1"/>
    <col min="538" max="538" width="14.453125" style="10" customWidth="1"/>
    <col min="539" max="539" width="14.54296875" style="10" customWidth="1"/>
    <col min="540" max="540" width="12.54296875" style="10" customWidth="1"/>
    <col min="541" max="541" width="14.54296875" style="10" customWidth="1"/>
    <col min="542" max="542" width="12.54296875" style="10" customWidth="1"/>
    <col min="543" max="543" width="14.54296875" style="10" customWidth="1"/>
    <col min="544" max="544" width="9.453125" style="10" customWidth="1"/>
    <col min="545" max="545" width="10.54296875" style="10" customWidth="1"/>
    <col min="546" max="546" width="4" style="10" customWidth="1"/>
    <col min="547" max="547" width="9.08984375" style="10" customWidth="1"/>
    <col min="548" max="548" width="12.54296875" style="10" customWidth="1"/>
    <col min="549" max="549" width="14.54296875" style="10" customWidth="1"/>
    <col min="550" max="550" width="12.54296875" style="10" customWidth="1"/>
    <col min="551" max="551" width="14.54296875" style="10" customWidth="1"/>
    <col min="552" max="552" width="12.54296875" style="10" customWidth="1"/>
    <col min="553" max="553" width="14.54296875" style="10" customWidth="1"/>
    <col min="554" max="554" width="12.54296875" style="10" customWidth="1"/>
    <col min="555" max="555" width="14.54296875" style="10" customWidth="1"/>
    <col min="556" max="556" width="14.453125" style="10" customWidth="1"/>
    <col min="557" max="557" width="14.54296875" style="10" customWidth="1"/>
    <col min="558" max="558" width="14.453125" style="10" customWidth="1"/>
    <col min="559" max="559" width="14.54296875" style="10" customWidth="1"/>
    <col min="560" max="560" width="12.54296875" style="10" customWidth="1"/>
    <col min="561" max="561" width="14.54296875" style="10" customWidth="1"/>
    <col min="562" max="562" width="12.54296875" style="10" customWidth="1"/>
    <col min="563" max="563" width="14.54296875" style="10" customWidth="1"/>
    <col min="564" max="564" width="9.453125" style="10" customWidth="1"/>
    <col min="565" max="565" width="10.54296875" style="10" customWidth="1"/>
    <col min="566" max="566" width="4" style="10" customWidth="1"/>
    <col min="567" max="567" width="9.08984375" style="10" customWidth="1"/>
    <col min="568" max="568" width="12.54296875" style="10" customWidth="1"/>
    <col min="569" max="569" width="14.54296875" style="10" customWidth="1"/>
    <col min="570" max="570" width="12.54296875" style="10" customWidth="1"/>
    <col min="571" max="571" width="17.453125" style="10" customWidth="1"/>
    <col min="572" max="572" width="12.54296875" style="10" customWidth="1"/>
    <col min="573" max="573" width="14.54296875" style="10" customWidth="1"/>
    <col min="574" max="574" width="12.54296875" style="10" customWidth="1"/>
    <col min="575" max="575" width="17.453125" style="10" customWidth="1"/>
    <col min="576" max="576" width="11.453125" style="10" customWidth="1"/>
    <col min="577" max="577" width="14.54296875" style="10" customWidth="1"/>
    <col min="578" max="578" width="11.453125" style="10" customWidth="1"/>
    <col min="579" max="579" width="15.54296875" style="10" customWidth="1"/>
    <col min="580" max="580" width="12.54296875" style="10" customWidth="1"/>
    <col min="581" max="581" width="14.54296875" style="10" customWidth="1"/>
    <col min="582" max="582" width="12.54296875" style="10" customWidth="1"/>
    <col min="583" max="583" width="14.54296875" style="10" customWidth="1"/>
    <col min="584" max="584" width="9.453125" style="10" customWidth="1"/>
    <col min="585" max="585" width="10.54296875" style="10" customWidth="1"/>
    <col min="586" max="586" width="4" style="10" customWidth="1"/>
    <col min="587" max="587" width="9.08984375" style="10" customWidth="1"/>
    <col min="588" max="588" width="12.54296875" style="10" customWidth="1"/>
    <col min="589" max="589" width="17.453125" style="10" customWidth="1"/>
    <col min="590" max="590" width="12.54296875" style="10" customWidth="1"/>
    <col min="591" max="591" width="17.453125" style="10" customWidth="1"/>
    <col min="592" max="592" width="12.54296875" style="10" customWidth="1"/>
    <col min="593" max="593" width="17.453125" style="10" customWidth="1"/>
    <col min="594" max="594" width="12.54296875" style="10" customWidth="1"/>
    <col min="595" max="595" width="17.453125" style="10" customWidth="1"/>
    <col min="596" max="596" width="11.453125" style="10" customWidth="1"/>
    <col min="597" max="597" width="15.54296875" style="10" customWidth="1"/>
    <col min="598" max="598" width="11.453125" style="10" customWidth="1"/>
    <col min="599" max="599" width="14.54296875" style="10" customWidth="1"/>
    <col min="600" max="600" width="12.54296875" style="10" customWidth="1"/>
    <col min="601" max="601" width="17.453125" style="10" customWidth="1"/>
    <col min="602" max="602" width="12.54296875" style="10" customWidth="1"/>
    <col min="603" max="603" width="14.54296875" style="10" customWidth="1"/>
    <col min="604" max="604" width="9.453125" style="10" customWidth="1"/>
    <col min="605" max="605" width="10.54296875" style="10" customWidth="1"/>
    <col min="606" max="606" width="4" style="10" customWidth="1"/>
    <col min="607" max="607" width="9.08984375" style="10" customWidth="1"/>
    <col min="608" max="608" width="12.54296875" style="10" customWidth="1"/>
    <col min="609" max="609" width="11.54296875" style="10" customWidth="1"/>
    <col min="610" max="610" width="12.54296875" style="10" customWidth="1"/>
    <col min="611" max="611" width="11.54296875" style="10" customWidth="1"/>
    <col min="612" max="612" width="12.54296875" style="10" customWidth="1"/>
    <col min="613" max="613" width="11.54296875" style="10" customWidth="1"/>
    <col min="614" max="614" width="12.54296875" style="10" customWidth="1"/>
    <col min="615" max="615" width="11.54296875" style="10" customWidth="1"/>
    <col min="616" max="616" width="11.453125" style="10" customWidth="1"/>
    <col min="617" max="617" width="11.54296875" style="10" customWidth="1"/>
    <col min="618" max="618" width="11.453125" style="10" customWidth="1"/>
    <col min="619" max="619" width="11.54296875" style="10" customWidth="1"/>
    <col min="620" max="620" width="12.54296875" style="10" customWidth="1"/>
    <col min="621" max="621" width="11.54296875" style="10" customWidth="1"/>
    <col min="622" max="622" width="12.54296875" style="10" customWidth="1"/>
    <col min="623" max="623" width="11.54296875" style="10" customWidth="1"/>
    <col min="624" max="624" width="9.453125" style="10" customWidth="1"/>
    <col min="625" max="625" width="10.54296875" style="10" customWidth="1"/>
    <col min="626" max="626" width="4" style="10" customWidth="1"/>
    <col min="627" max="627" width="9.08984375" style="10" customWidth="1"/>
    <col min="628" max="628" width="12.54296875" style="10" customWidth="1"/>
    <col min="629" max="629" width="11.54296875" style="10" customWidth="1"/>
    <col min="630" max="630" width="12.54296875" style="10" customWidth="1"/>
    <col min="631" max="631" width="11.54296875" style="10" customWidth="1"/>
    <col min="632" max="632" width="12.54296875" style="10" customWidth="1"/>
    <col min="633" max="633" width="11.54296875" style="10" customWidth="1"/>
    <col min="634" max="634" width="12.54296875" style="10" customWidth="1"/>
    <col min="635" max="635" width="11.54296875" style="10" customWidth="1"/>
    <col min="636" max="636" width="11.453125" style="10" customWidth="1"/>
    <col min="637" max="637" width="11.54296875" style="10" customWidth="1"/>
    <col min="638" max="638" width="11.453125" style="10" customWidth="1"/>
    <col min="639" max="639" width="11.54296875" style="10" customWidth="1"/>
    <col min="640" max="640" width="12.54296875" style="10" customWidth="1"/>
    <col min="641" max="641" width="11.54296875" style="10" customWidth="1"/>
    <col min="642" max="642" width="12.54296875" style="10" customWidth="1"/>
    <col min="643" max="643" width="11.54296875" style="10" customWidth="1"/>
    <col min="644" max="644" width="9.453125" style="10" customWidth="1"/>
    <col min="645" max="645" width="10.54296875" style="10" customWidth="1"/>
    <col min="646" max="646" width="4" style="10" customWidth="1"/>
    <col min="647" max="647" width="9.08984375" style="10" customWidth="1"/>
    <col min="648" max="648" width="12.54296875" style="10" customWidth="1"/>
    <col min="649" max="649" width="19.453125" style="10" customWidth="1"/>
    <col min="650" max="650" width="12.54296875" style="10" customWidth="1"/>
    <col min="651" max="651" width="14.54296875" style="10" customWidth="1"/>
    <col min="652" max="652" width="12.54296875" style="10" customWidth="1"/>
    <col min="653" max="653" width="16.54296875" style="10" customWidth="1"/>
    <col min="654" max="654" width="12.54296875" style="10" customWidth="1"/>
    <col min="655" max="655" width="17.453125" style="10" customWidth="1"/>
    <col min="656" max="656" width="14.90625" style="10" customWidth="1"/>
    <col min="657" max="657" width="17.453125" style="10" customWidth="1"/>
    <col min="658" max="658" width="14.90625" style="10" customWidth="1"/>
    <col min="659" max="659" width="17.453125" style="10" customWidth="1"/>
    <col min="660" max="660" width="12.54296875" style="10" customWidth="1"/>
    <col min="661" max="661" width="14.54296875" style="10" customWidth="1"/>
    <col min="662" max="662" width="12.54296875" style="10" customWidth="1"/>
    <col min="663" max="663" width="17.453125" style="10" customWidth="1"/>
    <col min="664" max="664" width="9.453125" style="10" customWidth="1"/>
    <col min="665" max="665" width="10.54296875" style="10" customWidth="1"/>
    <col min="666" max="666" width="4" style="10" customWidth="1"/>
    <col min="667" max="667" width="9.08984375" style="10" customWidth="1"/>
    <col min="668" max="668" width="12.54296875" style="10" customWidth="1"/>
    <col min="669" max="669" width="17.453125" style="10" customWidth="1"/>
    <col min="670" max="670" width="12.54296875" style="10" customWidth="1"/>
    <col min="671" max="671" width="14.54296875" style="10" customWidth="1"/>
    <col min="672" max="672" width="12.54296875" style="10" customWidth="1"/>
    <col min="673" max="673" width="14.54296875" style="10" customWidth="1"/>
    <col min="674" max="674" width="12.54296875" style="10" customWidth="1"/>
    <col min="675" max="675" width="17.453125" style="10" customWidth="1"/>
    <col min="676" max="676" width="11.453125" style="10" customWidth="1"/>
    <col min="677" max="677" width="17.453125" style="10" customWidth="1"/>
    <col min="678" max="678" width="11.453125" style="10" customWidth="1"/>
    <col min="679" max="679" width="17.453125" style="10" customWidth="1"/>
    <col min="680" max="680" width="12.54296875" style="10" customWidth="1"/>
    <col min="681" max="681" width="14.54296875" style="10" customWidth="1"/>
    <col min="682" max="682" width="12.54296875" style="10" customWidth="1"/>
    <col min="683" max="683" width="17.453125" style="10" customWidth="1"/>
    <col min="684" max="684" width="9.453125" style="10" customWidth="1"/>
    <col min="685" max="685" width="10.54296875" style="10" customWidth="1"/>
    <col min="686" max="686" width="4" style="10" customWidth="1"/>
    <col min="687" max="687" width="9.08984375" style="10" customWidth="1"/>
    <col min="688" max="688" width="12.54296875" style="10" customWidth="1"/>
    <col min="689" max="689" width="17.453125" style="10" customWidth="1"/>
    <col min="690" max="690" width="12.54296875" style="10" customWidth="1"/>
    <col min="691" max="691" width="14.54296875" style="10" customWidth="1"/>
    <col min="692" max="692" width="12.54296875" style="10" customWidth="1"/>
    <col min="693" max="693" width="14.54296875" style="10" customWidth="1"/>
    <col min="694" max="694" width="12.54296875" style="10" customWidth="1"/>
    <col min="695" max="695" width="17.453125" style="10" customWidth="1"/>
    <col min="696" max="696" width="11.453125" style="10" customWidth="1"/>
    <col min="697" max="697" width="17.453125" style="10" customWidth="1"/>
    <col min="698" max="698" width="11.453125" style="10" customWidth="1"/>
    <col min="699" max="699" width="17.453125" style="10" customWidth="1"/>
    <col min="700" max="700" width="12.54296875" style="10" customWidth="1"/>
    <col min="701" max="701" width="14.54296875" style="10" customWidth="1"/>
    <col min="702" max="702" width="12.54296875" style="10" customWidth="1"/>
    <col min="703" max="703" width="17.453125" style="10" customWidth="1"/>
    <col min="704" max="704" width="9.453125" style="10" customWidth="1"/>
    <col min="705" max="705" width="10.54296875" style="10" customWidth="1"/>
    <col min="706" max="706" width="4" style="10" customWidth="1"/>
    <col min="707" max="707" width="9.08984375" style="10" customWidth="1"/>
    <col min="708" max="708" width="12.54296875" style="10" customWidth="1"/>
    <col min="709" max="709" width="17.453125" style="10" customWidth="1"/>
    <col min="710" max="710" width="12.54296875" style="10" customWidth="1"/>
    <col min="711" max="711" width="14.54296875" style="10" customWidth="1"/>
    <col min="712" max="712" width="12.54296875" style="10" customWidth="1"/>
    <col min="713" max="713" width="14.54296875" style="10" customWidth="1"/>
    <col min="714" max="714" width="12.54296875" style="10" customWidth="1"/>
    <col min="715" max="715" width="17.453125" style="10" customWidth="1"/>
    <col min="716" max="716" width="11.453125" style="10" customWidth="1"/>
    <col min="717" max="717" width="19.453125" style="10" customWidth="1"/>
    <col min="718" max="718" width="11.453125" style="10" customWidth="1"/>
    <col min="719" max="719" width="17.453125" style="10" customWidth="1"/>
    <col min="720" max="720" width="12.54296875" style="10" customWidth="1"/>
    <col min="721" max="721" width="14.54296875" style="10" customWidth="1"/>
    <col min="722" max="722" width="12.54296875" style="10" customWidth="1"/>
    <col min="723" max="723" width="17.453125" style="10" customWidth="1"/>
    <col min="724" max="724" width="9.453125" style="10" customWidth="1"/>
    <col min="725" max="725" width="10.54296875" style="10" customWidth="1"/>
    <col min="726" max="726" width="4" style="10" customWidth="1"/>
    <col min="727" max="727" width="9.08984375" style="10" customWidth="1"/>
    <col min="728" max="728" width="12.54296875" style="10" customWidth="1"/>
    <col min="729" max="729" width="17.453125" style="10" customWidth="1"/>
    <col min="730" max="730" width="12.54296875" style="10" customWidth="1"/>
    <col min="731" max="731" width="14.54296875" style="10" customWidth="1"/>
    <col min="732" max="732" width="12.54296875" style="10" customWidth="1"/>
    <col min="733" max="733" width="16.54296875" style="10" customWidth="1"/>
    <col min="734" max="734" width="12.54296875" style="10" customWidth="1"/>
    <col min="735" max="735" width="17.453125" style="10" customWidth="1"/>
    <col min="736" max="736" width="11.453125" style="10" customWidth="1"/>
    <col min="737" max="737" width="19.453125" style="10" customWidth="1"/>
    <col min="738" max="738" width="11.453125" style="10" customWidth="1"/>
    <col min="739" max="739" width="17.453125" style="10" customWidth="1"/>
    <col min="740" max="740" width="12.54296875" style="10" customWidth="1"/>
    <col min="741" max="741" width="14.54296875" style="10" customWidth="1"/>
    <col min="742" max="742" width="12.54296875" style="10" customWidth="1"/>
    <col min="743" max="743" width="17.453125" style="10" customWidth="1"/>
    <col min="744" max="744" width="9.453125" style="10" customWidth="1"/>
    <col min="745" max="745" width="10.54296875" style="10" customWidth="1"/>
    <col min="746" max="746" width="4" style="10" customWidth="1"/>
    <col min="747" max="747" width="9.08984375" style="10" customWidth="1"/>
    <col min="748" max="748" width="12.54296875" style="10" customWidth="1"/>
    <col min="749" max="749" width="17.453125" style="10" customWidth="1"/>
    <col min="750" max="750" width="12.54296875" style="10" customWidth="1"/>
    <col min="751" max="751" width="14.54296875" style="10" customWidth="1"/>
    <col min="752" max="752" width="12.54296875" style="10" customWidth="1"/>
    <col min="753" max="753" width="14.54296875" style="10" customWidth="1"/>
    <col min="754" max="754" width="12.54296875" style="10" customWidth="1"/>
    <col min="755" max="755" width="17.453125" style="10" customWidth="1"/>
    <col min="756" max="756" width="11.453125" style="10" customWidth="1"/>
    <col min="757" max="757" width="17.453125" style="10" customWidth="1"/>
    <col min="758" max="758" width="11.453125" style="10" customWidth="1"/>
    <col min="759" max="759" width="17.453125" style="10" customWidth="1"/>
    <col min="760" max="760" width="12.54296875" style="10" customWidth="1"/>
    <col min="761" max="761" width="14.54296875" style="10" customWidth="1"/>
    <col min="762" max="762" width="12.54296875" style="10" customWidth="1"/>
    <col min="763" max="763" width="17.453125" style="10" customWidth="1"/>
    <col min="764" max="764" width="9.453125" style="10" customWidth="1"/>
    <col min="765" max="765" width="10.54296875" style="10" customWidth="1"/>
    <col min="766" max="766" width="4" style="10" customWidth="1"/>
    <col min="767" max="767" width="9.08984375" style="10" customWidth="1"/>
    <col min="768" max="768" width="12.54296875" style="10" customWidth="1"/>
    <col min="769" max="769" width="17.453125" style="10" customWidth="1"/>
    <col min="770" max="770" width="12.54296875" style="10" customWidth="1"/>
    <col min="771" max="771" width="14.54296875" style="10" customWidth="1"/>
    <col min="772" max="772" width="12.54296875" style="10" customWidth="1"/>
    <col min="773" max="773" width="19.453125" style="10" customWidth="1"/>
    <col min="774" max="774" width="12.54296875" style="10" customWidth="1"/>
    <col min="775" max="775" width="14.54296875" style="10" customWidth="1"/>
    <col min="776" max="776" width="11.453125" style="10" customWidth="1"/>
    <col min="777" max="777" width="14.54296875" style="10" customWidth="1"/>
    <col min="778" max="778" width="11.453125" style="10" customWidth="1"/>
    <col min="779" max="779" width="15.54296875" style="10" customWidth="1"/>
    <col min="780" max="780" width="12.54296875" style="10" customWidth="1"/>
    <col min="781" max="781" width="17.453125" style="10" customWidth="1"/>
    <col min="782" max="782" width="12.54296875" style="10" customWidth="1"/>
    <col min="783" max="783" width="14.54296875" style="10" customWidth="1"/>
    <col min="784" max="784" width="9.453125" style="10" customWidth="1"/>
    <col min="785" max="785" width="10.54296875" style="10" customWidth="1"/>
    <col min="786" max="786" width="4" style="10" customWidth="1"/>
    <col min="787" max="787" width="9.08984375" style="10" customWidth="1"/>
    <col min="788" max="788" width="12.54296875" style="10" customWidth="1"/>
    <col min="789" max="789" width="11.54296875" style="10" customWidth="1"/>
    <col min="790" max="790" width="12.54296875" style="10" customWidth="1"/>
    <col min="791" max="791" width="14.54296875" style="10" customWidth="1"/>
    <col min="792" max="792" width="12.54296875" style="10" customWidth="1"/>
    <col min="793" max="793" width="15.54296875" style="10" customWidth="1"/>
    <col min="794" max="794" width="12.54296875" style="10" customWidth="1"/>
    <col min="795" max="795" width="14.54296875" style="10" customWidth="1"/>
    <col min="796" max="796" width="11.453125" style="10" customWidth="1"/>
    <col min="797" max="797" width="17.453125" style="10" customWidth="1"/>
    <col min="798" max="798" width="11.453125" style="10" customWidth="1"/>
    <col min="799" max="799" width="14.54296875" style="10" customWidth="1"/>
    <col min="800" max="800" width="12.54296875" style="10" customWidth="1"/>
    <col min="801" max="801" width="17.453125" style="10" customWidth="1"/>
    <col min="802" max="802" width="12.54296875" style="10" customWidth="1"/>
    <col min="803" max="803" width="14.54296875" style="10" customWidth="1"/>
    <col min="804" max="804" width="9.54296875" style="10" customWidth="1"/>
    <col min="805" max="805" width="11" style="10" customWidth="1"/>
    <col min="806" max="806" width="4.453125" style="10" customWidth="1"/>
    <col min="807" max="807" width="10" style="10" customWidth="1"/>
    <col min="808" max="808" width="13.08984375" style="10" customWidth="1"/>
    <col min="809" max="809" width="11.54296875" style="10" customWidth="1"/>
    <col min="810" max="810" width="13.08984375" style="10" customWidth="1"/>
    <col min="811" max="811" width="11.54296875" style="10" customWidth="1"/>
    <col min="812" max="812" width="13.08984375" style="10" customWidth="1"/>
    <col min="813" max="813" width="11.54296875" style="10" customWidth="1"/>
    <col min="814" max="814" width="13.08984375" style="10" customWidth="1"/>
    <col min="815" max="815" width="11.54296875" style="10" customWidth="1"/>
    <col min="816" max="816" width="11.453125" style="10" customWidth="1"/>
    <col min="817" max="817" width="11.54296875" style="10" customWidth="1"/>
    <col min="818" max="818" width="14.90625" style="10" customWidth="1"/>
    <col min="819" max="819" width="12.90625" style="10" customWidth="1"/>
    <col min="820" max="820" width="13.08984375" style="10" customWidth="1"/>
    <col min="821" max="821" width="11.54296875" style="10" customWidth="1"/>
    <col min="822" max="822" width="13.08984375" style="10" customWidth="1"/>
    <col min="823" max="823" width="11.54296875" style="10" customWidth="1"/>
    <col min="824" max="824" width="12.54296875" style="10" customWidth="1"/>
    <col min="825" max="825" width="11.54296875" style="10" customWidth="1"/>
    <col min="826" max="826" width="9.453125" style="10" customWidth="1"/>
    <col min="827" max="827" width="10.54296875" style="10" customWidth="1"/>
    <col min="828" max="828" width="6.54296875" style="10" customWidth="1"/>
    <col min="829" max="829" width="11.54296875" style="10" customWidth="1"/>
    <col min="830" max="830" width="12.54296875" style="10" customWidth="1"/>
    <col min="831" max="831" width="14.54296875" style="10" customWidth="1"/>
    <col min="832" max="832" width="12.54296875" style="10" customWidth="1"/>
    <col min="833" max="833" width="14.54296875" style="10" customWidth="1"/>
    <col min="834" max="834" width="12.54296875" style="10" customWidth="1"/>
    <col min="835" max="835" width="14.54296875" style="10" customWidth="1"/>
    <col min="836" max="836" width="12.54296875" style="10" customWidth="1"/>
    <col min="837" max="837" width="14.54296875" style="10" customWidth="1"/>
    <col min="838" max="838" width="11.453125" style="10" customWidth="1"/>
    <col min="839" max="839" width="17.453125" style="10" customWidth="1"/>
    <col min="840" max="840" width="11.453125" style="10" customWidth="1"/>
    <col min="841" max="841" width="17.453125" style="10" customWidth="1"/>
    <col min="842" max="842" width="12.54296875" style="10" customWidth="1"/>
    <col min="843" max="843" width="16.54296875" style="10" customWidth="1"/>
    <col min="844" max="844" width="12.54296875" style="10" customWidth="1"/>
    <col min="845" max="845" width="14.54296875" style="10" customWidth="1"/>
    <col min="846" max="846" width="9.453125" style="8" customWidth="1"/>
    <col min="847" max="847" width="10.54296875" style="8" customWidth="1"/>
    <col min="848" max="848" width="6.54296875" style="8" customWidth="1"/>
    <col min="849" max="849" width="10.54296875" style="8" customWidth="1"/>
    <col min="850" max="850" width="12.54296875" style="8" customWidth="1"/>
    <col min="851" max="851" width="17.453125" style="8" customWidth="1"/>
    <col min="852" max="852" width="12.54296875" style="8" customWidth="1"/>
    <col min="853" max="853" width="14.54296875" style="8" customWidth="1"/>
    <col min="854" max="854" width="12.54296875" style="8" customWidth="1"/>
    <col min="855" max="855" width="17.453125" style="8" customWidth="1"/>
    <col min="856" max="856" width="12.54296875" style="8" customWidth="1"/>
    <col min="857" max="857" width="14.54296875" style="8" customWidth="1"/>
    <col min="858" max="858" width="11.453125" style="8" customWidth="1"/>
    <col min="859" max="859" width="17.453125" style="8" customWidth="1"/>
    <col min="860" max="860" width="11.453125" style="8" customWidth="1"/>
    <col min="861" max="861" width="14.54296875" style="8" customWidth="1"/>
    <col min="862" max="862" width="12.54296875" style="8" customWidth="1"/>
    <col min="863" max="863" width="17.453125" style="8" customWidth="1"/>
    <col min="864" max="864" width="12.54296875" style="23" customWidth="1"/>
    <col min="865" max="865" width="17.453125" style="23" customWidth="1"/>
    <col min="866" max="866" width="10.54296875" style="23" customWidth="1"/>
    <col min="867" max="867" width="10.08984375" style="23" customWidth="1"/>
    <col min="868" max="868" width="9.08984375" style="23" customWidth="1"/>
    <col min="869" max="869" width="3.453125" style="23" customWidth="1"/>
    <col min="870" max="870" width="10.54296875" style="23" customWidth="1"/>
    <col min="871" max="871" width="9.453125" style="23" customWidth="1"/>
    <col min="872" max="872" width="9.08984375" style="23" customWidth="1"/>
    <col min="873" max="873" width="10.08984375" style="23" customWidth="1"/>
    <col min="874" max="874" width="7" style="23" customWidth="1"/>
    <col min="875" max="875" width="9.453125" style="23" customWidth="1"/>
    <col min="876" max="876" width="7" style="23" customWidth="1"/>
    <col min="877" max="877" width="10.453125" style="23" customWidth="1"/>
    <col min="879" max="879" width="7.54296875" style="23" customWidth="1"/>
    <col min="880" max="880" width="6" style="23" customWidth="1"/>
    <col min="881" max="881" width="9.453125" style="23" customWidth="1"/>
    <col min="882" max="882" width="11.08984375" style="23" customWidth="1"/>
    <col min="883" max="883" width="7" style="23" customWidth="1"/>
    <col min="884" max="884" width="10.453125" style="23" customWidth="1"/>
    <col min="886" max="886" width="10.08984375" style="23" customWidth="1"/>
    <col min="887" max="887" width="7" style="23" customWidth="1"/>
    <col min="888" max="888" width="9.453125" style="23" customWidth="1"/>
    <col min="889" max="889" width="13.54296875" style="23" customWidth="1"/>
    <col min="890" max="890" width="10.54296875" style="23" customWidth="1"/>
    <col min="891" max="891" width="7" style="23" customWidth="1"/>
    <col min="892" max="892" width="14.54296875" style="23" customWidth="1"/>
    <col min="893" max="893" width="15.90625" style="23" customWidth="1"/>
    <col min="894" max="894" width="10.54296875" style="23" customWidth="1"/>
    <col min="895" max="895" width="8.08984375" style="23" customWidth="1"/>
    <col min="896" max="896" width="14.54296875" style="23" customWidth="1"/>
    <col min="897" max="897" width="15.54296875" style="23" customWidth="1"/>
    <col min="898" max="898" width="10.54296875" style="23" customWidth="1"/>
    <col min="899" max="899" width="6" style="23" customWidth="1"/>
    <col min="900" max="900" width="14.54296875" style="23" customWidth="1"/>
    <col min="901" max="901" width="10.08984375" style="23" customWidth="1"/>
    <col min="902" max="902" width="6" style="23" customWidth="1"/>
    <col min="903" max="903" width="10.453125" style="23" customWidth="1"/>
    <col min="906" max="906" width="6" style="23" customWidth="1"/>
    <col min="907" max="907" width="9.453125" style="23" customWidth="1"/>
    <col min="908" max="908" width="15.54296875" style="23" customWidth="1"/>
    <col min="909" max="909" width="10.54296875" style="23" customWidth="1"/>
    <col min="910" max="910" width="7" style="23" customWidth="1"/>
    <col min="911" max="911" width="14.54296875" style="23" customWidth="1"/>
    <col min="912" max="912" width="15.54296875" style="23" customWidth="1"/>
    <col min="913" max="913" width="10.54296875" style="23" customWidth="1"/>
    <col min="914" max="914" width="7" style="23" customWidth="1"/>
    <col min="915" max="915" width="14.54296875" style="23" customWidth="1"/>
    <col min="916" max="916" width="6.90625" style="23" customWidth="1"/>
    <col min="917" max="917" width="10.54296875" style="23" customWidth="1"/>
    <col min="918" max="918" width="8.08984375" style="23" customWidth="1"/>
    <col min="919" max="919" width="14.54296875" style="23" customWidth="1"/>
    <col min="920" max="920" width="6.90625" style="23" customWidth="1"/>
    <col min="921" max="921" width="10.54296875" style="23" customWidth="1"/>
    <col min="922" max="922" width="7" style="23" customWidth="1"/>
    <col min="923" max="923" width="14.54296875" style="23" customWidth="1"/>
    <col min="924" max="924" width="6.90625" style="23" customWidth="1"/>
    <col min="925" max="925" width="10.54296875" style="23" customWidth="1"/>
    <col min="926" max="926" width="10.08984375" style="23" customWidth="1"/>
    <col min="927" max="927" width="14.54296875" style="23" customWidth="1"/>
    <col min="928" max="928" width="6.90625" style="23" customWidth="1"/>
    <col min="929" max="929" width="10.54296875" style="23" customWidth="1"/>
    <col min="931" max="931" width="14.54296875" style="23" customWidth="1"/>
    <col min="932" max="932" width="6.90625" style="23" customWidth="1"/>
    <col min="933" max="933" width="10.54296875" style="23" customWidth="1"/>
    <col min="935" max="935" width="14.54296875" style="23" customWidth="1"/>
    <col min="936" max="936" width="6.90625" style="23" customWidth="1"/>
    <col min="937" max="937" width="10.54296875" style="23" customWidth="1"/>
    <col min="938" max="938" width="8.08984375" style="23" customWidth="1"/>
    <col min="939" max="939" width="14.54296875" style="23" customWidth="1"/>
    <col min="941" max="941" width="10.54296875" style="23" customWidth="1"/>
    <col min="942" max="942" width="8.08984375" style="23" customWidth="1"/>
    <col min="943" max="943" width="14.54296875" style="23" customWidth="1"/>
    <col min="944" max="944" width="12.54296875" style="23" customWidth="1"/>
    <col min="945" max="945" width="10.54296875" style="23" customWidth="1"/>
    <col min="947" max="947" width="14.54296875" style="23" customWidth="1"/>
    <col min="948" max="948" width="6.90625" style="23" customWidth="1"/>
    <col min="949" max="949" width="10.54296875" style="23" customWidth="1"/>
    <col min="951" max="951" width="14.54296875" style="23" customWidth="1"/>
    <col min="952" max="952" width="7.54296875" style="23" customWidth="1"/>
    <col min="953" max="953" width="10.54296875" style="23" customWidth="1"/>
    <col min="954" max="954" width="6" style="23" customWidth="1"/>
    <col min="955" max="955" width="14.54296875" style="23" customWidth="1"/>
    <col min="956" max="956" width="15.54296875" style="23" customWidth="1"/>
    <col min="957" max="957" width="10.54296875" style="23" customWidth="1"/>
    <col min="958" max="958" width="7" style="23" customWidth="1"/>
    <col min="959" max="959" width="14.54296875" style="23" customWidth="1"/>
    <col min="960" max="960" width="10.08984375" style="23" customWidth="1"/>
    <col min="961" max="961" width="7" style="23" customWidth="1"/>
    <col min="962" max="962" width="10.453125" style="23" customWidth="1"/>
    <col min="964" max="964" width="7.54296875" style="23" customWidth="1"/>
    <col min="965" max="965" width="6" style="23" customWidth="1"/>
    <col min="966" max="966" width="9.453125" style="23" customWidth="1"/>
    <col min="967" max="967" width="11.08984375" style="23" customWidth="1"/>
    <col min="968" max="968" width="7" style="23" customWidth="1"/>
    <col min="969" max="969" width="10.453125" style="23" customWidth="1"/>
    <col min="971" max="971" width="10.08984375" style="23" customWidth="1"/>
    <col min="972" max="972" width="7" style="23" customWidth="1"/>
    <col min="973" max="973" width="9.453125" style="23" customWidth="1"/>
    <col min="974" max="974" width="13.54296875" style="23" customWidth="1"/>
    <col min="975" max="975" width="10.54296875" style="23" customWidth="1"/>
    <col min="976" max="976" width="7" style="23" customWidth="1"/>
    <col min="977" max="977" width="14.54296875" style="23" customWidth="1"/>
    <col min="978" max="978" width="15.90625" style="23" customWidth="1"/>
    <col min="979" max="979" width="10.54296875" style="23" customWidth="1"/>
    <col min="980" max="980" width="8.08984375" style="23" customWidth="1"/>
    <col min="981" max="981" width="14.54296875" style="23" customWidth="1"/>
    <col min="982" max="982" width="15.54296875" style="23" customWidth="1"/>
    <col min="983" max="983" width="10.54296875" style="23" customWidth="1"/>
    <col min="984" max="984" width="6" style="23" customWidth="1"/>
    <col min="985" max="985" width="14.54296875" style="23" customWidth="1"/>
    <col min="986" max="986" width="10.08984375" style="23" customWidth="1"/>
    <col min="987" max="987" width="6" style="23" customWidth="1"/>
    <col min="988" max="988" width="10.453125" style="23" customWidth="1"/>
    <col min="991" max="991" width="6" style="23" customWidth="1"/>
    <col min="992" max="992" width="9.453125" style="23" bestFit="1" customWidth="1"/>
    <col min="993" max="993" width="15.54296875" style="23" bestFit="1" customWidth="1"/>
    <col min="994" max="994" width="10.54296875" style="23" bestFit="1" customWidth="1"/>
    <col min="995" max="995" width="7" style="23" customWidth="1"/>
    <col min="996" max="996" width="14.54296875" style="23" bestFit="1" customWidth="1"/>
    <col min="997" max="997" width="15.54296875" style="23" bestFit="1" customWidth="1"/>
    <col min="998" max="998" width="10.54296875" style="23" bestFit="1" customWidth="1"/>
    <col min="999" max="999" width="7" style="23" customWidth="1"/>
    <col min="1000" max="1000" width="14.54296875" style="23" bestFit="1" customWidth="1"/>
    <col min="1001" max="1001" width="6.90625" style="23" customWidth="1"/>
    <col min="1002" max="1002" width="10.54296875" style="23" bestFit="1" customWidth="1"/>
    <col min="1003" max="1003" width="8.08984375" style="23" customWidth="1"/>
    <col min="1004" max="1004" width="14.54296875" style="23" bestFit="1" customWidth="1"/>
    <col min="1005" max="1005" width="6.90625" style="23" customWidth="1"/>
    <col min="1006" max="1006" width="10.54296875" style="23" bestFit="1" customWidth="1"/>
    <col min="1007" max="1007" width="7" style="23" customWidth="1"/>
    <col min="1008" max="1008" width="14.54296875" style="23" bestFit="1" customWidth="1"/>
    <col min="1009" max="1009" width="6.90625" style="23" customWidth="1"/>
    <col min="1010" max="1010" width="10.54296875" style="23" bestFit="1" customWidth="1"/>
    <col min="1011" max="1011" width="10.08984375" style="23" bestFit="1" customWidth="1"/>
    <col min="1012" max="1012" width="14.54296875" style="23" bestFit="1" customWidth="1"/>
    <col min="1013" max="1013" width="6.90625" style="23" customWidth="1"/>
    <col min="1014" max="1014" width="10.54296875" style="23" bestFit="1" customWidth="1"/>
    <col min="1016" max="1016" width="14.54296875" style="23" bestFit="1" customWidth="1"/>
    <col min="1017" max="1017" width="6.90625" style="23" customWidth="1"/>
    <col min="1018" max="1018" width="10.54296875" style="23" bestFit="1" customWidth="1"/>
    <col min="1020" max="1020" width="14.54296875" style="23" bestFit="1" customWidth="1"/>
    <col min="1021" max="1021" width="6.90625" style="23" customWidth="1"/>
    <col min="1022" max="1022" width="10.54296875" style="23" bestFit="1" customWidth="1"/>
    <col min="1023" max="1023" width="8.08984375" style="23" customWidth="1"/>
    <col min="1024" max="1024" width="14.54296875" style="23" bestFit="1" customWidth="1"/>
    <col min="1026" max="1026" width="10.54296875" style="23" bestFit="1" customWidth="1"/>
    <col min="1027" max="1027" width="8.08984375" style="23" customWidth="1"/>
    <col min="1028" max="1028" width="14.54296875" style="23" bestFit="1" customWidth="1"/>
    <col min="1029" max="1029" width="12.54296875" style="23" bestFit="1" customWidth="1"/>
    <col min="1030" max="1030" width="10.54296875" style="23" bestFit="1" customWidth="1"/>
    <col min="1032" max="1032" width="14.54296875" style="23" bestFit="1" customWidth="1"/>
    <col min="1033" max="1033" width="6.90625" style="23" customWidth="1"/>
    <col min="1034" max="1034" width="10.54296875" style="23" bestFit="1" customWidth="1"/>
    <col min="1036" max="1036" width="14.54296875" style="23" bestFit="1" customWidth="1"/>
    <col min="1037" max="1037" width="6.90625" style="23" customWidth="1"/>
    <col min="1038" max="1038" width="10.54296875" style="23" bestFit="1" customWidth="1"/>
    <col min="1039" max="1039" width="8.08984375" style="23" customWidth="1"/>
    <col min="1040" max="1040" width="14.54296875" style="23" bestFit="1" customWidth="1"/>
    <col min="1041" max="1041" width="6.90625" style="23" customWidth="1"/>
    <col min="1042" max="1042" width="10.54296875" style="23" bestFit="1" customWidth="1"/>
    <col min="1043" max="1043" width="8.08984375" style="23" customWidth="1"/>
    <col min="1044" max="1044" width="14.54296875" style="23" bestFit="1" customWidth="1"/>
    <col min="1045" max="1045" width="6.90625" style="23" customWidth="1"/>
    <col min="1046" max="1046" width="10.54296875" style="23" bestFit="1" customWidth="1"/>
    <col min="1047" max="1047" width="8.08984375" style="23" customWidth="1"/>
    <col min="1048" max="1048" width="14.54296875" style="23" bestFit="1" customWidth="1"/>
  </cols>
  <sheetData>
    <row r="1" spans="1:984" ht="24.75" customHeight="1" x14ac:dyDescent="0.35">
      <c r="A1" s="20" t="s">
        <v>9</v>
      </c>
      <c r="B1" s="20" t="s">
        <v>10</v>
      </c>
      <c r="C1" s="22" t="s">
        <v>11</v>
      </c>
      <c r="D1" s="20" t="s">
        <v>12</v>
      </c>
      <c r="E1" s="17" t="s">
        <v>13</v>
      </c>
      <c r="F1" s="17" t="s">
        <v>14</v>
      </c>
      <c r="G1" s="18" t="s">
        <v>15</v>
      </c>
      <c r="H1" s="27" t="s">
        <v>16</v>
      </c>
      <c r="I1" s="17" t="s">
        <v>17</v>
      </c>
      <c r="J1" s="21" t="s">
        <v>18</v>
      </c>
      <c r="K1" s="18" t="s">
        <v>19</v>
      </c>
      <c r="L1" s="20" t="s">
        <v>20</v>
      </c>
      <c r="M1" s="18" t="s">
        <v>21</v>
      </c>
      <c r="N1" s="18" t="s">
        <v>22</v>
      </c>
      <c r="O1" s="18" t="s">
        <v>23</v>
      </c>
      <c r="P1" s="18" t="s">
        <v>24</v>
      </c>
      <c r="Q1" s="18" t="s">
        <v>25</v>
      </c>
      <c r="R1" s="17" t="s">
        <v>26</v>
      </c>
      <c r="S1" s="18" t="s">
        <v>27</v>
      </c>
      <c r="T1" s="17"/>
      <c r="U1" s="17"/>
      <c r="V1" s="16"/>
      <c r="W1" s="16"/>
      <c r="X1" s="16"/>
      <c r="Y1" s="16"/>
      <c r="Z1" s="16"/>
      <c r="AA1" s="16"/>
      <c r="AB1" s="16"/>
      <c r="AC1" s="16"/>
      <c r="AD1" s="16"/>
      <c r="NU1" s="14"/>
      <c r="AEJ1" s="16"/>
      <c r="AEK1" s="16"/>
      <c r="AEL1" s="16"/>
      <c r="AEM1" s="16"/>
      <c r="AEN1" s="16"/>
      <c r="AEO1" s="16"/>
      <c r="AEP1" s="16"/>
      <c r="AEQ1" s="16"/>
      <c r="AER1" s="16"/>
      <c r="AES1" s="16"/>
      <c r="AET1" s="16"/>
      <c r="AEU1" s="16"/>
      <c r="AEV1" s="16"/>
      <c r="AEW1" s="16"/>
      <c r="AEX1" s="16"/>
      <c r="AEY1" s="16"/>
      <c r="AEZ1" s="16"/>
      <c r="AFA1" s="16"/>
      <c r="AFB1" s="16"/>
      <c r="AFC1" s="16"/>
      <c r="AFD1" s="16"/>
      <c r="AFE1" s="16"/>
      <c r="AFF1" s="16"/>
      <c r="AFG1" s="16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GI1" s="14"/>
      <c r="AHO1" s="14"/>
      <c r="AKV1" s="14"/>
    </row>
    <row r="2" spans="1:984" ht="14.4" customHeight="1" x14ac:dyDescent="0.35">
      <c r="A2" s="34" t="s">
        <v>2</v>
      </c>
      <c r="B2" s="34" t="s">
        <v>28</v>
      </c>
      <c r="C2" s="35" t="s">
        <v>29</v>
      </c>
      <c r="D2" s="36">
        <v>175</v>
      </c>
      <c r="E2" s="29">
        <v>25.464200000000002</v>
      </c>
      <c r="F2" s="28">
        <f>Table2[[#This Row],[Amount]]*Table2[[#This Row],[Purchase 
Price]]</f>
        <v>4456.2350000000006</v>
      </c>
      <c r="G2" s="30" t="s">
        <v>30</v>
      </c>
      <c r="H2" s="28">
        <v>98.36</v>
      </c>
      <c r="I2" s="28">
        <f t="shared" ref="I2:I34" si="0">IF($G2="USD", $D2*H2*Dollar_Shekel, $D2*H2/100)</f>
        <v>61415.984000000004</v>
      </c>
      <c r="J2" s="37">
        <v>42810</v>
      </c>
      <c r="L2" s="34" t="s">
        <v>31</v>
      </c>
      <c r="M2" s="38" t="s">
        <v>32</v>
      </c>
      <c r="N2" s="38" t="s">
        <v>33</v>
      </c>
      <c r="O2" s="38" t="s">
        <v>34</v>
      </c>
      <c r="P2" s="38" t="s">
        <v>35</v>
      </c>
      <c r="Q2" s="38" t="s">
        <v>36</v>
      </c>
      <c r="R2" s="10">
        <v>30</v>
      </c>
      <c r="S2" s="39">
        <f t="shared" ref="S2:S34" si="1">(H2-E2)/E2</f>
        <v>2.8626777986349459</v>
      </c>
      <c r="T2" s="10"/>
      <c r="U2" s="39"/>
      <c r="V2" s="39"/>
      <c r="Y2" s="10"/>
      <c r="AFH2" s="8"/>
      <c r="AFI2" s="8"/>
      <c r="AFJ2" s="8"/>
      <c r="AFK2" s="8"/>
      <c r="AFL2" s="8"/>
      <c r="AFM2" s="8"/>
    </row>
    <row r="3" spans="1:984" ht="14.4" customHeight="1" x14ac:dyDescent="0.35">
      <c r="A3" s="34" t="s">
        <v>2</v>
      </c>
      <c r="B3" s="34" t="s">
        <v>37</v>
      </c>
      <c r="C3" s="35" t="s">
        <v>38</v>
      </c>
      <c r="D3" s="36">
        <v>96</v>
      </c>
      <c r="E3" s="29">
        <v>54.7684</v>
      </c>
      <c r="F3" s="28">
        <f>Table2[[#This Row],[Amount]]*Table2[[#This Row],[Purchase 
Price]]</f>
        <v>5257.7664000000004</v>
      </c>
      <c r="G3" s="30" t="s">
        <v>30</v>
      </c>
      <c r="H3" s="28">
        <v>121.47</v>
      </c>
      <c r="I3" s="28">
        <f t="shared" si="0"/>
        <v>41606.87616</v>
      </c>
      <c r="J3" s="37">
        <v>42810</v>
      </c>
      <c r="L3" s="34" t="s">
        <v>31</v>
      </c>
      <c r="M3" s="38" t="s">
        <v>32</v>
      </c>
      <c r="N3" s="38" t="s">
        <v>33</v>
      </c>
      <c r="O3" s="38" t="s">
        <v>34</v>
      </c>
      <c r="P3" s="38" t="s">
        <v>35</v>
      </c>
      <c r="Q3" s="38" t="s">
        <v>36</v>
      </c>
      <c r="R3" s="10"/>
      <c r="S3" s="39">
        <f t="shared" si="1"/>
        <v>1.2178847656677938</v>
      </c>
      <c r="T3" s="10"/>
      <c r="U3" s="39"/>
      <c r="V3" s="39"/>
      <c r="Y3" s="10"/>
      <c r="AH3" s="14"/>
      <c r="AI3" s="39"/>
      <c r="AM3" s="39"/>
      <c r="AQ3" s="39"/>
      <c r="AU3" s="39"/>
      <c r="AY3" s="39"/>
      <c r="BC3" s="39"/>
      <c r="BF3" s="14"/>
      <c r="BG3" s="39"/>
      <c r="BK3" s="39"/>
      <c r="BO3" s="39"/>
      <c r="BS3" s="39"/>
      <c r="BW3" s="39"/>
      <c r="CA3" s="39"/>
      <c r="CE3" s="39"/>
      <c r="CH3" s="14"/>
      <c r="CI3" s="39"/>
      <c r="CL3" s="14"/>
      <c r="CM3" s="39"/>
      <c r="CP3" s="14"/>
      <c r="CQ3" s="39"/>
      <c r="CU3" s="39"/>
      <c r="CX3" s="14"/>
      <c r="CY3" s="39"/>
      <c r="DB3" s="14"/>
      <c r="DC3" s="39"/>
      <c r="DF3" s="14"/>
      <c r="DG3" s="39"/>
      <c r="DJ3" s="14"/>
      <c r="DK3" s="39"/>
      <c r="DN3" s="14"/>
      <c r="DO3" s="39"/>
      <c r="DR3" s="14"/>
      <c r="DS3" s="39"/>
      <c r="DV3" s="14"/>
      <c r="DW3" s="39"/>
      <c r="EA3" s="39"/>
      <c r="EG3" s="39"/>
      <c r="EK3" s="39"/>
      <c r="EO3" s="39"/>
      <c r="ES3" s="39"/>
      <c r="EW3" s="39"/>
      <c r="EZ3" s="14"/>
      <c r="FA3" s="39"/>
      <c r="FE3" s="39"/>
      <c r="FI3" s="39"/>
      <c r="FM3" s="39"/>
      <c r="FQ3" s="39"/>
      <c r="FU3" s="39"/>
      <c r="FY3" s="39"/>
      <c r="GB3" s="14"/>
      <c r="GC3" s="39"/>
      <c r="GF3" s="14"/>
      <c r="GG3" s="39"/>
      <c r="GJ3" s="14"/>
      <c r="GK3" s="39"/>
      <c r="GO3" s="39"/>
      <c r="GR3" s="14"/>
      <c r="GS3" s="39"/>
      <c r="GV3" s="14"/>
      <c r="GW3" s="39"/>
      <c r="GZ3" s="14"/>
      <c r="HA3" s="39"/>
      <c r="HD3" s="14"/>
      <c r="HE3" s="39"/>
      <c r="HH3" s="14"/>
      <c r="HI3" s="39"/>
      <c r="HL3" s="14"/>
      <c r="HM3" s="39"/>
      <c r="HP3" s="14"/>
      <c r="HQ3" s="39"/>
      <c r="HU3" s="39"/>
      <c r="IR3" s="14"/>
      <c r="IS3" s="39"/>
      <c r="IV3" s="14"/>
      <c r="IW3" s="39"/>
      <c r="JA3" s="39"/>
      <c r="JD3" s="14"/>
      <c r="JE3" s="39"/>
      <c r="JH3" s="14"/>
      <c r="JI3" s="14"/>
      <c r="JJ3" s="39"/>
      <c r="JM3" s="14"/>
      <c r="JN3" s="39"/>
      <c r="JQ3" s="14"/>
      <c r="JR3" s="14"/>
      <c r="JS3" s="39"/>
      <c r="JV3" s="14"/>
      <c r="JW3" s="39"/>
      <c r="JZ3" s="14"/>
      <c r="KA3" s="39"/>
      <c r="KD3" s="14"/>
      <c r="KE3" s="39"/>
      <c r="KH3" s="14"/>
      <c r="KI3" s="39"/>
      <c r="KJ3" s="14"/>
      <c r="KK3" s="39"/>
      <c r="KN3" s="14"/>
      <c r="KO3" s="39"/>
      <c r="KP3" s="14"/>
      <c r="KQ3" s="39"/>
      <c r="KT3" s="14"/>
      <c r="KU3" s="39"/>
      <c r="KY3" s="39"/>
      <c r="LP3" s="14"/>
      <c r="LQ3" s="39"/>
      <c r="LT3" s="14"/>
      <c r="LU3" s="39"/>
      <c r="LY3" s="39"/>
      <c r="MB3" s="14"/>
      <c r="MC3" s="39"/>
      <c r="MG3" s="39"/>
      <c r="MJ3" s="14"/>
      <c r="MK3" s="39"/>
      <c r="MN3" s="14"/>
      <c r="MO3" s="39"/>
      <c r="MS3" s="39"/>
      <c r="MV3" s="14"/>
      <c r="MW3" s="39"/>
      <c r="NB3" s="14"/>
      <c r="NC3" s="39"/>
      <c r="NE3" s="39"/>
      <c r="NP3" s="39"/>
      <c r="NQ3" s="14"/>
      <c r="NR3" s="14"/>
      <c r="NT3" s="39"/>
      <c r="NU3" s="14"/>
      <c r="OH3" s="39"/>
      <c r="OJ3" s="14"/>
      <c r="PB3" s="39"/>
      <c r="PD3" s="14"/>
      <c r="PV3" s="39"/>
      <c r="PX3" s="14"/>
      <c r="QP3" s="39"/>
      <c r="QR3" s="14"/>
      <c r="RJ3" s="39"/>
      <c r="RL3" s="14"/>
      <c r="SD3" s="39"/>
      <c r="SF3" s="14"/>
      <c r="SX3" s="39"/>
      <c r="SZ3" s="14"/>
      <c r="TR3" s="39"/>
      <c r="TT3" s="14"/>
      <c r="UL3" s="39"/>
      <c r="UN3" s="14"/>
      <c r="VF3" s="39"/>
      <c r="VH3" s="14"/>
      <c r="VZ3" s="39"/>
      <c r="WB3" s="14"/>
      <c r="WT3" s="39"/>
      <c r="WV3" s="14"/>
      <c r="XN3" s="39"/>
      <c r="XP3" s="14"/>
      <c r="YH3" s="39"/>
      <c r="YJ3" s="14"/>
      <c r="ZB3" s="39"/>
      <c r="ZD3" s="14"/>
      <c r="ZV3" s="39"/>
      <c r="ZX3" s="14"/>
      <c r="AAP3" s="39"/>
      <c r="AAR3" s="14"/>
      <c r="ABJ3" s="39"/>
      <c r="ABL3" s="14"/>
      <c r="ACD3" s="39"/>
      <c r="ACF3" s="14"/>
      <c r="ACX3" s="39"/>
      <c r="ACZ3" s="14"/>
      <c r="ADR3" s="39"/>
      <c r="ADT3" s="14"/>
      <c r="AFH3" s="8"/>
      <c r="AFI3" s="8"/>
      <c r="AFJ3" s="8"/>
      <c r="AFK3" s="8"/>
      <c r="AFL3" s="8"/>
      <c r="AFM3" s="8"/>
    </row>
    <row r="4" spans="1:984" ht="14.4" customHeight="1" x14ac:dyDescent="0.35">
      <c r="A4" s="34" t="s">
        <v>2</v>
      </c>
      <c r="B4" s="34" t="s">
        <v>39</v>
      </c>
      <c r="C4" s="35" t="s">
        <v>40</v>
      </c>
      <c r="D4" s="36">
        <v>85</v>
      </c>
      <c r="E4" s="29">
        <v>109.8</v>
      </c>
      <c r="F4" s="28">
        <f>Table2[[#This Row],[Amount]]*Table2[[#This Row],[Purchase 
Price]]</f>
        <v>9333</v>
      </c>
      <c r="G4" s="30" t="s">
        <v>30</v>
      </c>
      <c r="H4" s="28">
        <v>272.14999999999998</v>
      </c>
      <c r="I4" s="28">
        <f t="shared" si="0"/>
        <v>82537.651999999987</v>
      </c>
      <c r="J4" s="37">
        <v>42810</v>
      </c>
      <c r="L4" s="34" t="s">
        <v>31</v>
      </c>
      <c r="M4" s="38" t="s">
        <v>32</v>
      </c>
      <c r="N4" s="38" t="s">
        <v>33</v>
      </c>
      <c r="O4" s="38" t="s">
        <v>34</v>
      </c>
      <c r="P4" s="38" t="s">
        <v>35</v>
      </c>
      <c r="Q4" s="38" t="s">
        <v>36</v>
      </c>
      <c r="R4" s="10"/>
      <c r="S4" s="39">
        <f t="shared" si="1"/>
        <v>1.4785974499089249</v>
      </c>
      <c r="T4" s="10"/>
      <c r="U4" s="39"/>
      <c r="V4" s="39"/>
      <c r="Y4" s="10"/>
      <c r="AH4" s="14"/>
      <c r="AI4" s="39"/>
      <c r="AM4" s="39"/>
      <c r="AQ4" s="39"/>
      <c r="AU4" s="39"/>
      <c r="AY4" s="39"/>
      <c r="BC4" s="39"/>
      <c r="BF4" s="14"/>
      <c r="BG4" s="39"/>
      <c r="BK4" s="39"/>
      <c r="BO4" s="39"/>
      <c r="BS4" s="39"/>
      <c r="BW4" s="39"/>
      <c r="CA4" s="39"/>
      <c r="CE4" s="39"/>
      <c r="CH4" s="14"/>
      <c r="CI4" s="39"/>
      <c r="CL4" s="14"/>
      <c r="CM4" s="39"/>
      <c r="CP4" s="14"/>
      <c r="CQ4" s="39"/>
      <c r="CU4" s="39"/>
      <c r="CX4" s="14"/>
      <c r="CY4" s="39"/>
      <c r="DB4" s="14"/>
      <c r="DC4" s="39"/>
      <c r="DF4" s="14"/>
      <c r="DG4" s="39"/>
      <c r="DJ4" s="14"/>
      <c r="DK4" s="39"/>
      <c r="DN4" s="14"/>
      <c r="DO4" s="39"/>
      <c r="DR4" s="14"/>
      <c r="DS4" s="39"/>
      <c r="DV4" s="14"/>
      <c r="DW4" s="39"/>
      <c r="EA4" s="39"/>
      <c r="EG4" s="39"/>
      <c r="EK4" s="39"/>
      <c r="EO4" s="39"/>
      <c r="ES4" s="39"/>
      <c r="EW4" s="39"/>
      <c r="EZ4" s="14"/>
      <c r="FA4" s="39"/>
      <c r="FE4" s="39"/>
      <c r="FI4" s="39"/>
      <c r="FM4" s="39"/>
      <c r="FQ4" s="39"/>
      <c r="FU4" s="39"/>
      <c r="FY4" s="39"/>
      <c r="GB4" s="14"/>
      <c r="GC4" s="39"/>
      <c r="GF4" s="14"/>
      <c r="GG4" s="39"/>
      <c r="GJ4" s="14"/>
      <c r="GK4" s="39"/>
      <c r="GO4" s="39"/>
      <c r="GR4" s="14"/>
      <c r="GS4" s="39"/>
      <c r="GV4" s="14"/>
      <c r="GW4" s="39"/>
      <c r="GZ4" s="14"/>
      <c r="HA4" s="39"/>
      <c r="HD4" s="14"/>
      <c r="HE4" s="39"/>
      <c r="HH4" s="14"/>
      <c r="HI4" s="39"/>
      <c r="HL4" s="14"/>
      <c r="HM4" s="39"/>
      <c r="HP4" s="14"/>
      <c r="HQ4" s="39"/>
      <c r="HU4" s="39"/>
      <c r="IR4" s="14"/>
      <c r="IS4" s="39"/>
      <c r="IV4" s="14"/>
      <c r="IW4" s="39"/>
      <c r="JA4" s="39"/>
      <c r="JD4" s="14"/>
      <c r="JE4" s="39"/>
      <c r="JH4" s="14"/>
      <c r="JI4" s="14"/>
      <c r="JJ4" s="39"/>
      <c r="JM4" s="14"/>
      <c r="JN4" s="39"/>
      <c r="JQ4" s="14"/>
      <c r="JR4" s="14"/>
      <c r="JS4" s="39"/>
      <c r="JV4" s="14"/>
      <c r="JW4" s="39"/>
      <c r="JZ4" s="14"/>
      <c r="KA4" s="39"/>
      <c r="KD4" s="14"/>
      <c r="KE4" s="39"/>
      <c r="KH4" s="14"/>
      <c r="KI4" s="39"/>
      <c r="KJ4" s="14"/>
      <c r="KK4" s="39"/>
      <c r="KN4" s="14"/>
      <c r="KO4" s="39"/>
      <c r="KP4" s="14"/>
      <c r="KQ4" s="39"/>
      <c r="KT4" s="14"/>
      <c r="KU4" s="39"/>
      <c r="KY4" s="39"/>
      <c r="LP4" s="14"/>
      <c r="LQ4" s="39"/>
      <c r="LT4" s="14"/>
      <c r="LU4" s="39"/>
      <c r="LY4" s="39"/>
      <c r="MB4" s="14"/>
      <c r="MC4" s="39"/>
      <c r="MG4" s="39"/>
      <c r="MJ4" s="14"/>
      <c r="MK4" s="39"/>
      <c r="MN4" s="14"/>
      <c r="MO4" s="39"/>
      <c r="MS4" s="39"/>
      <c r="MV4" s="14"/>
      <c r="MW4" s="39"/>
      <c r="NB4" s="14"/>
      <c r="NC4" s="39"/>
      <c r="NE4" s="39"/>
      <c r="NP4" s="39"/>
      <c r="NQ4" s="14"/>
      <c r="NR4" s="14"/>
      <c r="NT4" s="39"/>
      <c r="NU4" s="14"/>
      <c r="OH4" s="39"/>
      <c r="OJ4" s="14"/>
      <c r="PB4" s="39"/>
      <c r="PD4" s="14"/>
      <c r="PV4" s="39"/>
      <c r="PX4" s="14"/>
      <c r="QP4" s="39"/>
      <c r="QR4" s="14"/>
      <c r="RJ4" s="39"/>
      <c r="RL4" s="14"/>
      <c r="SD4" s="39"/>
      <c r="SF4" s="14"/>
      <c r="SX4" s="39"/>
      <c r="SZ4" s="14"/>
      <c r="TR4" s="39"/>
      <c r="TT4" s="14"/>
      <c r="UL4" s="39"/>
      <c r="UN4" s="14"/>
      <c r="VF4" s="39"/>
      <c r="VH4" s="14"/>
      <c r="VZ4" s="39"/>
      <c r="WB4" s="14"/>
      <c r="WT4" s="39"/>
      <c r="WV4" s="14"/>
      <c r="XN4" s="39"/>
      <c r="XP4" s="14"/>
      <c r="YH4" s="39"/>
      <c r="YJ4" s="14"/>
      <c r="ZB4" s="39"/>
      <c r="ZD4" s="14"/>
      <c r="ZV4" s="39"/>
      <c r="ZX4" s="14"/>
      <c r="AAP4" s="39"/>
      <c r="AAR4" s="14"/>
      <c r="ABJ4" s="39"/>
      <c r="ABL4" s="14"/>
      <c r="ACD4" s="39"/>
      <c r="ACF4" s="14"/>
      <c r="ACX4" s="39"/>
      <c r="ACZ4" s="14"/>
      <c r="ADR4" s="39"/>
      <c r="ADT4" s="14"/>
      <c r="AFH4" s="8"/>
      <c r="AFI4" s="8"/>
      <c r="AFJ4" s="8"/>
      <c r="AFK4" s="8"/>
      <c r="AFL4" s="8"/>
      <c r="AFM4" s="8"/>
    </row>
    <row r="5" spans="1:984" ht="14.4" customHeight="1" x14ac:dyDescent="0.35">
      <c r="A5" s="34" t="s">
        <v>2</v>
      </c>
      <c r="B5" s="34" t="s">
        <v>41</v>
      </c>
      <c r="C5" s="35" t="s">
        <v>42</v>
      </c>
      <c r="D5" s="36">
        <v>24</v>
      </c>
      <c r="E5" s="29">
        <v>107.3329</v>
      </c>
      <c r="F5" s="28">
        <f>Table2[[#This Row],[Amount]]*Table2[[#This Row],[Purchase 
Price]]</f>
        <v>2575.9895999999999</v>
      </c>
      <c r="G5" s="30" t="s">
        <v>30</v>
      </c>
      <c r="H5" s="28">
        <v>251.5</v>
      </c>
      <c r="I5" s="28">
        <f t="shared" si="0"/>
        <v>21536.448</v>
      </c>
      <c r="J5" s="37">
        <v>42810</v>
      </c>
      <c r="L5" s="34" t="s">
        <v>31</v>
      </c>
      <c r="M5" s="38" t="s">
        <v>32</v>
      </c>
      <c r="N5" s="38" t="s">
        <v>33</v>
      </c>
      <c r="O5" s="38" t="s">
        <v>34</v>
      </c>
      <c r="P5" s="38" t="s">
        <v>35</v>
      </c>
      <c r="Q5" s="38" t="s">
        <v>36</v>
      </c>
      <c r="R5" s="10"/>
      <c r="S5" s="39">
        <f t="shared" si="1"/>
        <v>1.3431771618953743</v>
      </c>
      <c r="T5" s="10"/>
      <c r="U5" s="39"/>
      <c r="V5" s="39"/>
      <c r="Y5" s="10"/>
      <c r="AH5" s="14"/>
      <c r="AI5" s="39"/>
      <c r="AM5" s="39"/>
      <c r="AQ5" s="39"/>
      <c r="AU5" s="39"/>
      <c r="AY5" s="39"/>
      <c r="BC5" s="39"/>
      <c r="BF5" s="14"/>
      <c r="BG5" s="39"/>
      <c r="BK5" s="39"/>
      <c r="BO5" s="39"/>
      <c r="BS5" s="39"/>
      <c r="BW5" s="39"/>
      <c r="CA5" s="39"/>
      <c r="CE5" s="39"/>
      <c r="CH5" s="14"/>
      <c r="CI5" s="39"/>
      <c r="CL5" s="14"/>
      <c r="CM5" s="39"/>
      <c r="CP5" s="14"/>
      <c r="CQ5" s="39"/>
      <c r="CU5" s="39"/>
      <c r="CX5" s="14"/>
      <c r="CY5" s="39"/>
      <c r="DB5" s="14"/>
      <c r="DC5" s="39"/>
      <c r="DF5" s="14"/>
      <c r="DG5" s="39"/>
      <c r="DJ5" s="14"/>
      <c r="DK5" s="39"/>
      <c r="DN5" s="14"/>
      <c r="DO5" s="39"/>
      <c r="DR5" s="14"/>
      <c r="DS5" s="39"/>
      <c r="DV5" s="14"/>
      <c r="DW5" s="39"/>
      <c r="EA5" s="39"/>
      <c r="EG5" s="39"/>
      <c r="EK5" s="39"/>
      <c r="EO5" s="39"/>
      <c r="ES5" s="39"/>
      <c r="EW5" s="39"/>
      <c r="EZ5" s="14"/>
      <c r="FA5" s="39"/>
      <c r="FE5" s="39"/>
      <c r="FI5" s="39"/>
      <c r="FM5" s="39"/>
      <c r="FQ5" s="39"/>
      <c r="FU5" s="39"/>
      <c r="FY5" s="39"/>
      <c r="GB5" s="14"/>
      <c r="GC5" s="39"/>
      <c r="GF5" s="14"/>
      <c r="GG5" s="39"/>
      <c r="GJ5" s="14"/>
      <c r="GK5" s="39"/>
      <c r="GO5" s="39"/>
      <c r="GR5" s="14"/>
      <c r="GS5" s="39"/>
      <c r="GV5" s="14"/>
      <c r="GW5" s="39"/>
      <c r="GZ5" s="14"/>
      <c r="HA5" s="39"/>
      <c r="HD5" s="14"/>
      <c r="HE5" s="39"/>
      <c r="HH5" s="14"/>
      <c r="HI5" s="39"/>
      <c r="HL5" s="14"/>
      <c r="HM5" s="39"/>
      <c r="HP5" s="14"/>
      <c r="HQ5" s="39"/>
      <c r="HU5" s="39"/>
      <c r="IR5" s="14"/>
      <c r="IS5" s="39"/>
      <c r="IV5" s="14"/>
      <c r="IW5" s="39"/>
      <c r="JA5" s="39"/>
      <c r="JD5" s="14"/>
      <c r="JE5" s="39"/>
      <c r="JH5" s="14"/>
      <c r="JI5" s="14"/>
      <c r="JJ5" s="39"/>
      <c r="JM5" s="14"/>
      <c r="JN5" s="39"/>
      <c r="JQ5" s="14"/>
      <c r="JR5" s="14"/>
      <c r="JS5" s="39"/>
      <c r="JV5" s="14"/>
      <c r="JW5" s="39"/>
      <c r="JZ5" s="14"/>
      <c r="KA5" s="39"/>
      <c r="KD5" s="14"/>
      <c r="KE5" s="39"/>
      <c r="KH5" s="14"/>
      <c r="KI5" s="39"/>
      <c r="KJ5" s="14"/>
      <c r="KK5" s="39"/>
      <c r="KN5" s="14"/>
      <c r="KO5" s="39"/>
      <c r="KP5" s="14"/>
      <c r="KQ5" s="39"/>
      <c r="KT5" s="14"/>
      <c r="KU5" s="39"/>
      <c r="KY5" s="39"/>
      <c r="LP5" s="14"/>
      <c r="LQ5" s="39"/>
      <c r="LT5" s="14"/>
      <c r="LU5" s="39"/>
      <c r="LY5" s="39"/>
      <c r="MB5" s="14"/>
      <c r="MC5" s="39"/>
      <c r="MG5" s="39"/>
      <c r="MJ5" s="14"/>
      <c r="MK5" s="39"/>
      <c r="MN5" s="14"/>
      <c r="MO5" s="39"/>
      <c r="MS5" s="39"/>
      <c r="MV5" s="14"/>
      <c r="MW5" s="39"/>
      <c r="NB5" s="14"/>
      <c r="NC5" s="39"/>
      <c r="NE5" s="39"/>
      <c r="NP5" s="39"/>
      <c r="NQ5" s="14"/>
      <c r="NR5" s="14"/>
      <c r="NT5" s="39"/>
      <c r="NU5" s="14"/>
      <c r="OH5" s="39"/>
      <c r="OJ5" s="14"/>
      <c r="PB5" s="39"/>
      <c r="PD5" s="14"/>
      <c r="PV5" s="39"/>
      <c r="PX5" s="14"/>
      <c r="QP5" s="39"/>
      <c r="QR5" s="14"/>
      <c r="RJ5" s="39"/>
      <c r="RL5" s="14"/>
      <c r="SD5" s="39"/>
      <c r="SF5" s="14"/>
      <c r="SX5" s="39"/>
      <c r="SZ5" s="14"/>
      <c r="TR5" s="39"/>
      <c r="TT5" s="14"/>
      <c r="UL5" s="39"/>
      <c r="UN5" s="14"/>
      <c r="VF5" s="39"/>
      <c r="VH5" s="14"/>
      <c r="VZ5" s="39"/>
      <c r="WB5" s="14"/>
      <c r="WT5" s="39"/>
      <c r="WV5" s="14"/>
      <c r="XN5" s="39"/>
      <c r="XP5" s="14"/>
      <c r="YH5" s="39"/>
      <c r="YJ5" s="14"/>
      <c r="ZB5" s="39"/>
      <c r="ZD5" s="14"/>
      <c r="ZV5" s="39"/>
      <c r="ZX5" s="14"/>
      <c r="AAP5" s="39"/>
      <c r="AAR5" s="14"/>
      <c r="ABJ5" s="39"/>
      <c r="ABL5" s="14"/>
      <c r="ACD5" s="39"/>
      <c r="ACF5" s="14"/>
      <c r="ACX5" s="39"/>
      <c r="ACZ5" s="14"/>
      <c r="ADR5" s="39"/>
      <c r="ADT5" s="14"/>
      <c r="AFH5" s="8"/>
      <c r="AFI5" s="8"/>
      <c r="AFJ5" s="8"/>
      <c r="AFK5" s="8"/>
      <c r="AFL5" s="8"/>
      <c r="AFM5" s="8"/>
    </row>
    <row r="6" spans="1:984" ht="14.4" customHeight="1" x14ac:dyDescent="0.35">
      <c r="A6" s="34" t="s">
        <v>2</v>
      </c>
      <c r="B6" s="34" t="s">
        <v>43</v>
      </c>
      <c r="C6" s="35" t="s">
        <v>44</v>
      </c>
      <c r="D6" s="36">
        <v>54</v>
      </c>
      <c r="E6" s="29">
        <v>17.765000000000001</v>
      </c>
      <c r="F6" s="28">
        <f>Table2[[#This Row],[Amount]]*Table2[[#This Row],[Purchase 
Price]]</f>
        <v>959.31000000000006</v>
      </c>
      <c r="G6" s="30" t="s">
        <v>30</v>
      </c>
      <c r="H6" s="28">
        <v>43.26</v>
      </c>
      <c r="I6" s="28">
        <f t="shared" si="0"/>
        <v>8334.9907199999998</v>
      </c>
      <c r="J6" s="37">
        <v>42810</v>
      </c>
      <c r="L6" s="34" t="s">
        <v>31</v>
      </c>
      <c r="M6" s="38" t="s">
        <v>32</v>
      </c>
      <c r="N6" s="38" t="s">
        <v>33</v>
      </c>
      <c r="O6" s="38" t="s">
        <v>34</v>
      </c>
      <c r="P6" s="38" t="s">
        <v>35</v>
      </c>
      <c r="Q6" s="38" t="s">
        <v>36</v>
      </c>
      <c r="R6" s="10"/>
      <c r="S6" s="39">
        <f t="shared" si="1"/>
        <v>1.4351252462707569</v>
      </c>
      <c r="T6" s="10"/>
      <c r="U6" s="39"/>
      <c r="V6" s="39"/>
      <c r="Y6" s="10"/>
      <c r="AFH6" s="8"/>
      <c r="AFI6" s="8"/>
      <c r="AFJ6" s="8"/>
      <c r="AFK6" s="8"/>
      <c r="AFL6" s="8"/>
      <c r="AFM6" s="8"/>
    </row>
    <row r="7" spans="1:984" ht="14.4" customHeight="1" x14ac:dyDescent="0.35">
      <c r="A7" s="34" t="s">
        <v>2</v>
      </c>
      <c r="B7" s="34" t="s">
        <v>45</v>
      </c>
      <c r="C7" s="35" t="s">
        <v>46</v>
      </c>
      <c r="D7" s="36">
        <v>55</v>
      </c>
      <c r="E7" s="29">
        <v>50.181600000000003</v>
      </c>
      <c r="F7" s="28">
        <f>Table2[[#This Row],[Amount]]*Table2[[#This Row],[Purchase 
Price]]</f>
        <v>2759.9880000000003</v>
      </c>
      <c r="G7" s="30" t="s">
        <v>30</v>
      </c>
      <c r="H7" s="28">
        <v>101.1</v>
      </c>
      <c r="I7" s="28">
        <f t="shared" si="0"/>
        <v>19839.864000000001</v>
      </c>
      <c r="J7" s="37">
        <v>42810</v>
      </c>
      <c r="L7" s="34" t="s">
        <v>31</v>
      </c>
      <c r="M7" s="38" t="s">
        <v>32</v>
      </c>
      <c r="N7" s="38" t="s">
        <v>33</v>
      </c>
      <c r="O7" s="38" t="s">
        <v>34</v>
      </c>
      <c r="P7" s="38" t="s">
        <v>35</v>
      </c>
      <c r="Q7" s="38" t="s">
        <v>36</v>
      </c>
      <c r="R7" s="10"/>
      <c r="S7" s="39">
        <f t="shared" si="1"/>
        <v>1.0146826725333586</v>
      </c>
      <c r="T7" s="10"/>
      <c r="U7" s="39"/>
      <c r="V7" s="39"/>
      <c r="Y7" s="10"/>
      <c r="AFH7" s="8"/>
      <c r="AFI7" s="8"/>
      <c r="AFJ7" s="8"/>
      <c r="AFK7" s="8"/>
      <c r="AFL7" s="8"/>
      <c r="AFM7" s="8"/>
    </row>
    <row r="8" spans="1:984" ht="14.4" customHeight="1" x14ac:dyDescent="0.35">
      <c r="A8" s="34" t="s">
        <v>2</v>
      </c>
      <c r="B8" s="34" t="s">
        <v>47</v>
      </c>
      <c r="C8" s="35" t="s">
        <v>48</v>
      </c>
      <c r="D8" s="36">
        <v>110</v>
      </c>
      <c r="E8" s="29">
        <v>27.35</v>
      </c>
      <c r="F8" s="28">
        <f>Table2[[#This Row],[Amount]]*Table2[[#This Row],[Purchase 
Price]]</f>
        <v>3008.5</v>
      </c>
      <c r="G8" s="30" t="s">
        <v>30</v>
      </c>
      <c r="H8" s="28">
        <v>51.89</v>
      </c>
      <c r="I8" s="28">
        <f t="shared" si="0"/>
        <v>20365.787199999999</v>
      </c>
      <c r="J8" s="37">
        <v>42810</v>
      </c>
      <c r="L8" s="34" t="s">
        <v>31</v>
      </c>
      <c r="M8" s="38" t="s">
        <v>32</v>
      </c>
      <c r="N8" s="38" t="s">
        <v>33</v>
      </c>
      <c r="O8" s="38" t="s">
        <v>34</v>
      </c>
      <c r="P8" s="38" t="s">
        <v>35</v>
      </c>
      <c r="Q8" s="38" t="s">
        <v>36</v>
      </c>
      <c r="R8" s="10"/>
      <c r="S8" s="39">
        <f t="shared" si="1"/>
        <v>0.89725776965265069</v>
      </c>
      <c r="T8" s="10"/>
      <c r="U8" s="39"/>
      <c r="V8" s="39"/>
      <c r="Y8" s="10"/>
      <c r="AFH8" s="8"/>
      <c r="AFI8" s="8"/>
      <c r="AFJ8" s="8"/>
      <c r="AFK8" s="8"/>
      <c r="AFL8" s="8"/>
      <c r="AFM8" s="8"/>
    </row>
    <row r="9" spans="1:984" ht="14.4" customHeight="1" x14ac:dyDescent="0.35">
      <c r="A9" s="34" t="s">
        <v>2</v>
      </c>
      <c r="B9" s="34" t="s">
        <v>49</v>
      </c>
      <c r="C9" s="35" t="s">
        <v>50</v>
      </c>
      <c r="D9" s="36">
        <v>292</v>
      </c>
      <c r="E9" s="29">
        <v>17.059999999999999</v>
      </c>
      <c r="F9" s="28">
        <f>Table2[[#This Row],[Amount]]*Table2[[#This Row],[Purchase 
Price]]</f>
        <v>4981.5199999999995</v>
      </c>
      <c r="G9" s="30" t="s">
        <v>30</v>
      </c>
      <c r="H9" s="28">
        <v>27.06</v>
      </c>
      <c r="I9" s="28">
        <f t="shared" si="0"/>
        <v>28192.623359999998</v>
      </c>
      <c r="J9" s="37">
        <v>42810</v>
      </c>
      <c r="L9" s="34" t="s">
        <v>31</v>
      </c>
      <c r="M9" s="38" t="s">
        <v>32</v>
      </c>
      <c r="N9" s="38" t="s">
        <v>33</v>
      </c>
      <c r="O9" s="38" t="s">
        <v>34</v>
      </c>
      <c r="P9" s="38" t="s">
        <v>35</v>
      </c>
      <c r="Q9" s="38" t="s">
        <v>36</v>
      </c>
      <c r="R9" s="10">
        <v>18</v>
      </c>
      <c r="S9" s="39">
        <f t="shared" si="1"/>
        <v>0.58616647127784294</v>
      </c>
      <c r="T9" s="10"/>
      <c r="U9" s="39"/>
      <c r="V9" s="39"/>
      <c r="Y9" s="10"/>
      <c r="AFH9" s="8"/>
      <c r="AFI9" s="8"/>
      <c r="AFJ9" s="8"/>
      <c r="AFK9" s="8"/>
      <c r="AFL9" s="8"/>
      <c r="AFM9" s="8"/>
    </row>
    <row r="10" spans="1:984" ht="14.4" customHeight="1" x14ac:dyDescent="0.35">
      <c r="A10" s="34" t="s">
        <v>2</v>
      </c>
      <c r="B10" s="34" t="s">
        <v>51</v>
      </c>
      <c r="C10" s="35" t="s">
        <v>52</v>
      </c>
      <c r="D10" s="36">
        <v>30</v>
      </c>
      <c r="E10" s="29">
        <v>102.6</v>
      </c>
      <c r="F10" s="28">
        <f>Table2[[#This Row],[Amount]]*Table2[[#This Row],[Purchase 
Price]]</f>
        <v>3078</v>
      </c>
      <c r="G10" s="30" t="s">
        <v>30</v>
      </c>
      <c r="H10" s="28">
        <v>94.82</v>
      </c>
      <c r="I10" s="28">
        <f t="shared" si="0"/>
        <v>10149.532799999999</v>
      </c>
      <c r="J10" s="37">
        <v>42810</v>
      </c>
      <c r="L10" s="34" t="s">
        <v>31</v>
      </c>
      <c r="M10" s="38" t="s">
        <v>32</v>
      </c>
      <c r="N10" s="38" t="s">
        <v>33</v>
      </c>
      <c r="O10" s="38" t="s">
        <v>34</v>
      </c>
      <c r="P10" s="38" t="s">
        <v>35</v>
      </c>
      <c r="Q10" s="38" t="s">
        <v>36</v>
      </c>
      <c r="R10" s="10"/>
      <c r="S10" s="39">
        <f t="shared" si="1"/>
        <v>-7.582846003898637E-2</v>
      </c>
      <c r="T10" s="10"/>
      <c r="U10" s="39"/>
      <c r="V10" s="39"/>
      <c r="Y10" s="10"/>
      <c r="AFH10" s="8"/>
      <c r="AFI10" s="8"/>
      <c r="AFJ10" s="8"/>
      <c r="AFK10" s="8"/>
      <c r="AFL10" s="8"/>
      <c r="AFM10" s="8"/>
    </row>
    <row r="11" spans="1:984" ht="14.4" customHeight="1" x14ac:dyDescent="0.35">
      <c r="A11" s="34" t="s">
        <v>2</v>
      </c>
      <c r="B11" s="34" t="s">
        <v>53</v>
      </c>
      <c r="C11" s="35" t="s">
        <v>54</v>
      </c>
      <c r="D11" s="36">
        <v>39</v>
      </c>
      <c r="E11" s="29">
        <v>18.4862</v>
      </c>
      <c r="F11" s="28">
        <f>Table2[[#This Row],[Amount]]*Table2[[#This Row],[Purchase 
Price]]</f>
        <v>720.96180000000004</v>
      </c>
      <c r="G11" s="30" t="s">
        <v>30</v>
      </c>
      <c r="H11" s="28">
        <v>22.49</v>
      </c>
      <c r="I11" s="28">
        <f t="shared" si="0"/>
        <v>3129.5284799999995</v>
      </c>
      <c r="J11" s="37">
        <v>42810</v>
      </c>
      <c r="L11" s="34" t="s">
        <v>31</v>
      </c>
      <c r="M11" s="38" t="s">
        <v>32</v>
      </c>
      <c r="N11" s="38" t="s">
        <v>33</v>
      </c>
      <c r="O11" s="38" t="s">
        <v>34</v>
      </c>
      <c r="P11" s="38" t="s">
        <v>55</v>
      </c>
      <c r="Q11" s="38" t="s">
        <v>56</v>
      </c>
      <c r="R11" s="10">
        <v>21</v>
      </c>
      <c r="S11" s="39">
        <f t="shared" si="1"/>
        <v>0.21658318096742427</v>
      </c>
      <c r="T11" s="10"/>
      <c r="U11" s="39"/>
      <c r="V11" s="39"/>
      <c r="Y11" s="10"/>
      <c r="AFH11" s="8"/>
      <c r="AFI11" s="8"/>
      <c r="AFJ11" s="8"/>
      <c r="AFK11" s="8"/>
      <c r="AFL11" s="8"/>
      <c r="AFM11" s="8"/>
    </row>
    <row r="12" spans="1:984" ht="14.4" customHeight="1" x14ac:dyDescent="0.35">
      <c r="A12" s="34" t="s">
        <v>2</v>
      </c>
      <c r="B12" s="34" t="s">
        <v>57</v>
      </c>
      <c r="C12" s="35">
        <v>0</v>
      </c>
      <c r="D12" s="36">
        <v>364</v>
      </c>
      <c r="E12" s="29">
        <v>1</v>
      </c>
      <c r="F12" s="28">
        <f>Table2[[#This Row],[Amount]]*Table2[[#This Row],[Purchase 
Price]]</f>
        <v>364</v>
      </c>
      <c r="G12" s="30" t="s">
        <v>30</v>
      </c>
      <c r="H12" s="28">
        <v>1</v>
      </c>
      <c r="I12" s="28">
        <f t="shared" si="0"/>
        <v>1298.752</v>
      </c>
      <c r="L12" s="34" t="s">
        <v>58</v>
      </c>
      <c r="M12" s="38" t="s">
        <v>59</v>
      </c>
      <c r="N12" s="38" t="s">
        <v>33</v>
      </c>
      <c r="O12" s="38" t="s">
        <v>60</v>
      </c>
      <c r="P12" s="38" t="s">
        <v>57</v>
      </c>
      <c r="Q12" s="38" t="s">
        <v>57</v>
      </c>
      <c r="R12" s="10"/>
      <c r="S12" s="39">
        <f t="shared" si="1"/>
        <v>0</v>
      </c>
      <c r="T12" s="10"/>
      <c r="U12" s="39"/>
      <c r="V12" s="39"/>
      <c r="Y12" s="10"/>
      <c r="AFH12" s="8"/>
      <c r="AFI12" s="8"/>
      <c r="AFJ12" s="8"/>
      <c r="AFK12" s="8"/>
      <c r="AFL12" s="8"/>
      <c r="AFM12" s="8"/>
    </row>
    <row r="13" spans="1:984" ht="14.4" customHeight="1" x14ac:dyDescent="0.35">
      <c r="A13" s="34" t="s">
        <v>2</v>
      </c>
      <c r="B13" s="34" t="s">
        <v>61</v>
      </c>
      <c r="C13" s="35" t="s">
        <v>62</v>
      </c>
      <c r="D13" s="36">
        <v>19</v>
      </c>
      <c r="E13" s="29">
        <v>162.32</v>
      </c>
      <c r="F13" s="28">
        <f>Table2[[#This Row],[Amount]]*Table2[[#This Row],[Purchase 
Price]]</f>
        <v>3084.08</v>
      </c>
      <c r="G13" s="30" t="s">
        <v>30</v>
      </c>
      <c r="H13" s="28">
        <v>163.21</v>
      </c>
      <c r="I13" s="28">
        <f t="shared" si="0"/>
        <v>11064.332320000001</v>
      </c>
      <c r="J13" s="37">
        <v>42810</v>
      </c>
      <c r="L13" s="34" t="s">
        <v>31</v>
      </c>
      <c r="M13" s="38" t="s">
        <v>32</v>
      </c>
      <c r="N13" s="38" t="s">
        <v>33</v>
      </c>
      <c r="O13" s="38" t="s">
        <v>34</v>
      </c>
      <c r="P13" s="38" t="s">
        <v>35</v>
      </c>
      <c r="Q13" s="38" t="s">
        <v>36</v>
      </c>
      <c r="R13" s="10">
        <v>22</v>
      </c>
      <c r="S13" s="39">
        <f t="shared" si="1"/>
        <v>5.4829965500247336E-3</v>
      </c>
      <c r="T13" s="10"/>
      <c r="U13" s="39"/>
      <c r="V13" s="39"/>
      <c r="Y13" s="10"/>
      <c r="AFH13" s="8"/>
      <c r="AFI13" s="8"/>
      <c r="AFJ13" s="8"/>
      <c r="AFK13" s="8"/>
      <c r="AFL13" s="8"/>
      <c r="AFM13" s="8"/>
    </row>
    <row r="14" spans="1:984" s="23" customFormat="1" ht="14.4" customHeight="1" x14ac:dyDescent="0.35">
      <c r="A14" s="34" t="s">
        <v>2</v>
      </c>
      <c r="B14" s="34" t="s">
        <v>240</v>
      </c>
      <c r="C14" s="35" t="s">
        <v>241</v>
      </c>
      <c r="D14" s="36">
        <v>110</v>
      </c>
      <c r="E14" s="29">
        <v>30.059000000000001</v>
      </c>
      <c r="F14" s="28">
        <f>Table2[[#This Row],[Amount]]*Table2[[#This Row],[Purchase 
Price]]</f>
        <v>3306.4900000000002</v>
      </c>
      <c r="G14" s="30" t="s">
        <v>30</v>
      </c>
      <c r="H14" s="28">
        <v>163.21</v>
      </c>
      <c r="I14" s="28">
        <f t="shared" ref="I14" si="2">IF($G14="USD", $D14*H14*Dollar_Shekel, $D14*H14/100)</f>
        <v>64056.660800000012</v>
      </c>
      <c r="J14" s="37">
        <v>42810</v>
      </c>
      <c r="K14" s="38"/>
      <c r="L14" s="34" t="s">
        <v>31</v>
      </c>
      <c r="M14" s="38" t="s">
        <v>32</v>
      </c>
      <c r="N14" s="38" t="s">
        <v>33</v>
      </c>
      <c r="O14" s="38" t="s">
        <v>34</v>
      </c>
      <c r="P14" s="38" t="s">
        <v>35</v>
      </c>
      <c r="Q14" s="38" t="s">
        <v>36</v>
      </c>
      <c r="R14" s="10">
        <v>22</v>
      </c>
      <c r="S14" s="39">
        <f t="shared" ref="S14" si="3">(H14-E14)/E14</f>
        <v>4.429655011810107</v>
      </c>
      <c r="T14" s="10"/>
      <c r="U14" s="39"/>
      <c r="V14" s="39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</row>
    <row r="15" spans="1:984" ht="14.4" customHeight="1" x14ac:dyDescent="0.35">
      <c r="A15" s="34" t="s">
        <v>3</v>
      </c>
      <c r="B15" s="34" t="s">
        <v>63</v>
      </c>
      <c r="C15" s="35" t="s">
        <v>64</v>
      </c>
      <c r="D15" s="36">
        <v>1375</v>
      </c>
      <c r="E15" s="36">
        <v>3292.5232727272728</v>
      </c>
      <c r="F15" s="28">
        <f>Table2[[#This Row],[Amount]]*Table2[[#This Row],[Purchase 
Price]]/100</f>
        <v>45272.195</v>
      </c>
      <c r="G15" s="30" t="s">
        <v>65</v>
      </c>
      <c r="H15" s="28">
        <v>3596.17</v>
      </c>
      <c r="I15" s="28">
        <f t="shared" si="0"/>
        <v>49447.337500000001</v>
      </c>
      <c r="J15" s="37">
        <v>42810</v>
      </c>
      <c r="K15" s="38">
        <v>2.7000000000000001E-3</v>
      </c>
      <c r="L15" s="34" t="s">
        <v>66</v>
      </c>
      <c r="M15" s="38" t="s">
        <v>67</v>
      </c>
      <c r="N15" s="38" t="s">
        <v>68</v>
      </c>
      <c r="O15" s="38" t="s">
        <v>69</v>
      </c>
      <c r="P15" s="38" t="s">
        <v>70</v>
      </c>
      <c r="Q15" s="38" t="s">
        <v>71</v>
      </c>
      <c r="R15" s="10"/>
      <c r="S15" s="39">
        <f t="shared" si="1"/>
        <v>9.2223107362035345E-2</v>
      </c>
      <c r="T15" s="10"/>
      <c r="U15" s="39"/>
      <c r="V15" s="39"/>
      <c r="Y15" s="10"/>
      <c r="AFH15" s="8"/>
      <c r="AFI15" s="8"/>
      <c r="AFJ15" s="8"/>
      <c r="AFK15" s="8"/>
      <c r="AFL15" s="8"/>
      <c r="AFM15" s="8"/>
      <c r="AGE15" s="1"/>
      <c r="AGI15" s="10"/>
      <c r="AGO15" s="14"/>
      <c r="AGV15" s="10"/>
      <c r="AHK15" s="1"/>
      <c r="AHO15" s="10"/>
      <c r="AJV15" s="14"/>
      <c r="AKC15" s="10"/>
      <c r="AKR15" s="1"/>
      <c r="AKV15" s="10"/>
    </row>
    <row r="16" spans="1:984" x14ac:dyDescent="0.35">
      <c r="A16" s="34" t="s">
        <v>3</v>
      </c>
      <c r="B16" s="34" t="s">
        <v>72</v>
      </c>
      <c r="C16" s="35" t="s">
        <v>73</v>
      </c>
      <c r="D16" s="36">
        <v>1500</v>
      </c>
      <c r="E16" s="29">
        <v>1186.56</v>
      </c>
      <c r="F16" s="28">
        <f>Table2[[#This Row],[Amount]]*Table2[[#This Row],[Purchase 
Price]]/100</f>
        <v>17798.400000000001</v>
      </c>
      <c r="G16" s="30" t="s">
        <v>65</v>
      </c>
      <c r="H16" s="28">
        <v>1519</v>
      </c>
      <c r="I16" s="28">
        <f t="shared" si="0"/>
        <v>22785</v>
      </c>
      <c r="J16" s="37">
        <v>42810</v>
      </c>
      <c r="K16" s="38">
        <v>-9.7000000000000003E-3</v>
      </c>
      <c r="L16" s="34" t="s">
        <v>66</v>
      </c>
      <c r="M16" s="38" t="s">
        <v>32</v>
      </c>
      <c r="N16" s="38" t="s">
        <v>68</v>
      </c>
      <c r="O16" s="38" t="s">
        <v>35</v>
      </c>
      <c r="P16" s="38" t="s">
        <v>36</v>
      </c>
      <c r="Q16" s="38" t="s">
        <v>74</v>
      </c>
      <c r="R16" s="10"/>
      <c r="S16" s="39">
        <f t="shared" si="1"/>
        <v>0.28017125134843585</v>
      </c>
      <c r="T16" s="10"/>
      <c r="U16" s="39"/>
      <c r="V16" s="39"/>
      <c r="Y16" s="10"/>
      <c r="AFH16" s="8"/>
      <c r="AFI16" s="8"/>
      <c r="AFJ16" s="8"/>
      <c r="AFK16" s="8"/>
      <c r="AFL16" s="8"/>
      <c r="AFM16" s="8"/>
      <c r="AGE16" s="14"/>
      <c r="AGK16" s="1"/>
      <c r="AGR16" s="1"/>
      <c r="AHK16" s="14"/>
      <c r="AJR16" s="1"/>
      <c r="AJY16" s="1"/>
      <c r="AKR16" s="14"/>
    </row>
    <row r="17" spans="1:876" x14ac:dyDescent="0.35">
      <c r="A17" s="34" t="s">
        <v>3</v>
      </c>
      <c r="B17" s="34" t="s">
        <v>75</v>
      </c>
      <c r="C17" s="35" t="s">
        <v>76</v>
      </c>
      <c r="D17" s="36">
        <v>7900</v>
      </c>
      <c r="E17" s="29">
        <v>261.7</v>
      </c>
      <c r="F17" s="28">
        <f>Table2[[#This Row],[Amount]]*Table2[[#This Row],[Purchase 
Price]]/100</f>
        <v>20674.3</v>
      </c>
      <c r="G17" s="30" t="s">
        <v>65</v>
      </c>
      <c r="H17" s="28">
        <v>264.27</v>
      </c>
      <c r="I17" s="28">
        <f t="shared" si="0"/>
        <v>20877.329999999998</v>
      </c>
      <c r="J17" s="37">
        <v>42810</v>
      </c>
      <c r="K17" s="38">
        <v>2.5000000000000001E-3</v>
      </c>
      <c r="L17" s="34" t="s">
        <v>66</v>
      </c>
      <c r="M17" s="38" t="s">
        <v>67</v>
      </c>
      <c r="N17" s="38" t="s">
        <v>68</v>
      </c>
      <c r="O17" s="38" t="s">
        <v>77</v>
      </c>
      <c r="P17" s="38" t="s">
        <v>78</v>
      </c>
      <c r="Q17" s="38" t="s">
        <v>71</v>
      </c>
      <c r="R17" s="10"/>
      <c r="S17" s="39">
        <f t="shared" si="1"/>
        <v>9.8204050439434209E-3</v>
      </c>
      <c r="T17" s="10"/>
      <c r="U17" s="39"/>
      <c r="V17" s="39"/>
      <c r="Y17" s="10"/>
      <c r="AFH17" s="8"/>
      <c r="AFI17" s="8"/>
      <c r="AFJ17" s="8"/>
      <c r="AFK17" s="8"/>
      <c r="AFL17" s="8"/>
      <c r="AFM17" s="8"/>
    </row>
    <row r="18" spans="1:876" x14ac:dyDescent="0.35">
      <c r="A18" s="34" t="s">
        <v>3</v>
      </c>
      <c r="B18" s="34" t="s">
        <v>79</v>
      </c>
      <c r="C18" s="35" t="s">
        <v>80</v>
      </c>
      <c r="D18" s="36">
        <v>43</v>
      </c>
      <c r="E18" s="29">
        <v>11.08</v>
      </c>
      <c r="F18" s="28">
        <f>Table2[[#This Row],[Amount]]*Table2[[#This Row],[Purchase 
Price]]</f>
        <v>476.44</v>
      </c>
      <c r="G18" s="30" t="s">
        <v>30</v>
      </c>
      <c r="H18" s="28">
        <v>60.13</v>
      </c>
      <c r="I18" s="28">
        <f t="shared" si="0"/>
        <v>9225.3851200000008</v>
      </c>
      <c r="J18" s="37">
        <v>42810</v>
      </c>
      <c r="L18" s="34" t="s">
        <v>31</v>
      </c>
      <c r="M18" s="38" t="s">
        <v>32</v>
      </c>
      <c r="N18" s="38" t="s">
        <v>33</v>
      </c>
      <c r="O18" s="38" t="s">
        <v>34</v>
      </c>
      <c r="P18" s="38" t="s">
        <v>35</v>
      </c>
      <c r="Q18" s="38" t="s">
        <v>36</v>
      </c>
      <c r="R18" s="10"/>
      <c r="S18" s="39">
        <f t="shared" si="1"/>
        <v>4.4268953068592065</v>
      </c>
      <c r="T18" s="10"/>
      <c r="U18" s="39"/>
      <c r="V18" s="39"/>
      <c r="Y18" s="10"/>
      <c r="AFH18" s="8"/>
      <c r="AFI18" s="8"/>
      <c r="AFJ18" s="8"/>
      <c r="AFK18" s="8"/>
      <c r="AFL18" s="8"/>
      <c r="AFM18" s="8"/>
    </row>
    <row r="19" spans="1:876" x14ac:dyDescent="0.35">
      <c r="A19" s="34" t="s">
        <v>3</v>
      </c>
      <c r="B19" s="34" t="s">
        <v>81</v>
      </c>
      <c r="C19" s="35" t="s">
        <v>82</v>
      </c>
      <c r="D19" s="36">
        <v>17500</v>
      </c>
      <c r="E19" s="29">
        <v>98.4</v>
      </c>
      <c r="F19" s="28">
        <f>Table2[[#This Row],[Amount]]*Table2[[#This Row],[Purchase 
Price]]/100</f>
        <v>17220</v>
      </c>
      <c r="G19" s="30" t="s">
        <v>65</v>
      </c>
      <c r="H19" s="28">
        <v>99.95</v>
      </c>
      <c r="I19" s="28">
        <f t="shared" si="0"/>
        <v>17491.25</v>
      </c>
      <c r="J19" s="37">
        <v>42810</v>
      </c>
      <c r="K19" s="38">
        <v>0</v>
      </c>
      <c r="L19" s="34" t="s">
        <v>66</v>
      </c>
      <c r="M19" s="38" t="s">
        <v>67</v>
      </c>
      <c r="N19" s="38" t="s">
        <v>68</v>
      </c>
      <c r="O19" s="38" t="s">
        <v>77</v>
      </c>
      <c r="P19" s="38" t="s">
        <v>83</v>
      </c>
      <c r="Q19" s="38" t="s">
        <v>84</v>
      </c>
      <c r="R19" s="10"/>
      <c r="S19" s="39">
        <f t="shared" si="1"/>
        <v>1.5752032520325174E-2</v>
      </c>
      <c r="T19" s="10"/>
      <c r="U19" s="39"/>
      <c r="V19" s="39"/>
      <c r="Y19" s="10"/>
      <c r="AFH19" s="8"/>
      <c r="AFI19" s="8"/>
      <c r="AFJ19" s="8"/>
      <c r="AFK19" s="8"/>
      <c r="AFL19" s="8"/>
      <c r="AFM19" s="8"/>
    </row>
    <row r="20" spans="1:876" x14ac:dyDescent="0.35">
      <c r="A20" s="34" t="s">
        <v>3</v>
      </c>
      <c r="B20" s="34" t="s">
        <v>85</v>
      </c>
      <c r="C20" s="35" t="s">
        <v>86</v>
      </c>
      <c r="D20" s="36">
        <v>25</v>
      </c>
      <c r="E20" s="29">
        <v>81.06</v>
      </c>
      <c r="F20" s="28">
        <f>Table2[[#This Row],[Amount]]*Table2[[#This Row],[Purchase 
Price]]</f>
        <v>2026.5</v>
      </c>
      <c r="G20" s="30" t="s">
        <v>30</v>
      </c>
      <c r="H20" s="28">
        <v>161.74</v>
      </c>
      <c r="I20" s="28">
        <f t="shared" si="0"/>
        <v>14427.208000000001</v>
      </c>
      <c r="J20" s="37">
        <v>42810</v>
      </c>
      <c r="L20" s="34" t="s">
        <v>31</v>
      </c>
      <c r="M20" s="38" t="s">
        <v>32</v>
      </c>
      <c r="N20" s="38" t="s">
        <v>33</v>
      </c>
      <c r="O20" s="38" t="s">
        <v>34</v>
      </c>
      <c r="P20" s="38" t="s">
        <v>55</v>
      </c>
      <c r="Q20" s="38" t="s">
        <v>56</v>
      </c>
      <c r="R20" s="10"/>
      <c r="S20" s="39">
        <f t="shared" si="1"/>
        <v>0.99531211448309898</v>
      </c>
      <c r="T20" s="10"/>
      <c r="U20" s="39"/>
      <c r="V20" s="39"/>
      <c r="Y20" s="10"/>
      <c r="AFH20" s="8"/>
      <c r="AFI20" s="8"/>
      <c r="AFJ20" s="8"/>
      <c r="AFK20" s="8"/>
      <c r="AFL20" s="8"/>
      <c r="AFM20" s="8"/>
    </row>
    <row r="21" spans="1:876" x14ac:dyDescent="0.35">
      <c r="A21" s="34" t="s">
        <v>3</v>
      </c>
      <c r="B21" s="34" t="s">
        <v>39</v>
      </c>
      <c r="C21" s="35" t="s">
        <v>40</v>
      </c>
      <c r="D21" s="36">
        <v>41</v>
      </c>
      <c r="E21" s="29">
        <v>155.91</v>
      </c>
      <c r="F21" s="28">
        <f>Table2[[#This Row],[Amount]]*Table2[[#This Row],[Purchase 
Price]]</f>
        <v>6392.3099999999995</v>
      </c>
      <c r="G21" s="30" t="s">
        <v>30</v>
      </c>
      <c r="H21" s="28">
        <v>272.14999999999998</v>
      </c>
      <c r="I21" s="28">
        <f t="shared" si="0"/>
        <v>39812.279199999997</v>
      </c>
      <c r="J21" s="37">
        <v>42810</v>
      </c>
      <c r="L21" s="34" t="s">
        <v>31</v>
      </c>
      <c r="M21" s="38" t="s">
        <v>32</v>
      </c>
      <c r="N21" s="38" t="s">
        <v>33</v>
      </c>
      <c r="O21" s="38" t="s">
        <v>34</v>
      </c>
      <c r="P21" s="38" t="s">
        <v>35</v>
      </c>
      <c r="Q21" s="38" t="s">
        <v>36</v>
      </c>
      <c r="R21" s="10"/>
      <c r="S21" s="39">
        <f t="shared" si="1"/>
        <v>0.74555833493682244</v>
      </c>
      <c r="T21" s="10"/>
      <c r="U21" s="39"/>
      <c r="V21" s="39"/>
      <c r="Y21" s="10"/>
      <c r="AFH21" s="8"/>
      <c r="AFI21" s="8"/>
      <c r="AFJ21" s="8"/>
      <c r="AFK21" s="8"/>
      <c r="AFL21" s="8"/>
      <c r="AFM21" s="8"/>
    </row>
    <row r="22" spans="1:876" x14ac:dyDescent="0.35">
      <c r="A22" s="34" t="s">
        <v>3</v>
      </c>
      <c r="B22" s="34" t="s">
        <v>87</v>
      </c>
      <c r="C22" s="35" t="s">
        <v>88</v>
      </c>
      <c r="D22" s="36">
        <v>480</v>
      </c>
      <c r="E22" s="29">
        <v>2801.21</v>
      </c>
      <c r="F22" s="28">
        <f>Table2[[#This Row],[Amount]]*Table2[[#This Row],[Purchase 
Price]]/100</f>
        <v>13445.808000000001</v>
      </c>
      <c r="G22" s="30" t="s">
        <v>65</v>
      </c>
      <c r="H22" s="28">
        <v>3367.25</v>
      </c>
      <c r="I22" s="28">
        <f t="shared" si="0"/>
        <v>16162.8</v>
      </c>
      <c r="J22" s="37">
        <v>42810</v>
      </c>
      <c r="K22" s="38">
        <v>2.7000000000000001E-3</v>
      </c>
      <c r="L22" s="34" t="s">
        <v>66</v>
      </c>
      <c r="M22" s="38" t="s">
        <v>67</v>
      </c>
      <c r="N22" s="38" t="s">
        <v>68</v>
      </c>
      <c r="O22" s="38" t="s">
        <v>69</v>
      </c>
      <c r="P22" s="38" t="s">
        <v>78</v>
      </c>
      <c r="Q22" s="38" t="s">
        <v>71</v>
      </c>
      <c r="R22" s="10"/>
      <c r="S22" s="39">
        <f t="shared" si="1"/>
        <v>0.2020698198278601</v>
      </c>
      <c r="T22" s="10"/>
      <c r="U22" s="39"/>
      <c r="V22" s="39"/>
      <c r="Y22" s="10"/>
      <c r="AFH22" s="8"/>
      <c r="AFI22" s="8"/>
      <c r="AFJ22" s="8"/>
      <c r="AFK22" s="8"/>
      <c r="AFL22" s="8"/>
      <c r="AFM22" s="8"/>
    </row>
    <row r="23" spans="1:876" x14ac:dyDescent="0.35">
      <c r="A23" s="34" t="s">
        <v>3</v>
      </c>
      <c r="B23" s="34" t="s">
        <v>89</v>
      </c>
      <c r="C23" s="35" t="s">
        <v>90</v>
      </c>
      <c r="D23" s="36">
        <v>2000</v>
      </c>
      <c r="E23" s="29">
        <v>545</v>
      </c>
      <c r="F23" s="28">
        <f>Table2[[#This Row],[Amount]]*Table2[[#This Row],[Purchase 
Price]]/100</f>
        <v>10900</v>
      </c>
      <c r="G23" s="30" t="s">
        <v>65</v>
      </c>
      <c r="H23" s="28">
        <v>584</v>
      </c>
      <c r="I23" s="28">
        <f t="shared" si="0"/>
        <v>11680</v>
      </c>
      <c r="J23" s="37">
        <v>42810</v>
      </c>
      <c r="K23" s="38">
        <v>0</v>
      </c>
      <c r="L23" s="34" t="s">
        <v>66</v>
      </c>
      <c r="M23" s="38" t="s">
        <v>32</v>
      </c>
      <c r="N23" s="38" t="s">
        <v>68</v>
      </c>
      <c r="O23" s="38" t="s">
        <v>55</v>
      </c>
      <c r="P23" s="38" t="s">
        <v>56</v>
      </c>
      <c r="Q23" s="38" t="s">
        <v>74</v>
      </c>
      <c r="R23" s="10"/>
      <c r="S23" s="39">
        <f t="shared" si="1"/>
        <v>7.155963302752294E-2</v>
      </c>
      <c r="T23" s="10"/>
      <c r="U23" s="39"/>
      <c r="V23" s="39"/>
      <c r="Y23" s="10"/>
      <c r="AFH23" s="8"/>
      <c r="AFI23" s="8"/>
      <c r="AFJ23" s="8"/>
      <c r="AFK23" s="8"/>
      <c r="AFL23" s="8"/>
      <c r="AFM23" s="8"/>
    </row>
    <row r="24" spans="1:876" x14ac:dyDescent="0.35">
      <c r="A24" s="34" t="s">
        <v>3</v>
      </c>
      <c r="B24" s="34" t="s">
        <v>91</v>
      </c>
      <c r="C24" s="35" t="s">
        <v>92</v>
      </c>
      <c r="D24" s="36">
        <v>7430</v>
      </c>
      <c r="E24" s="29">
        <v>121.06</v>
      </c>
      <c r="F24" s="28">
        <f>Table2[[#This Row],[Amount]]*Table2[[#This Row],[Purchase 
Price]]</f>
        <v>899475.8</v>
      </c>
      <c r="G24" s="30" t="s">
        <v>65</v>
      </c>
      <c r="H24" s="28">
        <v>105.87</v>
      </c>
      <c r="I24" s="28">
        <f t="shared" si="0"/>
        <v>7866.1409999999996</v>
      </c>
      <c r="J24" s="37">
        <v>42810</v>
      </c>
      <c r="K24" s="38">
        <v>2.0000000000000001E-4</v>
      </c>
      <c r="L24" s="34" t="s">
        <v>66</v>
      </c>
      <c r="M24" s="38" t="s">
        <v>67</v>
      </c>
      <c r="N24" s="38" t="s">
        <v>68</v>
      </c>
      <c r="O24" s="38" t="s">
        <v>77</v>
      </c>
      <c r="P24" s="38" t="s">
        <v>70</v>
      </c>
      <c r="Q24" s="38" t="s">
        <v>84</v>
      </c>
      <c r="R24" s="10"/>
      <c r="S24" s="39">
        <f t="shared" si="1"/>
        <v>-0.12547497108871633</v>
      </c>
      <c r="T24" s="10"/>
      <c r="U24" s="39"/>
      <c r="V24" s="39"/>
      <c r="Y24" s="10"/>
      <c r="AFH24" s="8"/>
      <c r="AFI24" s="8"/>
      <c r="AFJ24" s="8"/>
      <c r="AFK24" s="8"/>
      <c r="AFL24" s="8"/>
      <c r="AFM24" s="8"/>
    </row>
    <row r="25" spans="1:876" x14ac:dyDescent="0.35">
      <c r="A25" s="34" t="s">
        <v>3</v>
      </c>
      <c r="B25" s="34" t="s">
        <v>93</v>
      </c>
      <c r="C25" s="35" t="s">
        <v>94</v>
      </c>
      <c r="D25" s="36">
        <v>58</v>
      </c>
      <c r="E25" s="29">
        <v>10680</v>
      </c>
      <c r="F25" s="28">
        <f>Table2[[#This Row],[Amount]]*Table2[[#This Row],[Purchase 
Price]]/100</f>
        <v>6194.4</v>
      </c>
      <c r="G25" s="30" t="s">
        <v>65</v>
      </c>
      <c r="H25" s="28">
        <v>13650</v>
      </c>
      <c r="I25" s="28">
        <f t="shared" si="0"/>
        <v>7917</v>
      </c>
      <c r="J25" s="37">
        <v>42810</v>
      </c>
      <c r="K25" s="38">
        <v>-5.4999999999999997E-3</v>
      </c>
      <c r="L25" s="34" t="s">
        <v>66</v>
      </c>
      <c r="M25" s="38" t="s">
        <v>32</v>
      </c>
      <c r="N25" s="38" t="s">
        <v>68</v>
      </c>
      <c r="O25" s="38" t="s">
        <v>35</v>
      </c>
      <c r="P25" s="38" t="s">
        <v>56</v>
      </c>
      <c r="Q25" s="38" t="s">
        <v>74</v>
      </c>
      <c r="R25" s="10"/>
      <c r="S25" s="39">
        <f t="shared" si="1"/>
        <v>0.27808988764044945</v>
      </c>
      <c r="T25" s="10"/>
      <c r="U25" s="39"/>
      <c r="V25" s="39"/>
      <c r="Y25" s="10"/>
      <c r="AFH25" s="8"/>
      <c r="AFI25" s="8"/>
      <c r="AFJ25" s="8"/>
      <c r="AFK25" s="8"/>
      <c r="AFL25" s="8"/>
      <c r="AFM25" s="8"/>
    </row>
    <row r="26" spans="1:876" x14ac:dyDescent="0.35">
      <c r="A26" s="34" t="s">
        <v>3</v>
      </c>
      <c r="B26" s="34" t="s">
        <v>95</v>
      </c>
      <c r="C26" s="35" t="s">
        <v>96</v>
      </c>
      <c r="D26" s="36">
        <v>35</v>
      </c>
      <c r="E26" s="29">
        <v>65.5</v>
      </c>
      <c r="F26" s="28">
        <f>Table2[[#This Row],[Amount]]*Table2[[#This Row],[Purchase 
Price]]</f>
        <v>2292.5</v>
      </c>
      <c r="G26" s="30" t="s">
        <v>30</v>
      </c>
      <c r="H26" s="28">
        <v>77.73</v>
      </c>
      <c r="I26" s="28">
        <f t="shared" si="0"/>
        <v>9706.9224000000013</v>
      </c>
      <c r="J26" s="37">
        <v>42810</v>
      </c>
      <c r="L26" s="34" t="s">
        <v>31</v>
      </c>
      <c r="M26" s="38" t="s">
        <v>32</v>
      </c>
      <c r="N26" s="38" t="s">
        <v>97</v>
      </c>
      <c r="O26" s="38" t="s">
        <v>98</v>
      </c>
      <c r="P26" s="38" t="s">
        <v>70</v>
      </c>
      <c r="Q26" s="38" t="s">
        <v>71</v>
      </c>
      <c r="R26" s="10"/>
      <c r="S26" s="39">
        <f t="shared" si="1"/>
        <v>0.18671755725190844</v>
      </c>
      <c r="T26" s="34"/>
      <c r="U26" s="34"/>
      <c r="V26" s="12"/>
      <c r="W26" s="11"/>
      <c r="X26" s="37"/>
      <c r="Y26" s="38"/>
      <c r="Z26" s="34"/>
      <c r="AA26" s="34"/>
      <c r="AB26" s="38"/>
      <c r="AC26" s="38"/>
      <c r="AD26" s="38"/>
      <c r="AE26" s="38"/>
      <c r="AF26" s="38"/>
      <c r="AG26" s="38"/>
      <c r="AH26" s="11"/>
      <c r="AI26" s="11"/>
      <c r="AL26" s="39"/>
      <c r="AN26" s="39"/>
      <c r="AO26" s="39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</row>
    <row r="27" spans="1:876" ht="14.4" customHeight="1" x14ac:dyDescent="0.35">
      <c r="A27" s="34" t="s">
        <v>3</v>
      </c>
      <c r="B27" s="34" t="s">
        <v>99</v>
      </c>
      <c r="C27" s="35" t="s">
        <v>100</v>
      </c>
      <c r="D27" s="36">
        <v>25</v>
      </c>
      <c r="E27" s="29">
        <v>30.79</v>
      </c>
      <c r="F27" s="28">
        <f>Table2[[#This Row],[Amount]]*Table2[[#This Row],[Purchase 
Price]]</f>
        <v>769.75</v>
      </c>
      <c r="G27" s="30" t="s">
        <v>30</v>
      </c>
      <c r="H27" s="28">
        <v>33.46</v>
      </c>
      <c r="I27" s="28">
        <f t="shared" si="0"/>
        <v>2984.6320000000001</v>
      </c>
      <c r="J27" s="37">
        <v>42810</v>
      </c>
      <c r="L27" s="34" t="s">
        <v>31</v>
      </c>
      <c r="M27" s="38" t="s">
        <v>32</v>
      </c>
      <c r="N27" s="38" t="s">
        <v>33</v>
      </c>
      <c r="O27" s="38" t="s">
        <v>101</v>
      </c>
      <c r="P27" s="38" t="s">
        <v>102</v>
      </c>
      <c r="Q27" s="38" t="s">
        <v>56</v>
      </c>
      <c r="R27" s="10"/>
      <c r="S27" s="39">
        <f t="shared" si="1"/>
        <v>8.6716466385190052E-2</v>
      </c>
      <c r="T27" s="34"/>
      <c r="U27" s="34"/>
      <c r="V27" s="12"/>
      <c r="W27" s="11"/>
      <c r="X27" s="37"/>
      <c r="Y27" s="38"/>
      <c r="Z27" s="34"/>
      <c r="AA27" s="34"/>
      <c r="AB27" s="38"/>
      <c r="AC27" s="38"/>
      <c r="AD27" s="38"/>
      <c r="AE27" s="38"/>
      <c r="AF27" s="38"/>
      <c r="AG27" s="38"/>
      <c r="AH27" s="11"/>
      <c r="AI27" s="11"/>
      <c r="AL27" s="39"/>
      <c r="AN27" s="39"/>
      <c r="AO27" s="39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</row>
    <row r="28" spans="1:876" ht="14.4" customHeight="1" x14ac:dyDescent="0.35">
      <c r="A28" s="34" t="s">
        <v>3</v>
      </c>
      <c r="B28" s="34" t="s">
        <v>103</v>
      </c>
      <c r="C28" s="35" t="s">
        <v>104</v>
      </c>
      <c r="D28" s="36">
        <v>43</v>
      </c>
      <c r="E28" s="29">
        <v>52.76</v>
      </c>
      <c r="F28" s="28">
        <f>Table2[[#This Row],[Amount]]*Table2[[#This Row],[Purchase 
Price]]</f>
        <v>2268.6799999999998</v>
      </c>
      <c r="G28" s="30" t="s">
        <v>30</v>
      </c>
      <c r="H28" s="28">
        <v>58.78</v>
      </c>
      <c r="I28" s="28">
        <f t="shared" si="0"/>
        <v>9018.2627200000006</v>
      </c>
      <c r="J28" s="37">
        <v>42810</v>
      </c>
      <c r="L28" s="34" t="s">
        <v>31</v>
      </c>
      <c r="M28" s="38" t="s">
        <v>32</v>
      </c>
      <c r="N28" s="38" t="s">
        <v>33</v>
      </c>
      <c r="O28" s="38" t="s">
        <v>34</v>
      </c>
      <c r="P28" s="38" t="s">
        <v>35</v>
      </c>
      <c r="Q28" s="38" t="s">
        <v>36</v>
      </c>
      <c r="R28" s="10"/>
      <c r="S28" s="39">
        <f t="shared" si="1"/>
        <v>0.11410159211523888</v>
      </c>
      <c r="T28" s="34"/>
      <c r="U28" s="34"/>
      <c r="V28" s="12"/>
      <c r="W28" s="11"/>
      <c r="X28" s="37"/>
      <c r="Y28" s="38"/>
      <c r="Z28" s="34"/>
      <c r="AA28" s="34"/>
      <c r="AB28" s="38"/>
      <c r="AC28" s="38"/>
      <c r="AD28" s="38"/>
      <c r="AE28" s="38"/>
      <c r="AF28" s="38"/>
      <c r="AG28" s="38"/>
      <c r="AH28" s="11"/>
      <c r="AI28" s="11"/>
      <c r="AL28" s="39"/>
      <c r="AN28" s="39"/>
      <c r="AO28" s="39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</row>
    <row r="29" spans="1:876" ht="14.4" customHeight="1" x14ac:dyDescent="0.35">
      <c r="A29" s="34" t="s">
        <v>3</v>
      </c>
      <c r="B29" s="34" t="s">
        <v>105</v>
      </c>
      <c r="C29" s="35" t="s">
        <v>106</v>
      </c>
      <c r="D29" s="36">
        <v>23</v>
      </c>
      <c r="E29" s="29">
        <v>116.79900000000001</v>
      </c>
      <c r="F29" s="28">
        <f>Table2[[#This Row],[Amount]]*Table2[[#This Row],[Purchase 
Price]]</f>
        <v>2686.377</v>
      </c>
      <c r="G29" s="30" t="s">
        <v>30</v>
      </c>
      <c r="H29" s="28">
        <v>115.38</v>
      </c>
      <c r="I29" s="28">
        <f t="shared" si="0"/>
        <v>9468.5443199999991</v>
      </c>
      <c r="J29" s="37">
        <v>42810</v>
      </c>
      <c r="L29" s="34" t="s">
        <v>31</v>
      </c>
      <c r="M29" s="38" t="s">
        <v>67</v>
      </c>
      <c r="N29" s="38" t="s">
        <v>33</v>
      </c>
      <c r="O29" s="38" t="s">
        <v>69</v>
      </c>
      <c r="P29" s="38" t="s">
        <v>70</v>
      </c>
      <c r="Q29" s="38" t="s">
        <v>71</v>
      </c>
      <c r="R29" s="10"/>
      <c r="S29" s="39">
        <f t="shared" si="1"/>
        <v>-1.2149076618806763E-2</v>
      </c>
      <c r="T29" s="34"/>
      <c r="U29" s="34"/>
      <c r="V29" s="12"/>
      <c r="W29" s="11"/>
      <c r="X29" s="37"/>
      <c r="Y29" s="38"/>
      <c r="Z29" s="34"/>
      <c r="AA29" s="34"/>
      <c r="AB29" s="38"/>
      <c r="AC29" s="38"/>
      <c r="AD29" s="38"/>
      <c r="AE29" s="38"/>
      <c r="AF29" s="38"/>
      <c r="AG29" s="38"/>
      <c r="AH29" s="11"/>
      <c r="AI29" s="11"/>
      <c r="AL29" s="39"/>
      <c r="AN29" s="39"/>
      <c r="AO29" s="39"/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</row>
    <row r="30" spans="1:876" ht="14.4" customHeight="1" x14ac:dyDescent="0.35">
      <c r="A30" s="34" t="s">
        <v>3</v>
      </c>
      <c r="B30" s="34" t="s">
        <v>107</v>
      </c>
      <c r="C30" s="35" t="s">
        <v>108</v>
      </c>
      <c r="D30" s="36">
        <v>86</v>
      </c>
      <c r="E30" s="29">
        <v>29.14</v>
      </c>
      <c r="F30" s="28">
        <f>Table2[[#This Row],[Amount]]*Table2[[#This Row],[Purchase 
Price]]</f>
        <v>2506.04</v>
      </c>
      <c r="G30" s="30" t="s">
        <v>30</v>
      </c>
      <c r="H30" s="28">
        <v>29.311499999999999</v>
      </c>
      <c r="I30" s="28">
        <f t="shared" si="0"/>
        <v>8994.1751519999998</v>
      </c>
      <c r="J30" s="37">
        <v>42810</v>
      </c>
      <c r="L30" s="34" t="s">
        <v>31</v>
      </c>
      <c r="M30" s="38" t="s">
        <v>67</v>
      </c>
      <c r="N30" s="38" t="s">
        <v>33</v>
      </c>
      <c r="O30" s="38" t="s">
        <v>77</v>
      </c>
      <c r="P30" s="38" t="s">
        <v>70</v>
      </c>
      <c r="Q30" s="38" t="s">
        <v>71</v>
      </c>
      <c r="R30" s="10"/>
      <c r="S30" s="39">
        <f t="shared" si="1"/>
        <v>5.885380919697948E-3</v>
      </c>
      <c r="T30" s="10"/>
      <c r="U30" s="39"/>
      <c r="V30" s="39"/>
      <c r="Y30" s="10"/>
      <c r="AFH30" s="8"/>
      <c r="AFI30" s="8"/>
      <c r="AFJ30" s="8"/>
      <c r="AFK30" s="8"/>
      <c r="AFL30" s="8"/>
      <c r="AFM30" s="8"/>
    </row>
    <row r="31" spans="1:876" ht="14.4" customHeight="1" x14ac:dyDescent="0.35">
      <c r="A31" s="34" t="s">
        <v>3</v>
      </c>
      <c r="B31" s="34" t="s">
        <v>57</v>
      </c>
      <c r="C31" s="35">
        <v>0</v>
      </c>
      <c r="D31" s="36">
        <v>53860.78</v>
      </c>
      <c r="E31" s="29">
        <v>100</v>
      </c>
      <c r="F31" s="28">
        <f>Table2[[#This Row],[Amount]]*Table2[[#This Row],[Purchase 
Price]]/100</f>
        <v>53860.78</v>
      </c>
      <c r="G31" s="30" t="s">
        <v>65</v>
      </c>
      <c r="H31" s="28">
        <v>100</v>
      </c>
      <c r="I31" s="28">
        <f t="shared" si="0"/>
        <v>53860.78</v>
      </c>
      <c r="J31" s="9"/>
      <c r="K31" s="38">
        <v>0</v>
      </c>
      <c r="L31" s="34" t="s">
        <v>58</v>
      </c>
      <c r="M31" s="38" t="s">
        <v>59</v>
      </c>
      <c r="N31" s="38" t="s">
        <v>68</v>
      </c>
      <c r="O31" s="38" t="s">
        <v>109</v>
      </c>
      <c r="P31" s="38" t="s">
        <v>57</v>
      </c>
      <c r="Q31" s="38" t="s">
        <v>57</v>
      </c>
      <c r="R31" s="10"/>
      <c r="S31" s="39">
        <f t="shared" si="1"/>
        <v>0</v>
      </c>
      <c r="T31" s="10"/>
      <c r="U31" s="39"/>
      <c r="V31" s="39"/>
      <c r="Y31" s="10"/>
      <c r="AFH31" s="8"/>
      <c r="AFI31" s="8"/>
      <c r="AFJ31" s="8"/>
      <c r="AFK31" s="8"/>
      <c r="AFL31" s="8"/>
      <c r="AFM31" s="8"/>
    </row>
    <row r="32" spans="1:876" ht="14.4" customHeight="1" x14ac:dyDescent="0.35">
      <c r="A32" s="34" t="s">
        <v>3</v>
      </c>
      <c r="B32" s="34" t="s">
        <v>57</v>
      </c>
      <c r="C32" s="35" t="s">
        <v>110</v>
      </c>
      <c r="D32" s="36">
        <v>586</v>
      </c>
      <c r="E32" s="29">
        <v>1</v>
      </c>
      <c r="F32" s="28">
        <v>161</v>
      </c>
      <c r="G32" s="30" t="s">
        <v>30</v>
      </c>
      <c r="H32" s="28">
        <v>1</v>
      </c>
      <c r="I32" s="28">
        <f t="shared" si="0"/>
        <v>2090.848</v>
      </c>
      <c r="J32" s="9"/>
      <c r="L32" s="34" t="s">
        <v>58</v>
      </c>
      <c r="M32" s="38" t="s">
        <v>59</v>
      </c>
      <c r="N32" s="38" t="s">
        <v>33</v>
      </c>
      <c r="O32" s="38" t="s">
        <v>109</v>
      </c>
      <c r="P32" s="38" t="s">
        <v>57</v>
      </c>
      <c r="Q32" s="38" t="s">
        <v>57</v>
      </c>
      <c r="R32" s="10"/>
      <c r="S32" s="39">
        <f t="shared" si="1"/>
        <v>0</v>
      </c>
      <c r="T32" s="10"/>
      <c r="U32" s="39"/>
      <c r="V32" s="39"/>
      <c r="Y32" s="10"/>
      <c r="AFH32" s="8"/>
      <c r="AFI32" s="8"/>
      <c r="AFJ32" s="8"/>
      <c r="AFK32" s="8"/>
      <c r="AFL32" s="8"/>
      <c r="AFM32" s="8"/>
    </row>
    <row r="33" spans="1:845" ht="14.4" customHeight="1" x14ac:dyDescent="0.35">
      <c r="A33" s="34" t="s">
        <v>3</v>
      </c>
      <c r="B33" s="34" t="s">
        <v>111</v>
      </c>
      <c r="C33" s="35" t="s">
        <v>112</v>
      </c>
      <c r="D33" s="36">
        <v>30</v>
      </c>
      <c r="E33" s="29">
        <v>87.3</v>
      </c>
      <c r="F33" s="28">
        <f>Table2[[#This Row],[Amount]]*Table2[[#This Row],[Purchase 
Price]]</f>
        <v>2619</v>
      </c>
      <c r="G33" s="30" t="s">
        <v>30</v>
      </c>
      <c r="H33" s="28">
        <v>85.56</v>
      </c>
      <c r="I33" s="28">
        <f t="shared" si="0"/>
        <v>9158.3424000000014</v>
      </c>
      <c r="J33" s="37">
        <v>42810</v>
      </c>
      <c r="L33" s="34" t="s">
        <v>31</v>
      </c>
      <c r="M33" s="38" t="s">
        <v>67</v>
      </c>
      <c r="N33" s="38" t="s">
        <v>33</v>
      </c>
      <c r="O33" s="38" t="s">
        <v>69</v>
      </c>
      <c r="P33" s="38" t="s">
        <v>70</v>
      </c>
      <c r="Q33" s="38" t="s">
        <v>71</v>
      </c>
      <c r="R33" s="10"/>
      <c r="S33" s="39">
        <f t="shared" si="1"/>
        <v>-1.9931271477663173E-2</v>
      </c>
      <c r="T33" s="10"/>
      <c r="U33" s="39"/>
      <c r="V33" s="39"/>
      <c r="Y33" s="10"/>
      <c r="AFH33" s="8"/>
      <c r="AFI33" s="8"/>
      <c r="AFJ33" s="8"/>
      <c r="AFK33" s="8"/>
      <c r="AFL33" s="8"/>
      <c r="AFM33" s="8"/>
    </row>
    <row r="34" spans="1:845" ht="14.4" customHeight="1" x14ac:dyDescent="0.35">
      <c r="A34" s="34" t="s">
        <v>3</v>
      </c>
      <c r="B34" s="34" t="s">
        <v>113</v>
      </c>
      <c r="C34" s="35" t="s">
        <v>114</v>
      </c>
      <c r="D34" s="36">
        <v>18</v>
      </c>
      <c r="E34" s="29">
        <v>114.16</v>
      </c>
      <c r="F34" s="28">
        <f>Table2[[#This Row],[Amount]]*Table2[[#This Row],[Purchase 
Price]]</f>
        <v>2054.88</v>
      </c>
      <c r="G34" s="30" t="s">
        <v>30</v>
      </c>
      <c r="H34" s="28">
        <v>111.96</v>
      </c>
      <c r="I34" s="28">
        <f t="shared" si="0"/>
        <v>7190.5190400000001</v>
      </c>
      <c r="J34" s="37">
        <v>42810</v>
      </c>
      <c r="L34" s="34" t="s">
        <v>31</v>
      </c>
      <c r="M34" s="38" t="s">
        <v>67</v>
      </c>
      <c r="N34" s="38" t="s">
        <v>33</v>
      </c>
      <c r="O34" s="38" t="s">
        <v>77</v>
      </c>
      <c r="P34" s="38" t="s">
        <v>78</v>
      </c>
      <c r="Q34" s="38" t="s">
        <v>71</v>
      </c>
      <c r="R34" s="10"/>
      <c r="S34" s="39">
        <f t="shared" si="1"/>
        <v>-1.9271198318149989E-2</v>
      </c>
      <c r="T34" s="10"/>
      <c r="U34" s="39"/>
      <c r="V34" s="39"/>
      <c r="Y34" s="10"/>
      <c r="AFH34" s="8"/>
      <c r="AFI34" s="8"/>
      <c r="AFJ34" s="8"/>
      <c r="AFK34" s="8"/>
      <c r="AFL34" s="8"/>
      <c r="AFM34" s="8"/>
    </row>
    <row r="35" spans="1:845" ht="14.4" customHeight="1" x14ac:dyDescent="0.35">
      <c r="A35" s="34" t="s">
        <v>4</v>
      </c>
      <c r="B35" s="34" t="s">
        <v>85</v>
      </c>
      <c r="C35" s="35" t="s">
        <v>86</v>
      </c>
      <c r="D35" s="36">
        <v>104</v>
      </c>
      <c r="E35" s="29">
        <v>85.06</v>
      </c>
      <c r="F35" s="28">
        <f>Table2[[#This Row],[Amount]]*Table2[[#This Row],[Purchase 
Price]]</f>
        <v>8846.24</v>
      </c>
      <c r="G35" s="30" t="s">
        <v>30</v>
      </c>
      <c r="H35" s="28">
        <v>161.74</v>
      </c>
      <c r="I35" s="28">
        <f t="shared" ref="I35:I66" si="4">IF($G35="USD", $D35*H35*Dollar_Shekel, $D35*H35/100)</f>
        <v>60017.185279999998</v>
      </c>
      <c r="J35" s="37">
        <v>42810</v>
      </c>
      <c r="L35" s="34" t="s">
        <v>31</v>
      </c>
      <c r="M35" s="38" t="s">
        <v>32</v>
      </c>
      <c r="N35" s="38" t="s">
        <v>33</v>
      </c>
      <c r="O35" s="38" t="s">
        <v>34</v>
      </c>
      <c r="P35" s="38" t="s">
        <v>55</v>
      </c>
      <c r="Q35" s="38" t="s">
        <v>56</v>
      </c>
      <c r="R35" s="10"/>
      <c r="S35" s="39">
        <f t="shared" ref="S35:S66" si="5">(H35-E35)/E35</f>
        <v>0.90148130731248532</v>
      </c>
      <c r="T35" s="10"/>
      <c r="U35" s="39"/>
      <c r="V35" s="39"/>
      <c r="Y35" s="10"/>
      <c r="AFH35" s="8"/>
      <c r="AFI35" s="8"/>
      <c r="AFJ35" s="8"/>
      <c r="AFK35" s="8"/>
      <c r="AFL35" s="8"/>
      <c r="AFM35" s="8"/>
    </row>
    <row r="36" spans="1:845" ht="14.4" customHeight="1" x14ac:dyDescent="0.35">
      <c r="A36" s="34" t="s">
        <v>4</v>
      </c>
      <c r="B36" s="34" t="s">
        <v>39</v>
      </c>
      <c r="C36" s="35" t="s">
        <v>40</v>
      </c>
      <c r="D36" s="36">
        <v>135</v>
      </c>
      <c r="E36" s="29">
        <v>160.36000000000001</v>
      </c>
      <c r="F36" s="28">
        <f>Table2[[#This Row],[Amount]]*Table2[[#This Row],[Purchase 
Price]]</f>
        <v>21648.600000000002</v>
      </c>
      <c r="G36" s="30" t="s">
        <v>30</v>
      </c>
      <c r="H36" s="28">
        <v>272.14999999999998</v>
      </c>
      <c r="I36" s="28">
        <f t="shared" si="4"/>
        <v>131089.212</v>
      </c>
      <c r="J36" s="37">
        <v>42810</v>
      </c>
      <c r="L36" s="34" t="s">
        <v>31</v>
      </c>
      <c r="M36" s="38" t="s">
        <v>32</v>
      </c>
      <c r="N36" s="38" t="s">
        <v>33</v>
      </c>
      <c r="O36" s="38" t="s">
        <v>34</v>
      </c>
      <c r="P36" s="38" t="s">
        <v>35</v>
      </c>
      <c r="Q36" s="38" t="s">
        <v>36</v>
      </c>
      <c r="R36" s="10"/>
      <c r="S36" s="39">
        <f t="shared" si="5"/>
        <v>0.69711898228984759</v>
      </c>
      <c r="T36" s="10"/>
      <c r="U36" s="39"/>
      <c r="V36" s="39"/>
      <c r="Y36" s="10"/>
      <c r="AFH36" s="8"/>
      <c r="AFI36" s="8"/>
      <c r="AFJ36" s="8"/>
      <c r="AFK36" s="8"/>
      <c r="AFL36" s="8"/>
      <c r="AFM36" s="8"/>
    </row>
    <row r="37" spans="1:845" ht="14.4" customHeight="1" x14ac:dyDescent="0.35">
      <c r="A37" s="34" t="s">
        <v>4</v>
      </c>
      <c r="B37" s="34" t="s">
        <v>63</v>
      </c>
      <c r="C37" s="35" t="s">
        <v>64</v>
      </c>
      <c r="D37" s="36">
        <v>3098</v>
      </c>
      <c r="E37" s="29">
        <v>3255</v>
      </c>
      <c r="F37" s="28">
        <f>Table2[[#This Row],[Amount]]*Table2[[#This Row],[Purchase 
Price]]/100</f>
        <v>100839.9</v>
      </c>
      <c r="G37" s="30" t="s">
        <v>65</v>
      </c>
      <c r="H37" s="28">
        <v>3596.17</v>
      </c>
      <c r="I37" s="28">
        <f t="shared" si="4"/>
        <v>111409.3466</v>
      </c>
      <c r="J37" s="37">
        <v>42810</v>
      </c>
      <c r="K37" s="38">
        <v>2.7000000000000001E-3</v>
      </c>
      <c r="L37" s="34" t="s">
        <v>66</v>
      </c>
      <c r="M37" s="38" t="s">
        <v>67</v>
      </c>
      <c r="N37" s="38" t="s">
        <v>68</v>
      </c>
      <c r="O37" s="38" t="s">
        <v>69</v>
      </c>
      <c r="P37" s="38" t="s">
        <v>70</v>
      </c>
      <c r="Q37" s="38" t="s">
        <v>71</v>
      </c>
      <c r="R37" s="10"/>
      <c r="S37" s="39">
        <f t="shared" si="5"/>
        <v>0.10481413210445471</v>
      </c>
    </row>
    <row r="38" spans="1:845" ht="14.4" customHeight="1" x14ac:dyDescent="0.35">
      <c r="A38" s="34" t="s">
        <v>4</v>
      </c>
      <c r="B38" s="34" t="s">
        <v>72</v>
      </c>
      <c r="C38" s="35" t="s">
        <v>73</v>
      </c>
      <c r="D38" s="36">
        <f>7090-1434</f>
        <v>5656</v>
      </c>
      <c r="E38" s="29">
        <v>1192.9791819464031</v>
      </c>
      <c r="F38" s="28">
        <f>Table2[[#This Row],[Amount]]*Table2[[#This Row],[Purchase 
Price]]/100</f>
        <v>67474.902530888561</v>
      </c>
      <c r="G38" s="30" t="s">
        <v>65</v>
      </c>
      <c r="H38" s="28">
        <v>1519</v>
      </c>
      <c r="I38" s="28">
        <f t="shared" si="4"/>
        <v>85914.64</v>
      </c>
      <c r="J38" s="37">
        <v>42810</v>
      </c>
      <c r="K38" s="38">
        <v>-9.7000000000000003E-3</v>
      </c>
      <c r="L38" s="34" t="s">
        <v>66</v>
      </c>
      <c r="M38" s="38" t="s">
        <v>32</v>
      </c>
      <c r="N38" s="38" t="s">
        <v>68</v>
      </c>
      <c r="O38" s="38" t="s">
        <v>35</v>
      </c>
      <c r="P38" s="38" t="s">
        <v>36</v>
      </c>
      <c r="Q38" s="38" t="s">
        <v>74</v>
      </c>
      <c r="R38" s="10"/>
      <c r="S38" s="39">
        <f t="shared" si="5"/>
        <v>0.27328290634684693</v>
      </c>
    </row>
    <row r="39" spans="1:845" x14ac:dyDescent="0.35">
      <c r="A39" s="34" t="s">
        <v>4</v>
      </c>
      <c r="B39" s="34" t="s">
        <v>95</v>
      </c>
      <c r="C39" s="35" t="s">
        <v>96</v>
      </c>
      <c r="D39" s="36">
        <v>137</v>
      </c>
      <c r="E39" s="29">
        <v>65.5</v>
      </c>
      <c r="F39" s="28">
        <f>Table2[[#This Row],[Amount]]*Table2[[#This Row],[Purchase 
Price]]</f>
        <v>8973.5</v>
      </c>
      <c r="G39" s="30" t="s">
        <v>30</v>
      </c>
      <c r="H39" s="28">
        <v>77.73</v>
      </c>
      <c r="I39" s="28">
        <f t="shared" si="4"/>
        <v>37995.667679999999</v>
      </c>
      <c r="J39" s="37">
        <v>42810</v>
      </c>
      <c r="L39" s="34" t="s">
        <v>31</v>
      </c>
      <c r="M39" s="38" t="s">
        <v>32</v>
      </c>
      <c r="N39" s="38" t="s">
        <v>97</v>
      </c>
      <c r="O39" s="38" t="s">
        <v>98</v>
      </c>
      <c r="P39" s="38" t="s">
        <v>70</v>
      </c>
      <c r="Q39" s="38" t="s">
        <v>71</v>
      </c>
      <c r="R39" s="10"/>
      <c r="S39" s="39">
        <f t="shared" si="5"/>
        <v>0.18671755725190844</v>
      </c>
      <c r="T39" s="10"/>
      <c r="U39" s="39"/>
      <c r="V39" s="39"/>
      <c r="Y39" s="10"/>
      <c r="AFH39" s="8"/>
      <c r="AFI39" s="8"/>
      <c r="AFJ39" s="8"/>
      <c r="AFK39" s="8"/>
      <c r="AFL39" s="8"/>
      <c r="AFM39" s="8"/>
    </row>
    <row r="40" spans="1:845" x14ac:dyDescent="0.35">
      <c r="A40" s="34" t="s">
        <v>4</v>
      </c>
      <c r="B40" s="34" t="s">
        <v>87</v>
      </c>
      <c r="C40" s="35" t="s">
        <v>88</v>
      </c>
      <c r="D40" s="36">
        <v>1621</v>
      </c>
      <c r="E40" s="29">
        <v>2775</v>
      </c>
      <c r="F40" s="28">
        <f>Table2[[#This Row],[Amount]]*Table2[[#This Row],[Purchase 
Price]]/100</f>
        <v>44982.75</v>
      </c>
      <c r="G40" s="30" t="s">
        <v>65</v>
      </c>
      <c r="H40" s="28">
        <v>3367.25</v>
      </c>
      <c r="I40" s="28">
        <f t="shared" si="4"/>
        <v>54583.122499999998</v>
      </c>
      <c r="J40" s="37">
        <v>42810</v>
      </c>
      <c r="K40" s="38">
        <v>2.7000000000000001E-3</v>
      </c>
      <c r="L40" s="34" t="s">
        <v>66</v>
      </c>
      <c r="M40" s="38" t="s">
        <v>67</v>
      </c>
      <c r="N40" s="38" t="s">
        <v>68</v>
      </c>
      <c r="O40" s="38" t="s">
        <v>69</v>
      </c>
      <c r="P40" s="38" t="s">
        <v>78</v>
      </c>
      <c r="Q40" s="38" t="s">
        <v>71</v>
      </c>
      <c r="R40" s="10"/>
      <c r="S40" s="39">
        <f t="shared" si="5"/>
        <v>0.21342342342342344</v>
      </c>
      <c r="T40" s="10"/>
      <c r="U40" s="39"/>
      <c r="V40" s="39"/>
      <c r="Y40" s="10"/>
      <c r="AFH40" s="8"/>
      <c r="AFI40" s="8"/>
      <c r="AFJ40" s="8"/>
      <c r="AFK40" s="8"/>
      <c r="AFL40" s="8"/>
      <c r="AFM40" s="8"/>
    </row>
    <row r="41" spans="1:845" x14ac:dyDescent="0.35">
      <c r="A41" s="34" t="s">
        <v>4</v>
      </c>
      <c r="B41" s="34" t="s">
        <v>115</v>
      </c>
      <c r="C41" s="35" t="s">
        <v>90</v>
      </c>
      <c r="D41" s="36">
        <v>7130</v>
      </c>
      <c r="E41" s="29">
        <v>515.15834502103792</v>
      </c>
      <c r="F41" s="28">
        <f>Table2[[#This Row],[Amount]]*Table2[[#This Row],[Purchase 
Price]]/100</f>
        <v>36730.790000000008</v>
      </c>
      <c r="G41" s="30" t="s">
        <v>65</v>
      </c>
      <c r="H41" s="28">
        <v>584</v>
      </c>
      <c r="I41" s="28">
        <f t="shared" si="4"/>
        <v>41639.199999999997</v>
      </c>
      <c r="J41" s="37">
        <v>42810</v>
      </c>
      <c r="K41" s="38">
        <v>0</v>
      </c>
      <c r="L41" s="34" t="s">
        <v>66</v>
      </c>
      <c r="M41" s="38" t="s">
        <v>32</v>
      </c>
      <c r="N41" s="38" t="s">
        <v>68</v>
      </c>
      <c r="O41" s="38" t="s">
        <v>55</v>
      </c>
      <c r="P41" s="38" t="s">
        <v>56</v>
      </c>
      <c r="Q41" s="38" t="s">
        <v>74</v>
      </c>
      <c r="R41" s="10"/>
      <c r="S41" s="39">
        <f t="shared" si="5"/>
        <v>0.13363202915047556</v>
      </c>
      <c r="T41" s="10"/>
      <c r="U41" s="39"/>
      <c r="V41" s="39"/>
      <c r="Y41" s="10"/>
      <c r="AFH41" s="8"/>
      <c r="AFI41" s="8"/>
      <c r="AFJ41" s="8"/>
      <c r="AFK41" s="8"/>
      <c r="AFL41" s="8"/>
      <c r="AFM41" s="8"/>
    </row>
    <row r="42" spans="1:845" x14ac:dyDescent="0.35">
      <c r="A42" s="34" t="s">
        <v>4</v>
      </c>
      <c r="B42" s="34" t="s">
        <v>116</v>
      </c>
      <c r="C42" s="35" t="s">
        <v>117</v>
      </c>
      <c r="D42" s="36">
        <v>1140</v>
      </c>
      <c r="E42" s="29">
        <v>2629.59</v>
      </c>
      <c r="F42" s="28">
        <f>Table2[[#This Row],[Amount]]*Table2[[#This Row],[Purchase 
Price]]/100</f>
        <v>29977.326000000001</v>
      </c>
      <c r="G42" s="30" t="s">
        <v>65</v>
      </c>
      <c r="H42" s="28">
        <v>3145</v>
      </c>
      <c r="I42" s="28">
        <f t="shared" si="4"/>
        <v>35853</v>
      </c>
      <c r="J42" s="37">
        <v>42810</v>
      </c>
      <c r="K42" s="38">
        <v>4.8999999999999998E-3</v>
      </c>
      <c r="L42" s="34" t="s">
        <v>66</v>
      </c>
      <c r="M42" s="38" t="s">
        <v>67</v>
      </c>
      <c r="N42" s="38" t="s">
        <v>68</v>
      </c>
      <c r="O42" s="38" t="s">
        <v>69</v>
      </c>
      <c r="P42" s="38" t="s">
        <v>78</v>
      </c>
      <c r="Q42" s="38" t="s">
        <v>71</v>
      </c>
      <c r="R42" s="10"/>
      <c r="S42" s="39">
        <f t="shared" si="5"/>
        <v>0.19600393977768391</v>
      </c>
      <c r="T42" s="10"/>
      <c r="U42" s="39"/>
      <c r="V42" s="39"/>
      <c r="Y42" s="10"/>
      <c r="AFH42" s="8"/>
      <c r="AFI42" s="8"/>
      <c r="AFJ42" s="8"/>
      <c r="AFK42" s="8"/>
      <c r="AFL42" s="8"/>
      <c r="AFM42" s="8"/>
    </row>
    <row r="43" spans="1:845" ht="15" customHeight="1" x14ac:dyDescent="0.35">
      <c r="A43" s="34" t="s">
        <v>4</v>
      </c>
      <c r="B43" s="34" t="s">
        <v>79</v>
      </c>
      <c r="C43" s="35" t="s">
        <v>80</v>
      </c>
      <c r="D43" s="36">
        <v>182</v>
      </c>
      <c r="E43" s="29">
        <v>48.37</v>
      </c>
      <c r="F43" s="28">
        <f>Table2[[#This Row],[Amount]]*Table2[[#This Row],[Purchase 
Price]]</f>
        <v>8803.34</v>
      </c>
      <c r="G43" s="30" t="s">
        <v>30</v>
      </c>
      <c r="H43" s="28">
        <v>60.13</v>
      </c>
      <c r="I43" s="28">
        <f t="shared" si="4"/>
        <v>39046.978880000002</v>
      </c>
      <c r="J43" s="9">
        <v>42810</v>
      </c>
      <c r="L43" s="34" t="s">
        <v>31</v>
      </c>
      <c r="M43" s="38" t="s">
        <v>32</v>
      </c>
      <c r="N43" s="38" t="s">
        <v>33</v>
      </c>
      <c r="O43" s="38" t="s">
        <v>34</v>
      </c>
      <c r="P43" s="38" t="s">
        <v>35</v>
      </c>
      <c r="Q43" s="38" t="s">
        <v>36</v>
      </c>
      <c r="R43" s="10"/>
      <c r="S43" s="39">
        <f t="shared" si="5"/>
        <v>0.24312590448625193</v>
      </c>
      <c r="T43" s="10"/>
      <c r="U43" s="39"/>
      <c r="V43" s="39"/>
      <c r="Y43" s="10"/>
      <c r="AFH43" s="8"/>
      <c r="AFI43" s="8"/>
      <c r="AFJ43" s="8"/>
      <c r="AFK43" s="8"/>
      <c r="AFL43" s="8"/>
      <c r="AFM43" s="8"/>
    </row>
    <row r="44" spans="1:845" x14ac:dyDescent="0.35">
      <c r="A44" s="34" t="s">
        <v>4</v>
      </c>
      <c r="B44" s="34" t="s">
        <v>81</v>
      </c>
      <c r="C44" s="35" t="s">
        <v>82</v>
      </c>
      <c r="D44" s="36">
        <v>30000</v>
      </c>
      <c r="E44" s="29">
        <v>99.6</v>
      </c>
      <c r="F44" s="28">
        <f>Table2[[#This Row],[Amount]]*Table2[[#This Row],[Purchase 
Price]]/100</f>
        <v>29880</v>
      </c>
      <c r="G44" s="30" t="s">
        <v>65</v>
      </c>
      <c r="H44" s="28">
        <v>99.95</v>
      </c>
      <c r="I44" s="28">
        <f t="shared" si="4"/>
        <v>29985</v>
      </c>
      <c r="J44" s="37">
        <v>42810</v>
      </c>
      <c r="K44" s="38">
        <v>0</v>
      </c>
      <c r="L44" s="34" t="s">
        <v>66</v>
      </c>
      <c r="M44" s="38" t="s">
        <v>67</v>
      </c>
      <c r="N44" s="38" t="s">
        <v>68</v>
      </c>
      <c r="O44" s="38" t="s">
        <v>77</v>
      </c>
      <c r="P44" s="38" t="s">
        <v>83</v>
      </c>
      <c r="Q44" s="38" t="s">
        <v>84</v>
      </c>
      <c r="R44" s="10"/>
      <c r="S44" s="39">
        <f t="shared" si="5"/>
        <v>3.5140562248996842E-3</v>
      </c>
      <c r="T44" s="10"/>
      <c r="U44" s="39"/>
      <c r="V44" s="39"/>
      <c r="Y44" s="10"/>
      <c r="AFH44" s="8"/>
      <c r="AFI44" s="8"/>
      <c r="AFJ44" s="8"/>
      <c r="AFK44" s="8"/>
      <c r="AFL44" s="8"/>
      <c r="AFM44" s="8"/>
    </row>
    <row r="45" spans="1:845" ht="15" customHeight="1" x14ac:dyDescent="0.35">
      <c r="A45" s="34" t="s">
        <v>4</v>
      </c>
      <c r="B45" s="2" t="s">
        <v>118</v>
      </c>
      <c r="C45" s="35" t="s">
        <v>119</v>
      </c>
      <c r="D45" s="36">
        <v>53</v>
      </c>
      <c r="E45" s="29">
        <v>62.12</v>
      </c>
      <c r="F45" s="28">
        <f>Table2[[#This Row],[Amount]]*Table2[[#This Row],[Purchase 
Price]]</f>
        <v>3292.3599999999997</v>
      </c>
      <c r="G45" s="30" t="s">
        <v>30</v>
      </c>
      <c r="H45" s="28">
        <v>76.89</v>
      </c>
      <c r="I45" s="28">
        <f t="shared" si="4"/>
        <v>14540.206560000001</v>
      </c>
      <c r="J45" s="9">
        <v>42810</v>
      </c>
      <c r="L45" s="34" t="s">
        <v>31</v>
      </c>
      <c r="M45" s="38" t="s">
        <v>32</v>
      </c>
      <c r="N45" s="38" t="s">
        <v>33</v>
      </c>
      <c r="O45" s="38" t="s">
        <v>101</v>
      </c>
      <c r="P45" s="38" t="s">
        <v>102</v>
      </c>
      <c r="Q45" s="38" t="s">
        <v>120</v>
      </c>
      <c r="R45" s="10"/>
      <c r="S45" s="39">
        <f t="shared" si="5"/>
        <v>0.23776561493882814</v>
      </c>
      <c r="T45" s="10"/>
      <c r="U45" s="39"/>
      <c r="V45" s="39"/>
      <c r="Y45" s="10"/>
      <c r="AFH45" s="8"/>
      <c r="AFI45" s="8"/>
      <c r="AFJ45" s="8"/>
      <c r="AFK45" s="8"/>
      <c r="AFL45" s="8"/>
      <c r="AFM45" s="8"/>
    </row>
    <row r="46" spans="1:845" ht="15" customHeight="1" x14ac:dyDescent="0.35">
      <c r="A46" s="34" t="s">
        <v>4</v>
      </c>
      <c r="B46" s="34" t="s">
        <v>93</v>
      </c>
      <c r="C46" s="35" t="s">
        <v>94</v>
      </c>
      <c r="D46" s="36">
        <f>360-140</f>
        <v>220</v>
      </c>
      <c r="E46" s="29">
        <v>10645.33</v>
      </c>
      <c r="F46" s="28">
        <f>Table2[[#This Row],[Amount]]*Table2[[#This Row],[Purchase 
Price]]/100</f>
        <v>23419.726000000002</v>
      </c>
      <c r="G46" s="30" t="s">
        <v>65</v>
      </c>
      <c r="H46" s="28">
        <v>13650</v>
      </c>
      <c r="I46" s="28">
        <f t="shared" si="4"/>
        <v>30030</v>
      </c>
      <c r="J46" s="37">
        <v>42810</v>
      </c>
      <c r="K46" s="38">
        <v>-5.4999999999999997E-3</v>
      </c>
      <c r="L46" s="34" t="s">
        <v>66</v>
      </c>
      <c r="M46" s="38" t="s">
        <v>32</v>
      </c>
      <c r="N46" s="38" t="s">
        <v>68</v>
      </c>
      <c r="O46" s="38" t="s">
        <v>35</v>
      </c>
      <c r="P46" s="38" t="s">
        <v>56</v>
      </c>
      <c r="Q46" s="38" t="s">
        <v>74</v>
      </c>
      <c r="R46" s="10"/>
      <c r="S46" s="39">
        <f t="shared" si="5"/>
        <v>0.28225240551490655</v>
      </c>
      <c r="T46" s="10"/>
      <c r="U46" s="39"/>
      <c r="V46" s="39"/>
      <c r="Y46" s="10"/>
      <c r="AFH46" s="8"/>
      <c r="AFI46" s="8"/>
      <c r="AFJ46" s="8"/>
      <c r="AFK46" s="8"/>
      <c r="AFL46" s="8"/>
      <c r="AFM46" s="8"/>
    </row>
    <row r="47" spans="1:845" ht="15" customHeight="1" x14ac:dyDescent="0.35">
      <c r="A47" s="34" t="s">
        <v>4</v>
      </c>
      <c r="B47" s="34" t="s">
        <v>91</v>
      </c>
      <c r="C47" s="35" t="s">
        <v>92</v>
      </c>
      <c r="D47" s="36">
        <v>25000</v>
      </c>
      <c r="E47" s="29">
        <v>125.66</v>
      </c>
      <c r="F47" s="28">
        <f>Table2[[#This Row],[Amount]]*Table2[[#This Row],[Purchase 
Price]]/100</f>
        <v>31415</v>
      </c>
      <c r="G47" s="30" t="s">
        <v>65</v>
      </c>
      <c r="H47" s="28">
        <v>105.87</v>
      </c>
      <c r="I47" s="28">
        <f t="shared" si="4"/>
        <v>26467.5</v>
      </c>
      <c r="J47" s="37">
        <v>42810</v>
      </c>
      <c r="K47" s="38">
        <v>2.0000000000000001E-4</v>
      </c>
      <c r="L47" s="34" t="s">
        <v>66</v>
      </c>
      <c r="M47" s="38" t="s">
        <v>67</v>
      </c>
      <c r="N47" s="38" t="s">
        <v>68</v>
      </c>
      <c r="O47" s="38" t="s">
        <v>77</v>
      </c>
      <c r="P47" s="38" t="s">
        <v>70</v>
      </c>
      <c r="Q47" s="38" t="s">
        <v>84</v>
      </c>
      <c r="R47" s="10"/>
      <c r="S47" s="39">
        <f t="shared" si="5"/>
        <v>-0.15748846092630903</v>
      </c>
      <c r="T47" s="10"/>
      <c r="U47" s="39"/>
      <c r="V47" s="39"/>
      <c r="Y47" s="10"/>
      <c r="AFH47" s="8"/>
      <c r="AFI47" s="8"/>
      <c r="AFJ47" s="8"/>
      <c r="AFK47" s="8"/>
      <c r="AFL47" s="8"/>
      <c r="AFM47" s="8"/>
    </row>
    <row r="48" spans="1:845" ht="15" customHeight="1" x14ac:dyDescent="0.35">
      <c r="A48" s="34" t="s">
        <v>4</v>
      </c>
      <c r="B48" s="34" t="s">
        <v>99</v>
      </c>
      <c r="C48" s="35" t="s">
        <v>100</v>
      </c>
      <c r="D48" s="36">
        <v>57</v>
      </c>
      <c r="E48" s="29">
        <v>30.96</v>
      </c>
      <c r="F48" s="28">
        <f>Table2[[#This Row],[Amount]]*Table2[[#This Row],[Purchase 
Price]]</f>
        <v>1764.72</v>
      </c>
      <c r="G48" s="30" t="s">
        <v>30</v>
      </c>
      <c r="H48" s="28">
        <v>33.46</v>
      </c>
      <c r="I48" s="28">
        <f t="shared" si="4"/>
        <v>6804.9609600000003</v>
      </c>
      <c r="J48" s="9">
        <v>42810</v>
      </c>
      <c r="L48" s="34" t="s">
        <v>31</v>
      </c>
      <c r="M48" s="38" t="s">
        <v>32</v>
      </c>
      <c r="N48" s="38" t="s">
        <v>33</v>
      </c>
      <c r="O48" s="38" t="s">
        <v>101</v>
      </c>
      <c r="P48" s="38" t="s">
        <v>102</v>
      </c>
      <c r="Q48" s="38" t="s">
        <v>120</v>
      </c>
      <c r="R48" s="10"/>
      <c r="S48" s="39">
        <f t="shared" si="5"/>
        <v>8.0749354005167959E-2</v>
      </c>
      <c r="T48" s="10"/>
      <c r="U48" s="39"/>
      <c r="V48" s="39"/>
      <c r="Y48" s="10"/>
      <c r="AFH48" s="8"/>
      <c r="AFI48" s="8"/>
      <c r="AFJ48" s="8"/>
      <c r="AFK48" s="8"/>
      <c r="AFL48" s="8"/>
      <c r="AFM48" s="8"/>
    </row>
    <row r="49" spans="1:876" ht="15" customHeight="1" x14ac:dyDescent="0.35">
      <c r="A49" s="34" t="s">
        <v>4</v>
      </c>
      <c r="B49" s="34" t="s">
        <v>103</v>
      </c>
      <c r="C49" s="35" t="s">
        <v>104</v>
      </c>
      <c r="D49" s="36">
        <v>92</v>
      </c>
      <c r="E49" s="29">
        <v>54.82</v>
      </c>
      <c r="F49" s="28">
        <f>Table2[[#This Row],[Amount]]*Table2[[#This Row],[Purchase 
Price]]</f>
        <v>5043.4399999999996</v>
      </c>
      <c r="G49" s="30" t="s">
        <v>30</v>
      </c>
      <c r="H49" s="28">
        <v>58.78</v>
      </c>
      <c r="I49" s="28">
        <f t="shared" si="4"/>
        <v>19294.88768</v>
      </c>
      <c r="J49" s="37">
        <v>42810</v>
      </c>
      <c r="L49" s="34" t="s">
        <v>31</v>
      </c>
      <c r="M49" s="38" t="s">
        <v>32</v>
      </c>
      <c r="N49" s="38" t="s">
        <v>33</v>
      </c>
      <c r="O49" s="38" t="s">
        <v>34</v>
      </c>
      <c r="P49" s="38" t="s">
        <v>35</v>
      </c>
      <c r="Q49" s="38" t="s">
        <v>36</v>
      </c>
      <c r="R49" s="10"/>
      <c r="S49" s="39">
        <f t="shared" si="5"/>
        <v>7.2236410069317789E-2</v>
      </c>
      <c r="T49" s="10"/>
      <c r="U49" s="39"/>
      <c r="V49" s="39"/>
      <c r="Y49" s="10"/>
      <c r="AFH49" s="8"/>
      <c r="AFI49" s="8"/>
      <c r="AFJ49" s="8"/>
      <c r="AFK49" s="8"/>
      <c r="AFL49" s="8"/>
      <c r="AFM49" s="8"/>
    </row>
    <row r="50" spans="1:876" ht="15" customHeight="1" x14ac:dyDescent="0.35">
      <c r="A50" s="34" t="s">
        <v>4</v>
      </c>
      <c r="B50" s="34" t="s">
        <v>121</v>
      </c>
      <c r="C50" s="35" t="s">
        <v>106</v>
      </c>
      <c r="D50" s="36">
        <v>74</v>
      </c>
      <c r="E50" s="29">
        <v>116.38</v>
      </c>
      <c r="F50" s="28">
        <f>Table2[[#This Row],[Amount]]*Table2[[#This Row],[Purchase 
Price]]</f>
        <v>8612.119999999999</v>
      </c>
      <c r="G50" s="30" t="s">
        <v>30</v>
      </c>
      <c r="H50" s="28">
        <v>115.38</v>
      </c>
      <c r="I50" s="28">
        <f t="shared" si="4"/>
        <v>30464.012159999998</v>
      </c>
      <c r="J50" s="37">
        <v>42810</v>
      </c>
      <c r="L50" s="34" t="s">
        <v>31</v>
      </c>
      <c r="M50" s="38" t="s">
        <v>67</v>
      </c>
      <c r="N50" s="38" t="s">
        <v>33</v>
      </c>
      <c r="O50" s="38" t="s">
        <v>69</v>
      </c>
      <c r="P50" s="38" t="s">
        <v>70</v>
      </c>
      <c r="Q50" s="38" t="s">
        <v>71</v>
      </c>
      <c r="R50" s="10"/>
      <c r="S50" s="39">
        <f t="shared" si="5"/>
        <v>-8.5925416738271178E-3</v>
      </c>
      <c r="T50" s="10"/>
      <c r="U50" s="39"/>
      <c r="V50" s="39"/>
      <c r="Y50" s="10"/>
      <c r="AFH50" s="8"/>
      <c r="AFI50" s="8"/>
      <c r="AFJ50" s="8"/>
      <c r="AFK50" s="8"/>
      <c r="AFL50" s="8"/>
      <c r="AFM50" s="8"/>
    </row>
    <row r="51" spans="1:876" ht="15" customHeight="1" x14ac:dyDescent="0.35">
      <c r="A51" s="34" t="s">
        <v>4</v>
      </c>
      <c r="B51" s="34" t="s">
        <v>122</v>
      </c>
      <c r="C51" s="35" t="s">
        <v>123</v>
      </c>
      <c r="D51" s="36">
        <v>75</v>
      </c>
      <c r="E51" s="29">
        <v>109.99</v>
      </c>
      <c r="F51" s="28">
        <f>Table2[[#This Row],[Amount]]*Table2[[#This Row],[Purchase 
Price]]</f>
        <v>8249.25</v>
      </c>
      <c r="G51" s="30" t="s">
        <v>30</v>
      </c>
      <c r="H51" s="28">
        <v>107.74</v>
      </c>
      <c r="I51" s="28">
        <f t="shared" si="4"/>
        <v>28831.224000000002</v>
      </c>
      <c r="J51" s="37">
        <v>42810</v>
      </c>
      <c r="L51" s="34" t="s">
        <v>31</v>
      </c>
      <c r="M51" s="38" t="s">
        <v>67</v>
      </c>
      <c r="N51" s="38" t="s">
        <v>33</v>
      </c>
      <c r="O51" s="38" t="s">
        <v>69</v>
      </c>
      <c r="P51" s="38" t="s">
        <v>70</v>
      </c>
      <c r="Q51" s="38" t="s">
        <v>71</v>
      </c>
      <c r="R51" s="10"/>
      <c r="S51" s="39">
        <f t="shared" si="5"/>
        <v>-2.0456405127738886E-2</v>
      </c>
      <c r="T51" s="10"/>
      <c r="U51" s="39"/>
      <c r="V51" s="39"/>
      <c r="Y51" s="10"/>
      <c r="AFH51" s="8"/>
      <c r="AFI51" s="8"/>
      <c r="AFJ51" s="8"/>
      <c r="AFK51" s="8"/>
      <c r="AFL51" s="8"/>
      <c r="AFM51" s="8"/>
    </row>
    <row r="52" spans="1:876" ht="15" customHeight="1" x14ac:dyDescent="0.35">
      <c r="A52" s="34" t="s">
        <v>4</v>
      </c>
      <c r="B52" s="34" t="s">
        <v>57</v>
      </c>
      <c r="C52" s="35">
        <v>0</v>
      </c>
      <c r="D52" s="36">
        <v>216000</v>
      </c>
      <c r="E52" s="29">
        <v>100</v>
      </c>
      <c r="F52" s="28">
        <f>Table2[[#This Row],[Amount]]*Table2[[#This Row],[Purchase 
Price]]/100</f>
        <v>216000</v>
      </c>
      <c r="G52" s="30" t="s">
        <v>65</v>
      </c>
      <c r="H52" s="28">
        <v>100</v>
      </c>
      <c r="I52" s="28">
        <f t="shared" si="4"/>
        <v>216000</v>
      </c>
      <c r="J52" s="9"/>
      <c r="K52" s="38">
        <v>0</v>
      </c>
      <c r="L52" s="34" t="s">
        <v>58</v>
      </c>
      <c r="M52" s="38" t="s">
        <v>59</v>
      </c>
      <c r="N52" s="38" t="s">
        <v>68</v>
      </c>
      <c r="O52" s="38" t="s">
        <v>57</v>
      </c>
      <c r="P52" s="38" t="s">
        <v>57</v>
      </c>
      <c r="Q52" s="38" t="s">
        <v>57</v>
      </c>
      <c r="R52" s="10"/>
      <c r="S52" s="39">
        <f t="shared" si="5"/>
        <v>0</v>
      </c>
      <c r="T52" s="10"/>
      <c r="U52" s="39"/>
      <c r="V52" s="39"/>
      <c r="Y52" s="10"/>
      <c r="AFH52" s="8"/>
      <c r="AFI52" s="8"/>
      <c r="AFJ52" s="8"/>
      <c r="AFK52" s="8"/>
      <c r="AFL52" s="8"/>
      <c r="AFM52" s="8"/>
    </row>
    <row r="53" spans="1:876" x14ac:dyDescent="0.35">
      <c r="A53" s="34" t="s">
        <v>4</v>
      </c>
      <c r="B53" s="34" t="s">
        <v>57</v>
      </c>
      <c r="C53" s="35" t="s">
        <v>110</v>
      </c>
      <c r="D53" s="36">
        <v>2576</v>
      </c>
      <c r="E53" s="29">
        <v>1</v>
      </c>
      <c r="F53" s="28">
        <f>Table2[[#This Row],[Amount]]*Table2[[#This Row],[Purchase 
Price]]</f>
        <v>2576</v>
      </c>
      <c r="G53" s="30" t="s">
        <v>30</v>
      </c>
      <c r="H53" s="28">
        <v>1</v>
      </c>
      <c r="I53" s="28">
        <f t="shared" si="4"/>
        <v>9191.1679999999997</v>
      </c>
      <c r="J53" s="9"/>
      <c r="L53" s="34" t="s">
        <v>58</v>
      </c>
      <c r="M53" s="38" t="s">
        <v>59</v>
      </c>
      <c r="N53" s="38" t="s">
        <v>33</v>
      </c>
      <c r="O53" s="38" t="s">
        <v>57</v>
      </c>
      <c r="P53" s="38" t="s">
        <v>57</v>
      </c>
      <c r="Q53" s="38" t="s">
        <v>57</v>
      </c>
      <c r="R53" s="10"/>
      <c r="S53" s="39">
        <f t="shared" si="5"/>
        <v>0</v>
      </c>
      <c r="T53" s="10"/>
      <c r="U53" s="39"/>
      <c r="V53" s="39"/>
      <c r="Y53" s="10"/>
      <c r="AFH53" s="8"/>
      <c r="AFI53" s="8"/>
      <c r="AFJ53" s="8"/>
      <c r="AFK53" s="8"/>
      <c r="AFL53" s="8"/>
      <c r="AFM53" s="8"/>
    </row>
    <row r="54" spans="1:876" x14ac:dyDescent="0.35">
      <c r="A54" s="34" t="s">
        <v>4</v>
      </c>
      <c r="B54" s="34" t="s">
        <v>124</v>
      </c>
      <c r="C54" s="35" t="s">
        <v>112</v>
      </c>
      <c r="D54" s="36">
        <v>87</v>
      </c>
      <c r="E54" s="29">
        <v>91.05</v>
      </c>
      <c r="F54" s="28">
        <f>Table2[[#This Row],[Amount]]*Table2[[#This Row],[Purchase 
Price]]</f>
        <v>7921.3499999999995</v>
      </c>
      <c r="G54" s="30" t="s">
        <v>30</v>
      </c>
      <c r="H54" s="28">
        <v>85.56</v>
      </c>
      <c r="I54" s="28">
        <f t="shared" si="4"/>
        <v>26559.19296</v>
      </c>
      <c r="J54" s="37">
        <v>42810</v>
      </c>
      <c r="L54" s="34" t="s">
        <v>31</v>
      </c>
      <c r="M54" s="38" t="s">
        <v>67</v>
      </c>
      <c r="N54" s="38" t="s">
        <v>33</v>
      </c>
      <c r="O54" s="38" t="s">
        <v>69</v>
      </c>
      <c r="P54" s="38" t="s">
        <v>70</v>
      </c>
      <c r="Q54" s="38" t="s">
        <v>71</v>
      </c>
      <c r="R54" s="10"/>
      <c r="S54" s="39">
        <f t="shared" si="5"/>
        <v>-6.0296540362438165E-2</v>
      </c>
      <c r="T54" s="10"/>
      <c r="U54" s="39"/>
      <c r="V54" s="39"/>
      <c r="Y54" s="10"/>
      <c r="AFH54" s="8"/>
      <c r="AFI54" s="8"/>
      <c r="AFJ54" s="8"/>
      <c r="AFK54" s="8"/>
      <c r="AFL54" s="8"/>
      <c r="AFM54" s="8"/>
    </row>
    <row r="55" spans="1:876" x14ac:dyDescent="0.35">
      <c r="A55" s="34" t="s">
        <v>4</v>
      </c>
      <c r="B55" s="34" t="s">
        <v>113</v>
      </c>
      <c r="C55" s="35" t="s">
        <v>114</v>
      </c>
      <c r="D55" s="36">
        <v>46</v>
      </c>
      <c r="E55" s="29">
        <v>119.11</v>
      </c>
      <c r="F55" s="28">
        <f>Table2[[#This Row],[Amount]]*Table2[[#This Row],[Purchase 
Price]]</f>
        <v>5479.06</v>
      </c>
      <c r="G55" s="30" t="s">
        <v>30</v>
      </c>
      <c r="H55" s="28">
        <v>111.96</v>
      </c>
      <c r="I55" s="28">
        <f t="shared" si="4"/>
        <v>18375.77088</v>
      </c>
      <c r="J55" s="37">
        <v>42810</v>
      </c>
      <c r="L55" s="34" t="s">
        <v>31</v>
      </c>
      <c r="M55" s="38" t="s">
        <v>67</v>
      </c>
      <c r="N55" s="38" t="s">
        <v>33</v>
      </c>
      <c r="O55" s="38" t="s">
        <v>77</v>
      </c>
      <c r="P55" s="38" t="s">
        <v>78</v>
      </c>
      <c r="Q55" s="38" t="s">
        <v>71</v>
      </c>
      <c r="R55" s="10"/>
      <c r="S55" s="39">
        <f t="shared" si="5"/>
        <v>-6.0028545042397831E-2</v>
      </c>
      <c r="T55" s="34"/>
      <c r="U55" s="34"/>
      <c r="V55" s="12"/>
      <c r="W55" s="11"/>
      <c r="X55" s="37"/>
      <c r="Y55" s="38"/>
      <c r="Z55" s="34"/>
      <c r="AA55" s="34"/>
      <c r="AB55" s="38"/>
      <c r="AC55" s="38"/>
      <c r="AD55" s="38"/>
      <c r="AE55" s="38"/>
      <c r="AF55" s="38"/>
      <c r="AG55" s="38"/>
      <c r="AH55" s="11"/>
      <c r="AI55" s="11"/>
      <c r="AL55" s="39"/>
      <c r="AN55" s="39"/>
      <c r="AO55" s="39"/>
      <c r="AFN55" s="10"/>
      <c r="AFO55" s="10"/>
      <c r="AFP55" s="10"/>
      <c r="AFQ55" s="10"/>
      <c r="AFR55" s="10"/>
      <c r="AFS55" s="10"/>
      <c r="AFT55" s="10"/>
      <c r="AFU55" s="10"/>
      <c r="AFV55" s="10"/>
      <c r="AFW55" s="10"/>
      <c r="AFX55" s="10"/>
      <c r="AFY55" s="10"/>
      <c r="AFZ55" s="10"/>
      <c r="AGF55" s="8"/>
      <c r="AGG55" s="8"/>
      <c r="AGH55" s="8"/>
      <c r="AGI55" s="8"/>
      <c r="AGJ55" s="8"/>
      <c r="AGK55" s="8"/>
      <c r="AGL55" s="8"/>
      <c r="AGM55" s="8"/>
      <c r="AGN55" s="8"/>
      <c r="AGO55" s="8"/>
      <c r="AGP55" s="8"/>
      <c r="AGQ55" s="8"/>
      <c r="AGR55" s="8"/>
    </row>
    <row r="56" spans="1:876" ht="14.4" customHeight="1" x14ac:dyDescent="0.35">
      <c r="A56" s="34" t="s">
        <v>4</v>
      </c>
      <c r="B56" s="34" t="s">
        <v>125</v>
      </c>
      <c r="C56" s="35" t="s">
        <v>126</v>
      </c>
      <c r="D56" s="36">
        <v>410</v>
      </c>
      <c r="E56" s="29">
        <v>27.27</v>
      </c>
      <c r="F56" s="28">
        <f>Table2[[#This Row],[Amount]]*Table2[[#This Row],[Purchase 
Price]]</f>
        <v>11180.7</v>
      </c>
      <c r="G56" s="30" t="s">
        <v>30</v>
      </c>
      <c r="H56" s="28">
        <v>17.77</v>
      </c>
      <c r="I56" s="28">
        <f t="shared" si="4"/>
        <v>25995.3776</v>
      </c>
      <c r="J56" s="37">
        <v>42810</v>
      </c>
      <c r="L56" s="34" t="s">
        <v>31</v>
      </c>
      <c r="M56" s="38" t="s">
        <v>67</v>
      </c>
      <c r="N56" s="38" t="s">
        <v>33</v>
      </c>
      <c r="O56" s="38" t="s">
        <v>77</v>
      </c>
      <c r="P56" s="38" t="s">
        <v>70</v>
      </c>
      <c r="Q56" s="38" t="s">
        <v>71</v>
      </c>
      <c r="R56" s="10"/>
      <c r="S56" s="39">
        <f t="shared" si="5"/>
        <v>-0.34836817015034838</v>
      </c>
      <c r="T56" s="10"/>
      <c r="U56" s="39"/>
      <c r="V56" s="39"/>
      <c r="Y56" s="10"/>
      <c r="AFH56" s="8"/>
      <c r="AFI56" s="8"/>
      <c r="AFJ56" s="8"/>
      <c r="AFK56" s="8"/>
      <c r="AFL56" s="8"/>
      <c r="AFM56" s="8"/>
    </row>
    <row r="57" spans="1:876" x14ac:dyDescent="0.35">
      <c r="A57" s="34" t="s">
        <v>5</v>
      </c>
      <c r="B57" s="34" t="s">
        <v>57</v>
      </c>
      <c r="C57" s="35">
        <v>0</v>
      </c>
      <c r="D57" s="36">
        <v>750</v>
      </c>
      <c r="E57" s="29">
        <v>1</v>
      </c>
      <c r="F57" s="28">
        <f>Table2[[#This Row],[Amount]]*Table2[[#This Row],[Purchase 
Price]]</f>
        <v>750</v>
      </c>
      <c r="G57" s="30" t="s">
        <v>30</v>
      </c>
      <c r="H57" s="28">
        <v>100</v>
      </c>
      <c r="I57" s="28">
        <f t="shared" si="4"/>
        <v>267600</v>
      </c>
      <c r="J57" s="9"/>
      <c r="K57" s="38">
        <v>0</v>
      </c>
      <c r="L57" s="34" t="s">
        <v>58</v>
      </c>
      <c r="M57" s="38" t="s">
        <v>59</v>
      </c>
      <c r="N57" s="38" t="s">
        <v>68</v>
      </c>
      <c r="O57" s="38" t="s">
        <v>57</v>
      </c>
      <c r="P57" s="38" t="s">
        <v>57</v>
      </c>
      <c r="Q57" s="38" t="s">
        <v>57</v>
      </c>
      <c r="R57" s="10"/>
      <c r="S57" s="39">
        <f t="shared" si="5"/>
        <v>99</v>
      </c>
      <c r="T57" s="34"/>
      <c r="U57" s="34"/>
      <c r="V57" s="12"/>
      <c r="W57" s="11"/>
      <c r="X57" s="37"/>
      <c r="Y57" s="38"/>
      <c r="Z57" s="34"/>
      <c r="AA57" s="34"/>
      <c r="AB57" s="38"/>
      <c r="AC57" s="38"/>
      <c r="AD57" s="38"/>
      <c r="AE57" s="38"/>
      <c r="AF57" s="38"/>
      <c r="AG57" s="38"/>
      <c r="AH57" s="11"/>
      <c r="AI57" s="11"/>
      <c r="AL57" s="39"/>
      <c r="AN57" s="39"/>
      <c r="AO57" s="39"/>
      <c r="AFN57" s="10"/>
      <c r="AFO57" s="10"/>
      <c r="AFP57" s="10"/>
      <c r="AFQ57" s="10"/>
      <c r="AFR57" s="10"/>
      <c r="AFS57" s="10"/>
      <c r="AFT57" s="10"/>
      <c r="AFU57" s="10"/>
      <c r="AFV57" s="10"/>
      <c r="AFW57" s="10"/>
      <c r="AFX57" s="10"/>
      <c r="AFY57" s="10"/>
      <c r="AFZ57" s="10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</row>
    <row r="58" spans="1:876" x14ac:dyDescent="0.35">
      <c r="A58" s="34" t="s">
        <v>5</v>
      </c>
      <c r="B58" s="34" t="s">
        <v>127</v>
      </c>
      <c r="C58" s="35" t="s">
        <v>128</v>
      </c>
      <c r="D58" s="36">
        <v>156</v>
      </c>
      <c r="E58" s="29">
        <v>226.8</v>
      </c>
      <c r="F58" s="28">
        <f>Table2[[#This Row],[Amount]]*Table2[[#This Row],[Purchase 
Price]]</f>
        <v>35380.800000000003</v>
      </c>
      <c r="G58" s="30" t="s">
        <v>30</v>
      </c>
      <c r="H58" s="28">
        <v>250.04</v>
      </c>
      <c r="I58" s="28">
        <f t="shared" si="4"/>
        <v>139174.26431999999</v>
      </c>
      <c r="J58" s="37">
        <v>42810</v>
      </c>
      <c r="L58" s="34" t="s">
        <v>31</v>
      </c>
      <c r="M58" s="38" t="s">
        <v>32</v>
      </c>
      <c r="N58" s="38" t="s">
        <v>33</v>
      </c>
      <c r="O58" s="38" t="s">
        <v>34</v>
      </c>
      <c r="P58" s="38" t="s">
        <v>35</v>
      </c>
      <c r="Q58" s="38" t="s">
        <v>36</v>
      </c>
      <c r="R58" s="10"/>
      <c r="S58" s="39">
        <f t="shared" si="5"/>
        <v>0.10246913580246904</v>
      </c>
      <c r="T58" s="10"/>
      <c r="U58" s="39"/>
      <c r="V58" s="39"/>
      <c r="Y58" s="10"/>
      <c r="AFH58" s="8"/>
      <c r="AFI58" s="8"/>
      <c r="AFJ58" s="8"/>
      <c r="AFK58" s="8"/>
      <c r="AFL58" s="8"/>
      <c r="AFM58" s="8"/>
    </row>
    <row r="59" spans="1:876" x14ac:dyDescent="0.35">
      <c r="A59" s="34" t="s">
        <v>5</v>
      </c>
      <c r="B59" s="34" t="s">
        <v>129</v>
      </c>
      <c r="C59" s="35" t="s">
        <v>80</v>
      </c>
      <c r="D59" s="36">
        <v>300</v>
      </c>
      <c r="E59" s="29">
        <v>46.84</v>
      </c>
      <c r="F59" s="28">
        <f>Table2[[#This Row],[Amount]]*Table2[[#This Row],[Purchase 
Price]]</f>
        <v>14052.000000000002</v>
      </c>
      <c r="G59" s="30" t="s">
        <v>30</v>
      </c>
      <c r="H59" s="28">
        <v>60.13</v>
      </c>
      <c r="I59" s="28">
        <f t="shared" si="4"/>
        <v>64363.152000000002</v>
      </c>
      <c r="J59" s="37">
        <v>42810</v>
      </c>
      <c r="L59" s="34" t="s">
        <v>31</v>
      </c>
      <c r="M59" s="38" t="s">
        <v>32</v>
      </c>
      <c r="N59" s="38" t="s">
        <v>33</v>
      </c>
      <c r="O59" s="38" t="s">
        <v>34</v>
      </c>
      <c r="P59" s="38" t="s">
        <v>35</v>
      </c>
      <c r="Q59" s="38" t="s">
        <v>36</v>
      </c>
      <c r="R59" s="10"/>
      <c r="S59" s="39">
        <f t="shared" si="5"/>
        <v>0.283731853116994</v>
      </c>
      <c r="T59" s="10"/>
      <c r="U59" s="39"/>
      <c r="V59" s="39"/>
      <c r="Y59" s="10"/>
      <c r="AFH59" s="8"/>
      <c r="AFI59" s="8"/>
      <c r="AFJ59" s="8"/>
      <c r="AFK59" s="8"/>
      <c r="AFL59" s="8"/>
      <c r="AFM59" s="8"/>
    </row>
    <row r="60" spans="1:876" x14ac:dyDescent="0.35">
      <c r="A60" s="34" t="s">
        <v>5</v>
      </c>
      <c r="B60" s="34" t="s">
        <v>130</v>
      </c>
      <c r="C60" s="35" t="s">
        <v>131</v>
      </c>
      <c r="D60" s="36">
        <v>64795</v>
      </c>
      <c r="E60" s="29">
        <v>230.61</v>
      </c>
      <c r="F60" s="28">
        <f>Table2[[#This Row],[Amount]]*Table2[[#This Row],[Purchase 
Price]]/100</f>
        <v>149423.74950000001</v>
      </c>
      <c r="G60" s="30" t="s">
        <v>65</v>
      </c>
      <c r="H60" s="28">
        <v>334.25</v>
      </c>
      <c r="I60" s="28">
        <f t="shared" si="4"/>
        <v>216577.28750000001</v>
      </c>
      <c r="J60" s="37">
        <v>42810</v>
      </c>
      <c r="K60" s="38">
        <v>2.8E-3</v>
      </c>
      <c r="L60" s="34" t="s">
        <v>66</v>
      </c>
      <c r="M60" s="38" t="s">
        <v>67</v>
      </c>
      <c r="N60" s="38" t="s">
        <v>68</v>
      </c>
      <c r="O60" s="38" t="s">
        <v>69</v>
      </c>
      <c r="P60" s="38" t="s">
        <v>78</v>
      </c>
      <c r="Q60" s="38" t="s">
        <v>71</v>
      </c>
      <c r="R60" s="10"/>
      <c r="S60" s="39">
        <f t="shared" si="5"/>
        <v>0.44941676423398802</v>
      </c>
      <c r="T60" s="10"/>
      <c r="U60" s="39"/>
      <c r="V60" s="39"/>
      <c r="Y60" s="10"/>
      <c r="AFH60" s="8"/>
      <c r="AFI60" s="8"/>
      <c r="AFJ60" s="8"/>
      <c r="AFK60" s="8"/>
      <c r="AFL60" s="8"/>
      <c r="AFM60" s="8"/>
    </row>
    <row r="61" spans="1:876" x14ac:dyDescent="0.35">
      <c r="A61" s="34" t="s">
        <v>5</v>
      </c>
      <c r="B61" s="34" t="s">
        <v>72</v>
      </c>
      <c r="C61" s="35" t="s">
        <v>73</v>
      </c>
      <c r="D61" s="36">
        <v>11505</v>
      </c>
      <c r="E61" s="29">
        <v>1287.237514124294</v>
      </c>
      <c r="F61" s="28">
        <f>Table2[[#This Row],[Amount]]*Table2[[#This Row],[Purchase 
Price]]/100</f>
        <v>148096.67600000001</v>
      </c>
      <c r="G61" s="30" t="s">
        <v>65</v>
      </c>
      <c r="H61" s="28">
        <v>1519</v>
      </c>
      <c r="I61" s="28">
        <f t="shared" si="4"/>
        <v>174760.95</v>
      </c>
      <c r="J61" s="37">
        <v>42810</v>
      </c>
      <c r="K61" s="38">
        <v>-9.7000000000000003E-3</v>
      </c>
      <c r="L61" s="34" t="s">
        <v>66</v>
      </c>
      <c r="M61" s="38" t="s">
        <v>32</v>
      </c>
      <c r="N61" s="38" t="s">
        <v>68</v>
      </c>
      <c r="O61" s="38" t="s">
        <v>35</v>
      </c>
      <c r="P61" s="38" t="s">
        <v>36</v>
      </c>
      <c r="Q61" s="38" t="s">
        <v>74</v>
      </c>
      <c r="R61" s="10"/>
      <c r="S61" s="39">
        <f t="shared" si="5"/>
        <v>0.18004640428256455</v>
      </c>
      <c r="T61" s="34"/>
      <c r="U61" s="34"/>
      <c r="V61" s="12"/>
      <c r="W61" s="11"/>
      <c r="X61" s="37"/>
      <c r="Y61" s="38"/>
      <c r="Z61" s="34"/>
      <c r="AA61" s="34"/>
      <c r="AB61" s="38"/>
      <c r="AC61" s="38"/>
      <c r="AD61" s="38"/>
      <c r="AE61" s="38"/>
      <c r="AF61" s="38"/>
      <c r="AG61" s="38"/>
      <c r="AH61" s="11"/>
      <c r="AI61" s="11"/>
      <c r="AL61" s="39"/>
      <c r="AN61" s="39"/>
      <c r="AO61" s="39"/>
      <c r="AFN61" s="10"/>
      <c r="AFO61" s="10"/>
      <c r="AFP61" s="10"/>
      <c r="AFQ61" s="10"/>
      <c r="AFR61" s="10"/>
      <c r="AFS61" s="10"/>
      <c r="AFT61" s="10"/>
      <c r="AFU61" s="10"/>
      <c r="AFV61" s="10"/>
      <c r="AFW61" s="10"/>
      <c r="AFX61" s="10"/>
      <c r="AFY61" s="10"/>
      <c r="AFZ61" s="10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</row>
    <row r="62" spans="1:876" x14ac:dyDescent="0.35">
      <c r="A62" s="34" t="s">
        <v>5</v>
      </c>
      <c r="B62" s="34" t="s">
        <v>63</v>
      </c>
      <c r="C62" s="35" t="s">
        <v>64</v>
      </c>
      <c r="D62" s="36">
        <v>4582</v>
      </c>
      <c r="E62" s="29">
        <v>3231.25</v>
      </c>
      <c r="F62" s="28">
        <f>Table2[[#This Row],[Amount]]*Table2[[#This Row],[Purchase 
Price]]/100</f>
        <v>148055.875</v>
      </c>
      <c r="G62" s="30" t="s">
        <v>65</v>
      </c>
      <c r="H62" s="28">
        <v>3596.17</v>
      </c>
      <c r="I62" s="28">
        <f t="shared" si="4"/>
        <v>164776.50939999998</v>
      </c>
      <c r="J62" s="37">
        <v>42810</v>
      </c>
      <c r="K62" s="38">
        <v>2.7000000000000001E-3</v>
      </c>
      <c r="L62" s="34" t="s">
        <v>66</v>
      </c>
      <c r="M62" s="38" t="s">
        <v>67</v>
      </c>
      <c r="N62" s="38" t="s">
        <v>68</v>
      </c>
      <c r="O62" s="38" t="s">
        <v>69</v>
      </c>
      <c r="P62" s="38" t="s">
        <v>70</v>
      </c>
      <c r="Q62" s="38" t="s">
        <v>71</v>
      </c>
      <c r="R62" s="10"/>
      <c r="S62" s="39">
        <f t="shared" si="5"/>
        <v>0.11293462282398455</v>
      </c>
      <c r="T62" s="34"/>
      <c r="U62" s="34"/>
      <c r="V62" s="12"/>
      <c r="W62" s="11"/>
      <c r="X62" s="37"/>
      <c r="Y62" s="38"/>
      <c r="Z62" s="34"/>
      <c r="AA62" s="34"/>
      <c r="AB62" s="38"/>
      <c r="AC62" s="38"/>
      <c r="AD62" s="38"/>
      <c r="AE62" s="38"/>
      <c r="AF62" s="38"/>
      <c r="AG62" s="38"/>
      <c r="AH62" s="11"/>
      <c r="AI62" s="11"/>
      <c r="AL62" s="39"/>
      <c r="AN62" s="39"/>
      <c r="AO62" s="39"/>
      <c r="AFN62" s="10"/>
      <c r="AFO62" s="10"/>
      <c r="AFP62" s="10"/>
      <c r="AFQ62" s="10"/>
      <c r="AFR62" s="10"/>
      <c r="AFS62" s="10"/>
      <c r="AFT62" s="10"/>
      <c r="AFU62" s="10"/>
      <c r="AFV62" s="10"/>
      <c r="AFW62" s="10"/>
      <c r="AFX62" s="10"/>
      <c r="AFY62" s="10"/>
      <c r="AFZ62" s="10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</row>
    <row r="63" spans="1:876" x14ac:dyDescent="0.35">
      <c r="A63" s="34" t="s">
        <v>5</v>
      </c>
      <c r="B63" s="34" t="s">
        <v>132</v>
      </c>
      <c r="C63" s="35" t="s">
        <v>133</v>
      </c>
      <c r="D63" s="36">
        <v>41850</v>
      </c>
      <c r="E63" s="29">
        <v>195.69</v>
      </c>
      <c r="F63" s="28">
        <f>Table2[[#This Row],[Amount]]*Table2[[#This Row],[Purchase 
Price]]/100</f>
        <v>81896.264999999999</v>
      </c>
      <c r="G63" s="30" t="s">
        <v>65</v>
      </c>
      <c r="H63" s="28">
        <v>229.82</v>
      </c>
      <c r="I63" s="28">
        <f t="shared" si="4"/>
        <v>96179.67</v>
      </c>
      <c r="J63" s="37">
        <v>42810</v>
      </c>
      <c r="L63" s="34" t="s">
        <v>58</v>
      </c>
      <c r="M63" s="38" t="s">
        <v>67</v>
      </c>
      <c r="N63" s="38" t="s">
        <v>68</v>
      </c>
      <c r="O63" s="38" t="s">
        <v>77</v>
      </c>
      <c r="P63" s="38" t="s">
        <v>78</v>
      </c>
      <c r="Q63" s="38" t="s">
        <v>84</v>
      </c>
      <c r="R63" s="10"/>
      <c r="S63" s="39">
        <f t="shared" si="5"/>
        <v>0.17440850324492818</v>
      </c>
      <c r="T63" s="10"/>
      <c r="U63" s="39"/>
      <c r="V63" s="39"/>
      <c r="Y63" s="10"/>
      <c r="AFH63" s="8"/>
      <c r="AFI63" s="8"/>
      <c r="AFJ63" s="8"/>
      <c r="AFK63" s="8"/>
      <c r="AFL63" s="8"/>
      <c r="AFM63" s="8"/>
    </row>
    <row r="64" spans="1:876" x14ac:dyDescent="0.35">
      <c r="A64" s="34" t="s">
        <v>5</v>
      </c>
      <c r="B64" s="34" t="s">
        <v>134</v>
      </c>
      <c r="C64" s="35" t="s">
        <v>135</v>
      </c>
      <c r="D64" s="36">
        <v>9825</v>
      </c>
      <c r="E64" s="29">
        <v>842.06</v>
      </c>
      <c r="F64" s="28">
        <f>Table2[[#This Row],[Amount]]*Table2[[#This Row],[Purchase 
Price]]/100</f>
        <v>82732.39499999999</v>
      </c>
      <c r="G64" s="30" t="s">
        <v>65</v>
      </c>
      <c r="H64" s="28">
        <v>1015</v>
      </c>
      <c r="I64" s="28">
        <f t="shared" si="4"/>
        <v>99723.75</v>
      </c>
      <c r="J64" s="37">
        <v>42810</v>
      </c>
      <c r="K64" s="38">
        <v>-5.9999999999999995E-4</v>
      </c>
      <c r="L64" s="34" t="s">
        <v>66</v>
      </c>
      <c r="M64" s="38" t="s">
        <v>32</v>
      </c>
      <c r="N64" s="38" t="s">
        <v>68</v>
      </c>
      <c r="O64" s="38" t="s">
        <v>55</v>
      </c>
      <c r="P64" s="38" t="s">
        <v>56</v>
      </c>
      <c r="Q64" s="38" t="s">
        <v>74</v>
      </c>
      <c r="R64" s="10"/>
      <c r="S64" s="39">
        <f t="shared" si="5"/>
        <v>0.2053772890292854</v>
      </c>
      <c r="T64" s="10"/>
      <c r="U64" s="39"/>
      <c r="V64" s="39"/>
      <c r="Y64" s="10"/>
      <c r="AFH64" s="8"/>
      <c r="AFI64" s="8"/>
      <c r="AFJ64" s="8"/>
      <c r="AFK64" s="8"/>
      <c r="AFL64" s="8"/>
      <c r="AFM64" s="8"/>
    </row>
    <row r="65" spans="1:845" x14ac:dyDescent="0.35">
      <c r="A65" s="34" t="s">
        <v>5</v>
      </c>
      <c r="B65" s="34" t="s">
        <v>75</v>
      </c>
      <c r="C65" s="35" t="s">
        <v>76</v>
      </c>
      <c r="D65" s="36">
        <v>38500</v>
      </c>
      <c r="E65" s="29">
        <v>195.1</v>
      </c>
      <c r="F65" s="28">
        <f>Table2[[#This Row],[Amount]]*Table2[[#This Row],[Purchase 
Price]]/100</f>
        <v>75113.5</v>
      </c>
      <c r="G65" s="30" t="s">
        <v>65</v>
      </c>
      <c r="H65" s="28">
        <v>264.27</v>
      </c>
      <c r="I65" s="28">
        <f t="shared" si="4"/>
        <v>101743.95</v>
      </c>
      <c r="J65" s="37">
        <v>42810</v>
      </c>
      <c r="K65" s="38">
        <v>2.5000000000000001E-3</v>
      </c>
      <c r="L65" s="34" t="s">
        <v>66</v>
      </c>
      <c r="M65" s="38" t="s">
        <v>67</v>
      </c>
      <c r="N65" s="38" t="s">
        <v>68</v>
      </c>
      <c r="O65" s="38" t="s">
        <v>77</v>
      </c>
      <c r="P65" s="38" t="s">
        <v>78</v>
      </c>
      <c r="Q65" s="38" t="s">
        <v>71</v>
      </c>
      <c r="R65" s="10"/>
      <c r="S65" s="39">
        <f t="shared" si="5"/>
        <v>0.35453613531522293</v>
      </c>
      <c r="T65" s="10"/>
      <c r="U65" s="39"/>
      <c r="V65" s="39"/>
      <c r="Y65" s="10"/>
      <c r="AFH65" s="8"/>
      <c r="AFI65" s="8"/>
      <c r="AFJ65" s="8"/>
      <c r="AFK65" s="8"/>
      <c r="AFL65" s="8"/>
      <c r="AFM65" s="8"/>
    </row>
    <row r="66" spans="1:845" x14ac:dyDescent="0.35">
      <c r="A66" s="34" t="s">
        <v>5</v>
      </c>
      <c r="B66" s="34" t="s">
        <v>81</v>
      </c>
      <c r="C66" s="35" t="s">
        <v>82</v>
      </c>
      <c r="D66" s="36">
        <v>91564</v>
      </c>
      <c r="E66" s="29">
        <v>98.29</v>
      </c>
      <c r="F66" s="28">
        <f>Table2[[#This Row],[Amount]]*Table2[[#This Row],[Purchase 
Price]]/100</f>
        <v>89998.255600000004</v>
      </c>
      <c r="G66" s="30" t="s">
        <v>65</v>
      </c>
      <c r="H66" s="28">
        <v>99.95</v>
      </c>
      <c r="I66" s="28">
        <f t="shared" si="4"/>
        <v>91518.218000000008</v>
      </c>
      <c r="J66" s="37">
        <v>42810</v>
      </c>
      <c r="K66" s="38">
        <v>0</v>
      </c>
      <c r="L66" s="34" t="s">
        <v>66</v>
      </c>
      <c r="M66" s="38" t="s">
        <v>67</v>
      </c>
      <c r="N66" s="38" t="s">
        <v>68</v>
      </c>
      <c r="O66" s="38" t="s">
        <v>77</v>
      </c>
      <c r="P66" s="38" t="s">
        <v>83</v>
      </c>
      <c r="Q66" s="38" t="s">
        <v>84</v>
      </c>
      <c r="R66" s="10"/>
      <c r="S66" s="39">
        <f t="shared" si="5"/>
        <v>1.6888798453555769E-2</v>
      </c>
      <c r="T66" s="10"/>
      <c r="U66" s="39"/>
      <c r="V66" s="39"/>
      <c r="Y66" s="10"/>
      <c r="AFH66" s="8"/>
      <c r="AFI66" s="8"/>
      <c r="AFJ66" s="8"/>
      <c r="AFK66" s="8"/>
      <c r="AFL66" s="8"/>
      <c r="AFM66" s="8"/>
    </row>
    <row r="67" spans="1:845" x14ac:dyDescent="0.35">
      <c r="A67" s="34" t="s">
        <v>5</v>
      </c>
      <c r="B67" s="34" t="s">
        <v>136</v>
      </c>
      <c r="C67" s="35" t="s">
        <v>137</v>
      </c>
      <c r="D67" s="36">
        <v>550</v>
      </c>
      <c r="E67" s="29">
        <v>17370</v>
      </c>
      <c r="F67" s="28">
        <f>Table2[[#This Row],[Amount]]*Table2[[#This Row],[Purchase 
Price]]/100</f>
        <v>95535</v>
      </c>
      <c r="G67" s="30" t="s">
        <v>65</v>
      </c>
      <c r="H67" s="28">
        <v>13870</v>
      </c>
      <c r="I67" s="28">
        <f t="shared" ref="I67:I85" si="6">IF($G67="USD", $D67*H67*Dollar_Shekel, $D67*H67/100)</f>
        <v>76285</v>
      </c>
      <c r="J67" s="37">
        <v>42810</v>
      </c>
      <c r="K67" s="38">
        <v>1.43E-2</v>
      </c>
      <c r="L67" s="34" t="s">
        <v>66</v>
      </c>
      <c r="M67" s="38" t="s">
        <v>32</v>
      </c>
      <c r="N67" s="38" t="s">
        <v>33</v>
      </c>
      <c r="O67" s="38" t="s">
        <v>34</v>
      </c>
      <c r="P67" s="38" t="s">
        <v>35</v>
      </c>
      <c r="Q67" s="38" t="s">
        <v>36</v>
      </c>
      <c r="R67" s="10"/>
      <c r="S67" s="39">
        <f t="shared" ref="S67:S85" si="7">(H67-E67)/E67</f>
        <v>-0.20149683362118595</v>
      </c>
      <c r="T67" s="10"/>
      <c r="U67" s="39"/>
      <c r="V67" s="39"/>
      <c r="Y67" s="10"/>
      <c r="AFH67" s="8"/>
      <c r="AFI67" s="8"/>
      <c r="AFJ67" s="8"/>
      <c r="AFK67" s="8"/>
      <c r="AFL67" s="8"/>
      <c r="AFM67" s="8"/>
    </row>
    <row r="68" spans="1:845" x14ac:dyDescent="0.35">
      <c r="A68" s="34" t="s">
        <v>5</v>
      </c>
      <c r="B68" s="34" t="s">
        <v>91</v>
      </c>
      <c r="C68" s="35" t="s">
        <v>92</v>
      </c>
      <c r="D68" s="36">
        <v>59060</v>
      </c>
      <c r="E68" s="29">
        <v>118.62</v>
      </c>
      <c r="F68" s="28">
        <f>Table2[[#This Row],[Amount]]*Table2[[#This Row],[Purchase 
Price]]/100</f>
        <v>70056.972000000009</v>
      </c>
      <c r="G68" s="30" t="s">
        <v>65</v>
      </c>
      <c r="H68" s="28">
        <v>105.87</v>
      </c>
      <c r="I68" s="28">
        <f t="shared" si="6"/>
        <v>62526.822</v>
      </c>
      <c r="J68" s="37">
        <v>42810</v>
      </c>
      <c r="K68" s="38">
        <v>2.0000000000000001E-4</v>
      </c>
      <c r="L68" s="34" t="s">
        <v>66</v>
      </c>
      <c r="M68" s="38" t="s">
        <v>67</v>
      </c>
      <c r="N68" s="38" t="s">
        <v>68</v>
      </c>
      <c r="O68" s="38" t="s">
        <v>77</v>
      </c>
      <c r="P68" s="38" t="s">
        <v>70</v>
      </c>
      <c r="Q68" s="38" t="s">
        <v>84</v>
      </c>
      <c r="R68" s="10"/>
      <c r="S68" s="39">
        <f t="shared" si="7"/>
        <v>-0.10748609003540718</v>
      </c>
      <c r="T68" s="10"/>
      <c r="U68" s="39"/>
      <c r="V68" s="39"/>
      <c r="Y68" s="10"/>
      <c r="AFH68" s="8"/>
      <c r="AFI68" s="8"/>
      <c r="AFJ68" s="8"/>
      <c r="AFK68" s="8"/>
      <c r="AFL68" s="8"/>
      <c r="AFM68" s="8"/>
    </row>
    <row r="69" spans="1:845" x14ac:dyDescent="0.35">
      <c r="A69" s="34" t="s">
        <v>5</v>
      </c>
      <c r="B69" s="34" t="s">
        <v>138</v>
      </c>
      <c r="C69" s="35" t="s">
        <v>139</v>
      </c>
      <c r="D69" s="36">
        <v>160</v>
      </c>
      <c r="E69" s="29">
        <v>35179</v>
      </c>
      <c r="F69" s="28">
        <f>Table2[[#This Row],[Amount]]*Table2[[#This Row],[Purchase 
Price]]/100</f>
        <v>56286.400000000001</v>
      </c>
      <c r="G69" s="30" t="s">
        <v>65</v>
      </c>
      <c r="H69" s="28">
        <v>35855</v>
      </c>
      <c r="I69" s="28">
        <f t="shared" si="6"/>
        <v>57368</v>
      </c>
      <c r="J69" s="37">
        <v>42810</v>
      </c>
      <c r="K69" s="38">
        <v>-6.8999999999999999E-3</v>
      </c>
      <c r="L69" s="34" t="s">
        <v>66</v>
      </c>
      <c r="M69" s="38" t="s">
        <v>67</v>
      </c>
      <c r="N69" s="38" t="s">
        <v>33</v>
      </c>
      <c r="O69" s="38" t="s">
        <v>77</v>
      </c>
      <c r="P69" s="38" t="s">
        <v>70</v>
      </c>
      <c r="Q69" s="38" t="s">
        <v>71</v>
      </c>
      <c r="R69" s="10"/>
      <c r="S69" s="39">
        <f t="shared" si="7"/>
        <v>1.9216009551152675E-2</v>
      </c>
      <c r="T69" s="10"/>
      <c r="U69" s="39"/>
      <c r="V69" s="39"/>
      <c r="Y69" s="10"/>
      <c r="AFH69" s="8"/>
      <c r="AFI69" s="8"/>
      <c r="AFJ69" s="8"/>
      <c r="AFK69" s="8"/>
      <c r="AFL69" s="8"/>
      <c r="AFM69" s="8"/>
    </row>
    <row r="70" spans="1:845" ht="15" customHeight="1" x14ac:dyDescent="0.35">
      <c r="A70" s="34" t="s">
        <v>5</v>
      </c>
      <c r="B70" s="34" t="s">
        <v>140</v>
      </c>
      <c r="C70" s="35" t="s">
        <v>141</v>
      </c>
      <c r="D70" s="36">
        <v>92635</v>
      </c>
      <c r="E70" s="29">
        <v>107.96</v>
      </c>
      <c r="F70" s="28">
        <f>Table2[[#This Row],[Amount]]*Table2[[#This Row],[Purchase 
Price]]/100</f>
        <v>100008.746</v>
      </c>
      <c r="G70" s="30" t="s">
        <v>65</v>
      </c>
      <c r="H70" s="28">
        <v>113.4</v>
      </c>
      <c r="I70" s="28">
        <f t="shared" si="6"/>
        <v>105048.09</v>
      </c>
      <c r="J70" s="37">
        <v>41897</v>
      </c>
      <c r="L70" s="34" t="s">
        <v>58</v>
      </c>
      <c r="M70" s="38" t="s">
        <v>67</v>
      </c>
      <c r="N70" s="38" t="s">
        <v>68</v>
      </c>
      <c r="O70" s="38" t="s">
        <v>77</v>
      </c>
      <c r="P70" s="38" t="s">
        <v>70</v>
      </c>
      <c r="Q70" s="38" t="s">
        <v>84</v>
      </c>
      <c r="R70" s="10"/>
      <c r="S70" s="39">
        <f t="shared" si="7"/>
        <v>5.0389032975176107E-2</v>
      </c>
      <c r="T70" s="10"/>
      <c r="U70" s="39"/>
      <c r="V70" s="39"/>
      <c r="Y70" s="10"/>
      <c r="AFH70" s="8"/>
      <c r="AFI70" s="8"/>
      <c r="AFJ70" s="8"/>
      <c r="AFK70" s="8"/>
      <c r="AFL70" s="8"/>
      <c r="AFM70" s="8"/>
    </row>
    <row r="71" spans="1:845" x14ac:dyDescent="0.35">
      <c r="A71" s="34" t="s">
        <v>5</v>
      </c>
      <c r="B71" s="34" t="s">
        <v>142</v>
      </c>
      <c r="C71" s="35" t="s">
        <v>143</v>
      </c>
      <c r="D71" s="36">
        <v>8060</v>
      </c>
      <c r="E71" s="29">
        <v>571.30999999999995</v>
      </c>
      <c r="F71" s="28">
        <f>Table2[[#This Row],[Amount]]*Table2[[#This Row],[Purchase 
Price]]/100</f>
        <v>46047.585999999996</v>
      </c>
      <c r="G71" s="30" t="s">
        <v>65</v>
      </c>
      <c r="H71" s="28">
        <v>604</v>
      </c>
      <c r="I71" s="28">
        <f t="shared" si="6"/>
        <v>48682.400000000001</v>
      </c>
      <c r="J71" s="37">
        <v>42810</v>
      </c>
      <c r="K71" s="38">
        <v>1.06E-2</v>
      </c>
      <c r="L71" s="34" t="s">
        <v>66</v>
      </c>
      <c r="M71" s="38" t="s">
        <v>32</v>
      </c>
      <c r="N71" s="38" t="s">
        <v>33</v>
      </c>
      <c r="O71" s="38" t="s">
        <v>34</v>
      </c>
      <c r="P71" s="38" t="s">
        <v>35</v>
      </c>
      <c r="Q71" s="38" t="s">
        <v>56</v>
      </c>
      <c r="R71" s="10"/>
      <c r="S71" s="39">
        <f t="shared" si="7"/>
        <v>5.721937301990173E-2</v>
      </c>
      <c r="T71" s="10"/>
      <c r="U71" s="39"/>
      <c r="V71" s="39"/>
      <c r="Y71" s="10"/>
      <c r="AFH71" s="8"/>
      <c r="AFI71" s="8"/>
      <c r="AFJ71" s="8"/>
      <c r="AFK71" s="8"/>
      <c r="AFL71" s="8"/>
      <c r="AFM71" s="8"/>
    </row>
    <row r="72" spans="1:845" x14ac:dyDescent="0.35">
      <c r="A72" s="34" t="s">
        <v>5</v>
      </c>
      <c r="B72" s="34" t="s">
        <v>144</v>
      </c>
      <c r="C72" s="35" t="s">
        <v>145</v>
      </c>
      <c r="D72" s="36">
        <v>30000</v>
      </c>
      <c r="E72" s="29">
        <v>106.75</v>
      </c>
      <c r="F72" s="28">
        <f>Table2[[#This Row],[Amount]]*Table2[[#This Row],[Purchase 
Price]]/100</f>
        <v>32025</v>
      </c>
      <c r="G72" s="30" t="s">
        <v>65</v>
      </c>
      <c r="H72" s="28">
        <v>119.1</v>
      </c>
      <c r="I72" s="28">
        <f t="shared" si="6"/>
        <v>35730</v>
      </c>
      <c r="J72" s="37">
        <v>42810</v>
      </c>
      <c r="K72" s="38">
        <v>2.0999999999999999E-3</v>
      </c>
      <c r="L72" s="34" t="s">
        <v>66</v>
      </c>
      <c r="M72" s="38" t="s">
        <v>67</v>
      </c>
      <c r="N72" s="38" t="s">
        <v>68</v>
      </c>
      <c r="O72" s="38" t="s">
        <v>77</v>
      </c>
      <c r="P72" s="38" t="s">
        <v>70</v>
      </c>
      <c r="Q72" s="38" t="s">
        <v>71</v>
      </c>
      <c r="R72" s="10"/>
      <c r="S72" s="39">
        <f t="shared" si="7"/>
        <v>0.11569086651053859</v>
      </c>
      <c r="T72" s="10"/>
      <c r="U72" s="39"/>
      <c r="V72" s="39"/>
      <c r="Y72" s="10"/>
      <c r="AFH72" s="8"/>
      <c r="AFI72" s="8"/>
      <c r="AFJ72" s="8"/>
      <c r="AFK72" s="8"/>
      <c r="AFL72" s="8"/>
      <c r="AFM72" s="8"/>
    </row>
    <row r="73" spans="1:845" x14ac:dyDescent="0.35">
      <c r="A73" s="34" t="s">
        <v>5</v>
      </c>
      <c r="B73" s="34" t="s">
        <v>146</v>
      </c>
      <c r="C73" s="35" t="s">
        <v>147</v>
      </c>
      <c r="D73" s="36">
        <v>2515</v>
      </c>
      <c r="E73" s="29">
        <v>1785.47</v>
      </c>
      <c r="F73" s="28">
        <f>Table2[[#This Row],[Amount]]*Table2[[#This Row],[Purchase 
Price]]/100</f>
        <v>44904.570500000002</v>
      </c>
      <c r="G73" s="30" t="s">
        <v>65</v>
      </c>
      <c r="H73" s="28">
        <v>750.12</v>
      </c>
      <c r="I73" s="28">
        <f t="shared" si="6"/>
        <v>18865.518</v>
      </c>
      <c r="J73" s="37">
        <v>42810</v>
      </c>
      <c r="K73" s="38">
        <v>2.5999999999999999E-3</v>
      </c>
      <c r="L73" s="34" t="s">
        <v>66</v>
      </c>
      <c r="M73" s="38" t="s">
        <v>148</v>
      </c>
      <c r="N73" s="38" t="s">
        <v>74</v>
      </c>
      <c r="O73" s="38" t="s">
        <v>57</v>
      </c>
      <c r="P73" s="38" t="s">
        <v>57</v>
      </c>
      <c r="Q73" s="38" t="s">
        <v>57</v>
      </c>
      <c r="R73" s="10"/>
      <c r="S73" s="39">
        <f t="shared" si="7"/>
        <v>-0.57987532694472599</v>
      </c>
      <c r="T73" s="10"/>
      <c r="U73" s="39"/>
      <c r="V73" s="39"/>
      <c r="Y73" s="10"/>
      <c r="AFH73" s="8"/>
      <c r="AFI73" s="8"/>
      <c r="AFJ73" s="8"/>
      <c r="AFK73" s="8"/>
      <c r="AFL73" s="8"/>
      <c r="AFM73" s="8"/>
    </row>
    <row r="74" spans="1:845" x14ac:dyDescent="0.35">
      <c r="A74" s="34" t="s">
        <v>5</v>
      </c>
      <c r="B74" s="34" t="s">
        <v>57</v>
      </c>
      <c r="C74" s="35">
        <v>0</v>
      </c>
      <c r="D74" s="36">
        <v>1328000</v>
      </c>
      <c r="E74" s="29">
        <v>100</v>
      </c>
      <c r="F74" s="28">
        <f>Table2[[#This Row],[Amount]]*Table2[[#This Row],[Purchase 
Price]]/100</f>
        <v>1328000</v>
      </c>
      <c r="G74" s="30" t="s">
        <v>65</v>
      </c>
      <c r="H74" s="28">
        <v>100</v>
      </c>
      <c r="I74" s="28">
        <f t="shared" si="6"/>
        <v>1328000</v>
      </c>
      <c r="J74" s="9"/>
      <c r="K74" s="38">
        <v>0</v>
      </c>
      <c r="L74" s="34" t="s">
        <v>58</v>
      </c>
      <c r="M74" s="38" t="s">
        <v>59</v>
      </c>
      <c r="N74" s="38" t="s">
        <v>68</v>
      </c>
      <c r="O74" s="38" t="s">
        <v>57</v>
      </c>
      <c r="P74" s="38" t="s">
        <v>57</v>
      </c>
      <c r="Q74" s="38" t="s">
        <v>57</v>
      </c>
      <c r="R74" s="10"/>
      <c r="S74" s="39">
        <f t="shared" si="7"/>
        <v>0</v>
      </c>
      <c r="T74" s="10"/>
      <c r="U74" s="39"/>
      <c r="V74" s="39"/>
      <c r="Y74" s="10"/>
      <c r="AFH74" s="8"/>
      <c r="AFI74" s="8"/>
      <c r="AFJ74" s="8"/>
      <c r="AFK74" s="8"/>
      <c r="AFL74" s="8"/>
      <c r="AFM74" s="8"/>
    </row>
    <row r="75" spans="1:845" x14ac:dyDescent="0.35">
      <c r="A75" s="34" t="s">
        <v>6</v>
      </c>
      <c r="B75" s="34" t="s">
        <v>149</v>
      </c>
      <c r="C75" s="35" t="s">
        <v>150</v>
      </c>
      <c r="D75" s="36">
        <v>1936</v>
      </c>
      <c r="E75" s="29">
        <v>1123.68</v>
      </c>
      <c r="F75" s="28">
        <f>Table2[[#This Row],[Amount]]*Table2[[#This Row],[Purchase 
Price]]/100</f>
        <v>21754.444800000001</v>
      </c>
      <c r="G75" s="30" t="s">
        <v>65</v>
      </c>
      <c r="H75" s="28">
        <v>1365</v>
      </c>
      <c r="I75" s="28">
        <f t="shared" si="6"/>
        <v>26426.400000000001</v>
      </c>
      <c r="J75" s="37">
        <v>42810</v>
      </c>
      <c r="K75" s="38">
        <v>-6.3E-3</v>
      </c>
      <c r="L75" s="34" t="s">
        <v>66</v>
      </c>
      <c r="M75" s="38" t="s">
        <v>32</v>
      </c>
      <c r="N75" s="38" t="s">
        <v>68</v>
      </c>
      <c r="O75" s="38" t="s">
        <v>35</v>
      </c>
      <c r="P75" s="38" t="s">
        <v>56</v>
      </c>
      <c r="Q75" s="38" t="s">
        <v>74</v>
      </c>
      <c r="R75" s="10"/>
      <c r="S75" s="39">
        <f t="shared" si="7"/>
        <v>0.21475865014950868</v>
      </c>
      <c r="T75" s="10"/>
      <c r="U75" s="39"/>
      <c r="V75" s="39"/>
      <c r="Y75" s="10"/>
      <c r="AFH75" s="8"/>
      <c r="AFI75" s="8"/>
      <c r="AFJ75" s="8"/>
      <c r="AFK75" s="8"/>
      <c r="AFL75" s="8"/>
      <c r="AFM75" s="8"/>
    </row>
    <row r="76" spans="1:845" x14ac:dyDescent="0.35">
      <c r="A76" s="34" t="s">
        <v>6</v>
      </c>
      <c r="B76" s="34" t="s">
        <v>57</v>
      </c>
      <c r="C76" s="35">
        <v>0</v>
      </c>
      <c r="D76" s="36">
        <v>15970</v>
      </c>
      <c r="E76" s="29">
        <v>100</v>
      </c>
      <c r="F76" s="28">
        <f>Table2[[#This Row],[Amount]]*Table2[[#This Row],[Purchase 
Price]]/100</f>
        <v>15970</v>
      </c>
      <c r="G76" s="30" t="s">
        <v>65</v>
      </c>
      <c r="H76" s="28">
        <v>100</v>
      </c>
      <c r="I76" s="28">
        <f t="shared" si="6"/>
        <v>15970</v>
      </c>
      <c r="K76" s="38">
        <v>0</v>
      </c>
      <c r="L76" s="34" t="s">
        <v>58</v>
      </c>
      <c r="M76" s="38" t="s">
        <v>59</v>
      </c>
      <c r="N76" s="38" t="s">
        <v>68</v>
      </c>
      <c r="O76" s="38" t="s">
        <v>109</v>
      </c>
      <c r="P76" s="38" t="s">
        <v>57</v>
      </c>
      <c r="Q76" s="38" t="s">
        <v>57</v>
      </c>
      <c r="R76" s="10"/>
      <c r="S76" s="39">
        <f t="shared" si="7"/>
        <v>0</v>
      </c>
      <c r="T76" s="10"/>
      <c r="U76" s="39"/>
      <c r="V76" s="39"/>
      <c r="Y76" s="10"/>
      <c r="AFH76" s="8"/>
      <c r="AFI76" s="8"/>
      <c r="AFJ76" s="8"/>
      <c r="AFK76" s="8"/>
      <c r="AFL76" s="8"/>
      <c r="AFM76" s="8"/>
    </row>
    <row r="77" spans="1:845" x14ac:dyDescent="0.35">
      <c r="A77" s="34" t="s">
        <v>6</v>
      </c>
      <c r="B77" s="34" t="s">
        <v>151</v>
      </c>
      <c r="C77" s="35" t="s">
        <v>152</v>
      </c>
      <c r="D77" s="36">
        <v>135</v>
      </c>
      <c r="E77" s="29">
        <v>7343.78</v>
      </c>
      <c r="F77" s="28">
        <f>Table2[[#This Row],[Amount]]*Table2[[#This Row],[Purchase 
Price]]/100</f>
        <v>9914.1029999999992</v>
      </c>
      <c r="G77" s="30" t="s">
        <v>65</v>
      </c>
      <c r="H77" s="28">
        <v>15150</v>
      </c>
      <c r="I77" s="28">
        <f t="shared" si="6"/>
        <v>20452.5</v>
      </c>
      <c r="J77" s="37">
        <v>42810</v>
      </c>
      <c r="K77" s="38">
        <v>5.0000000000000001E-4</v>
      </c>
      <c r="L77" s="34" t="s">
        <v>66</v>
      </c>
      <c r="M77" s="38" t="s">
        <v>32</v>
      </c>
      <c r="N77" s="38" t="s">
        <v>68</v>
      </c>
      <c r="O77" s="38" t="s">
        <v>35</v>
      </c>
      <c r="P77" s="38" t="s">
        <v>56</v>
      </c>
      <c r="Q77" s="38" t="s">
        <v>74</v>
      </c>
      <c r="R77" s="10"/>
      <c r="S77" s="39">
        <f t="shared" si="7"/>
        <v>1.0629702959511316</v>
      </c>
      <c r="T77" s="10"/>
      <c r="U77" s="39"/>
      <c r="V77" s="39"/>
      <c r="Y77" s="10"/>
      <c r="AFH77" s="8"/>
      <c r="AFI77" s="8"/>
      <c r="AFJ77" s="8"/>
      <c r="AFK77" s="8"/>
      <c r="AFL77" s="8"/>
      <c r="AFM77" s="8"/>
    </row>
    <row r="78" spans="1:845" x14ac:dyDescent="0.35">
      <c r="A78" s="34" t="s">
        <v>6</v>
      </c>
      <c r="B78" s="34" t="s">
        <v>153</v>
      </c>
      <c r="C78" s="35" t="s">
        <v>154</v>
      </c>
      <c r="D78" s="36">
        <v>26</v>
      </c>
      <c r="E78" s="29">
        <v>40060</v>
      </c>
      <c r="F78" s="28">
        <f>Table2[[#This Row],[Amount]]*Table2[[#This Row],[Purchase 
Price]]/100</f>
        <v>10415.6</v>
      </c>
      <c r="G78" s="30" t="s">
        <v>65</v>
      </c>
      <c r="H78" s="28">
        <v>51500</v>
      </c>
      <c r="I78" s="28">
        <f t="shared" si="6"/>
        <v>13390</v>
      </c>
      <c r="J78" s="37">
        <v>42810</v>
      </c>
      <c r="K78" s="38">
        <v>-9.2999999999999992E-3</v>
      </c>
      <c r="L78" s="34" t="s">
        <v>66</v>
      </c>
      <c r="M78" s="38" t="s">
        <v>32</v>
      </c>
      <c r="N78" s="38" t="s">
        <v>68</v>
      </c>
      <c r="O78" s="38" t="s">
        <v>35</v>
      </c>
      <c r="P78" s="38" t="s">
        <v>36</v>
      </c>
      <c r="Q78" s="38" t="s">
        <v>155</v>
      </c>
      <c r="R78" s="10"/>
      <c r="S78" s="39">
        <f t="shared" si="7"/>
        <v>0.28557164253619571</v>
      </c>
      <c r="T78" s="10"/>
      <c r="U78" s="39"/>
      <c r="V78" s="39"/>
      <c r="Y78" s="10"/>
      <c r="AFH78" s="8"/>
      <c r="AFI78" s="8"/>
      <c r="AFJ78" s="8"/>
      <c r="AFK78" s="8"/>
      <c r="AFL78" s="8"/>
      <c r="AFM78" s="8"/>
    </row>
    <row r="79" spans="1:845" x14ac:dyDescent="0.35">
      <c r="A79" s="34" t="s">
        <v>6</v>
      </c>
      <c r="B79" s="34" t="s">
        <v>156</v>
      </c>
      <c r="C79" s="35" t="s">
        <v>157</v>
      </c>
      <c r="D79" s="36">
        <v>500</v>
      </c>
      <c r="E79" s="29">
        <v>2072</v>
      </c>
      <c r="F79" s="28">
        <f>Table2[[#This Row],[Amount]]*Table2[[#This Row],[Purchase 
Price]]/100</f>
        <v>10360</v>
      </c>
      <c r="G79" s="30" t="s">
        <v>65</v>
      </c>
      <c r="H79" s="28">
        <v>2792</v>
      </c>
      <c r="I79" s="28">
        <f t="shared" si="6"/>
        <v>13960</v>
      </c>
      <c r="J79" s="37">
        <v>42810</v>
      </c>
      <c r="K79" s="38">
        <v>-5.7999999999999996E-3</v>
      </c>
      <c r="L79" s="34" t="s">
        <v>66</v>
      </c>
      <c r="M79" s="38" t="s">
        <v>32</v>
      </c>
      <c r="N79" s="38" t="s">
        <v>68</v>
      </c>
      <c r="O79" s="38" t="s">
        <v>35</v>
      </c>
      <c r="P79" s="38" t="s">
        <v>56</v>
      </c>
      <c r="Q79" s="38" t="s">
        <v>158</v>
      </c>
      <c r="R79" s="10">
        <v>2279</v>
      </c>
      <c r="S79" s="39">
        <f t="shared" si="7"/>
        <v>0.34749034749034752</v>
      </c>
      <c r="T79" s="10"/>
      <c r="U79" s="39"/>
      <c r="V79" s="39"/>
      <c r="Y79" s="10"/>
      <c r="AFH79" s="8"/>
      <c r="AFI79" s="8"/>
      <c r="AFJ79" s="8"/>
      <c r="AFK79" s="8"/>
      <c r="AFL79" s="8"/>
      <c r="AFM79" s="8"/>
    </row>
    <row r="80" spans="1:845" x14ac:dyDescent="0.35">
      <c r="A80" s="34" t="s">
        <v>6</v>
      </c>
      <c r="B80" s="34" t="s">
        <v>159</v>
      </c>
      <c r="C80" s="35" t="s">
        <v>160</v>
      </c>
      <c r="D80" s="36">
        <v>1120</v>
      </c>
      <c r="E80" s="29">
        <v>5129.6899999999996</v>
      </c>
      <c r="F80" s="28">
        <f>Table2[[#This Row],[Amount]]*Table2[[#This Row],[Purchase 
Price]]/100</f>
        <v>57452.527999999998</v>
      </c>
      <c r="G80" s="30" t="s">
        <v>65</v>
      </c>
      <c r="H80" s="28">
        <v>1079</v>
      </c>
      <c r="I80" s="28">
        <f t="shared" si="6"/>
        <v>12084.8</v>
      </c>
      <c r="J80" s="37">
        <v>42810</v>
      </c>
      <c r="K80" s="38">
        <v>-1.12E-2</v>
      </c>
      <c r="L80" s="34" t="s">
        <v>66</v>
      </c>
      <c r="M80" s="38" t="s">
        <v>32</v>
      </c>
      <c r="N80" s="38" t="s">
        <v>68</v>
      </c>
      <c r="O80" s="38" t="s">
        <v>35</v>
      </c>
      <c r="P80" s="38" t="s">
        <v>56</v>
      </c>
      <c r="Q80" s="38" t="s">
        <v>161</v>
      </c>
      <c r="R80" s="10"/>
      <c r="S80" s="39">
        <f t="shared" si="7"/>
        <v>-0.78965590513266881</v>
      </c>
      <c r="T80" s="10"/>
      <c r="U80" s="39"/>
      <c r="V80" s="39"/>
      <c r="Y80" s="10"/>
      <c r="AFH80" s="8"/>
      <c r="AFI80" s="8"/>
      <c r="AFJ80" s="8"/>
      <c r="AFK80" s="8"/>
      <c r="AFL80" s="8"/>
      <c r="AFM80" s="8"/>
    </row>
    <row r="81" spans="1:845" x14ac:dyDescent="0.35">
      <c r="A81" s="34" t="s">
        <v>6</v>
      </c>
      <c r="B81" s="34" t="s">
        <v>162</v>
      </c>
      <c r="C81" s="35" t="s">
        <v>163</v>
      </c>
      <c r="D81" s="36">
        <v>436</v>
      </c>
      <c r="E81" s="29">
        <v>1927</v>
      </c>
      <c r="F81" s="28">
        <f>Table2[[#This Row],[Amount]]*Table2[[#This Row],[Purchase 
Price]]/100</f>
        <v>8401.7199999999993</v>
      </c>
      <c r="G81" s="30" t="s">
        <v>65</v>
      </c>
      <c r="H81" s="28">
        <v>2544</v>
      </c>
      <c r="I81" s="28">
        <f t="shared" si="6"/>
        <v>11091.84</v>
      </c>
      <c r="J81" s="37">
        <v>42810</v>
      </c>
      <c r="K81" s="38">
        <v>-1.1599999999999999E-2</v>
      </c>
      <c r="L81" s="34" t="s">
        <v>66</v>
      </c>
      <c r="M81" s="38" t="s">
        <v>32</v>
      </c>
      <c r="N81" s="38" t="s">
        <v>68</v>
      </c>
      <c r="O81" s="38" t="s">
        <v>35</v>
      </c>
      <c r="P81" s="38" t="s">
        <v>36</v>
      </c>
      <c r="Q81" s="38" t="s">
        <v>158</v>
      </c>
      <c r="R81" s="10"/>
      <c r="S81" s="39">
        <f t="shared" si="7"/>
        <v>0.32018681888946549</v>
      </c>
      <c r="T81" s="10"/>
      <c r="U81" s="39"/>
      <c r="V81" s="39"/>
      <c r="Y81" s="10"/>
      <c r="AFH81" s="8"/>
      <c r="AFI81" s="8"/>
      <c r="AFJ81" s="8"/>
      <c r="AFK81" s="8"/>
      <c r="AFL81" s="8"/>
      <c r="AFM81" s="8"/>
    </row>
    <row r="82" spans="1:845" x14ac:dyDescent="0.35">
      <c r="A82" s="34" t="s">
        <v>6</v>
      </c>
      <c r="B82" s="34" t="s">
        <v>164</v>
      </c>
      <c r="C82" s="35" t="s">
        <v>165</v>
      </c>
      <c r="D82" s="36">
        <v>1670</v>
      </c>
      <c r="E82" s="29">
        <v>400</v>
      </c>
      <c r="F82" s="28">
        <f>Table2[[#This Row],[Amount]]*Table2[[#This Row],[Purchase 
Price]]/100</f>
        <v>6680</v>
      </c>
      <c r="G82" s="30" t="s">
        <v>65</v>
      </c>
      <c r="H82" s="28">
        <v>441.1</v>
      </c>
      <c r="I82" s="28">
        <f t="shared" si="6"/>
        <v>7366.37</v>
      </c>
      <c r="J82" s="37">
        <v>42810</v>
      </c>
      <c r="K82" s="38">
        <v>-7.6E-3</v>
      </c>
      <c r="L82" s="34" t="s">
        <v>66</v>
      </c>
      <c r="M82" s="38" t="s">
        <v>32</v>
      </c>
      <c r="N82" s="38" t="s">
        <v>68</v>
      </c>
      <c r="O82" s="38" t="s">
        <v>35</v>
      </c>
      <c r="P82" s="38" t="s">
        <v>36</v>
      </c>
      <c r="Q82" s="38" t="s">
        <v>166</v>
      </c>
      <c r="R82" s="10"/>
      <c r="S82" s="39">
        <f t="shared" si="7"/>
        <v>0.10275000000000006</v>
      </c>
      <c r="T82" s="10"/>
      <c r="U82" s="39"/>
      <c r="V82" s="39"/>
      <c r="Y82" s="10"/>
      <c r="AFH82" s="8"/>
      <c r="AFI82" s="8"/>
      <c r="AFJ82" s="8"/>
      <c r="AFK82" s="8"/>
      <c r="AFL82" s="8"/>
      <c r="AFM82" s="8"/>
    </row>
    <row r="83" spans="1:845" x14ac:dyDescent="0.35">
      <c r="A83" s="34" t="s">
        <v>6</v>
      </c>
      <c r="B83" s="34" t="s">
        <v>167</v>
      </c>
      <c r="C83" s="35" t="s">
        <v>168</v>
      </c>
      <c r="D83" s="36">
        <v>100</v>
      </c>
      <c r="E83" s="29">
        <v>13270</v>
      </c>
      <c r="F83" s="28">
        <f>Table2[[#This Row],[Amount]]*Table2[[#This Row],[Purchase 
Price]]/100</f>
        <v>13270</v>
      </c>
      <c r="G83" s="30" t="s">
        <v>65</v>
      </c>
      <c r="H83" s="28">
        <v>7990</v>
      </c>
      <c r="I83" s="28">
        <f t="shared" si="6"/>
        <v>7990</v>
      </c>
      <c r="J83" s="37">
        <v>42810</v>
      </c>
      <c r="K83" s="38">
        <v>-1.6899999999999998E-2</v>
      </c>
      <c r="L83" s="34" t="s">
        <v>66</v>
      </c>
      <c r="M83" s="38" t="s">
        <v>32</v>
      </c>
      <c r="N83" s="38" t="s">
        <v>68</v>
      </c>
      <c r="O83" s="38" t="s">
        <v>35</v>
      </c>
      <c r="P83" s="38" t="s">
        <v>36</v>
      </c>
      <c r="Q83" s="38" t="s">
        <v>169</v>
      </c>
      <c r="R83" s="10"/>
      <c r="S83" s="39">
        <f t="shared" si="7"/>
        <v>-0.39788997739261495</v>
      </c>
      <c r="T83" s="10"/>
      <c r="U83" s="39"/>
      <c r="V83" s="39"/>
      <c r="Y83" s="10"/>
      <c r="AFH83" s="8"/>
      <c r="AFI83" s="8"/>
      <c r="AFJ83" s="8"/>
      <c r="AFK83" s="8"/>
      <c r="AFL83" s="8"/>
      <c r="AFM83" s="8"/>
    </row>
    <row r="84" spans="1:845" x14ac:dyDescent="0.35">
      <c r="A84" s="34" t="s">
        <v>6</v>
      </c>
      <c r="B84" s="3" t="s">
        <v>170</v>
      </c>
      <c r="C84" s="4" t="s">
        <v>171</v>
      </c>
      <c r="D84" s="31">
        <v>11</v>
      </c>
      <c r="E84" s="29">
        <v>904.5</v>
      </c>
      <c r="F84" s="28">
        <f>Table2[[#This Row],[Amount]]*Table2[[#This Row],[Purchase 
Price]]/100</f>
        <v>99.495000000000005</v>
      </c>
      <c r="G84" s="30" t="s">
        <v>65</v>
      </c>
      <c r="H84" s="28">
        <v>56160</v>
      </c>
      <c r="I84" s="28">
        <f t="shared" si="6"/>
        <v>6177.6</v>
      </c>
      <c r="J84" s="5">
        <v>42810</v>
      </c>
      <c r="K84" s="6">
        <v>-1.12E-2</v>
      </c>
      <c r="L84" s="3" t="s">
        <v>66</v>
      </c>
      <c r="M84" s="38" t="s">
        <v>32</v>
      </c>
      <c r="N84" s="38" t="s">
        <v>68</v>
      </c>
      <c r="O84" s="38" t="s">
        <v>35</v>
      </c>
      <c r="P84" s="38" t="s">
        <v>56</v>
      </c>
      <c r="Q84" s="38" t="s">
        <v>161</v>
      </c>
      <c r="R84" s="10"/>
      <c r="S84" s="7">
        <f t="shared" si="7"/>
        <v>61.089552238805972</v>
      </c>
      <c r="T84" s="10"/>
      <c r="U84" s="39"/>
      <c r="V84" s="39"/>
      <c r="W84" s="39"/>
      <c r="X84" s="39"/>
      <c r="Z84" s="39"/>
      <c r="AFH84" s="8"/>
      <c r="AFI84" s="8"/>
      <c r="AFJ84" s="8"/>
      <c r="AFK84" s="8"/>
      <c r="AFL84" s="8"/>
      <c r="AFM84" s="8"/>
    </row>
    <row r="85" spans="1:845" x14ac:dyDescent="0.35">
      <c r="A85" s="34" t="s">
        <v>6</v>
      </c>
      <c r="B85" s="3" t="s">
        <v>172</v>
      </c>
      <c r="C85" s="4" t="s">
        <v>173</v>
      </c>
      <c r="D85" s="31">
        <v>14.11</v>
      </c>
      <c r="E85" s="29">
        <v>904.5</v>
      </c>
      <c r="F85" s="28">
        <f>Table2[[#This Row],[Amount]]*Table2[[#This Row],[Purchase 
Price]]/100</f>
        <v>127.62494999999998</v>
      </c>
      <c r="G85" s="30" t="s">
        <v>65</v>
      </c>
      <c r="H85" s="28">
        <v>9130</v>
      </c>
      <c r="I85" s="28">
        <f t="shared" si="6"/>
        <v>1288.2429999999999</v>
      </c>
      <c r="J85" s="5">
        <v>42810</v>
      </c>
      <c r="K85" s="6">
        <v>-1.12E-2</v>
      </c>
      <c r="L85" s="3" t="s">
        <v>66</v>
      </c>
      <c r="M85" s="38" t="s">
        <v>32</v>
      </c>
      <c r="N85" s="38" t="s">
        <v>68</v>
      </c>
      <c r="O85" s="38" t="s">
        <v>35</v>
      </c>
      <c r="P85" s="38" t="s">
        <v>56</v>
      </c>
      <c r="Q85" s="38" t="s">
        <v>161</v>
      </c>
      <c r="R85" s="10"/>
      <c r="S85" s="7">
        <f t="shared" si="7"/>
        <v>9.0939745715865126</v>
      </c>
      <c r="T85" s="10"/>
      <c r="U85" s="39"/>
      <c r="V85" s="39"/>
      <c r="W85" s="39"/>
      <c r="X85" s="39"/>
      <c r="Z85" s="39"/>
      <c r="AFH85" s="8"/>
      <c r="AFI85" s="8"/>
      <c r="AFJ85" s="8"/>
      <c r="AFK85" s="8"/>
      <c r="AFL85" s="8"/>
      <c r="AFM85" s="8"/>
    </row>
    <row r="86" spans="1:845" x14ac:dyDescent="0.35">
      <c r="U86" s="39"/>
      <c r="V86" s="39"/>
      <c r="W86" s="39"/>
      <c r="X86" s="39"/>
      <c r="Z86" s="39"/>
      <c r="AA86" s="39"/>
      <c r="AB86" s="39"/>
    </row>
    <row r="87" spans="1:845" x14ac:dyDescent="0.35">
      <c r="AA87" s="39"/>
      <c r="AB87" s="39"/>
    </row>
    <row r="88" spans="1:845" x14ac:dyDescent="0.35">
      <c r="AA88" s="39"/>
      <c r="AB88" s="39"/>
    </row>
  </sheetData>
  <conditionalFormatting sqref="S58 S70:S73 S79 S39 S21:S25 S45:S49 S41:S43 S2:S3 S6:S13 S15:S17">
    <cfRule type="cellIs" dxfId="169" priority="229" operator="lessThan">
      <formula>0</formula>
    </cfRule>
    <cfRule type="cellIs" dxfId="168" priority="230" operator="greaterThan">
      <formula>0</formula>
    </cfRule>
  </conditionalFormatting>
  <conditionalFormatting sqref="S50">
    <cfRule type="cellIs" dxfId="167" priority="227" operator="lessThan">
      <formula>0</formula>
    </cfRule>
    <cfRule type="cellIs" dxfId="166" priority="228" operator="greaterThan">
      <formula>0</formula>
    </cfRule>
  </conditionalFormatting>
  <conditionalFormatting sqref="S55">
    <cfRule type="cellIs" dxfId="165" priority="225" operator="lessThan">
      <formula>0</formula>
    </cfRule>
    <cfRule type="cellIs" dxfId="164" priority="226" operator="greaterThan">
      <formula>0</formula>
    </cfRule>
  </conditionalFormatting>
  <conditionalFormatting sqref="S82">
    <cfRule type="cellIs" dxfId="163" priority="223" operator="lessThan">
      <formula>0</formula>
    </cfRule>
    <cfRule type="cellIs" dxfId="162" priority="224" operator="greaterThan">
      <formula>0</formula>
    </cfRule>
  </conditionalFormatting>
  <conditionalFormatting sqref="S77 Y87:Y91 S81">
    <cfRule type="cellIs" dxfId="161" priority="220" operator="lessThan">
      <formula>0</formula>
    </cfRule>
    <cfRule type="cellIs" dxfId="160" priority="221" operator="greaterThan">
      <formula>0</formula>
    </cfRule>
  </conditionalFormatting>
  <conditionalFormatting sqref="U87:U91">
    <cfRule type="dataBar" priority="222">
      <dataBar>
        <cfvo type="min"/>
        <cfvo type="max"/>
        <color rgb="FF638EC6"/>
      </dataBar>
    </cfRule>
  </conditionalFormatting>
  <conditionalFormatting sqref="G81">
    <cfRule type="iconSet" priority="219">
      <iconSet iconSet="3Arrows">
        <cfvo type="percent" val="0"/>
        <cfvo type="num" val="0"/>
        <cfvo type="num" val="0.02"/>
      </iconSet>
    </cfRule>
  </conditionalFormatting>
  <conditionalFormatting sqref="S75:S76">
    <cfRule type="cellIs" dxfId="159" priority="217" operator="lessThan">
      <formula>0</formula>
    </cfRule>
    <cfRule type="cellIs" dxfId="158" priority="218" operator="greaterThan">
      <formula>0</formula>
    </cfRule>
  </conditionalFormatting>
  <conditionalFormatting sqref="M24:Q25">
    <cfRule type="iconSet" priority="216">
      <iconSet iconSet="3Arrows">
        <cfvo type="percent" val="0"/>
        <cfvo type="num" val="0"/>
        <cfvo type="num" val="0.02"/>
      </iconSet>
    </cfRule>
  </conditionalFormatting>
  <conditionalFormatting sqref="M39:Q39">
    <cfRule type="iconSet" priority="213">
      <iconSet iconSet="3Arrows">
        <cfvo type="percent" val="0"/>
        <cfvo type="num" val="0"/>
        <cfvo type="num" val="0.02"/>
      </iconSet>
    </cfRule>
  </conditionalFormatting>
  <conditionalFormatting sqref="M41:Q41">
    <cfRule type="iconSet" priority="212">
      <iconSet iconSet="3Arrows">
        <cfvo type="percent" val="0"/>
        <cfvo type="num" val="0"/>
        <cfvo type="num" val="0.02"/>
      </iconSet>
    </cfRule>
  </conditionalFormatting>
  <conditionalFormatting sqref="M42:Q42">
    <cfRule type="iconSet" priority="211">
      <iconSet iconSet="3Arrows">
        <cfvo type="percent" val="0"/>
        <cfvo type="num" val="0"/>
        <cfvo type="num" val="0.02"/>
      </iconSet>
    </cfRule>
  </conditionalFormatting>
  <conditionalFormatting sqref="M43:Q43">
    <cfRule type="iconSet" priority="210">
      <iconSet iconSet="3Arrows">
        <cfvo type="percent" val="0"/>
        <cfvo type="num" val="0"/>
        <cfvo type="num" val="0.02"/>
      </iconSet>
    </cfRule>
  </conditionalFormatting>
  <conditionalFormatting sqref="M50:Q50">
    <cfRule type="iconSet" priority="209">
      <iconSet iconSet="3Arrows">
        <cfvo type="percent" val="0"/>
        <cfvo type="num" val="0"/>
        <cfvo type="num" val="0.02"/>
      </iconSet>
    </cfRule>
  </conditionalFormatting>
  <conditionalFormatting sqref="M55:Q55">
    <cfRule type="iconSet" priority="208">
      <iconSet iconSet="3Arrows">
        <cfvo type="percent" val="0"/>
        <cfvo type="num" val="0"/>
        <cfvo type="num" val="0.02"/>
      </iconSet>
    </cfRule>
  </conditionalFormatting>
  <conditionalFormatting sqref="M58:Q58">
    <cfRule type="iconSet" priority="207">
      <iconSet iconSet="3Arrows">
        <cfvo type="percent" val="0"/>
        <cfvo type="num" val="0"/>
        <cfvo type="num" val="0.02"/>
      </iconSet>
    </cfRule>
  </conditionalFormatting>
  <conditionalFormatting sqref="M70:Q70">
    <cfRule type="iconSet" priority="206">
      <iconSet iconSet="3Arrows">
        <cfvo type="percent" val="0"/>
        <cfvo type="num" val="0"/>
        <cfvo type="num" val="0.02"/>
      </iconSet>
    </cfRule>
  </conditionalFormatting>
  <conditionalFormatting sqref="M71:Q71">
    <cfRule type="iconSet" priority="205">
      <iconSet iconSet="3Arrows">
        <cfvo type="percent" val="0"/>
        <cfvo type="num" val="0"/>
        <cfvo type="num" val="0.02"/>
      </iconSet>
    </cfRule>
  </conditionalFormatting>
  <conditionalFormatting sqref="M72:Q72">
    <cfRule type="iconSet" priority="204">
      <iconSet iconSet="3Arrows">
        <cfvo type="percent" val="0"/>
        <cfvo type="num" val="0"/>
        <cfvo type="num" val="0.02"/>
      </iconSet>
    </cfRule>
  </conditionalFormatting>
  <conditionalFormatting sqref="M73:Q73">
    <cfRule type="iconSet" priority="203">
      <iconSet iconSet="3Arrows">
        <cfvo type="percent" val="0"/>
        <cfvo type="num" val="0"/>
        <cfvo type="num" val="0.02"/>
      </iconSet>
    </cfRule>
  </conditionalFormatting>
  <conditionalFormatting sqref="M75:P75">
    <cfRule type="iconSet" priority="201">
      <iconSet iconSet="3Arrows">
        <cfvo type="percent" val="0"/>
        <cfvo type="num" val="0"/>
        <cfvo type="num" val="0.02"/>
      </iconSet>
    </cfRule>
  </conditionalFormatting>
  <conditionalFormatting sqref="M76:Q76">
    <cfRule type="iconSet" priority="200">
      <iconSet iconSet="3Arrows">
        <cfvo type="percent" val="0"/>
        <cfvo type="num" val="0"/>
        <cfvo type="num" val="0.02"/>
      </iconSet>
    </cfRule>
  </conditionalFormatting>
  <conditionalFormatting sqref="M82:Q82">
    <cfRule type="iconSet" priority="199">
      <iconSet iconSet="3Arrows">
        <cfvo type="percent" val="0"/>
        <cfvo type="num" val="0"/>
        <cfvo type="num" val="0.02"/>
      </iconSet>
    </cfRule>
  </conditionalFormatting>
  <conditionalFormatting sqref="M77:Q77">
    <cfRule type="iconSet" priority="198">
      <iconSet iconSet="3Arrows">
        <cfvo type="percent" val="0"/>
        <cfvo type="num" val="0"/>
        <cfvo type="num" val="0.02"/>
      </iconSet>
    </cfRule>
  </conditionalFormatting>
  <conditionalFormatting sqref="M79:Q79">
    <cfRule type="iconSet" priority="197">
      <iconSet iconSet="3Arrows">
        <cfvo type="percent" val="0"/>
        <cfvo type="num" val="0"/>
        <cfvo type="num" val="0.02"/>
      </iconSet>
    </cfRule>
  </conditionalFormatting>
  <conditionalFormatting sqref="M81:Q81">
    <cfRule type="iconSet" priority="196">
      <iconSet iconSet="3Arrows">
        <cfvo type="percent" val="0"/>
        <cfvo type="num" val="0"/>
        <cfvo type="num" val="0.02"/>
      </iconSet>
    </cfRule>
  </conditionalFormatting>
  <conditionalFormatting sqref="G70 K70">
    <cfRule type="iconSet" priority="232">
      <iconSet iconSet="3Arrows">
        <cfvo type="percent" val="0"/>
        <cfvo type="num" val="0"/>
        <cfvo type="num" val="0.02"/>
      </iconSet>
    </cfRule>
  </conditionalFormatting>
  <conditionalFormatting sqref="G22 K22">
    <cfRule type="iconSet" priority="233">
      <iconSet iconSet="3Arrows">
        <cfvo type="percent" val="0"/>
        <cfvo type="num" val="0"/>
        <cfvo type="num" val="0.02"/>
      </iconSet>
    </cfRule>
  </conditionalFormatting>
  <conditionalFormatting sqref="G50 K50">
    <cfRule type="iconSet" priority="234">
      <iconSet iconSet="3Arrows">
        <cfvo type="percent" val="0"/>
        <cfvo type="num" val="0"/>
        <cfvo type="num" val="0.02"/>
      </iconSet>
    </cfRule>
  </conditionalFormatting>
  <conditionalFormatting sqref="G55 K55">
    <cfRule type="iconSet" priority="235">
      <iconSet iconSet="3Arrows">
        <cfvo type="percent" val="0"/>
        <cfvo type="num" val="0"/>
        <cfvo type="num" val="0.02"/>
      </iconSet>
    </cfRule>
  </conditionalFormatting>
  <conditionalFormatting sqref="G82 K82">
    <cfRule type="iconSet" priority="236">
      <iconSet iconSet="3Arrows">
        <cfvo type="percent" val="0"/>
        <cfvo type="num" val="0"/>
        <cfvo type="num" val="0.02"/>
      </iconSet>
    </cfRule>
  </conditionalFormatting>
  <conditionalFormatting sqref="G77 N87:R91 I87:I91 K77 K87:K91 K81 K79 G79">
    <cfRule type="iconSet" priority="237">
      <iconSet iconSet="3Arrows">
        <cfvo type="percent" val="0"/>
        <cfvo type="num" val="0"/>
        <cfvo type="num" val="0.02"/>
      </iconSet>
    </cfRule>
  </conditionalFormatting>
  <conditionalFormatting sqref="G75 K75">
    <cfRule type="iconSet" priority="238">
      <iconSet iconSet="3Arrows">
        <cfvo type="percent" val="0"/>
        <cfvo type="num" val="0"/>
        <cfvo type="num" val="0.02"/>
      </iconSet>
    </cfRule>
  </conditionalFormatting>
  <conditionalFormatting sqref="AL26">
    <cfRule type="cellIs" dxfId="157" priority="189" operator="lessThan">
      <formula>0</formula>
    </cfRule>
    <cfRule type="cellIs" dxfId="156" priority="190" operator="greaterThan">
      <formula>0</formula>
    </cfRule>
  </conditionalFormatting>
  <conditionalFormatting sqref="AC26:AG26">
    <cfRule type="iconSet" priority="188">
      <iconSet iconSet="3Arrows">
        <cfvo type="percent" val="0"/>
        <cfvo type="num" val="0"/>
        <cfvo type="num" val="0.02"/>
      </iconSet>
    </cfRule>
  </conditionalFormatting>
  <conditionalFormatting sqref="Y26 AB26">
    <cfRule type="iconSet" priority="191">
      <iconSet iconSet="3Arrows">
        <cfvo type="percent" val="0"/>
        <cfvo type="num" val="0"/>
        <cfvo type="num" val="0.02"/>
      </iconSet>
    </cfRule>
  </conditionalFormatting>
  <conditionalFormatting sqref="S26">
    <cfRule type="cellIs" dxfId="155" priority="185" operator="lessThan">
      <formula>0</formula>
    </cfRule>
    <cfRule type="cellIs" dxfId="154" priority="186" operator="greaterThan">
      <formula>0</formula>
    </cfRule>
  </conditionalFormatting>
  <conditionalFormatting sqref="M26">
    <cfRule type="iconSet" priority="184">
      <iconSet iconSet="3Arrows">
        <cfvo type="percent" val="0"/>
        <cfvo type="num" val="0"/>
        <cfvo type="num" val="0.02"/>
      </iconSet>
    </cfRule>
  </conditionalFormatting>
  <conditionalFormatting sqref="G26 K26">
    <cfRule type="iconSet" priority="187">
      <iconSet iconSet="3Arrows">
        <cfvo type="percent" val="0"/>
        <cfvo type="num" val="0"/>
        <cfvo type="num" val="0.02"/>
      </iconSet>
    </cfRule>
  </conditionalFormatting>
  <conditionalFormatting sqref="N26">
    <cfRule type="iconSet" priority="183">
      <iconSet iconSet="3Arrows">
        <cfvo type="percent" val="0"/>
        <cfvo type="num" val="0"/>
        <cfvo type="num" val="0.02"/>
      </iconSet>
    </cfRule>
  </conditionalFormatting>
  <conditionalFormatting sqref="O26:Q26">
    <cfRule type="iconSet" priority="182">
      <iconSet iconSet="3Arrows">
        <cfvo type="percent" val="0"/>
        <cfvo type="num" val="0"/>
        <cfvo type="num" val="0.02"/>
      </iconSet>
    </cfRule>
  </conditionalFormatting>
  <conditionalFormatting sqref="AL55">
    <cfRule type="cellIs" dxfId="153" priority="179" operator="lessThan">
      <formula>0</formula>
    </cfRule>
    <cfRule type="cellIs" dxfId="152" priority="180" operator="greaterThan">
      <formula>0</formula>
    </cfRule>
  </conditionalFormatting>
  <conditionalFormatting sqref="AC55:AG55">
    <cfRule type="iconSet" priority="178">
      <iconSet iconSet="3Arrows">
        <cfvo type="percent" val="0"/>
        <cfvo type="num" val="0"/>
        <cfvo type="num" val="0.02"/>
      </iconSet>
    </cfRule>
  </conditionalFormatting>
  <conditionalFormatting sqref="Y55 AB55">
    <cfRule type="iconSet" priority="181">
      <iconSet iconSet="3Arrows">
        <cfvo type="percent" val="0"/>
        <cfvo type="num" val="0"/>
        <cfvo type="num" val="0.02"/>
      </iconSet>
    </cfRule>
  </conditionalFormatting>
  <conditionalFormatting sqref="S67:S68">
    <cfRule type="cellIs" dxfId="151" priority="175" operator="lessThan">
      <formula>0</formula>
    </cfRule>
    <cfRule type="cellIs" dxfId="150" priority="176" operator="greaterThan">
      <formula>0</formula>
    </cfRule>
  </conditionalFormatting>
  <conditionalFormatting sqref="M67:M68">
    <cfRule type="iconSet" priority="174">
      <iconSet iconSet="3Arrows">
        <cfvo type="percent" val="0"/>
        <cfvo type="num" val="0"/>
        <cfvo type="num" val="0.02"/>
      </iconSet>
    </cfRule>
  </conditionalFormatting>
  <conditionalFormatting sqref="G67:G68 K67:K68">
    <cfRule type="iconSet" priority="177">
      <iconSet iconSet="3Arrows">
        <cfvo type="percent" val="0"/>
        <cfvo type="num" val="0"/>
        <cfvo type="num" val="0.02"/>
      </iconSet>
    </cfRule>
  </conditionalFormatting>
  <conditionalFormatting sqref="N67:N68">
    <cfRule type="iconSet" priority="173">
      <iconSet iconSet="3Arrows">
        <cfvo type="percent" val="0"/>
        <cfvo type="num" val="0"/>
        <cfvo type="num" val="0.02"/>
      </iconSet>
    </cfRule>
  </conditionalFormatting>
  <conditionalFormatting sqref="O67:Q67 Q68">
    <cfRule type="iconSet" priority="172">
      <iconSet iconSet="3Arrows">
        <cfvo type="percent" val="0"/>
        <cfvo type="num" val="0"/>
        <cfvo type="num" val="0.02"/>
      </iconSet>
    </cfRule>
  </conditionalFormatting>
  <conditionalFormatting sqref="S51">
    <cfRule type="cellIs" dxfId="149" priority="169" operator="lessThan">
      <formula>0</formula>
    </cfRule>
    <cfRule type="cellIs" dxfId="148" priority="170" operator="greaterThan">
      <formula>0</formula>
    </cfRule>
  </conditionalFormatting>
  <conditionalFormatting sqref="M51:Q51">
    <cfRule type="iconSet" priority="168">
      <iconSet iconSet="3Arrows">
        <cfvo type="percent" val="0"/>
        <cfvo type="num" val="0"/>
        <cfvo type="num" val="0.02"/>
      </iconSet>
    </cfRule>
  </conditionalFormatting>
  <conditionalFormatting sqref="G51 K51">
    <cfRule type="iconSet" priority="171">
      <iconSet iconSet="3Arrows">
        <cfvo type="percent" val="0"/>
        <cfvo type="num" val="0"/>
        <cfvo type="num" val="0.02"/>
      </iconSet>
    </cfRule>
  </conditionalFormatting>
  <conditionalFormatting sqref="S52">
    <cfRule type="cellIs" dxfId="147" priority="165" operator="lessThan">
      <formula>0</formula>
    </cfRule>
    <cfRule type="cellIs" dxfId="146" priority="166" operator="greaterThan">
      <formula>0</formula>
    </cfRule>
  </conditionalFormatting>
  <conditionalFormatting sqref="M52:Q52">
    <cfRule type="iconSet" priority="164">
      <iconSet iconSet="3Arrows">
        <cfvo type="percent" val="0"/>
        <cfvo type="num" val="0"/>
        <cfvo type="num" val="0.02"/>
      </iconSet>
    </cfRule>
  </conditionalFormatting>
  <conditionalFormatting sqref="G52 K52">
    <cfRule type="iconSet" priority="167">
      <iconSet iconSet="3Arrows">
        <cfvo type="percent" val="0"/>
        <cfvo type="num" val="0"/>
        <cfvo type="num" val="0.02"/>
      </iconSet>
    </cfRule>
  </conditionalFormatting>
  <conditionalFormatting sqref="S53">
    <cfRule type="cellIs" dxfId="145" priority="161" operator="lessThan">
      <formula>0</formula>
    </cfRule>
    <cfRule type="cellIs" dxfId="144" priority="162" operator="greaterThan">
      <formula>0</formula>
    </cfRule>
  </conditionalFormatting>
  <conditionalFormatting sqref="M53:Q53">
    <cfRule type="iconSet" priority="160">
      <iconSet iconSet="3Arrows">
        <cfvo type="percent" val="0"/>
        <cfvo type="num" val="0"/>
        <cfvo type="num" val="0.02"/>
      </iconSet>
    </cfRule>
  </conditionalFormatting>
  <conditionalFormatting sqref="G53 K53">
    <cfRule type="iconSet" priority="163">
      <iconSet iconSet="3Arrows">
        <cfvo type="percent" val="0"/>
        <cfvo type="num" val="0"/>
        <cfvo type="num" val="0.02"/>
      </iconSet>
    </cfRule>
  </conditionalFormatting>
  <conditionalFormatting sqref="S74">
    <cfRule type="cellIs" dxfId="143" priority="157" operator="lessThan">
      <formula>0</formula>
    </cfRule>
    <cfRule type="cellIs" dxfId="142" priority="158" operator="greaterThan">
      <formula>0</formula>
    </cfRule>
  </conditionalFormatting>
  <conditionalFormatting sqref="M74:P74">
    <cfRule type="iconSet" priority="156">
      <iconSet iconSet="3Arrows">
        <cfvo type="percent" val="0"/>
        <cfvo type="num" val="0"/>
        <cfvo type="num" val="0.02"/>
      </iconSet>
    </cfRule>
  </conditionalFormatting>
  <conditionalFormatting sqref="G74 K74">
    <cfRule type="iconSet" priority="159">
      <iconSet iconSet="3Arrows">
        <cfvo type="percent" val="0"/>
        <cfvo type="num" val="0"/>
        <cfvo type="num" val="0.02"/>
      </iconSet>
    </cfRule>
  </conditionalFormatting>
  <conditionalFormatting sqref="S66">
    <cfRule type="cellIs" dxfId="141" priority="153" operator="lessThan">
      <formula>0</formula>
    </cfRule>
    <cfRule type="cellIs" dxfId="140" priority="154" operator="greaterThan">
      <formula>0</formula>
    </cfRule>
  </conditionalFormatting>
  <conditionalFormatting sqref="M66:Q66">
    <cfRule type="iconSet" priority="152">
      <iconSet iconSet="3Arrows">
        <cfvo type="percent" val="0"/>
        <cfvo type="num" val="0"/>
        <cfvo type="num" val="0.02"/>
      </iconSet>
    </cfRule>
  </conditionalFormatting>
  <conditionalFormatting sqref="G66 K66">
    <cfRule type="iconSet" priority="155">
      <iconSet iconSet="3Arrows">
        <cfvo type="percent" val="0"/>
        <cfvo type="num" val="0"/>
        <cfvo type="num" val="0.02"/>
      </iconSet>
    </cfRule>
  </conditionalFormatting>
  <conditionalFormatting sqref="S69">
    <cfRule type="cellIs" dxfId="139" priority="149" operator="lessThan">
      <formula>0</formula>
    </cfRule>
    <cfRule type="cellIs" dxfId="138" priority="150" operator="greaterThan">
      <formula>0</formula>
    </cfRule>
  </conditionalFormatting>
  <conditionalFormatting sqref="M69:N69 Q69">
    <cfRule type="iconSet" priority="148">
      <iconSet iconSet="3Arrows">
        <cfvo type="percent" val="0"/>
        <cfvo type="num" val="0"/>
        <cfvo type="num" val="0.02"/>
      </iconSet>
    </cfRule>
  </conditionalFormatting>
  <conditionalFormatting sqref="G69 K69">
    <cfRule type="iconSet" priority="151">
      <iconSet iconSet="3Arrows">
        <cfvo type="percent" val="0"/>
        <cfvo type="num" val="0"/>
        <cfvo type="num" val="0.02"/>
      </iconSet>
    </cfRule>
  </conditionalFormatting>
  <conditionalFormatting sqref="AL61">
    <cfRule type="cellIs" dxfId="137" priority="145" operator="lessThan">
      <formula>0</formula>
    </cfRule>
    <cfRule type="cellIs" dxfId="136" priority="146" operator="greaterThan">
      <formula>0</formula>
    </cfRule>
  </conditionalFormatting>
  <conditionalFormatting sqref="AC61:AG61">
    <cfRule type="iconSet" priority="144">
      <iconSet iconSet="3Arrows">
        <cfvo type="percent" val="0"/>
        <cfvo type="num" val="0"/>
        <cfvo type="num" val="0.02"/>
      </iconSet>
    </cfRule>
  </conditionalFormatting>
  <conditionalFormatting sqref="Y61 AB61">
    <cfRule type="iconSet" priority="147">
      <iconSet iconSet="3Arrows">
        <cfvo type="percent" val="0"/>
        <cfvo type="num" val="0"/>
        <cfvo type="num" val="0.02"/>
      </iconSet>
    </cfRule>
  </conditionalFormatting>
  <conditionalFormatting sqref="AL62">
    <cfRule type="cellIs" dxfId="135" priority="141" operator="lessThan">
      <formula>0</formula>
    </cfRule>
    <cfRule type="cellIs" dxfId="134" priority="142" operator="greaterThan">
      <formula>0</formula>
    </cfRule>
  </conditionalFormatting>
  <conditionalFormatting sqref="AC62:AG62">
    <cfRule type="iconSet" priority="140">
      <iconSet iconSet="3Arrows">
        <cfvo type="percent" val="0"/>
        <cfvo type="num" val="0"/>
        <cfvo type="num" val="0.02"/>
      </iconSet>
    </cfRule>
  </conditionalFormatting>
  <conditionalFormatting sqref="Y62 AB62">
    <cfRule type="iconSet" priority="143">
      <iconSet iconSet="3Arrows">
        <cfvo type="percent" val="0"/>
        <cfvo type="num" val="0"/>
        <cfvo type="num" val="0.02"/>
      </iconSet>
    </cfRule>
  </conditionalFormatting>
  <conditionalFormatting sqref="S62">
    <cfRule type="cellIs" dxfId="133" priority="137" operator="lessThan">
      <formula>0</formula>
    </cfRule>
    <cfRule type="cellIs" dxfId="132" priority="138" operator="greaterThan">
      <formula>0</formula>
    </cfRule>
  </conditionalFormatting>
  <conditionalFormatting sqref="M62">
    <cfRule type="iconSet" priority="136">
      <iconSet iconSet="3Arrows">
        <cfvo type="percent" val="0"/>
        <cfvo type="num" val="0"/>
        <cfvo type="num" val="0.02"/>
      </iconSet>
    </cfRule>
  </conditionalFormatting>
  <conditionalFormatting sqref="G62 K62">
    <cfRule type="iconSet" priority="139">
      <iconSet iconSet="3Arrows">
        <cfvo type="percent" val="0"/>
        <cfvo type="num" val="0"/>
        <cfvo type="num" val="0.02"/>
      </iconSet>
    </cfRule>
  </conditionalFormatting>
  <conditionalFormatting sqref="N62">
    <cfRule type="iconSet" priority="135">
      <iconSet iconSet="3Arrows">
        <cfvo type="percent" val="0"/>
        <cfvo type="num" val="0"/>
        <cfvo type="num" val="0.02"/>
      </iconSet>
    </cfRule>
  </conditionalFormatting>
  <conditionalFormatting sqref="O62:Q62">
    <cfRule type="iconSet" priority="134">
      <iconSet iconSet="3Arrows">
        <cfvo type="percent" val="0"/>
        <cfvo type="num" val="0"/>
        <cfvo type="num" val="0.02"/>
      </iconSet>
    </cfRule>
  </conditionalFormatting>
  <conditionalFormatting sqref="AL27:AL29">
    <cfRule type="cellIs" dxfId="131" priority="131" operator="lessThan">
      <formula>0</formula>
    </cfRule>
    <cfRule type="cellIs" dxfId="130" priority="132" operator="greaterThan">
      <formula>0</formula>
    </cfRule>
  </conditionalFormatting>
  <conditionalFormatting sqref="AC27:AG29">
    <cfRule type="iconSet" priority="130">
      <iconSet iconSet="3Arrows">
        <cfvo type="percent" val="0"/>
        <cfvo type="num" val="0"/>
        <cfvo type="num" val="0.02"/>
      </iconSet>
    </cfRule>
  </conditionalFormatting>
  <conditionalFormatting sqref="Y27:Y29 AB27:AB29">
    <cfRule type="iconSet" priority="133">
      <iconSet iconSet="3Arrows">
        <cfvo type="percent" val="0"/>
        <cfvo type="num" val="0"/>
        <cfvo type="num" val="0.02"/>
      </iconSet>
    </cfRule>
  </conditionalFormatting>
  <conditionalFormatting sqref="S27:S29">
    <cfRule type="cellIs" dxfId="129" priority="127" operator="lessThan">
      <formula>0</formula>
    </cfRule>
    <cfRule type="cellIs" dxfId="128" priority="128" operator="greaterThan">
      <formula>0</formula>
    </cfRule>
  </conditionalFormatting>
  <conditionalFormatting sqref="M27:M29">
    <cfRule type="iconSet" priority="126">
      <iconSet iconSet="3Arrows">
        <cfvo type="percent" val="0"/>
        <cfvo type="num" val="0"/>
        <cfvo type="num" val="0.02"/>
      </iconSet>
    </cfRule>
  </conditionalFormatting>
  <conditionalFormatting sqref="G27:G29 K27:K29">
    <cfRule type="iconSet" priority="129">
      <iconSet iconSet="3Arrows">
        <cfvo type="percent" val="0"/>
        <cfvo type="num" val="0"/>
        <cfvo type="num" val="0.02"/>
      </iconSet>
    </cfRule>
  </conditionalFormatting>
  <conditionalFormatting sqref="N27 N29">
    <cfRule type="iconSet" priority="125">
      <iconSet iconSet="3Arrows">
        <cfvo type="percent" val="0"/>
        <cfvo type="num" val="0"/>
        <cfvo type="num" val="0.02"/>
      </iconSet>
    </cfRule>
  </conditionalFormatting>
  <conditionalFormatting sqref="O27 O29:Q29 Q27">
    <cfRule type="iconSet" priority="124">
      <iconSet iconSet="3Arrows">
        <cfvo type="percent" val="0"/>
        <cfvo type="num" val="0"/>
        <cfvo type="num" val="0.02"/>
      </iconSet>
    </cfRule>
  </conditionalFormatting>
  <conditionalFormatting sqref="S30">
    <cfRule type="cellIs" dxfId="127" priority="122" operator="lessThan">
      <formula>0</formula>
    </cfRule>
    <cfRule type="cellIs" dxfId="126" priority="123" operator="greaterThan">
      <formula>0</formula>
    </cfRule>
  </conditionalFormatting>
  <conditionalFormatting sqref="S63">
    <cfRule type="cellIs" dxfId="125" priority="120" operator="lessThan">
      <formula>0</formula>
    </cfRule>
    <cfRule type="cellIs" dxfId="124" priority="121" operator="greaterThan">
      <formula>0</formula>
    </cfRule>
  </conditionalFormatting>
  <conditionalFormatting sqref="S31 S33:S34">
    <cfRule type="cellIs" dxfId="123" priority="118" operator="lessThan">
      <formula>0</formula>
    </cfRule>
    <cfRule type="cellIs" dxfId="122" priority="119" operator="greaterThan">
      <formula>0</formula>
    </cfRule>
  </conditionalFormatting>
  <conditionalFormatting sqref="S64">
    <cfRule type="cellIs" dxfId="121" priority="116" operator="lessThan">
      <formula>0</formula>
    </cfRule>
    <cfRule type="cellIs" dxfId="120" priority="117" operator="greaterThan">
      <formula>0</formula>
    </cfRule>
  </conditionalFormatting>
  <conditionalFormatting sqref="S54">
    <cfRule type="cellIs" dxfId="119" priority="113" operator="lessThan">
      <formula>0</formula>
    </cfRule>
    <cfRule type="cellIs" dxfId="118" priority="114" operator="greaterThan">
      <formula>0</formula>
    </cfRule>
  </conditionalFormatting>
  <conditionalFormatting sqref="M54:Q54">
    <cfRule type="iconSet" priority="112">
      <iconSet iconSet="3Arrows">
        <cfvo type="percent" val="0"/>
        <cfvo type="num" val="0"/>
        <cfvo type="num" val="0.02"/>
      </iconSet>
    </cfRule>
  </conditionalFormatting>
  <conditionalFormatting sqref="G54 K54">
    <cfRule type="iconSet" priority="115">
      <iconSet iconSet="3Arrows">
        <cfvo type="percent" val="0"/>
        <cfvo type="num" val="0"/>
        <cfvo type="num" val="0.02"/>
      </iconSet>
    </cfRule>
  </conditionalFormatting>
  <conditionalFormatting sqref="S65">
    <cfRule type="cellIs" dxfId="117" priority="109" operator="lessThan">
      <formula>0</formula>
    </cfRule>
    <cfRule type="cellIs" dxfId="116" priority="110" operator="greaterThan">
      <formula>0</formula>
    </cfRule>
  </conditionalFormatting>
  <conditionalFormatting sqref="M65:Q65">
    <cfRule type="iconSet" priority="108">
      <iconSet iconSet="3Arrows">
        <cfvo type="percent" val="0"/>
        <cfvo type="num" val="0"/>
        <cfvo type="num" val="0.02"/>
      </iconSet>
    </cfRule>
  </conditionalFormatting>
  <conditionalFormatting sqref="G65 K65">
    <cfRule type="iconSet" priority="111">
      <iconSet iconSet="3Arrows">
        <cfvo type="percent" val="0"/>
        <cfvo type="num" val="0"/>
        <cfvo type="num" val="0.02"/>
      </iconSet>
    </cfRule>
  </conditionalFormatting>
  <conditionalFormatting sqref="S60">
    <cfRule type="cellIs" dxfId="115" priority="102" operator="lessThan">
      <formula>0</formula>
    </cfRule>
    <cfRule type="cellIs" dxfId="114" priority="103" operator="greaterThan">
      <formula>0</formula>
    </cfRule>
  </conditionalFormatting>
  <conditionalFormatting sqref="S80">
    <cfRule type="cellIs" dxfId="113" priority="99" operator="lessThan">
      <formula>0</formula>
    </cfRule>
    <cfRule type="cellIs" dxfId="112" priority="100" operator="greaterThan">
      <formula>0</formula>
    </cfRule>
  </conditionalFormatting>
  <conditionalFormatting sqref="M80:Q80">
    <cfRule type="iconSet" priority="98">
      <iconSet iconSet="3Arrows">
        <cfvo type="percent" val="0"/>
        <cfvo type="num" val="0"/>
        <cfvo type="num" val="0.02"/>
      </iconSet>
    </cfRule>
  </conditionalFormatting>
  <conditionalFormatting sqref="G80 K80">
    <cfRule type="iconSet" priority="101">
      <iconSet iconSet="3Arrows">
        <cfvo type="percent" val="0"/>
        <cfvo type="num" val="0"/>
        <cfvo type="num" val="0.02"/>
      </iconSet>
    </cfRule>
  </conditionalFormatting>
  <conditionalFormatting sqref="M17:Q17 M21:Q23">
    <cfRule type="iconSet" priority="239">
      <iconSet iconSet="3Arrows">
        <cfvo type="percent" val="0"/>
        <cfvo type="num" val="0"/>
        <cfvo type="num" val="0.02"/>
      </iconSet>
    </cfRule>
  </conditionalFormatting>
  <conditionalFormatting sqref="S83">
    <cfRule type="cellIs" dxfId="111" priority="95" operator="lessThan">
      <formula>0</formula>
    </cfRule>
    <cfRule type="cellIs" dxfId="110" priority="96" operator="greaterThan">
      <formula>0</formula>
    </cfRule>
  </conditionalFormatting>
  <conditionalFormatting sqref="M83:Q83">
    <cfRule type="iconSet" priority="94">
      <iconSet iconSet="3Arrows">
        <cfvo type="percent" val="0"/>
        <cfvo type="num" val="0"/>
        <cfvo type="num" val="0.02"/>
      </iconSet>
    </cfRule>
  </conditionalFormatting>
  <conditionalFormatting sqref="G83 K83">
    <cfRule type="iconSet" priority="97">
      <iconSet iconSet="3Arrows">
        <cfvo type="percent" val="0"/>
        <cfvo type="num" val="0"/>
        <cfvo type="num" val="0.02"/>
      </iconSet>
    </cfRule>
  </conditionalFormatting>
  <conditionalFormatting sqref="S57">
    <cfRule type="cellIs" dxfId="109" priority="91" operator="lessThan">
      <formula>0</formula>
    </cfRule>
    <cfRule type="cellIs" dxfId="108" priority="92" operator="greaterThan">
      <formula>0</formula>
    </cfRule>
  </conditionalFormatting>
  <conditionalFormatting sqref="M57:Q57">
    <cfRule type="iconSet" priority="90">
      <iconSet iconSet="3Arrows">
        <cfvo type="percent" val="0"/>
        <cfvo type="num" val="0"/>
        <cfvo type="num" val="0.02"/>
      </iconSet>
    </cfRule>
  </conditionalFormatting>
  <conditionalFormatting sqref="G57 K57">
    <cfRule type="iconSet" priority="93">
      <iconSet iconSet="3Arrows">
        <cfvo type="percent" val="0"/>
        <cfvo type="num" val="0"/>
        <cfvo type="num" val="0.02"/>
      </iconSet>
    </cfRule>
  </conditionalFormatting>
  <conditionalFormatting sqref="AL57">
    <cfRule type="cellIs" dxfId="107" priority="87" operator="lessThan">
      <formula>0</formula>
    </cfRule>
    <cfRule type="cellIs" dxfId="106" priority="88" operator="greaterThan">
      <formula>0</formula>
    </cfRule>
  </conditionalFormatting>
  <conditionalFormatting sqref="AC57:AG57">
    <cfRule type="iconSet" priority="86">
      <iconSet iconSet="3Arrows">
        <cfvo type="percent" val="0"/>
        <cfvo type="num" val="0"/>
        <cfvo type="num" val="0.02"/>
      </iconSet>
    </cfRule>
  </conditionalFormatting>
  <conditionalFormatting sqref="Y57 AB57">
    <cfRule type="iconSet" priority="89">
      <iconSet iconSet="3Arrows">
        <cfvo type="percent" val="0"/>
        <cfvo type="num" val="0"/>
        <cfvo type="num" val="0.02"/>
      </iconSet>
    </cfRule>
  </conditionalFormatting>
  <conditionalFormatting sqref="S78">
    <cfRule type="cellIs" dxfId="105" priority="83" operator="lessThan">
      <formula>0</formula>
    </cfRule>
    <cfRule type="cellIs" dxfId="104" priority="84" operator="greaterThan">
      <formula>0</formula>
    </cfRule>
  </conditionalFormatting>
  <conditionalFormatting sqref="M78:Q78">
    <cfRule type="iconSet" priority="82">
      <iconSet iconSet="3Arrows">
        <cfvo type="percent" val="0"/>
        <cfvo type="num" val="0"/>
        <cfvo type="num" val="0.02"/>
      </iconSet>
    </cfRule>
  </conditionalFormatting>
  <conditionalFormatting sqref="G78 K78">
    <cfRule type="iconSet" priority="85">
      <iconSet iconSet="3Arrows">
        <cfvo type="percent" val="0"/>
        <cfvo type="num" val="0"/>
        <cfvo type="num" val="0.02"/>
      </iconSet>
    </cfRule>
  </conditionalFormatting>
  <conditionalFormatting sqref="N48:Q49 M45:N45 Q45 N47:P47">
    <cfRule type="iconSet" priority="81">
      <iconSet iconSet="3Arrows">
        <cfvo type="percent" val="0"/>
        <cfvo type="num" val="0"/>
        <cfvo type="num" val="0.02"/>
      </iconSet>
    </cfRule>
  </conditionalFormatting>
  <conditionalFormatting sqref="S59">
    <cfRule type="cellIs" dxfId="103" priority="77" operator="lessThan">
      <formula>0</formula>
    </cfRule>
    <cfRule type="cellIs" dxfId="102" priority="78" operator="greaterThan">
      <formula>0</formula>
    </cfRule>
  </conditionalFormatting>
  <conditionalFormatting sqref="M59:P59">
    <cfRule type="iconSet" priority="76">
      <iconSet iconSet="3Arrows">
        <cfvo type="percent" val="0"/>
        <cfvo type="num" val="0"/>
        <cfvo type="num" val="0.02"/>
      </iconSet>
    </cfRule>
  </conditionalFormatting>
  <conditionalFormatting sqref="G59 K59">
    <cfRule type="iconSet" priority="79">
      <iconSet iconSet="3Arrows">
        <cfvo type="percent" val="0"/>
        <cfvo type="num" val="0"/>
        <cfvo type="num" val="0.02"/>
      </iconSet>
    </cfRule>
  </conditionalFormatting>
  <conditionalFormatting sqref="K85">
    <cfRule type="iconSet" priority="75">
      <iconSet iconSet="3Arrows">
        <cfvo type="percent" val="0"/>
        <cfvo type="num" val="0"/>
        <cfvo type="num" val="0.02"/>
      </iconSet>
    </cfRule>
  </conditionalFormatting>
  <conditionalFormatting sqref="N28">
    <cfRule type="iconSet" priority="74">
      <iconSet iconSet="3Arrows">
        <cfvo type="percent" val="0"/>
        <cfvo type="num" val="0"/>
        <cfvo type="num" val="0.02"/>
      </iconSet>
    </cfRule>
  </conditionalFormatting>
  <conditionalFormatting sqref="O28 Q28">
    <cfRule type="iconSet" priority="73">
      <iconSet iconSet="3Arrows">
        <cfvo type="percent" val="0"/>
        <cfvo type="num" val="0"/>
        <cfvo type="num" val="0.02"/>
      </iconSet>
    </cfRule>
  </conditionalFormatting>
  <conditionalFormatting sqref="S61">
    <cfRule type="cellIs" dxfId="101" priority="70" operator="lessThan">
      <formula>0</formula>
    </cfRule>
    <cfRule type="cellIs" dxfId="100" priority="71" operator="greaterThan">
      <formula>0</formula>
    </cfRule>
  </conditionalFormatting>
  <conditionalFormatting sqref="M61">
    <cfRule type="iconSet" priority="69">
      <iconSet iconSet="3Arrows">
        <cfvo type="percent" val="0"/>
        <cfvo type="num" val="0"/>
        <cfvo type="num" val="0.02"/>
      </iconSet>
    </cfRule>
  </conditionalFormatting>
  <conditionalFormatting sqref="G61 K61">
    <cfRule type="iconSet" priority="72">
      <iconSet iconSet="3Arrows">
        <cfvo type="percent" val="0"/>
        <cfvo type="num" val="0"/>
        <cfvo type="num" val="0.02"/>
      </iconSet>
    </cfRule>
  </conditionalFormatting>
  <conditionalFormatting sqref="N61">
    <cfRule type="iconSet" priority="68">
      <iconSet iconSet="3Arrows">
        <cfvo type="percent" val="0"/>
        <cfvo type="num" val="0"/>
        <cfvo type="num" val="0.02"/>
      </iconSet>
    </cfRule>
  </conditionalFormatting>
  <conditionalFormatting sqref="O61:Q61">
    <cfRule type="iconSet" priority="67">
      <iconSet iconSet="3Arrows">
        <cfvo type="percent" val="0"/>
        <cfvo type="num" val="0"/>
        <cfvo type="num" val="0.02"/>
      </iconSet>
    </cfRule>
  </conditionalFormatting>
  <conditionalFormatting sqref="M47:M49">
    <cfRule type="iconSet" priority="66">
      <iconSet iconSet="3Arrows">
        <cfvo type="percent" val="0"/>
        <cfvo type="num" val="0"/>
        <cfvo type="num" val="0.02"/>
      </iconSet>
    </cfRule>
  </conditionalFormatting>
  <conditionalFormatting sqref="K47:K49 G45 K45">
    <cfRule type="iconSet" priority="240">
      <iconSet iconSet="3Arrows">
        <cfvo type="percent" val="0"/>
        <cfvo type="num" val="0"/>
        <cfvo type="num" val="0.02"/>
      </iconSet>
    </cfRule>
  </conditionalFormatting>
  <conditionalFormatting sqref="G47:G49">
    <cfRule type="iconSet" priority="241">
      <iconSet iconSet="3Arrows">
        <cfvo type="percent" val="0"/>
        <cfvo type="num" val="0"/>
        <cfvo type="num" val="0.02"/>
      </iconSet>
    </cfRule>
  </conditionalFormatting>
  <conditionalFormatting sqref="M46">
    <cfRule type="iconSet" priority="64">
      <iconSet iconSet="3Arrows">
        <cfvo type="percent" val="0"/>
        <cfvo type="num" val="0"/>
        <cfvo type="num" val="0.02"/>
      </iconSet>
    </cfRule>
  </conditionalFormatting>
  <conditionalFormatting sqref="G46 K46">
    <cfRule type="iconSet" priority="65">
      <iconSet iconSet="3Arrows">
        <cfvo type="percent" val="0"/>
        <cfvo type="num" val="0"/>
        <cfvo type="num" val="0.02"/>
      </iconSet>
    </cfRule>
  </conditionalFormatting>
  <conditionalFormatting sqref="N46">
    <cfRule type="iconSet" priority="63">
      <iconSet iconSet="3Arrows">
        <cfvo type="percent" val="0"/>
        <cfvo type="num" val="0"/>
        <cfvo type="num" val="0.02"/>
      </iconSet>
    </cfRule>
  </conditionalFormatting>
  <conditionalFormatting sqref="Q46">
    <cfRule type="iconSet" priority="62">
      <iconSet iconSet="3Arrows">
        <cfvo type="percent" val="0"/>
        <cfvo type="num" val="0"/>
        <cfvo type="num" val="0.02"/>
      </iconSet>
    </cfRule>
  </conditionalFormatting>
  <conditionalFormatting sqref="S36">
    <cfRule type="cellIs" dxfId="99" priority="60" operator="lessThan">
      <formula>0</formula>
    </cfRule>
    <cfRule type="cellIs" dxfId="98" priority="61" operator="greaterThan">
      <formula>0</formula>
    </cfRule>
  </conditionalFormatting>
  <conditionalFormatting sqref="M30:Q30 G30 K30">
    <cfRule type="iconSet" priority="242">
      <iconSet iconSet="3Arrows">
        <cfvo type="percent" val="0"/>
        <cfvo type="num" val="0"/>
        <cfvo type="num" val="0.02"/>
      </iconSet>
    </cfRule>
  </conditionalFormatting>
  <conditionalFormatting sqref="M63:Q63 G63 K63">
    <cfRule type="iconSet" priority="243">
      <iconSet iconSet="3Arrows">
        <cfvo type="percent" val="0"/>
        <cfvo type="num" val="0"/>
        <cfvo type="num" val="0.02"/>
      </iconSet>
    </cfRule>
  </conditionalFormatting>
  <conditionalFormatting sqref="M31:Q31 G31 K31 M33:Q34 G33:G34 K33:K34 K36 G36 M36:Q36">
    <cfRule type="iconSet" priority="244">
      <iconSet iconSet="3Arrows">
        <cfvo type="percent" val="0"/>
        <cfvo type="num" val="0"/>
        <cfvo type="num" val="0.02"/>
      </iconSet>
    </cfRule>
  </conditionalFormatting>
  <conditionalFormatting sqref="M64:Q64 G64 K64">
    <cfRule type="iconSet" priority="245">
      <iconSet iconSet="3Arrows">
        <cfvo type="percent" val="0"/>
        <cfvo type="num" val="0"/>
        <cfvo type="num" val="0.02"/>
      </iconSet>
    </cfRule>
  </conditionalFormatting>
  <conditionalFormatting sqref="S85">
    <cfRule type="cellIs" dxfId="97" priority="58" operator="lessThan">
      <formula>0</formula>
    </cfRule>
    <cfRule type="cellIs" dxfId="96" priority="59" operator="greaterThan">
      <formula>0</formula>
    </cfRule>
  </conditionalFormatting>
  <conditionalFormatting sqref="M85:Q85">
    <cfRule type="iconSet" priority="57">
      <iconSet iconSet="3Arrows">
        <cfvo type="percent" val="0"/>
        <cfvo type="num" val="0"/>
        <cfvo type="num" val="0.02"/>
      </iconSet>
    </cfRule>
  </conditionalFormatting>
  <conditionalFormatting sqref="M60:Q60">
    <cfRule type="iconSet" priority="246">
      <iconSet iconSet="3Arrows">
        <cfvo type="percent" val="0"/>
        <cfvo type="num" val="0"/>
        <cfvo type="num" val="0.02"/>
      </iconSet>
    </cfRule>
  </conditionalFormatting>
  <conditionalFormatting sqref="G60 K60">
    <cfRule type="iconSet" priority="247">
      <iconSet iconSet="3Arrows">
        <cfvo type="percent" val="0"/>
        <cfvo type="num" val="0"/>
        <cfvo type="num" val="0.02"/>
      </iconSet>
    </cfRule>
  </conditionalFormatting>
  <conditionalFormatting sqref="K84">
    <cfRule type="iconSet" priority="56">
      <iconSet iconSet="3Arrows">
        <cfvo type="percent" val="0"/>
        <cfvo type="num" val="0"/>
        <cfvo type="num" val="0.02"/>
      </iconSet>
    </cfRule>
  </conditionalFormatting>
  <conditionalFormatting sqref="S84">
    <cfRule type="cellIs" dxfId="95" priority="54" operator="lessThan">
      <formula>0</formula>
    </cfRule>
    <cfRule type="cellIs" dxfId="94" priority="55" operator="greaterThan">
      <formula>0</formula>
    </cfRule>
  </conditionalFormatting>
  <conditionalFormatting sqref="M84:Q84">
    <cfRule type="iconSet" priority="53">
      <iconSet iconSet="3Arrows">
        <cfvo type="percent" val="0"/>
        <cfvo type="num" val="0"/>
        <cfvo type="num" val="0.02"/>
      </iconSet>
    </cfRule>
  </conditionalFormatting>
  <conditionalFormatting sqref="S32">
    <cfRule type="cellIs" dxfId="93" priority="50" operator="lessThan">
      <formula>0</formula>
    </cfRule>
    <cfRule type="cellIs" dxfId="92" priority="51" operator="greaterThan">
      <formula>0</formula>
    </cfRule>
  </conditionalFormatting>
  <conditionalFormatting sqref="M32:Q32 G32 K32">
    <cfRule type="iconSet" priority="52">
      <iconSet iconSet="3Arrows">
        <cfvo type="percent" val="0"/>
        <cfvo type="num" val="0"/>
        <cfvo type="num" val="0.02"/>
      </iconSet>
    </cfRule>
  </conditionalFormatting>
  <conditionalFormatting sqref="S44">
    <cfRule type="cellIs" dxfId="91" priority="47" operator="lessThan">
      <formula>0</formula>
    </cfRule>
    <cfRule type="cellIs" dxfId="90" priority="48" operator="greaterThan">
      <formula>0</formula>
    </cfRule>
  </conditionalFormatting>
  <conditionalFormatting sqref="M44:Q44 G44 K44">
    <cfRule type="iconSet" priority="49">
      <iconSet iconSet="3Arrows">
        <cfvo type="percent" val="0"/>
        <cfvo type="num" val="0"/>
        <cfvo type="num" val="0.02"/>
      </iconSet>
    </cfRule>
  </conditionalFormatting>
  <conditionalFormatting sqref="S19">
    <cfRule type="cellIs" dxfId="89" priority="43" operator="lessThan">
      <formula>0</formula>
    </cfRule>
    <cfRule type="cellIs" dxfId="88" priority="44" operator="greaterThan">
      <formula>0</formula>
    </cfRule>
  </conditionalFormatting>
  <conditionalFormatting sqref="K19 G19">
    <cfRule type="iconSet" priority="45">
      <iconSet iconSet="3Arrows">
        <cfvo type="percent" val="0"/>
        <cfvo type="num" val="0"/>
        <cfvo type="num" val="0.02"/>
      </iconSet>
    </cfRule>
  </conditionalFormatting>
  <conditionalFormatting sqref="M19:Q19">
    <cfRule type="iconSet" priority="46">
      <iconSet iconSet="3Arrows">
        <cfvo type="percent" val="0"/>
        <cfvo type="num" val="0"/>
        <cfvo type="num" val="0.02"/>
      </iconSet>
    </cfRule>
  </conditionalFormatting>
  <conditionalFormatting sqref="S38">
    <cfRule type="cellIs" dxfId="87" priority="36" operator="lessThan">
      <formula>0</formula>
    </cfRule>
    <cfRule type="cellIs" dxfId="86" priority="37" operator="greaterThan">
      <formula>0</formula>
    </cfRule>
  </conditionalFormatting>
  <conditionalFormatting sqref="M38:Q38 G38 K38">
    <cfRule type="iconSet" priority="38">
      <iconSet iconSet="3Arrows">
        <cfvo type="percent" val="0"/>
        <cfvo type="num" val="0"/>
        <cfvo type="num" val="0.02"/>
      </iconSet>
    </cfRule>
  </conditionalFormatting>
  <conditionalFormatting sqref="S35">
    <cfRule type="cellIs" dxfId="85" priority="33" operator="lessThan">
      <formula>0</formula>
    </cfRule>
    <cfRule type="cellIs" dxfId="84" priority="34" operator="greaterThan">
      <formula>0</formula>
    </cfRule>
  </conditionalFormatting>
  <conditionalFormatting sqref="K35 G35 M35:Q35">
    <cfRule type="iconSet" priority="35">
      <iconSet iconSet="3Arrows">
        <cfvo type="percent" val="0"/>
        <cfvo type="num" val="0"/>
        <cfvo type="num" val="0.02"/>
      </iconSet>
    </cfRule>
  </conditionalFormatting>
  <conditionalFormatting sqref="Q75">
    <cfRule type="iconSet" priority="32">
      <iconSet iconSet="3Arrows">
        <cfvo type="percent" val="0"/>
        <cfvo type="num" val="0"/>
        <cfvo type="num" val="0.02"/>
      </iconSet>
    </cfRule>
  </conditionalFormatting>
  <conditionalFormatting sqref="Q59">
    <cfRule type="iconSet" priority="30">
      <iconSet iconSet="3Arrows">
        <cfvo type="percent" val="0"/>
        <cfvo type="num" val="0"/>
        <cfvo type="num" val="0.02"/>
      </iconSet>
    </cfRule>
  </conditionalFormatting>
  <conditionalFormatting sqref="Q74">
    <cfRule type="iconSet" priority="29">
      <iconSet iconSet="3Arrows">
        <cfvo type="percent" val="0"/>
        <cfvo type="num" val="0"/>
        <cfvo type="num" val="0.02"/>
      </iconSet>
    </cfRule>
  </conditionalFormatting>
  <conditionalFormatting sqref="S40">
    <cfRule type="cellIs" dxfId="83" priority="26" operator="lessThan">
      <formula>0</formula>
    </cfRule>
    <cfRule type="cellIs" dxfId="82" priority="27" operator="greaterThan">
      <formula>0</formula>
    </cfRule>
  </conditionalFormatting>
  <conditionalFormatting sqref="M40:Q40">
    <cfRule type="iconSet" priority="25">
      <iconSet iconSet="3Arrows">
        <cfvo type="percent" val="0"/>
        <cfvo type="num" val="0"/>
        <cfvo type="num" val="0.02"/>
      </iconSet>
    </cfRule>
  </conditionalFormatting>
  <conditionalFormatting sqref="K40 G40">
    <cfRule type="iconSet" priority="28">
      <iconSet iconSet="3Arrows">
        <cfvo type="percent" val="0"/>
        <cfvo type="num" val="0"/>
        <cfvo type="num" val="0.02"/>
      </iconSet>
    </cfRule>
  </conditionalFormatting>
  <conditionalFormatting sqref="S56">
    <cfRule type="cellIs" dxfId="81" priority="22" operator="lessThan">
      <formula>0</formula>
    </cfRule>
    <cfRule type="cellIs" dxfId="80" priority="23" operator="greaterThan">
      <formula>0</formula>
    </cfRule>
  </conditionalFormatting>
  <conditionalFormatting sqref="M56:Q56 G56 K56">
    <cfRule type="iconSet" priority="24">
      <iconSet iconSet="3Arrows">
        <cfvo type="percent" val="0"/>
        <cfvo type="num" val="0"/>
        <cfvo type="num" val="0.02"/>
      </iconSet>
    </cfRule>
  </conditionalFormatting>
  <conditionalFormatting sqref="O45:P46">
    <cfRule type="iconSet" priority="21">
      <iconSet iconSet="3Arrows">
        <cfvo type="percent" val="0"/>
        <cfvo type="num" val="0"/>
        <cfvo type="num" val="0.02"/>
      </iconSet>
    </cfRule>
  </conditionalFormatting>
  <conditionalFormatting sqref="O68:P69">
    <cfRule type="iconSet" priority="20">
      <iconSet iconSet="3Arrows">
        <cfvo type="percent" val="0"/>
        <cfvo type="num" val="0"/>
        <cfvo type="num" val="0.02"/>
      </iconSet>
    </cfRule>
  </conditionalFormatting>
  <conditionalFormatting sqref="P27:P28">
    <cfRule type="iconSet" priority="19">
      <iconSet iconSet="3Arrows">
        <cfvo type="percent" val="0"/>
        <cfvo type="num" val="0"/>
        <cfvo type="num" val="0.02"/>
      </iconSet>
    </cfRule>
  </conditionalFormatting>
  <conditionalFormatting sqref="P15">
    <cfRule type="iconSet" priority="18">
      <iconSet iconSet="3Arrows">
        <cfvo type="percent" val="0"/>
        <cfvo type="num" val="0"/>
        <cfvo type="num" val="0.02"/>
      </iconSet>
    </cfRule>
  </conditionalFormatting>
  <conditionalFormatting sqref="P2">
    <cfRule type="iconSet" priority="17">
      <iconSet iconSet="3Arrows">
        <cfvo type="percent" val="0"/>
        <cfvo type="num" val="0"/>
        <cfvo type="num" val="0.02"/>
      </iconSet>
    </cfRule>
  </conditionalFormatting>
  <conditionalFormatting sqref="Q47">
    <cfRule type="iconSet" priority="16">
      <iconSet iconSet="3Arrows">
        <cfvo type="percent" val="0"/>
        <cfvo type="num" val="0"/>
        <cfvo type="num" val="0.02"/>
      </iconSet>
    </cfRule>
  </conditionalFormatting>
  <conditionalFormatting sqref="N92:R1048576 I92:I1048576 K71:K73 K23:K25 K39 K58 K92:K1048576 K76 G23:G25 G39 G58 G71:G73 G76 M1:Q1 M3:Q3 G21 K21 G41:G43 K41:K43 M16:Q16 M15:O15 Q15 M2:O2 Q2 G1:G3 K1:K3 G6:G13 K6:K13 M6:Q13 K15:K17 G15:G17">
    <cfRule type="iconSet" priority="252">
      <iconSet iconSet="3Arrows">
        <cfvo type="percent" val="0"/>
        <cfvo type="num" val="0"/>
        <cfvo type="num" val="0.02"/>
      </iconSet>
    </cfRule>
  </conditionalFormatting>
  <conditionalFormatting sqref="S4:S5">
    <cfRule type="cellIs" dxfId="79" priority="13" operator="lessThan">
      <formula>0</formula>
    </cfRule>
    <cfRule type="cellIs" dxfId="78" priority="14" operator="greaterThan">
      <formula>0</formula>
    </cfRule>
  </conditionalFormatting>
  <conditionalFormatting sqref="M4:Q5 G4:G5 K4:K5">
    <cfRule type="iconSet" priority="15">
      <iconSet iconSet="3Arrows">
        <cfvo type="percent" val="0"/>
        <cfvo type="num" val="0"/>
        <cfvo type="num" val="0.02"/>
      </iconSet>
    </cfRule>
  </conditionalFormatting>
  <conditionalFormatting sqref="S18">
    <cfRule type="cellIs" dxfId="77" priority="9" operator="lessThan">
      <formula>0</formula>
    </cfRule>
    <cfRule type="cellIs" dxfId="76" priority="10" operator="greaterThan">
      <formula>0</formula>
    </cfRule>
  </conditionalFormatting>
  <conditionalFormatting sqref="K18 G18">
    <cfRule type="iconSet" priority="11">
      <iconSet iconSet="3Arrows">
        <cfvo type="percent" val="0"/>
        <cfvo type="num" val="0"/>
        <cfvo type="num" val="0.02"/>
      </iconSet>
    </cfRule>
  </conditionalFormatting>
  <conditionalFormatting sqref="M18:Q18">
    <cfRule type="iconSet" priority="12">
      <iconSet iconSet="3Arrows">
        <cfvo type="percent" val="0"/>
        <cfvo type="num" val="0"/>
        <cfvo type="num" val="0.02"/>
      </iconSet>
    </cfRule>
  </conditionalFormatting>
  <conditionalFormatting sqref="S20">
    <cfRule type="cellIs" dxfId="75" priority="5" operator="lessThan">
      <formula>0</formula>
    </cfRule>
    <cfRule type="cellIs" dxfId="74" priority="6" operator="greaterThan">
      <formula>0</formula>
    </cfRule>
  </conditionalFormatting>
  <conditionalFormatting sqref="K20 G20">
    <cfRule type="iconSet" priority="7">
      <iconSet iconSet="3Arrows">
        <cfvo type="percent" val="0"/>
        <cfvo type="num" val="0"/>
        <cfvo type="num" val="0.02"/>
      </iconSet>
    </cfRule>
  </conditionalFormatting>
  <conditionalFormatting sqref="M20:Q20">
    <cfRule type="iconSet" priority="8">
      <iconSet iconSet="3Arrows">
        <cfvo type="percent" val="0"/>
        <cfvo type="num" val="0"/>
        <cfvo type="num" val="0.02"/>
      </iconSet>
    </cfRule>
  </conditionalFormatting>
  <conditionalFormatting sqref="G84:G85">
    <cfRule type="iconSet" priority="4">
      <iconSet iconSet="3Arrows">
        <cfvo type="percent" val="0"/>
        <cfvo type="num" val="0"/>
        <cfvo type="num" val="0.02"/>
      </iconSet>
    </cfRule>
  </conditionalFormatting>
  <conditionalFormatting sqref="S14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G14 K14 M14:Q14">
    <cfRule type="iconSet" priority="3">
      <iconSet iconSet="3Arrows">
        <cfvo type="percent" val="0"/>
        <cfvo type="num" val="0"/>
        <cfvo type="num" val="0.02"/>
      </iconSet>
    </cfRule>
  </conditionalFormatting>
  <dataValidations count="6">
    <dataValidation type="list" showInputMessage="1" showErrorMessage="1" sqref="R84:R85">
      <formula1>INDIRECT(SUBSTITUTE(SUBSTITUTE(Q84,Q84,Q84&amp;"_"&amp;$O84)," ","_"))</formula1>
    </dataValidation>
    <dataValidation showInputMessage="1" showErrorMessage="1" promptTitle="Type" prompt="0 - Israeli Stock_x000a_1 - Israel Bond_x000a_2 - Rest of the World Stock/Bond_x000a_Leave blank if none of the above (mutual fund, bank account etc.) and value will be updated manually" sqref="L1"/>
    <dataValidation showInputMessage="1" showErrorMessage="1" promptTitle="Update Value" prompt="Double-Click anywhere in this row to update this rows price" sqref="T26:T62 A1:A1048576"/>
    <dataValidation type="list" showInputMessage="1" showErrorMessage="1" sqref="AC26:AC62 M2:M85">
      <formula1>AssetClass</formula1>
    </dataValidation>
    <dataValidation type="list" showInputMessage="1" showErrorMessage="1" sqref="N2:O85">
      <formula1>INDIRECT(SUBSTITUTE(SUBSTITUTE(M2,M2,M2&amp;"_"&amp;$M2)," ","_"))</formula1>
    </dataValidation>
    <dataValidation type="list" showInputMessage="1" showErrorMessage="1" sqref="AD26:AG62">
      <formula1>INDIRECT(SUBSTITUTE(SUBSTITUTE(AC26,AC26,AC26&amp;"_"&amp;$AC26)," ","_"))</formula1>
    </dataValidation>
  </dataValidations>
  <hyperlinks>
    <hyperlink ref="C43" r:id="rId1" display="https://meitav.viewtrade.com/secure/orders/todaysActivity.jsp"/>
    <hyperlink ref="C45" r:id="rId2" display="https://meitav.viewtrade.com/secure/orders/todaysActivity.jsp"/>
    <hyperlink ref="C48" r:id="rId3" display="https://meitav.viewtrade.com/secure/orders/todaysActivity.jsp"/>
  </hyperlinks>
  <pageMargins left="0.7" right="0.7" top="0.75" bottom="0.75" header="0.3" footer="0.3"/>
  <pageSetup orientation="portrait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4" sqref="C4"/>
    </sheetView>
  </sheetViews>
  <sheetFormatPr defaultRowHeight="14.5" x14ac:dyDescent="0.35"/>
  <cols>
    <col min="1" max="1" width="12.08984375" style="23" customWidth="1"/>
  </cols>
  <sheetData>
    <row r="1" spans="1:2" x14ac:dyDescent="0.35">
      <c r="A1" t="s">
        <v>174</v>
      </c>
      <c r="B1">
        <v>3.5680000000000001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KV33"/>
  <sheetViews>
    <sheetView topLeftCell="A20" workbookViewId="0">
      <selection activeCell="A33" sqref="A33:XFD33"/>
    </sheetView>
  </sheetViews>
  <sheetFormatPr defaultColWidth="8.7265625" defaultRowHeight="14.5" x14ac:dyDescent="0.35"/>
  <cols>
    <col min="1" max="1" width="8.7265625" style="23" customWidth="1"/>
    <col min="2" max="2" width="14.90625" style="23" customWidth="1"/>
    <col min="3" max="5" width="8.7265625" style="23" customWidth="1"/>
    <col min="6" max="6" width="11.6328125" style="23" customWidth="1"/>
    <col min="7" max="14" width="8.7265625" style="23" customWidth="1"/>
    <col min="15" max="16384" width="8.7265625" style="23"/>
  </cols>
  <sheetData>
    <row r="1" spans="1:984" ht="24.5" customHeight="1" x14ac:dyDescent="0.35">
      <c r="A1" s="20" t="s">
        <v>9</v>
      </c>
      <c r="B1" s="20" t="s">
        <v>10</v>
      </c>
      <c r="C1" s="22" t="s">
        <v>11</v>
      </c>
      <c r="D1" s="17" t="s">
        <v>175</v>
      </c>
      <c r="E1" s="21" t="s">
        <v>18</v>
      </c>
      <c r="F1" s="18" t="s">
        <v>19</v>
      </c>
      <c r="G1" s="20" t="s">
        <v>20</v>
      </c>
      <c r="H1" s="20" t="s">
        <v>12</v>
      </c>
      <c r="I1" s="19" t="s">
        <v>15</v>
      </c>
      <c r="J1" s="18" t="s">
        <v>21</v>
      </c>
      <c r="K1" s="18" t="s">
        <v>22</v>
      </c>
      <c r="L1" s="18" t="s">
        <v>23</v>
      </c>
      <c r="M1" s="18" t="s">
        <v>24</v>
      </c>
      <c r="N1" s="18" t="s">
        <v>25</v>
      </c>
      <c r="O1" s="17" t="s">
        <v>36</v>
      </c>
      <c r="P1" s="17" t="s">
        <v>176</v>
      </c>
      <c r="Q1" s="17" t="s">
        <v>177</v>
      </c>
      <c r="R1" s="17" t="s">
        <v>26</v>
      </c>
      <c r="S1" s="17" t="s">
        <v>27</v>
      </c>
      <c r="T1" s="17"/>
      <c r="U1" s="17"/>
      <c r="V1" s="16"/>
      <c r="W1" s="16"/>
      <c r="X1" s="16"/>
      <c r="Y1" s="16"/>
      <c r="Z1" s="16"/>
      <c r="AA1" s="16"/>
      <c r="AB1" s="16"/>
      <c r="AC1" s="16"/>
      <c r="AD1" s="16"/>
      <c r="ME1">
        <v>230011</v>
      </c>
      <c r="MF1" t="s">
        <v>164</v>
      </c>
      <c r="MI1">
        <v>9268335</v>
      </c>
      <c r="MJ1" t="s">
        <v>178</v>
      </c>
      <c r="MY1" t="s">
        <v>179</v>
      </c>
      <c r="MZ1">
        <v>8.6150000000000002</v>
      </c>
      <c r="NA1">
        <v>9268335</v>
      </c>
      <c r="NB1" t="s">
        <v>178</v>
      </c>
      <c r="NP1" t="s">
        <v>178</v>
      </c>
      <c r="NU1" s="14"/>
      <c r="AEJ1" s="16"/>
      <c r="AEK1" s="16"/>
      <c r="AEL1" s="16"/>
      <c r="AEM1" s="16"/>
      <c r="AEN1" s="16"/>
      <c r="AEO1" s="16"/>
      <c r="AEP1" s="16"/>
      <c r="AEQ1" s="16"/>
      <c r="AER1" s="16"/>
      <c r="AES1" s="16"/>
      <c r="AET1" s="16"/>
      <c r="AEU1" s="16"/>
      <c r="AEV1" s="16"/>
      <c r="AEW1" s="16"/>
      <c r="AEX1" s="16"/>
      <c r="AEY1" s="16"/>
      <c r="AEZ1" s="16"/>
      <c r="AFA1" s="16"/>
      <c r="AFB1" s="16"/>
      <c r="AFC1" s="16"/>
      <c r="AFD1" s="16"/>
      <c r="AFE1" s="16"/>
      <c r="AFF1" s="16"/>
      <c r="AFG1" s="16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GI1" s="14"/>
      <c r="AHO1" s="14"/>
      <c r="AKV1" s="14"/>
    </row>
    <row r="2" spans="1:984" x14ac:dyDescent="0.35">
      <c r="A2" s="34" t="s">
        <v>5</v>
      </c>
      <c r="B2" s="34" t="s">
        <v>180</v>
      </c>
      <c r="C2" s="12">
        <v>1112887</v>
      </c>
      <c r="D2" s="11">
        <v>103.89</v>
      </c>
      <c r="E2" s="37" t="s">
        <v>181</v>
      </c>
      <c r="F2" s="38"/>
      <c r="G2" s="34" t="s">
        <v>58</v>
      </c>
      <c r="H2" s="34">
        <v>0</v>
      </c>
      <c r="I2" s="13" t="s">
        <v>65</v>
      </c>
      <c r="J2" s="38" t="s">
        <v>67</v>
      </c>
      <c r="K2" s="38" t="s">
        <v>68</v>
      </c>
      <c r="L2" s="38" t="s">
        <v>77</v>
      </c>
      <c r="M2" s="38" t="s">
        <v>70</v>
      </c>
      <c r="N2" s="38" t="s">
        <v>84</v>
      </c>
      <c r="O2" s="11">
        <f t="shared" ref="O2:O7" si="0">(H2*D2)/100</f>
        <v>0</v>
      </c>
      <c r="P2" s="11">
        <f t="shared" ref="P2:P7" si="1">(H2*Q2)/100</f>
        <v>0</v>
      </c>
      <c r="Q2" s="10">
        <v>98.5</v>
      </c>
      <c r="R2" s="10"/>
      <c r="S2" s="39">
        <f>(D2-Q2)/Q2</f>
        <v>5.4720812182741121E-2</v>
      </c>
      <c r="T2" s="10"/>
      <c r="U2" s="39"/>
      <c r="V2" s="39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</row>
    <row r="3" spans="1:984" x14ac:dyDescent="0.35">
      <c r="A3" s="34" t="s">
        <v>5</v>
      </c>
      <c r="B3" s="34" t="s">
        <v>182</v>
      </c>
      <c r="C3" s="12">
        <v>1105725</v>
      </c>
      <c r="D3" s="11">
        <v>2604</v>
      </c>
      <c r="E3" s="37" t="s">
        <v>183</v>
      </c>
      <c r="F3" s="38"/>
      <c r="G3" s="34" t="s">
        <v>58</v>
      </c>
      <c r="H3" s="34">
        <v>0</v>
      </c>
      <c r="I3" s="13" t="s">
        <v>65</v>
      </c>
      <c r="J3" s="38" t="s">
        <v>67</v>
      </c>
      <c r="K3" s="38" t="s">
        <v>68</v>
      </c>
      <c r="L3" s="38" t="s">
        <v>77</v>
      </c>
      <c r="M3" s="38" t="s">
        <v>83</v>
      </c>
      <c r="N3" s="38" t="s">
        <v>71</v>
      </c>
      <c r="O3" s="11">
        <f t="shared" si="0"/>
        <v>0</v>
      </c>
      <c r="P3" s="11">
        <f t="shared" si="1"/>
        <v>0</v>
      </c>
      <c r="Q3" s="10">
        <v>2448.85</v>
      </c>
      <c r="R3" s="10"/>
      <c r="S3" s="39">
        <f>(D3-Q3)/Q3</f>
        <v>6.3356269269248866E-2</v>
      </c>
      <c r="T3" s="10"/>
      <c r="U3" s="39"/>
      <c r="V3" s="39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</row>
    <row r="4" spans="1:984" ht="14.4" customHeight="1" x14ac:dyDescent="0.35">
      <c r="A4" s="34" t="s">
        <v>5</v>
      </c>
      <c r="B4" s="34" t="s">
        <v>184</v>
      </c>
      <c r="C4" s="12">
        <v>0</v>
      </c>
      <c r="D4" s="11">
        <v>100</v>
      </c>
      <c r="E4" s="37"/>
      <c r="F4" s="38"/>
      <c r="G4" s="34" t="s">
        <v>58</v>
      </c>
      <c r="H4" s="34">
        <v>1</v>
      </c>
      <c r="I4" s="13" t="s">
        <v>65</v>
      </c>
      <c r="J4" s="38" t="s">
        <v>57</v>
      </c>
      <c r="K4" s="38" t="s">
        <v>68</v>
      </c>
      <c r="L4" s="38" t="s">
        <v>60</v>
      </c>
      <c r="M4" s="38"/>
      <c r="N4" s="38" t="s">
        <v>57</v>
      </c>
      <c r="O4" s="11">
        <f t="shared" si="0"/>
        <v>1</v>
      </c>
      <c r="P4" s="11">
        <f t="shared" si="1"/>
        <v>0</v>
      </c>
      <c r="Q4" s="10"/>
      <c r="R4" s="10"/>
      <c r="S4" s="10"/>
      <c r="T4" s="10"/>
      <c r="U4" s="39"/>
      <c r="V4" s="39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</row>
    <row r="5" spans="1:984" x14ac:dyDescent="0.35">
      <c r="A5" s="34" t="s">
        <v>5</v>
      </c>
      <c r="B5" s="34" t="s">
        <v>185</v>
      </c>
      <c r="C5" s="12">
        <v>8120255</v>
      </c>
      <c r="D5" s="11">
        <v>99.98</v>
      </c>
      <c r="E5" s="37" t="s">
        <v>183</v>
      </c>
      <c r="F5" s="38"/>
      <c r="G5" s="34" t="s">
        <v>58</v>
      </c>
      <c r="H5" s="34">
        <v>0</v>
      </c>
      <c r="I5" s="13" t="s">
        <v>65</v>
      </c>
      <c r="J5" s="38"/>
      <c r="K5" s="38"/>
      <c r="L5" s="38"/>
      <c r="M5" s="38"/>
      <c r="N5" s="38"/>
      <c r="O5" s="11">
        <f t="shared" si="0"/>
        <v>0</v>
      </c>
      <c r="P5" s="11">
        <f t="shared" si="1"/>
        <v>0</v>
      </c>
      <c r="Q5" s="10">
        <v>97.02</v>
      </c>
      <c r="R5" s="10"/>
      <c r="S5" s="39">
        <f t="shared" ref="S5:S17" si="2">(D5-Q5)/Q5</f>
        <v>3.0509173366316308E-2</v>
      </c>
      <c r="T5" s="10"/>
      <c r="U5" s="39"/>
      <c r="V5" s="3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</row>
    <row r="6" spans="1:984" x14ac:dyDescent="0.35">
      <c r="A6" s="34" t="s">
        <v>5</v>
      </c>
      <c r="B6" s="34" t="s">
        <v>186</v>
      </c>
      <c r="C6" s="12">
        <v>8121014</v>
      </c>
      <c r="D6" s="11">
        <v>99.96</v>
      </c>
      <c r="E6" s="37" t="s">
        <v>187</v>
      </c>
      <c r="F6" s="38"/>
      <c r="G6" s="34">
        <v>1</v>
      </c>
      <c r="H6" s="34">
        <v>102711</v>
      </c>
      <c r="I6" s="13" t="s">
        <v>65</v>
      </c>
      <c r="J6" s="38" t="s">
        <v>67</v>
      </c>
      <c r="K6" s="38" t="s">
        <v>68</v>
      </c>
      <c r="L6" s="38" t="s">
        <v>77</v>
      </c>
      <c r="M6" s="38" t="s">
        <v>70</v>
      </c>
      <c r="N6" s="38" t="s">
        <v>84</v>
      </c>
      <c r="O6" s="11">
        <f t="shared" si="0"/>
        <v>102669.91559999999</v>
      </c>
      <c r="P6" s="11">
        <f t="shared" si="1"/>
        <v>99999.429599999989</v>
      </c>
      <c r="Q6" s="10">
        <v>97.36</v>
      </c>
      <c r="R6" s="10"/>
      <c r="S6" s="39">
        <f t="shared" si="2"/>
        <v>2.6705012325390246E-2</v>
      </c>
      <c r="T6" s="10"/>
      <c r="U6" s="39"/>
      <c r="V6" s="39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</row>
    <row r="7" spans="1:984" x14ac:dyDescent="0.35">
      <c r="A7" s="34" t="s">
        <v>5</v>
      </c>
      <c r="B7" s="34" t="s">
        <v>188</v>
      </c>
      <c r="C7" s="35" t="s">
        <v>189</v>
      </c>
      <c r="D7" s="11">
        <v>292</v>
      </c>
      <c r="E7" s="37">
        <v>41266</v>
      </c>
      <c r="F7" s="38"/>
      <c r="G7" s="34">
        <v>0</v>
      </c>
      <c r="H7" s="34">
        <v>2750</v>
      </c>
      <c r="I7" s="13" t="s">
        <v>65</v>
      </c>
      <c r="J7" s="38" t="s">
        <v>148</v>
      </c>
      <c r="K7" s="38" t="s">
        <v>74</v>
      </c>
      <c r="L7" s="38" t="s">
        <v>36</v>
      </c>
      <c r="M7" s="38" t="s">
        <v>35</v>
      </c>
      <c r="N7" s="38" t="s">
        <v>74</v>
      </c>
      <c r="O7" s="11">
        <f t="shared" si="0"/>
        <v>8030</v>
      </c>
      <c r="P7" s="11">
        <f t="shared" si="1"/>
        <v>10010</v>
      </c>
      <c r="Q7" s="10">
        <v>364</v>
      </c>
      <c r="R7" s="10"/>
      <c r="S7" s="39">
        <f t="shared" si="2"/>
        <v>-0.19780219780219779</v>
      </c>
    </row>
    <row r="8" spans="1:984" ht="14.4" customHeight="1" x14ac:dyDescent="0.35">
      <c r="A8" s="34" t="s">
        <v>2</v>
      </c>
      <c r="B8" s="34" t="s">
        <v>190</v>
      </c>
      <c r="C8" s="35" t="s">
        <v>191</v>
      </c>
      <c r="D8" s="11">
        <v>60</v>
      </c>
      <c r="E8" s="37"/>
      <c r="F8" s="38"/>
      <c r="G8" s="34">
        <v>2</v>
      </c>
      <c r="H8" s="34">
        <v>0</v>
      </c>
      <c r="I8" s="13" t="s">
        <v>30</v>
      </c>
      <c r="J8" s="38" t="s">
        <v>32</v>
      </c>
      <c r="K8" s="38" t="s">
        <v>101</v>
      </c>
      <c r="L8" s="38" t="s">
        <v>56</v>
      </c>
      <c r="M8" s="38" t="s">
        <v>35</v>
      </c>
      <c r="N8" s="38" t="s">
        <v>74</v>
      </c>
      <c r="O8" s="11">
        <f>(Dollar_Shekel*D8*H8)</f>
        <v>0</v>
      </c>
      <c r="P8" s="11">
        <f>(Dollar_Shekel*Q8*H8)</f>
        <v>0</v>
      </c>
      <c r="Q8" s="10">
        <v>43.9998</v>
      </c>
      <c r="R8" s="10">
        <v>54</v>
      </c>
      <c r="S8" s="39">
        <f t="shared" si="2"/>
        <v>0.36364256201164552</v>
      </c>
    </row>
    <row r="9" spans="1:984" x14ac:dyDescent="0.35">
      <c r="A9" s="34" t="s">
        <v>192</v>
      </c>
      <c r="B9" s="34" t="s">
        <v>193</v>
      </c>
      <c r="C9" s="35" t="s">
        <v>194</v>
      </c>
      <c r="D9" s="11">
        <v>1260</v>
      </c>
      <c r="E9" s="37">
        <v>41308</v>
      </c>
      <c r="F9" s="38"/>
      <c r="G9" s="34">
        <v>0</v>
      </c>
      <c r="H9" s="34">
        <v>600</v>
      </c>
      <c r="I9" s="13" t="s">
        <v>65</v>
      </c>
      <c r="J9" s="38" t="s">
        <v>32</v>
      </c>
      <c r="K9" s="38" t="s">
        <v>68</v>
      </c>
      <c r="L9" s="38" t="s">
        <v>36</v>
      </c>
      <c r="M9" s="38" t="s">
        <v>35</v>
      </c>
      <c r="N9" s="38" t="s">
        <v>158</v>
      </c>
      <c r="O9" s="11">
        <f t="shared" ref="O9:O17" si="3">(H9*D9)/100</f>
        <v>7560</v>
      </c>
      <c r="P9" s="11">
        <f>(H9*Q9)/100</f>
        <v>10092</v>
      </c>
      <c r="Q9" s="10">
        <v>1682</v>
      </c>
      <c r="R9" s="10"/>
      <c r="S9" s="39">
        <f t="shared" si="2"/>
        <v>-0.25089179548156954</v>
      </c>
      <c r="T9" s="10"/>
      <c r="U9" s="39"/>
      <c r="V9" s="3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</row>
    <row r="10" spans="1:984" x14ac:dyDescent="0.35">
      <c r="A10" s="34" t="s">
        <v>195</v>
      </c>
      <c r="B10" s="34" t="s">
        <v>196</v>
      </c>
      <c r="C10" s="35" t="s">
        <v>197</v>
      </c>
      <c r="D10" s="11">
        <v>100</v>
      </c>
      <c r="E10" s="37">
        <v>41312</v>
      </c>
      <c r="F10" s="38"/>
      <c r="G10" s="34">
        <v>0</v>
      </c>
      <c r="H10" s="34">
        <v>81857</v>
      </c>
      <c r="I10" s="13" t="s">
        <v>65</v>
      </c>
      <c r="J10" s="38" t="s">
        <v>67</v>
      </c>
      <c r="K10" s="38" t="s">
        <v>68</v>
      </c>
      <c r="L10" s="38" t="s">
        <v>77</v>
      </c>
      <c r="M10" s="38" t="s">
        <v>70</v>
      </c>
      <c r="N10" s="38" t="s">
        <v>84</v>
      </c>
      <c r="O10" s="11">
        <f t="shared" si="3"/>
        <v>81857</v>
      </c>
      <c r="P10" s="11">
        <f>(H10*Q10)/100</f>
        <v>79998.84610000001</v>
      </c>
      <c r="Q10" s="10">
        <v>97.73</v>
      </c>
      <c r="R10" s="10"/>
      <c r="S10" s="39">
        <f t="shared" si="2"/>
        <v>2.3227258774173701E-2</v>
      </c>
      <c r="T10" s="10"/>
      <c r="U10" s="39"/>
      <c r="V10" s="39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</row>
    <row r="11" spans="1:984" x14ac:dyDescent="0.35">
      <c r="A11" s="34" t="s">
        <v>198</v>
      </c>
      <c r="B11" s="34" t="s">
        <v>199</v>
      </c>
      <c r="C11" s="35" t="s">
        <v>200</v>
      </c>
      <c r="D11" s="11">
        <v>99.96</v>
      </c>
      <c r="E11" s="37">
        <v>41362</v>
      </c>
      <c r="F11" s="38">
        <v>0</v>
      </c>
      <c r="G11" s="34">
        <v>1</v>
      </c>
      <c r="H11" s="34">
        <v>17640</v>
      </c>
      <c r="I11" s="13" t="s">
        <v>65</v>
      </c>
      <c r="J11" s="38" t="s">
        <v>67</v>
      </c>
      <c r="K11" s="38" t="s">
        <v>68</v>
      </c>
      <c r="L11" s="38" t="s">
        <v>77</v>
      </c>
      <c r="M11" s="38" t="s">
        <v>70</v>
      </c>
      <c r="N11" s="38" t="s">
        <v>84</v>
      </c>
      <c r="O11" s="11">
        <f t="shared" si="3"/>
        <v>17632.944</v>
      </c>
      <c r="P11" s="11">
        <f>(H11*Q11)/100</f>
        <v>17199</v>
      </c>
      <c r="Q11" s="10">
        <v>97.5</v>
      </c>
      <c r="R11" s="10"/>
      <c r="S11" s="39">
        <f t="shared" si="2"/>
        <v>2.5230769230769168E-2</v>
      </c>
      <c r="T11" s="10"/>
      <c r="U11" s="39"/>
      <c r="V11" s="3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</row>
    <row r="12" spans="1:984" x14ac:dyDescent="0.35">
      <c r="A12" s="34" t="s">
        <v>5</v>
      </c>
      <c r="B12" s="34" t="s">
        <v>201</v>
      </c>
      <c r="C12" s="35" t="s">
        <v>202</v>
      </c>
      <c r="D12" s="11">
        <v>100</v>
      </c>
      <c r="E12" s="37">
        <v>41550</v>
      </c>
      <c r="F12" s="38"/>
      <c r="G12" s="34">
        <v>1</v>
      </c>
      <c r="H12" s="34">
        <v>102197</v>
      </c>
      <c r="I12" s="13" t="s">
        <v>65</v>
      </c>
      <c r="J12" s="38" t="s">
        <v>67</v>
      </c>
      <c r="K12" s="38" t="s">
        <v>68</v>
      </c>
      <c r="L12" s="38" t="s">
        <v>77</v>
      </c>
      <c r="M12" s="38" t="s">
        <v>70</v>
      </c>
      <c r="N12" s="38" t="s">
        <v>84</v>
      </c>
      <c r="O12" s="11">
        <f t="shared" si="3"/>
        <v>102197</v>
      </c>
      <c r="P12" s="11">
        <f>(H12*Q12)/100</f>
        <v>99999.76449999999</v>
      </c>
      <c r="Q12" s="10">
        <v>97.85</v>
      </c>
      <c r="R12" s="10"/>
      <c r="S12" s="39">
        <f t="shared" si="2"/>
        <v>2.1972406745017943E-2</v>
      </c>
      <c r="T12" s="10"/>
      <c r="U12" s="39"/>
      <c r="V12" s="3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</row>
    <row r="13" spans="1:984" x14ac:dyDescent="0.35">
      <c r="A13" s="34" t="s">
        <v>5</v>
      </c>
      <c r="B13" s="34" t="s">
        <v>203</v>
      </c>
      <c r="C13" s="35" t="s">
        <v>204</v>
      </c>
      <c r="D13" s="11">
        <v>99.97</v>
      </c>
      <c r="E13" s="37">
        <v>41717</v>
      </c>
      <c r="F13" s="38"/>
      <c r="G13" s="34">
        <v>1</v>
      </c>
      <c r="H13" s="34">
        <v>102197</v>
      </c>
      <c r="I13" s="38" t="s">
        <v>65</v>
      </c>
      <c r="J13" s="38" t="s">
        <v>67</v>
      </c>
      <c r="K13" s="38" t="s">
        <v>68</v>
      </c>
      <c r="L13" s="38" t="s">
        <v>77</v>
      </c>
      <c r="M13" s="38" t="s">
        <v>70</v>
      </c>
      <c r="N13" s="38" t="s">
        <v>84</v>
      </c>
      <c r="O13" s="11">
        <f t="shared" si="3"/>
        <v>102166.3409</v>
      </c>
      <c r="P13" s="11">
        <v>100684</v>
      </c>
      <c r="Q13" s="10">
        <v>99.32</v>
      </c>
      <c r="R13" s="10"/>
      <c r="S13" s="39">
        <f t="shared" si="2"/>
        <v>6.5445026178011052E-3</v>
      </c>
      <c r="T13" s="10"/>
      <c r="U13" s="39"/>
      <c r="V13" s="3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</row>
    <row r="14" spans="1:984" x14ac:dyDescent="0.35">
      <c r="A14" s="34" t="s">
        <v>198</v>
      </c>
      <c r="B14" s="34" t="s">
        <v>205</v>
      </c>
      <c r="C14" s="35" t="s">
        <v>206</v>
      </c>
      <c r="D14" s="11">
        <v>103.71</v>
      </c>
      <c r="E14" s="37">
        <v>41827</v>
      </c>
      <c r="F14" s="38"/>
      <c r="G14" s="34">
        <v>0</v>
      </c>
      <c r="H14" s="34">
        <v>11530</v>
      </c>
      <c r="I14" s="38" t="s">
        <v>65</v>
      </c>
      <c r="J14" s="38" t="s">
        <v>67</v>
      </c>
      <c r="K14" s="38" t="s">
        <v>68</v>
      </c>
      <c r="L14" s="38" t="s">
        <v>77</v>
      </c>
      <c r="M14" s="38" t="s">
        <v>70</v>
      </c>
      <c r="N14" s="38" t="s">
        <v>84</v>
      </c>
      <c r="O14" s="11">
        <f t="shared" si="3"/>
        <v>11957.762999999999</v>
      </c>
      <c r="P14" s="11">
        <f>(H14*Q14)/100</f>
        <v>11987.741000000002</v>
      </c>
      <c r="Q14" s="10">
        <v>103.97</v>
      </c>
      <c r="R14" s="10"/>
      <c r="S14" s="39">
        <f t="shared" si="2"/>
        <v>-2.5007213619313755E-3</v>
      </c>
      <c r="T14" s="10"/>
      <c r="U14" s="39"/>
      <c r="V14" s="39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</row>
    <row r="15" spans="1:984" x14ac:dyDescent="0.35">
      <c r="A15" s="34" t="s">
        <v>5</v>
      </c>
      <c r="B15" s="34" t="s">
        <v>207</v>
      </c>
      <c r="C15" s="35" t="s">
        <v>206</v>
      </c>
      <c r="D15" s="11">
        <v>103.71</v>
      </c>
      <c r="E15" s="37">
        <v>41827</v>
      </c>
      <c r="F15" s="38"/>
      <c r="G15" s="34">
        <v>1</v>
      </c>
      <c r="H15" s="34">
        <v>118308</v>
      </c>
      <c r="I15" s="38" t="s">
        <v>65</v>
      </c>
      <c r="J15" s="38" t="s">
        <v>67</v>
      </c>
      <c r="K15" s="38" t="s">
        <v>68</v>
      </c>
      <c r="L15" s="38" t="s">
        <v>77</v>
      </c>
      <c r="M15" s="38" t="s">
        <v>70</v>
      </c>
      <c r="N15" s="38" t="s">
        <v>84</v>
      </c>
      <c r="O15" s="11">
        <f t="shared" si="3"/>
        <v>122697.2268</v>
      </c>
      <c r="P15" s="11">
        <f>(H15*Q15)/100</f>
        <v>122874.6888</v>
      </c>
      <c r="Q15" s="10">
        <v>103.86</v>
      </c>
      <c r="R15" s="10"/>
      <c r="S15" s="39">
        <f t="shared" si="2"/>
        <v>-1.4442518775274955E-3</v>
      </c>
      <c r="T15" s="10"/>
      <c r="U15" s="39"/>
      <c r="V15" s="39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/>
      <c r="UF15" s="10"/>
      <c r="UG15" s="10"/>
      <c r="UH15" s="10"/>
      <c r="UI15" s="10"/>
      <c r="UJ15" s="10"/>
      <c r="UK15" s="10"/>
      <c r="UL15" s="10"/>
      <c r="UM15" s="10"/>
      <c r="UN15" s="10"/>
      <c r="UO15" s="10"/>
      <c r="UP15" s="10"/>
      <c r="UQ15" s="10"/>
      <c r="UR15" s="10"/>
      <c r="US15" s="10"/>
      <c r="UT15" s="10"/>
      <c r="UU15" s="10"/>
      <c r="UV15" s="10"/>
      <c r="UW15" s="10"/>
      <c r="UX15" s="10"/>
      <c r="UY15" s="10"/>
      <c r="UZ15" s="10"/>
      <c r="VA15" s="10"/>
      <c r="VB15" s="10"/>
      <c r="VC15" s="10"/>
      <c r="VD15" s="10"/>
      <c r="VE15" s="10"/>
      <c r="VF15" s="10"/>
      <c r="VG15" s="10"/>
      <c r="VH15" s="10"/>
      <c r="VI15" s="10"/>
      <c r="VJ15" s="10"/>
      <c r="VK15" s="10"/>
      <c r="VL15" s="10"/>
      <c r="VM15" s="10"/>
      <c r="VN15" s="10"/>
      <c r="VO15" s="10"/>
      <c r="VP15" s="10"/>
      <c r="VQ15" s="10"/>
      <c r="VR15" s="10"/>
      <c r="VS15" s="10"/>
      <c r="VT15" s="10"/>
      <c r="VU15" s="10"/>
      <c r="VV15" s="10"/>
      <c r="VW15" s="10"/>
      <c r="VX15" s="10"/>
      <c r="VY15" s="10"/>
      <c r="VZ15" s="10"/>
      <c r="WA15" s="10"/>
      <c r="WB15" s="10"/>
      <c r="WC15" s="10"/>
      <c r="WD15" s="10"/>
      <c r="WE15" s="10"/>
      <c r="WF15" s="10"/>
      <c r="WG15" s="10"/>
      <c r="WH15" s="10"/>
      <c r="WI15" s="10"/>
      <c r="WJ15" s="10"/>
      <c r="WK15" s="10"/>
      <c r="WL15" s="10"/>
      <c r="WM15" s="10"/>
      <c r="WN15" s="10"/>
      <c r="WO15" s="10"/>
      <c r="WP15" s="10"/>
      <c r="WQ15" s="10"/>
      <c r="WR15" s="10"/>
      <c r="WS15" s="10"/>
      <c r="WT15" s="10"/>
      <c r="WU15" s="10"/>
      <c r="WV15" s="10"/>
      <c r="WW15" s="10"/>
      <c r="WX15" s="10"/>
      <c r="WY15" s="10"/>
      <c r="WZ15" s="10"/>
      <c r="XA15" s="10"/>
      <c r="XB15" s="10"/>
      <c r="XC15" s="10"/>
      <c r="XD15" s="10"/>
      <c r="XE15" s="10"/>
      <c r="XF15" s="10"/>
      <c r="XG15" s="10"/>
      <c r="XH15" s="10"/>
      <c r="XI15" s="10"/>
      <c r="XJ15" s="10"/>
      <c r="XK15" s="10"/>
      <c r="XL15" s="10"/>
      <c r="XM15" s="10"/>
      <c r="XN15" s="10"/>
      <c r="XO15" s="10"/>
      <c r="XP15" s="10"/>
      <c r="XQ15" s="10"/>
      <c r="XR15" s="10"/>
      <c r="XS15" s="10"/>
      <c r="XT15" s="10"/>
      <c r="XU15" s="10"/>
      <c r="XV15" s="10"/>
      <c r="XW15" s="10"/>
      <c r="XX15" s="10"/>
      <c r="XY15" s="10"/>
      <c r="XZ15" s="10"/>
      <c r="YA15" s="10"/>
      <c r="YB15" s="10"/>
      <c r="YC15" s="10"/>
      <c r="YD15" s="10"/>
      <c r="YE15" s="10"/>
      <c r="YF15" s="10"/>
      <c r="YG15" s="10"/>
      <c r="YH15" s="10"/>
      <c r="YI15" s="10"/>
      <c r="YJ15" s="10"/>
      <c r="YK15" s="10"/>
      <c r="YL15" s="10"/>
      <c r="YM15" s="10"/>
      <c r="YN15" s="10"/>
      <c r="YO15" s="10"/>
      <c r="YP15" s="10"/>
      <c r="YQ15" s="10"/>
      <c r="YR15" s="10"/>
      <c r="YS15" s="10"/>
      <c r="YT15" s="10"/>
      <c r="YU15" s="10"/>
      <c r="YV15" s="10"/>
      <c r="YW15" s="10"/>
      <c r="YX15" s="10"/>
      <c r="YY15" s="10"/>
      <c r="YZ15" s="10"/>
      <c r="ZA15" s="10"/>
      <c r="ZB15" s="10"/>
      <c r="ZC15" s="10"/>
      <c r="ZD15" s="10"/>
      <c r="ZE15" s="10"/>
      <c r="ZF15" s="10"/>
      <c r="ZG15" s="10"/>
      <c r="ZH15" s="10"/>
      <c r="ZI15" s="10"/>
      <c r="ZJ15" s="10"/>
      <c r="ZK15" s="10"/>
      <c r="ZL15" s="10"/>
      <c r="ZM15" s="10"/>
      <c r="ZN15" s="10"/>
      <c r="ZO15" s="10"/>
      <c r="ZP15" s="10"/>
      <c r="ZQ15" s="10"/>
      <c r="ZR15" s="10"/>
      <c r="ZS15" s="10"/>
      <c r="ZT15" s="10"/>
      <c r="ZU15" s="10"/>
      <c r="ZV15" s="10"/>
      <c r="ZW15" s="10"/>
      <c r="ZX15" s="10"/>
      <c r="ZY15" s="10"/>
      <c r="ZZ15" s="10"/>
      <c r="AAA15" s="10"/>
      <c r="AAB15" s="10"/>
      <c r="AAC15" s="10"/>
      <c r="AAD15" s="10"/>
      <c r="AAE15" s="10"/>
      <c r="AAF15" s="10"/>
      <c r="AAG15" s="10"/>
      <c r="AAH15" s="10"/>
      <c r="AAI15" s="10"/>
      <c r="AAJ15" s="10"/>
      <c r="AAK15" s="10"/>
      <c r="AAL15" s="10"/>
      <c r="AAM15" s="10"/>
      <c r="AAN15" s="10"/>
      <c r="AAO15" s="10"/>
      <c r="AAP15" s="10"/>
      <c r="AAQ15" s="10"/>
      <c r="AAR15" s="10"/>
      <c r="AAS15" s="10"/>
      <c r="AAT15" s="10"/>
      <c r="AAU15" s="10"/>
      <c r="AAV15" s="10"/>
      <c r="AAW15" s="10"/>
      <c r="AAX15" s="10"/>
      <c r="AAY15" s="10"/>
      <c r="AAZ15" s="10"/>
      <c r="ABA15" s="10"/>
      <c r="ABB15" s="10"/>
      <c r="ABC15" s="10"/>
      <c r="ABD15" s="10"/>
      <c r="ABE15" s="10"/>
      <c r="ABF15" s="10"/>
      <c r="ABG15" s="10"/>
      <c r="ABH15" s="10"/>
      <c r="ABI15" s="10"/>
      <c r="ABJ15" s="10"/>
      <c r="ABK15" s="10"/>
      <c r="ABL15" s="10"/>
      <c r="ABM15" s="10"/>
      <c r="ABN15" s="10"/>
      <c r="ABO15" s="10"/>
      <c r="ABP15" s="10"/>
      <c r="ABQ15" s="10"/>
      <c r="ABR15" s="10"/>
      <c r="ABS15" s="10"/>
      <c r="ABT15" s="10"/>
      <c r="ABU15" s="10"/>
      <c r="ABV15" s="10"/>
      <c r="ABW15" s="10"/>
      <c r="ABX15" s="10"/>
      <c r="ABY15" s="10"/>
      <c r="ABZ15" s="10"/>
      <c r="ACA15" s="10"/>
      <c r="ACB15" s="10"/>
      <c r="ACC15" s="10"/>
      <c r="ACD15" s="10"/>
      <c r="ACE15" s="10"/>
      <c r="ACF15" s="10"/>
      <c r="ACG15" s="10"/>
      <c r="ACH15" s="10"/>
      <c r="ACI15" s="10"/>
      <c r="ACJ15" s="10"/>
      <c r="ACK15" s="10"/>
      <c r="ACL15" s="10"/>
      <c r="ACM15" s="10"/>
      <c r="ACN15" s="10"/>
      <c r="ACO15" s="10"/>
      <c r="ACP15" s="10"/>
      <c r="ACQ15" s="10"/>
      <c r="ACR15" s="10"/>
      <c r="ACS15" s="10"/>
      <c r="ACT15" s="10"/>
      <c r="ACU15" s="10"/>
      <c r="ACV15" s="10"/>
      <c r="ACW15" s="10"/>
      <c r="ACX15" s="10"/>
      <c r="ACY15" s="10"/>
      <c r="ACZ15" s="10"/>
      <c r="ADA15" s="10"/>
      <c r="ADB15" s="10"/>
      <c r="ADC15" s="10"/>
      <c r="ADD15" s="10"/>
      <c r="ADE15" s="10"/>
      <c r="ADF15" s="10"/>
      <c r="ADG15" s="10"/>
      <c r="ADH15" s="10"/>
      <c r="ADI15" s="10"/>
      <c r="ADJ15" s="10"/>
      <c r="ADK15" s="10"/>
      <c r="ADL15" s="10"/>
      <c r="ADM15" s="10"/>
      <c r="ADN15" s="10"/>
      <c r="ADO15" s="10"/>
      <c r="ADP15" s="10"/>
      <c r="ADQ15" s="10"/>
      <c r="ADR15" s="10"/>
      <c r="ADS15" s="10"/>
      <c r="ADT15" s="10"/>
      <c r="ADU15" s="10"/>
      <c r="ADV15" s="10"/>
      <c r="ADW15" s="10"/>
      <c r="ADX15" s="10"/>
      <c r="ADY15" s="10"/>
      <c r="ADZ15" s="10"/>
      <c r="AEA15" s="10"/>
      <c r="AEB15" s="10"/>
      <c r="AEC15" s="10"/>
      <c r="AED15" s="10"/>
      <c r="AEE15" s="10"/>
      <c r="AEF15" s="10"/>
      <c r="AEG15" s="10"/>
      <c r="AEH15" s="10"/>
      <c r="AEI15" s="10"/>
      <c r="AEJ15" s="10"/>
      <c r="AEK15" s="10"/>
      <c r="AEL15" s="10"/>
      <c r="AEM15" s="10"/>
      <c r="AEN15" s="10"/>
      <c r="AEO15" s="10"/>
      <c r="AEP15" s="10"/>
      <c r="AEQ15" s="10"/>
      <c r="AER15" s="10"/>
      <c r="AES15" s="10"/>
      <c r="AET15" s="10"/>
      <c r="AEU15" s="10"/>
      <c r="AEV15" s="10"/>
      <c r="AEW15" s="10"/>
      <c r="AEX15" s="10"/>
      <c r="AEY15" s="10"/>
      <c r="AEZ15" s="10"/>
      <c r="AFA15" s="10"/>
      <c r="AFB15" s="10"/>
      <c r="AFC15" s="10"/>
      <c r="AFD15" s="10"/>
      <c r="AFE15" s="10"/>
      <c r="AFF15" s="10"/>
      <c r="AFG15" s="10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</row>
    <row r="16" spans="1:984" ht="15" customHeight="1" x14ac:dyDescent="0.35">
      <c r="A16" s="34" t="s">
        <v>5</v>
      </c>
      <c r="B16" s="34" t="s">
        <v>208</v>
      </c>
      <c r="C16" s="35" t="s">
        <v>209</v>
      </c>
      <c r="D16" s="11">
        <v>100</v>
      </c>
      <c r="E16" s="37">
        <v>41948</v>
      </c>
      <c r="F16" s="38">
        <v>-1E-4</v>
      </c>
      <c r="G16" s="34">
        <v>1</v>
      </c>
      <c r="H16" s="34">
        <v>100796</v>
      </c>
      <c r="I16" s="38" t="s">
        <v>65</v>
      </c>
      <c r="J16" s="38" t="s">
        <v>67</v>
      </c>
      <c r="K16" s="38" t="s">
        <v>68</v>
      </c>
      <c r="L16" s="38" t="s">
        <v>77</v>
      </c>
      <c r="M16" s="38" t="s">
        <v>70</v>
      </c>
      <c r="N16" s="38" t="s">
        <v>84</v>
      </c>
      <c r="O16" s="11">
        <f t="shared" si="3"/>
        <v>100796</v>
      </c>
      <c r="P16" s="11">
        <v>99999.7</v>
      </c>
      <c r="Q16" s="10">
        <v>99.21</v>
      </c>
      <c r="R16" s="10"/>
      <c r="S16" s="39">
        <f t="shared" si="2"/>
        <v>7.9629069650237506E-3</v>
      </c>
      <c r="T16" s="10"/>
      <c r="U16" s="39"/>
      <c r="V16" s="39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</row>
    <row r="17" spans="1:876" x14ac:dyDescent="0.35">
      <c r="A17" s="34" t="s">
        <v>195</v>
      </c>
      <c r="B17" s="34" t="s">
        <v>208</v>
      </c>
      <c r="C17" s="35" t="s">
        <v>209</v>
      </c>
      <c r="D17" s="11">
        <v>100</v>
      </c>
      <c r="E17" s="37">
        <v>41953</v>
      </c>
      <c r="F17" s="38"/>
      <c r="G17" s="34">
        <v>1</v>
      </c>
      <c r="H17" s="34">
        <v>40318</v>
      </c>
      <c r="I17" s="38" t="s">
        <v>65</v>
      </c>
      <c r="J17" s="38" t="s">
        <v>67</v>
      </c>
      <c r="K17" s="38" t="s">
        <v>68</v>
      </c>
      <c r="L17" s="38" t="s">
        <v>77</v>
      </c>
      <c r="M17" s="38" t="s">
        <v>70</v>
      </c>
      <c r="N17" s="38" t="s">
        <v>84</v>
      </c>
      <c r="O17" s="11">
        <f t="shared" si="3"/>
        <v>40318</v>
      </c>
      <c r="P17" s="11">
        <v>40078.800000000003</v>
      </c>
      <c r="Q17" s="10">
        <v>99.21</v>
      </c>
      <c r="R17" s="10"/>
      <c r="S17" s="39">
        <f t="shared" si="2"/>
        <v>7.9629069650237506E-3</v>
      </c>
      <c r="T17" s="10"/>
      <c r="U17" s="39"/>
      <c r="V17" s="39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</row>
    <row r="18" spans="1:876" x14ac:dyDescent="0.35">
      <c r="A18" s="34" t="s">
        <v>4</v>
      </c>
      <c r="B18" s="34" t="s">
        <v>210</v>
      </c>
      <c r="C18" s="35" t="s">
        <v>211</v>
      </c>
      <c r="D18" s="34">
        <f>31608+29392</f>
        <v>61000</v>
      </c>
      <c r="E18" s="34">
        <v>102.43</v>
      </c>
      <c r="F18" s="11"/>
      <c r="G18" s="38" t="s">
        <v>65</v>
      </c>
      <c r="H18" s="10"/>
      <c r="I18" s="10">
        <f t="shared" ref="I18:I33" si="4">IF($G18="USD", $D18*H18*Dollar_Shekel, $D18*H18/100)</f>
        <v>0</v>
      </c>
      <c r="J18" s="37">
        <v>42046</v>
      </c>
      <c r="K18" s="38"/>
      <c r="L18" s="34">
        <v>0</v>
      </c>
      <c r="M18" s="38" t="s">
        <v>67</v>
      </c>
      <c r="N18" s="38" t="s">
        <v>68</v>
      </c>
      <c r="O18" s="38" t="s">
        <v>77</v>
      </c>
      <c r="P18" s="38" t="s">
        <v>70</v>
      </c>
      <c r="Q18" s="38" t="s">
        <v>84</v>
      </c>
      <c r="R18" s="10"/>
      <c r="S18" s="39">
        <f t="shared" ref="S18:S33" si="5">(H18-E18)/E18</f>
        <v>-1</v>
      </c>
      <c r="T18" s="10"/>
      <c r="U18" s="39"/>
      <c r="V18" s="39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  <c r="UH18" s="10"/>
      <c r="UI18" s="10"/>
      <c r="UJ18" s="10"/>
      <c r="UK18" s="10"/>
      <c r="UL18" s="10"/>
      <c r="UM18" s="10"/>
      <c r="UN18" s="10"/>
      <c r="UO18" s="10"/>
      <c r="UP18" s="10"/>
      <c r="UQ18" s="10"/>
      <c r="UR18" s="10"/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/>
      <c r="VD18" s="10"/>
      <c r="VE18" s="10"/>
      <c r="VF18" s="10"/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/>
      <c r="XH18" s="10"/>
      <c r="XI18" s="10"/>
      <c r="XJ18" s="10"/>
      <c r="XK18" s="10"/>
      <c r="XL18" s="10"/>
      <c r="XM18" s="10"/>
      <c r="XN18" s="10"/>
      <c r="XO18" s="10"/>
      <c r="XP18" s="10"/>
      <c r="XQ18" s="10"/>
      <c r="XR18" s="10"/>
      <c r="XS18" s="10"/>
      <c r="XT18" s="10"/>
      <c r="XU18" s="10"/>
      <c r="XV18" s="10"/>
      <c r="XW18" s="10"/>
      <c r="XX18" s="10"/>
      <c r="XY18" s="10"/>
      <c r="XZ18" s="10"/>
      <c r="YA18" s="10"/>
      <c r="YB18" s="10"/>
      <c r="YC18" s="10"/>
      <c r="YD18" s="10"/>
      <c r="YE18" s="10"/>
      <c r="YF18" s="10"/>
      <c r="YG18" s="10"/>
      <c r="YH18" s="10"/>
      <c r="YI18" s="10"/>
      <c r="YJ18" s="10"/>
      <c r="YK18" s="10"/>
      <c r="YL18" s="10"/>
      <c r="YM18" s="10"/>
      <c r="YN18" s="10"/>
      <c r="YO18" s="10"/>
      <c r="YP18" s="10"/>
      <c r="YQ18" s="10"/>
      <c r="YR18" s="10"/>
      <c r="YS18" s="10"/>
      <c r="YT18" s="10"/>
      <c r="YU18" s="10"/>
      <c r="YV18" s="10"/>
      <c r="YW18" s="10"/>
      <c r="YX18" s="10"/>
      <c r="YY18" s="10"/>
      <c r="YZ18" s="10"/>
      <c r="ZA18" s="10"/>
      <c r="ZB18" s="10"/>
      <c r="ZC18" s="10"/>
      <c r="ZD18" s="10"/>
      <c r="ZE18" s="10"/>
      <c r="ZF18" s="10"/>
      <c r="ZG18" s="10"/>
      <c r="ZH18" s="10"/>
      <c r="ZI18" s="10"/>
      <c r="ZJ18" s="10"/>
      <c r="ZK18" s="10"/>
      <c r="ZL18" s="10"/>
      <c r="ZM18" s="10"/>
      <c r="ZN18" s="10"/>
      <c r="ZO18" s="10"/>
      <c r="ZP18" s="10"/>
      <c r="ZQ18" s="10"/>
      <c r="ZR18" s="10"/>
      <c r="ZS18" s="10"/>
      <c r="ZT18" s="10"/>
      <c r="ZU18" s="10"/>
      <c r="ZV18" s="10"/>
      <c r="ZW18" s="10"/>
      <c r="ZX18" s="10"/>
      <c r="ZY18" s="10"/>
      <c r="ZZ18" s="10"/>
      <c r="AAA18" s="10"/>
      <c r="AAB18" s="10"/>
      <c r="AAC18" s="10"/>
      <c r="AAD18" s="10"/>
      <c r="AAE18" s="10"/>
      <c r="AAF18" s="10"/>
      <c r="AAG18" s="10"/>
      <c r="AAH18" s="10"/>
      <c r="AAI18" s="10"/>
      <c r="AAJ18" s="10"/>
      <c r="AAK18" s="10"/>
      <c r="AAL18" s="10"/>
      <c r="AAM18" s="10"/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/>
      <c r="ABC18" s="10"/>
      <c r="ABD18" s="10"/>
      <c r="ABE18" s="10"/>
      <c r="ABF18" s="10"/>
      <c r="ABG18" s="10"/>
      <c r="ABH18" s="10"/>
      <c r="ABI18" s="10"/>
      <c r="ABJ18" s="10"/>
      <c r="ABK18" s="10"/>
      <c r="ABL18" s="10"/>
      <c r="ABM18" s="10"/>
      <c r="ABN18" s="10"/>
      <c r="ABO18" s="10"/>
      <c r="ABP18" s="10"/>
      <c r="ABQ18" s="10"/>
      <c r="ABR18" s="10"/>
      <c r="ABS18" s="10"/>
      <c r="ABT18" s="10"/>
      <c r="ABU18" s="10"/>
      <c r="ABV18" s="10"/>
      <c r="ABW18" s="10"/>
      <c r="ABX18" s="10"/>
      <c r="ABY18" s="10"/>
      <c r="ABZ18" s="10"/>
      <c r="ACA18" s="10"/>
      <c r="ACB18" s="10"/>
      <c r="ACC18" s="10"/>
      <c r="ACD18" s="10"/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/>
      <c r="ACQ18" s="10"/>
      <c r="ACR18" s="10"/>
      <c r="ACS18" s="10"/>
      <c r="ACT18" s="10"/>
      <c r="ACU18" s="10"/>
      <c r="ACV18" s="10"/>
      <c r="ACW18" s="10"/>
      <c r="ACX18" s="10"/>
      <c r="ACY18" s="10"/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/>
      <c r="ADQ18" s="10"/>
      <c r="ADR18" s="10"/>
      <c r="ADS18" s="10"/>
      <c r="ADT18" s="10"/>
      <c r="ADU18" s="10"/>
      <c r="ADV18" s="10"/>
      <c r="ADW18" s="10"/>
      <c r="ADX18" s="10"/>
      <c r="ADY18" s="10"/>
      <c r="ADZ18" s="10"/>
      <c r="AEA18" s="10"/>
      <c r="AEB18" s="10"/>
      <c r="AEC18" s="10"/>
      <c r="AED18" s="10"/>
      <c r="AEE18" s="10"/>
      <c r="AEF18" s="10"/>
      <c r="AEG18" s="10"/>
      <c r="AEH18" s="10"/>
      <c r="AEI18" s="10"/>
      <c r="AEJ18" s="10"/>
      <c r="AEK18" s="10"/>
      <c r="AEL18" s="10"/>
      <c r="AEM18" s="10"/>
      <c r="AEN18" s="10"/>
      <c r="AEO18" s="10"/>
      <c r="AEP18" s="10"/>
      <c r="AEQ18" s="10"/>
      <c r="AER18" s="10"/>
      <c r="AES18" s="10"/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</row>
    <row r="19" spans="1:876" x14ac:dyDescent="0.35">
      <c r="A19" s="34" t="s">
        <v>5</v>
      </c>
      <c r="B19" s="34" t="s">
        <v>212</v>
      </c>
      <c r="C19" s="35" t="s">
        <v>213</v>
      </c>
      <c r="D19" s="34">
        <v>68800</v>
      </c>
      <c r="E19" s="34">
        <v>106.52</v>
      </c>
      <c r="F19" s="11">
        <f t="shared" ref="F19:F24" si="6">IF($G19="USD", $D19*E19*Dollar_Shekel, $D19*E19/100)</f>
        <v>73285.759999999995</v>
      </c>
      <c r="G19" s="38" t="s">
        <v>65</v>
      </c>
      <c r="H19" s="10">
        <v>104.25</v>
      </c>
      <c r="I19" s="10">
        <f t="shared" si="4"/>
        <v>71724</v>
      </c>
      <c r="J19" s="37">
        <v>42566</v>
      </c>
      <c r="K19" s="38">
        <v>1E-4</v>
      </c>
      <c r="L19" s="34">
        <v>1</v>
      </c>
      <c r="M19" s="38" t="s">
        <v>67</v>
      </c>
      <c r="N19" s="38" t="s">
        <v>68</v>
      </c>
      <c r="O19" s="38" t="s">
        <v>77</v>
      </c>
      <c r="P19" s="38" t="s">
        <v>70</v>
      </c>
      <c r="Q19" s="38" t="s">
        <v>84</v>
      </c>
      <c r="R19" s="10"/>
      <c r="S19" s="39">
        <f t="shared" si="5"/>
        <v>-2.1310552009012357E-2</v>
      </c>
      <c r="T19" s="10"/>
      <c r="U19" s="39"/>
      <c r="V19" s="3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  <c r="UH19" s="10"/>
      <c r="UI19" s="10"/>
      <c r="UJ19" s="10"/>
      <c r="UK19" s="10"/>
      <c r="UL19" s="10"/>
      <c r="UM19" s="10"/>
      <c r="UN19" s="10"/>
      <c r="UO19" s="10"/>
      <c r="UP19" s="10"/>
      <c r="UQ19" s="10"/>
      <c r="UR19" s="10"/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/>
      <c r="VD19" s="10"/>
      <c r="VE19" s="10"/>
      <c r="VF19" s="10"/>
      <c r="VG19" s="10"/>
      <c r="VH19" s="10"/>
      <c r="VI19" s="10"/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/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/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/>
      <c r="WT19" s="10"/>
      <c r="WU19" s="10"/>
      <c r="WV19" s="10"/>
      <c r="WW19" s="10"/>
      <c r="WX19" s="10"/>
      <c r="WY19" s="10"/>
      <c r="WZ19" s="10"/>
      <c r="XA19" s="10"/>
      <c r="XB19" s="10"/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/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/>
      <c r="YF19" s="10"/>
      <c r="YG19" s="10"/>
      <c r="YH19" s="10"/>
      <c r="YI19" s="10"/>
      <c r="YJ19" s="10"/>
      <c r="YK19" s="10"/>
      <c r="YL19" s="10"/>
      <c r="YM19" s="10"/>
      <c r="YN19" s="10"/>
      <c r="YO19" s="10"/>
      <c r="YP19" s="10"/>
      <c r="YQ19" s="10"/>
      <c r="YR19" s="10"/>
      <c r="YS19" s="10"/>
      <c r="YT19" s="10"/>
      <c r="YU19" s="10"/>
      <c r="YV19" s="10"/>
      <c r="YW19" s="10"/>
      <c r="YX19" s="10"/>
      <c r="YY19" s="10"/>
      <c r="YZ19" s="10"/>
      <c r="ZA19" s="10"/>
      <c r="ZB19" s="10"/>
      <c r="ZC19" s="10"/>
      <c r="ZD19" s="10"/>
      <c r="ZE19" s="10"/>
      <c r="ZF19" s="10"/>
      <c r="ZG19" s="10"/>
      <c r="ZH19" s="10"/>
      <c r="ZI19" s="10"/>
      <c r="ZJ19" s="10"/>
      <c r="ZK19" s="10"/>
      <c r="ZL19" s="10"/>
      <c r="ZM19" s="10"/>
      <c r="ZN19" s="10"/>
      <c r="ZO19" s="10"/>
      <c r="ZP19" s="10"/>
      <c r="ZQ19" s="10"/>
      <c r="ZR19" s="10"/>
      <c r="ZS19" s="10"/>
      <c r="ZT19" s="10"/>
      <c r="ZU19" s="10"/>
      <c r="ZV19" s="10"/>
      <c r="ZW19" s="10"/>
      <c r="ZX19" s="10"/>
      <c r="ZY19" s="10"/>
      <c r="ZZ19" s="10"/>
      <c r="AAA19" s="10"/>
      <c r="AAB19" s="10"/>
      <c r="AAC19" s="10"/>
      <c r="AAD19" s="10"/>
      <c r="AAE19" s="10"/>
      <c r="AAF19" s="10"/>
      <c r="AAG19" s="10"/>
      <c r="AAH19" s="10"/>
      <c r="AAI19" s="10"/>
      <c r="AAJ19" s="10"/>
      <c r="AAK19" s="10"/>
      <c r="AAL19" s="10"/>
      <c r="AAM19" s="10"/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/>
      <c r="ABN19" s="10"/>
      <c r="ABO19" s="10"/>
      <c r="ABP19" s="10"/>
      <c r="ABQ19" s="10"/>
      <c r="ABR19" s="10"/>
      <c r="ABS19" s="10"/>
      <c r="ABT19" s="10"/>
      <c r="ABU19" s="10"/>
      <c r="ABV19" s="10"/>
      <c r="ABW19" s="10"/>
      <c r="ABX19" s="10"/>
      <c r="ABY19" s="10"/>
      <c r="ABZ19" s="10"/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/>
      <c r="ADQ19" s="10"/>
      <c r="ADR19" s="10"/>
      <c r="ADS19" s="10"/>
      <c r="ADT19" s="10"/>
      <c r="ADU19" s="10"/>
      <c r="ADV19" s="10"/>
      <c r="ADW19" s="10"/>
      <c r="ADX19" s="10"/>
      <c r="ADY19" s="10"/>
      <c r="ADZ19" s="10"/>
      <c r="AEA19" s="10"/>
      <c r="AEB19" s="10"/>
      <c r="AEC19" s="10"/>
      <c r="AED19" s="10"/>
      <c r="AEE19" s="10"/>
      <c r="AEF19" s="10"/>
      <c r="AEG19" s="10"/>
      <c r="AEH19" s="10"/>
      <c r="AEI19" s="10"/>
      <c r="AEJ19" s="10"/>
      <c r="AEK19" s="10"/>
      <c r="AEL19" s="10"/>
      <c r="AEM19" s="10"/>
      <c r="AEN19" s="10"/>
      <c r="AEO19" s="10"/>
      <c r="AEP19" s="10"/>
      <c r="AEQ19" s="10"/>
      <c r="AER19" s="10"/>
      <c r="AES19" s="10"/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</row>
    <row r="20" spans="1:876" x14ac:dyDescent="0.35">
      <c r="A20" s="34" t="s">
        <v>4</v>
      </c>
      <c r="B20" s="34" t="s">
        <v>214</v>
      </c>
      <c r="C20" s="35" t="s">
        <v>215</v>
      </c>
      <c r="D20" s="34">
        <v>41577</v>
      </c>
      <c r="E20" s="34">
        <v>108.22</v>
      </c>
      <c r="F20" s="11">
        <f t="shared" si="6"/>
        <v>44994.629400000005</v>
      </c>
      <c r="G20" s="38" t="s">
        <v>65</v>
      </c>
      <c r="H20" s="10">
        <v>105.46</v>
      </c>
      <c r="I20" s="10">
        <f t="shared" si="4"/>
        <v>43847.104200000002</v>
      </c>
      <c r="J20" s="37">
        <v>42707</v>
      </c>
      <c r="K20" s="38">
        <v>0</v>
      </c>
      <c r="L20" s="34">
        <v>0</v>
      </c>
      <c r="M20" s="38" t="s">
        <v>67</v>
      </c>
      <c r="N20" s="38" t="s">
        <v>68</v>
      </c>
      <c r="O20" s="38" t="s">
        <v>77</v>
      </c>
      <c r="P20" s="38" t="s">
        <v>70</v>
      </c>
      <c r="Q20" s="38" t="s">
        <v>84</v>
      </c>
      <c r="R20" s="10"/>
      <c r="S20" s="39">
        <f t="shared" si="5"/>
        <v>-2.5503603770097995E-2</v>
      </c>
      <c r="T20" s="34"/>
      <c r="U20" s="34"/>
      <c r="V20" s="12"/>
      <c r="W20" s="11"/>
      <c r="X20" s="37"/>
      <c r="Y20" s="38"/>
      <c r="Z20" s="34"/>
      <c r="AA20" s="34"/>
      <c r="AB20" s="38"/>
      <c r="AC20" s="38"/>
      <c r="AD20" s="38"/>
      <c r="AE20" s="38"/>
      <c r="AF20" s="38"/>
      <c r="AG20" s="38"/>
      <c r="AH20" s="11"/>
      <c r="AI20" s="11"/>
      <c r="AJ20" s="10"/>
      <c r="AK20" s="10"/>
      <c r="AL20" s="39"/>
      <c r="AM20" s="10"/>
      <c r="AN20" s="39"/>
      <c r="AO20" s="39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</row>
    <row r="21" spans="1:876" x14ac:dyDescent="0.35">
      <c r="A21" s="34" t="s">
        <v>3</v>
      </c>
      <c r="B21" s="34" t="s">
        <v>214</v>
      </c>
      <c r="C21" s="35" t="s">
        <v>215</v>
      </c>
      <c r="D21" s="34">
        <v>10438</v>
      </c>
      <c r="E21" s="34">
        <v>115.03</v>
      </c>
      <c r="F21" s="11">
        <f t="shared" si="6"/>
        <v>12006.831399999999</v>
      </c>
      <c r="G21" s="38" t="s">
        <v>65</v>
      </c>
      <c r="H21" s="10">
        <v>105.46</v>
      </c>
      <c r="I21" s="10">
        <f t="shared" si="4"/>
        <v>11007.9148</v>
      </c>
      <c r="J21" s="37">
        <v>42707</v>
      </c>
      <c r="K21" s="38">
        <v>0</v>
      </c>
      <c r="L21" s="34">
        <v>0</v>
      </c>
      <c r="M21" s="38" t="s">
        <v>67</v>
      </c>
      <c r="N21" s="38" t="s">
        <v>68</v>
      </c>
      <c r="O21" s="38" t="s">
        <v>77</v>
      </c>
      <c r="P21" s="38" t="s">
        <v>70</v>
      </c>
      <c r="Q21" s="38" t="s">
        <v>84</v>
      </c>
      <c r="R21" s="10"/>
      <c r="S21" s="39">
        <f t="shared" si="5"/>
        <v>-8.3195688081370137E-2</v>
      </c>
      <c r="T21" s="34"/>
      <c r="U21" s="34"/>
      <c r="V21" s="12"/>
      <c r="W21" s="11"/>
      <c r="X21" s="37"/>
      <c r="Y21" s="38"/>
      <c r="Z21" s="34"/>
      <c r="AA21" s="34"/>
      <c r="AB21" s="38"/>
      <c r="AC21" s="38"/>
      <c r="AD21" s="38"/>
      <c r="AE21" s="38"/>
      <c r="AF21" s="38"/>
      <c r="AG21" s="38"/>
      <c r="AH21" s="11"/>
      <c r="AI21" s="11"/>
      <c r="AJ21" s="10"/>
      <c r="AK21" s="10"/>
      <c r="AL21" s="39"/>
      <c r="AM21" s="10"/>
      <c r="AN21" s="39"/>
      <c r="AO21" s="39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</row>
    <row r="22" spans="1:876" ht="14.4" customHeight="1" x14ac:dyDescent="0.35">
      <c r="A22" s="34" t="s">
        <v>3</v>
      </c>
      <c r="B22" s="34" t="s">
        <v>216</v>
      </c>
      <c r="C22" s="35" t="s">
        <v>217</v>
      </c>
      <c r="D22" s="34">
        <v>28</v>
      </c>
      <c r="E22" s="34">
        <v>79.930000000000007</v>
      </c>
      <c r="F22" s="11">
        <f t="shared" si="6"/>
        <v>7985.32672</v>
      </c>
      <c r="G22" s="38" t="s">
        <v>30</v>
      </c>
      <c r="H22" s="10">
        <v>79.61</v>
      </c>
      <c r="I22" s="10">
        <f t="shared" si="4"/>
        <v>7953.3574399999998</v>
      </c>
      <c r="J22" s="37">
        <v>42797</v>
      </c>
      <c r="K22" s="38"/>
      <c r="L22" s="34">
        <v>2</v>
      </c>
      <c r="M22" s="38" t="s">
        <v>67</v>
      </c>
      <c r="N22" s="38" t="s">
        <v>33</v>
      </c>
      <c r="O22" s="38" t="s">
        <v>69</v>
      </c>
      <c r="P22" s="38" t="s">
        <v>70</v>
      </c>
      <c r="Q22" s="38" t="s">
        <v>84</v>
      </c>
      <c r="R22" s="10"/>
      <c r="S22" s="39">
        <f t="shared" si="5"/>
        <v>-4.0035030651821265E-3</v>
      </c>
      <c r="T22" s="10"/>
      <c r="U22" s="39"/>
      <c r="V22" s="39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</row>
    <row r="23" spans="1:876" ht="14.4" customHeight="1" x14ac:dyDescent="0.35">
      <c r="A23" s="34" t="s">
        <v>3</v>
      </c>
      <c r="B23" s="34" t="s">
        <v>218</v>
      </c>
      <c r="C23" s="35" t="s">
        <v>219</v>
      </c>
      <c r="D23" s="34">
        <v>12</v>
      </c>
      <c r="E23" s="34">
        <v>94.5</v>
      </c>
      <c r="F23" s="11">
        <f t="shared" si="6"/>
        <v>4046.1120000000001</v>
      </c>
      <c r="G23" s="38" t="s">
        <v>30</v>
      </c>
      <c r="H23" s="10">
        <v>89.86</v>
      </c>
      <c r="I23" s="10">
        <f t="shared" si="4"/>
        <v>3847.4457600000001</v>
      </c>
      <c r="J23" s="37">
        <v>42797</v>
      </c>
      <c r="K23" s="38"/>
      <c r="L23" s="34">
        <v>2</v>
      </c>
      <c r="M23" s="38" t="s">
        <v>67</v>
      </c>
      <c r="N23" s="38" t="s">
        <v>33</v>
      </c>
      <c r="O23" s="38" t="s">
        <v>69</v>
      </c>
      <c r="P23" s="38" t="s">
        <v>70</v>
      </c>
      <c r="Q23" s="38" t="s">
        <v>220</v>
      </c>
      <c r="R23" s="10"/>
      <c r="S23" s="39">
        <f t="shared" si="5"/>
        <v>-4.910052910052911E-2</v>
      </c>
      <c r="T23" s="10"/>
      <c r="U23" s="39"/>
      <c r="V23" s="39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</row>
    <row r="24" spans="1:876" ht="15" customHeight="1" x14ac:dyDescent="0.35">
      <c r="A24" s="34" t="s">
        <v>4</v>
      </c>
      <c r="B24" s="34" t="s">
        <v>218</v>
      </c>
      <c r="C24" s="35" t="s">
        <v>219</v>
      </c>
      <c r="D24" s="34">
        <v>43</v>
      </c>
      <c r="E24" s="34">
        <v>94.18</v>
      </c>
      <c r="F24" s="11">
        <f t="shared" si="6"/>
        <v>14449.472320000001</v>
      </c>
      <c r="G24" s="38" t="s">
        <v>30</v>
      </c>
      <c r="H24" s="10">
        <v>89.86</v>
      </c>
      <c r="I24" s="10">
        <f t="shared" si="4"/>
        <v>13786.68064</v>
      </c>
      <c r="J24" s="9">
        <v>42797</v>
      </c>
      <c r="K24" s="38"/>
      <c r="L24" s="34">
        <v>2</v>
      </c>
      <c r="M24" s="38" t="s">
        <v>67</v>
      </c>
      <c r="N24" s="38" t="s">
        <v>33</v>
      </c>
      <c r="O24" s="38" t="s">
        <v>69</v>
      </c>
      <c r="P24" s="38" t="s">
        <v>70</v>
      </c>
      <c r="Q24" s="38" t="s">
        <v>220</v>
      </c>
      <c r="R24" s="10"/>
      <c r="S24" s="39">
        <f t="shared" si="5"/>
        <v>-4.5869611382459194E-2</v>
      </c>
      <c r="T24" s="10"/>
      <c r="U24" s="39"/>
      <c r="V24" s="39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</row>
    <row r="25" spans="1:876" ht="14.4" customHeight="1" x14ac:dyDescent="0.35">
      <c r="A25" s="34" t="s">
        <v>2</v>
      </c>
      <c r="B25" s="34" t="s">
        <v>221</v>
      </c>
      <c r="C25" s="35" t="s">
        <v>222</v>
      </c>
      <c r="D25" s="34">
        <v>70</v>
      </c>
      <c r="E25" s="34">
        <v>23.9909</v>
      </c>
      <c r="F25" s="11">
        <f>Table2[[#This Row],[Amount]]*Table2[[#This Row],[Purchase 
Price]]</f>
        <v>619440</v>
      </c>
      <c r="G25" s="38" t="s">
        <v>30</v>
      </c>
      <c r="H25" s="10" t="s">
        <v>223</v>
      </c>
      <c r="I25" s="10">
        <f t="shared" si="4"/>
        <v>16436.705600000001</v>
      </c>
      <c r="J25" s="37">
        <v>42810</v>
      </c>
      <c r="K25" s="38"/>
      <c r="L25" s="34" t="s">
        <v>31</v>
      </c>
      <c r="M25" s="38" t="s">
        <v>32</v>
      </c>
      <c r="N25" s="38" t="s">
        <v>33</v>
      </c>
      <c r="O25" s="38" t="s">
        <v>101</v>
      </c>
      <c r="P25" s="38" t="s">
        <v>102</v>
      </c>
      <c r="Q25" s="38" t="s">
        <v>56</v>
      </c>
      <c r="R25" s="10"/>
      <c r="S25" s="39">
        <f t="shared" si="5"/>
        <v>1.7431234343021731</v>
      </c>
      <c r="T25" s="10"/>
      <c r="U25" s="39"/>
      <c r="V25" s="39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</row>
    <row r="26" spans="1:876" x14ac:dyDescent="0.35">
      <c r="A26" s="34" t="s">
        <v>6</v>
      </c>
      <c r="B26" s="34" t="s">
        <v>224</v>
      </c>
      <c r="C26" s="35" t="s">
        <v>225</v>
      </c>
      <c r="D26" s="34">
        <v>6</v>
      </c>
      <c r="E26" s="34">
        <v>187300</v>
      </c>
      <c r="F26" s="11">
        <f>Table2[[#This Row],[Amount]]*Table2[[#This Row],[Purchase 
Price]]</f>
        <v>2292.5</v>
      </c>
      <c r="G26" s="38" t="s">
        <v>65</v>
      </c>
      <c r="H26" s="10">
        <v>76380</v>
      </c>
      <c r="I26" s="10">
        <f t="shared" si="4"/>
        <v>4582.8</v>
      </c>
      <c r="J26" s="37">
        <v>42810</v>
      </c>
      <c r="K26" s="38">
        <v>1.35E-2</v>
      </c>
      <c r="L26" s="34" t="s">
        <v>66</v>
      </c>
      <c r="M26" s="38" t="s">
        <v>32</v>
      </c>
      <c r="N26" s="38" t="s">
        <v>68</v>
      </c>
      <c r="O26" s="38" t="s">
        <v>35</v>
      </c>
      <c r="P26" s="38" t="s">
        <v>56</v>
      </c>
      <c r="Q26" s="38" t="s">
        <v>161</v>
      </c>
      <c r="R26" s="10"/>
      <c r="S26" s="39">
        <f t="shared" si="5"/>
        <v>-0.59220501868659903</v>
      </c>
      <c r="T26" s="10"/>
      <c r="U26" s="39"/>
      <c r="V26" s="39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</row>
    <row r="27" spans="1:876" x14ac:dyDescent="0.35">
      <c r="A27" s="34" t="s">
        <v>6</v>
      </c>
      <c r="B27" s="34" t="s">
        <v>226</v>
      </c>
      <c r="C27" s="35" t="s">
        <v>227</v>
      </c>
      <c r="D27" s="34">
        <v>42</v>
      </c>
      <c r="E27" s="34">
        <v>7899.66</v>
      </c>
      <c r="F27" s="11">
        <f>Table2[[#This Row],[Amount]]*Table2[[#This Row],[Purchase 
Price]]</f>
        <v>769.75</v>
      </c>
      <c r="G27" s="38" t="s">
        <v>65</v>
      </c>
      <c r="H27" s="10">
        <v>4806</v>
      </c>
      <c r="I27" s="10">
        <f t="shared" si="4"/>
        <v>2018.52</v>
      </c>
      <c r="J27" s="37">
        <v>42810</v>
      </c>
      <c r="K27" s="38">
        <v>4.0000000000000001E-3</v>
      </c>
      <c r="L27" s="34" t="s">
        <v>66</v>
      </c>
      <c r="M27" s="38" t="s">
        <v>32</v>
      </c>
      <c r="N27" s="38" t="s">
        <v>68</v>
      </c>
      <c r="O27" s="38" t="s">
        <v>35</v>
      </c>
      <c r="P27" s="38" t="s">
        <v>56</v>
      </c>
      <c r="Q27" s="38" t="s">
        <v>161</v>
      </c>
      <c r="R27" s="10"/>
      <c r="S27" s="39">
        <f t="shared" si="5"/>
        <v>-0.39161938615079633</v>
      </c>
      <c r="T27" s="10"/>
      <c r="U27" s="39"/>
      <c r="V27" s="39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</row>
    <row r="28" spans="1:876" x14ac:dyDescent="0.35">
      <c r="A28" s="34" t="s">
        <v>3</v>
      </c>
      <c r="B28" s="34" t="s">
        <v>228</v>
      </c>
      <c r="C28" s="35" t="s">
        <v>229</v>
      </c>
      <c r="D28" s="34">
        <v>30000</v>
      </c>
      <c r="E28" s="34">
        <v>101</v>
      </c>
      <c r="F28" s="11">
        <f>Table2[[#This Row],[Amount]]*Table2[[#This Row],[Purchase 
Price]]</f>
        <v>2268.6799999999998</v>
      </c>
      <c r="G28" s="38" t="s">
        <v>65</v>
      </c>
      <c r="H28" s="10">
        <v>0</v>
      </c>
      <c r="I28" s="10">
        <f t="shared" si="4"/>
        <v>0</v>
      </c>
      <c r="J28" s="37">
        <v>42810</v>
      </c>
      <c r="K28" s="38">
        <v>2.0999999999999999E-3</v>
      </c>
      <c r="L28" s="34" t="s">
        <v>66</v>
      </c>
      <c r="M28" s="38" t="s">
        <v>67</v>
      </c>
      <c r="N28" s="38" t="s">
        <v>68</v>
      </c>
      <c r="O28" s="38" t="s">
        <v>77</v>
      </c>
      <c r="P28" s="38" t="s">
        <v>78</v>
      </c>
      <c r="Q28" s="38" t="s">
        <v>84</v>
      </c>
      <c r="R28" s="10"/>
      <c r="S28" s="39">
        <f t="shared" si="5"/>
        <v>-1</v>
      </c>
      <c r="T28" s="10"/>
      <c r="U28" s="39"/>
      <c r="V28" s="39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</row>
    <row r="29" spans="1:876" x14ac:dyDescent="0.35">
      <c r="A29" s="34" t="s">
        <v>5</v>
      </c>
      <c r="B29" s="34" t="s">
        <v>230</v>
      </c>
      <c r="C29" s="35" t="s">
        <v>231</v>
      </c>
      <c r="D29" s="36">
        <v>37484</v>
      </c>
      <c r="E29" s="29">
        <v>98.76</v>
      </c>
      <c r="F29" s="28">
        <f>Table2[[#This Row],[Amount]]*Table2[[#This Row],[Purchase 
Price]]/100</f>
        <v>26.863769999999999</v>
      </c>
      <c r="G29" s="30" t="s">
        <v>65</v>
      </c>
      <c r="H29" s="28">
        <v>100.01</v>
      </c>
      <c r="I29" s="28">
        <f t="shared" si="4"/>
        <v>37487.748400000004</v>
      </c>
      <c r="J29" s="37">
        <v>42810</v>
      </c>
      <c r="K29" s="38">
        <v>0</v>
      </c>
      <c r="L29" s="34" t="s">
        <v>66</v>
      </c>
      <c r="M29" s="38" t="s">
        <v>67</v>
      </c>
      <c r="N29" s="38" t="s">
        <v>68</v>
      </c>
      <c r="O29" s="38" t="s">
        <v>77</v>
      </c>
      <c r="P29" s="38" t="s">
        <v>83</v>
      </c>
      <c r="Q29" s="38" t="s">
        <v>84</v>
      </c>
      <c r="R29" s="10"/>
      <c r="S29" s="39">
        <f t="shared" si="5"/>
        <v>1.2656946132037262E-2</v>
      </c>
      <c r="T29" s="10"/>
      <c r="U29" s="39"/>
      <c r="V29" s="39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/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/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/>
      <c r="YZ29" s="10"/>
      <c r="ZA29" s="10"/>
      <c r="ZB29" s="10"/>
      <c r="ZC29" s="10"/>
      <c r="ZD29" s="10"/>
      <c r="ZE29" s="10"/>
      <c r="ZF29" s="10"/>
      <c r="ZG29" s="10"/>
      <c r="ZH29" s="10"/>
      <c r="ZI29" s="10"/>
      <c r="ZJ29" s="10"/>
      <c r="ZK29" s="10"/>
      <c r="ZL29" s="10"/>
      <c r="ZM29" s="10"/>
      <c r="ZN29" s="10"/>
      <c r="ZO29" s="10"/>
      <c r="ZP29" s="10"/>
      <c r="ZQ29" s="10"/>
      <c r="ZR29" s="10"/>
      <c r="ZS29" s="10"/>
      <c r="ZT29" s="10"/>
      <c r="ZU29" s="10"/>
      <c r="ZV29" s="10"/>
      <c r="ZW29" s="10"/>
      <c r="ZX29" s="10"/>
      <c r="ZY29" s="10"/>
      <c r="ZZ29" s="10"/>
      <c r="AAA29" s="10"/>
      <c r="AAB29" s="10"/>
      <c r="AAC29" s="10"/>
      <c r="AAD29" s="10"/>
      <c r="AAE29" s="10"/>
      <c r="AAF29" s="10"/>
      <c r="AAG29" s="10"/>
      <c r="AAH29" s="10"/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/>
      <c r="ABA29" s="10"/>
      <c r="ABB29" s="10"/>
      <c r="ABC29" s="10"/>
      <c r="ABD29" s="10"/>
      <c r="ABE29" s="10"/>
      <c r="ABF29" s="10"/>
      <c r="ABG29" s="10"/>
      <c r="ABH29" s="10"/>
      <c r="ABI29" s="10"/>
      <c r="ABJ29" s="10"/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/>
      <c r="ACQ29" s="10"/>
      <c r="ACR29" s="10"/>
      <c r="ACS29" s="10"/>
      <c r="ACT29" s="10"/>
      <c r="ACU29" s="10"/>
      <c r="ACV29" s="10"/>
      <c r="ACW29" s="10"/>
      <c r="ACX29" s="10"/>
      <c r="ACY29" s="10"/>
      <c r="ACZ29" s="10"/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/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/>
      <c r="AEH29" s="10"/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/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</row>
    <row r="30" spans="1:876" x14ac:dyDescent="0.35">
      <c r="A30" s="34" t="s">
        <v>4</v>
      </c>
      <c r="B30" s="34" t="s">
        <v>230</v>
      </c>
      <c r="C30" s="35" t="s">
        <v>231</v>
      </c>
      <c r="D30" s="36">
        <v>45610</v>
      </c>
      <c r="E30" s="29">
        <v>98.66</v>
      </c>
      <c r="F30" s="28">
        <f>Table2[[#This Row],[Amount]]*Table2[[#This Row],[Purchase 
Price]]/100</f>
        <v>25.060400000000001</v>
      </c>
      <c r="G30" s="30" t="s">
        <v>65</v>
      </c>
      <c r="H30" s="28">
        <v>100.01</v>
      </c>
      <c r="I30" s="28">
        <f t="shared" si="4"/>
        <v>45614.561000000009</v>
      </c>
      <c r="J30" s="37">
        <v>42810</v>
      </c>
      <c r="K30" s="38">
        <v>0</v>
      </c>
      <c r="L30" s="34" t="s">
        <v>66</v>
      </c>
      <c r="M30" s="38" t="s">
        <v>67</v>
      </c>
      <c r="N30" s="38" t="s">
        <v>68</v>
      </c>
      <c r="O30" s="38" t="s">
        <v>77</v>
      </c>
      <c r="P30" s="38" t="s">
        <v>83</v>
      </c>
      <c r="Q30" s="38" t="s">
        <v>84</v>
      </c>
      <c r="R30" s="10"/>
      <c r="S30" s="39">
        <f t="shared" si="5"/>
        <v>1.3683356983580058E-2</v>
      </c>
      <c r="T30" s="10"/>
      <c r="U30" s="39"/>
      <c r="V30" s="39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/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/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/>
      <c r="YZ30" s="10"/>
      <c r="ZA30" s="10"/>
      <c r="ZB30" s="10"/>
      <c r="ZC30" s="10"/>
      <c r="ZD30" s="10"/>
      <c r="ZE30" s="10"/>
      <c r="ZF30" s="10"/>
      <c r="ZG30" s="10"/>
      <c r="ZH30" s="10"/>
      <c r="ZI30" s="10"/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/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</row>
    <row r="31" spans="1:876" ht="14.4" customHeight="1" x14ac:dyDescent="0.35">
      <c r="A31" s="34" t="s">
        <v>2</v>
      </c>
      <c r="B31" s="34" t="s">
        <v>232</v>
      </c>
      <c r="C31" s="35" t="s">
        <v>233</v>
      </c>
      <c r="D31" s="36">
        <v>96</v>
      </c>
      <c r="E31" s="29">
        <v>32.43</v>
      </c>
      <c r="F31" s="28">
        <f>Table2[[#This Row],[Amount]]*Table2[[#This Row],[Purchase 
Price]]</f>
        <v>5386078</v>
      </c>
      <c r="G31" s="30" t="s">
        <v>30</v>
      </c>
      <c r="H31" s="28">
        <v>17.45</v>
      </c>
      <c r="I31" s="28">
        <f t="shared" si="4"/>
        <v>5977.1135999999997</v>
      </c>
      <c r="J31" s="37">
        <v>42810</v>
      </c>
      <c r="K31" s="38"/>
      <c r="L31" s="34" t="s">
        <v>31</v>
      </c>
      <c r="M31" s="38" t="s">
        <v>32</v>
      </c>
      <c r="N31" s="38" t="s">
        <v>33</v>
      </c>
      <c r="O31" s="38" t="s">
        <v>34</v>
      </c>
      <c r="P31" s="38" t="s">
        <v>35</v>
      </c>
      <c r="Q31" s="38" t="s">
        <v>36</v>
      </c>
      <c r="R31" s="10">
        <v>22</v>
      </c>
      <c r="S31" s="39">
        <f t="shared" si="5"/>
        <v>-0.46191797718162197</v>
      </c>
      <c r="T31" s="10"/>
      <c r="U31" s="39"/>
      <c r="V31" s="39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</row>
    <row r="32" spans="1:876" ht="14.4" customHeight="1" x14ac:dyDescent="0.35">
      <c r="A32" s="34" t="s">
        <v>3</v>
      </c>
      <c r="B32" s="34" t="s">
        <v>234</v>
      </c>
      <c r="C32" s="35" t="s">
        <v>235</v>
      </c>
      <c r="D32" s="36">
        <v>26</v>
      </c>
      <c r="E32" s="29">
        <v>87.27</v>
      </c>
      <c r="F32" s="28">
        <f>Table2[[#This Row],[Amount]]*Table2[[#This Row],[Purchase 
Price]]</f>
        <v>586</v>
      </c>
      <c r="G32" s="30" t="s">
        <v>30</v>
      </c>
      <c r="H32" s="28">
        <v>85.2</v>
      </c>
      <c r="I32" s="28">
        <f t="shared" si="4"/>
        <v>7903.8336000000008</v>
      </c>
      <c r="J32" s="37">
        <v>42810</v>
      </c>
      <c r="K32" s="38"/>
      <c r="L32" s="34" t="s">
        <v>31</v>
      </c>
      <c r="M32" s="38" t="s">
        <v>67</v>
      </c>
      <c r="N32" s="38" t="s">
        <v>33</v>
      </c>
      <c r="O32" s="38" t="s">
        <v>69</v>
      </c>
      <c r="P32" s="38" t="s">
        <v>70</v>
      </c>
      <c r="Q32" s="38" t="s">
        <v>71</v>
      </c>
      <c r="R32" s="10"/>
      <c r="S32" s="39">
        <f t="shared" si="5"/>
        <v>-2.3719491234100987E-2</v>
      </c>
      <c r="T32" s="10"/>
      <c r="U32" s="39"/>
      <c r="V32" s="39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</row>
    <row r="33" spans="1:876" x14ac:dyDescent="0.35">
      <c r="A33" s="34" t="s">
        <v>4</v>
      </c>
      <c r="B33" s="34" t="s">
        <v>236</v>
      </c>
      <c r="C33" s="35" t="s">
        <v>237</v>
      </c>
      <c r="D33" s="36">
        <v>54618</v>
      </c>
      <c r="E33" s="29">
        <v>131.03</v>
      </c>
      <c r="F33" s="28">
        <f>Table2[[#This Row],[Amount]]*Table2[[#This Row],[Purchase 
Price]]/100</f>
        <v>26.19</v>
      </c>
      <c r="G33" s="30" t="s">
        <v>65</v>
      </c>
      <c r="H33" s="28">
        <v>120.42</v>
      </c>
      <c r="I33" s="28">
        <f t="shared" si="4"/>
        <v>65770.995600000009</v>
      </c>
      <c r="J33" s="37">
        <v>42810</v>
      </c>
      <c r="K33" s="38">
        <v>3.0000000000000001E-3</v>
      </c>
      <c r="L33" s="34" t="s">
        <v>66</v>
      </c>
      <c r="M33" s="38" t="s">
        <v>67</v>
      </c>
      <c r="N33" s="38" t="s">
        <v>68</v>
      </c>
      <c r="O33" s="38" t="s">
        <v>77</v>
      </c>
      <c r="P33" s="38" t="s">
        <v>78</v>
      </c>
      <c r="Q33" s="38" t="s">
        <v>84</v>
      </c>
      <c r="R33" s="10"/>
      <c r="S33" s="39">
        <f t="shared" si="5"/>
        <v>-8.0973822788674349E-2</v>
      </c>
      <c r="T33" s="34"/>
      <c r="U33" s="34"/>
      <c r="V33" s="12"/>
      <c r="W33" s="11"/>
      <c r="X33" s="37"/>
      <c r="Y33" s="38"/>
      <c r="Z33" s="34"/>
      <c r="AA33" s="34"/>
      <c r="AB33" s="38"/>
      <c r="AC33" s="38"/>
      <c r="AD33" s="38"/>
      <c r="AE33" s="38"/>
      <c r="AF33" s="38"/>
      <c r="AG33" s="38"/>
      <c r="AH33" s="11"/>
      <c r="AI33" s="11"/>
      <c r="AJ33" s="10"/>
      <c r="AK33" s="10"/>
      <c r="AL33" s="39"/>
      <c r="AM33" s="10"/>
      <c r="AN33" s="39"/>
      <c r="AO33" s="39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</row>
  </sheetData>
  <conditionalFormatting sqref="F1 I1:N1">
    <cfRule type="iconSet" priority="142">
      <iconSet iconSet="3Arrows">
        <cfvo type="percent" val="0"/>
        <cfvo type="num" val="0"/>
        <cfvo type="num" val="0.02"/>
      </iconSet>
    </cfRule>
  </conditionalFormatting>
  <conditionalFormatting sqref="S2">
    <cfRule type="cellIs" dxfId="73" priority="139" operator="lessThan">
      <formula>0</formula>
    </cfRule>
    <cfRule type="cellIs" dxfId="72" priority="140" operator="greaterThan">
      <formula>0</formula>
    </cfRule>
  </conditionalFormatting>
  <conditionalFormatting sqref="J2:N2">
    <cfRule type="iconSet" priority="138">
      <iconSet iconSet="3Arrows">
        <cfvo type="percent" val="0"/>
        <cfvo type="num" val="0"/>
        <cfvo type="num" val="0.02"/>
      </iconSet>
    </cfRule>
  </conditionalFormatting>
  <conditionalFormatting sqref="F2 I2">
    <cfRule type="iconSet" priority="141">
      <iconSet iconSet="3Arrows">
        <cfvo type="percent" val="0"/>
        <cfvo type="num" val="0"/>
        <cfvo type="num" val="0.02"/>
      </iconSet>
    </cfRule>
  </conditionalFormatting>
  <conditionalFormatting sqref="S3">
    <cfRule type="cellIs" dxfId="71" priority="135" operator="lessThan">
      <formula>0</formula>
    </cfRule>
    <cfRule type="cellIs" dxfId="70" priority="136" operator="greaterThan">
      <formula>0</formula>
    </cfRule>
  </conditionalFormatting>
  <conditionalFormatting sqref="J3:N3">
    <cfRule type="iconSet" priority="134">
      <iconSet iconSet="3Arrows">
        <cfvo type="percent" val="0"/>
        <cfvo type="num" val="0"/>
        <cfvo type="num" val="0.02"/>
      </iconSet>
    </cfRule>
  </conditionalFormatting>
  <conditionalFormatting sqref="F3 I3">
    <cfRule type="iconSet" priority="137">
      <iconSet iconSet="3Arrows">
        <cfvo type="percent" val="0"/>
        <cfvo type="num" val="0"/>
        <cfvo type="num" val="0.02"/>
      </iconSet>
    </cfRule>
  </conditionalFormatting>
  <conditionalFormatting sqref="S4">
    <cfRule type="cellIs" dxfId="69" priority="131" operator="lessThan">
      <formula>0</formula>
    </cfRule>
    <cfRule type="cellIs" dxfId="68" priority="132" operator="greaterThan">
      <formula>0</formula>
    </cfRule>
  </conditionalFormatting>
  <conditionalFormatting sqref="J4:N4">
    <cfRule type="iconSet" priority="130">
      <iconSet iconSet="3Arrows">
        <cfvo type="percent" val="0"/>
        <cfvo type="num" val="0"/>
        <cfvo type="num" val="0.02"/>
      </iconSet>
    </cfRule>
  </conditionalFormatting>
  <conditionalFormatting sqref="F4 I4">
    <cfRule type="iconSet" priority="133">
      <iconSet iconSet="3Arrows">
        <cfvo type="percent" val="0"/>
        <cfvo type="num" val="0"/>
        <cfvo type="num" val="0.02"/>
      </iconSet>
    </cfRule>
  </conditionalFormatting>
  <conditionalFormatting sqref="S5">
    <cfRule type="cellIs" dxfId="67" priority="127" operator="lessThan">
      <formula>0</formula>
    </cfRule>
    <cfRule type="cellIs" dxfId="66" priority="128" operator="greaterThan">
      <formula>0</formula>
    </cfRule>
  </conditionalFormatting>
  <conditionalFormatting sqref="I5:N5 F5">
    <cfRule type="iconSet" priority="129">
      <iconSet iconSet="3Arrows">
        <cfvo type="percent" val="0"/>
        <cfvo type="num" val="0"/>
        <cfvo type="num" val="0.02"/>
      </iconSet>
    </cfRule>
  </conditionalFormatting>
  <conditionalFormatting sqref="S6">
    <cfRule type="cellIs" dxfId="65" priority="124" operator="lessThan">
      <formula>0</formula>
    </cfRule>
    <cfRule type="cellIs" dxfId="64" priority="125" operator="greaterThan">
      <formula>0</formula>
    </cfRule>
  </conditionalFormatting>
  <conditionalFormatting sqref="J6:N6">
    <cfRule type="iconSet" priority="123">
      <iconSet iconSet="3Arrows">
        <cfvo type="percent" val="0"/>
        <cfvo type="num" val="0"/>
        <cfvo type="num" val="0.02"/>
      </iconSet>
    </cfRule>
  </conditionalFormatting>
  <conditionalFormatting sqref="I6 F6">
    <cfRule type="iconSet" priority="126">
      <iconSet iconSet="3Arrows">
        <cfvo type="percent" val="0"/>
        <cfvo type="num" val="0"/>
        <cfvo type="num" val="0.02"/>
      </iconSet>
    </cfRule>
  </conditionalFormatting>
  <conditionalFormatting sqref="S7">
    <cfRule type="cellIs" dxfId="63" priority="120" operator="lessThan">
      <formula>0</formula>
    </cfRule>
    <cfRule type="cellIs" dxfId="62" priority="121" operator="greaterThan">
      <formula>0</formula>
    </cfRule>
  </conditionalFormatting>
  <conditionalFormatting sqref="J7:N7">
    <cfRule type="iconSet" priority="119">
      <iconSet iconSet="3Arrows">
        <cfvo type="percent" val="0"/>
        <cfvo type="num" val="0"/>
        <cfvo type="num" val="0.02"/>
      </iconSet>
    </cfRule>
  </conditionalFormatting>
  <conditionalFormatting sqref="I7 F7">
    <cfRule type="iconSet" priority="122">
      <iconSet iconSet="3Arrows">
        <cfvo type="percent" val="0"/>
        <cfvo type="num" val="0"/>
        <cfvo type="num" val="0.02"/>
      </iconSet>
    </cfRule>
  </conditionalFormatting>
  <conditionalFormatting sqref="S8">
    <cfRule type="cellIs" dxfId="61" priority="116" operator="lessThan">
      <formula>0</formula>
    </cfRule>
    <cfRule type="cellIs" dxfId="60" priority="117" operator="greaterThan">
      <formula>0</formula>
    </cfRule>
  </conditionalFormatting>
  <conditionalFormatting sqref="F8 I8:N8">
    <cfRule type="iconSet" priority="118">
      <iconSet iconSet="3Arrows">
        <cfvo type="percent" val="0"/>
        <cfvo type="num" val="0"/>
        <cfvo type="num" val="0.02"/>
      </iconSet>
    </cfRule>
  </conditionalFormatting>
  <conditionalFormatting sqref="S9">
    <cfRule type="cellIs" dxfId="59" priority="112" operator="lessThan">
      <formula>0</formula>
    </cfRule>
    <cfRule type="cellIs" dxfId="58" priority="113" operator="greaterThan">
      <formula>0</formula>
    </cfRule>
  </conditionalFormatting>
  <conditionalFormatting sqref="F9 I9">
    <cfRule type="iconSet" priority="114">
      <iconSet iconSet="3Arrows">
        <cfvo type="percent" val="0"/>
        <cfvo type="num" val="0"/>
        <cfvo type="num" val="0.02"/>
      </iconSet>
    </cfRule>
  </conditionalFormatting>
  <conditionalFormatting sqref="J9:N9">
    <cfRule type="iconSet" priority="115">
      <iconSet iconSet="3Arrows">
        <cfvo type="percent" val="0"/>
        <cfvo type="num" val="0"/>
        <cfvo type="num" val="0.02"/>
      </iconSet>
    </cfRule>
  </conditionalFormatting>
  <conditionalFormatting sqref="S10">
    <cfRule type="cellIs" dxfId="57" priority="109" operator="lessThan">
      <formula>0</formula>
    </cfRule>
    <cfRule type="cellIs" dxfId="56" priority="110" operator="greaterThan">
      <formula>0</formula>
    </cfRule>
  </conditionalFormatting>
  <conditionalFormatting sqref="J10:N10">
    <cfRule type="iconSet" priority="108">
      <iconSet iconSet="3Arrows">
        <cfvo type="percent" val="0"/>
        <cfvo type="num" val="0"/>
        <cfvo type="num" val="0.02"/>
      </iconSet>
    </cfRule>
  </conditionalFormatting>
  <conditionalFormatting sqref="I10 F10">
    <cfRule type="iconSet" priority="111">
      <iconSet iconSet="3Arrows">
        <cfvo type="percent" val="0"/>
        <cfvo type="num" val="0"/>
        <cfvo type="num" val="0.02"/>
      </iconSet>
    </cfRule>
  </conditionalFormatting>
  <conditionalFormatting sqref="S11">
    <cfRule type="cellIs" dxfId="55" priority="105" operator="lessThan">
      <formula>0</formula>
    </cfRule>
    <cfRule type="cellIs" dxfId="54" priority="106" operator="greaterThan">
      <formula>0</formula>
    </cfRule>
  </conditionalFormatting>
  <conditionalFormatting sqref="J11:N11">
    <cfRule type="iconSet" priority="104">
      <iconSet iconSet="3Arrows">
        <cfvo type="percent" val="0"/>
        <cfvo type="num" val="0"/>
        <cfvo type="num" val="0.02"/>
      </iconSet>
    </cfRule>
  </conditionalFormatting>
  <conditionalFormatting sqref="I11 F11">
    <cfRule type="iconSet" priority="107">
      <iconSet iconSet="3Arrows">
        <cfvo type="percent" val="0"/>
        <cfvo type="num" val="0"/>
        <cfvo type="num" val="0.02"/>
      </iconSet>
    </cfRule>
  </conditionalFormatting>
  <conditionalFormatting sqref="S12">
    <cfRule type="cellIs" dxfId="53" priority="101" operator="lessThan">
      <formula>0</formula>
    </cfRule>
    <cfRule type="cellIs" dxfId="52" priority="102" operator="greaterThan">
      <formula>0</formula>
    </cfRule>
  </conditionalFormatting>
  <conditionalFormatting sqref="J12:N12">
    <cfRule type="iconSet" priority="100">
      <iconSet iconSet="3Arrows">
        <cfvo type="percent" val="0"/>
        <cfvo type="num" val="0"/>
        <cfvo type="num" val="0.02"/>
      </iconSet>
    </cfRule>
  </conditionalFormatting>
  <conditionalFormatting sqref="I12 F12">
    <cfRule type="iconSet" priority="103">
      <iconSet iconSet="3Arrows">
        <cfvo type="percent" val="0"/>
        <cfvo type="num" val="0"/>
        <cfvo type="num" val="0.02"/>
      </iconSet>
    </cfRule>
  </conditionalFormatting>
  <conditionalFormatting sqref="S13">
    <cfRule type="cellIs" dxfId="51" priority="97" operator="lessThan">
      <formula>0</formula>
    </cfRule>
    <cfRule type="cellIs" dxfId="50" priority="98" operator="greaterThan">
      <formula>0</formula>
    </cfRule>
  </conditionalFormatting>
  <conditionalFormatting sqref="J13:N13">
    <cfRule type="iconSet" priority="96">
      <iconSet iconSet="3Arrows">
        <cfvo type="percent" val="0"/>
        <cfvo type="num" val="0"/>
        <cfvo type="num" val="0.02"/>
      </iconSet>
    </cfRule>
  </conditionalFormatting>
  <conditionalFormatting sqref="F13 I13">
    <cfRule type="iconSet" priority="99">
      <iconSet iconSet="3Arrows">
        <cfvo type="percent" val="0"/>
        <cfvo type="num" val="0"/>
        <cfvo type="num" val="0.02"/>
      </iconSet>
    </cfRule>
  </conditionalFormatting>
  <conditionalFormatting sqref="S14">
    <cfRule type="cellIs" dxfId="49" priority="93" operator="lessThan">
      <formula>0</formula>
    </cfRule>
    <cfRule type="cellIs" dxfId="48" priority="94" operator="greaterThan">
      <formula>0</formula>
    </cfRule>
  </conditionalFormatting>
  <conditionalFormatting sqref="J14:N14">
    <cfRule type="iconSet" priority="92">
      <iconSet iconSet="3Arrows">
        <cfvo type="percent" val="0"/>
        <cfvo type="num" val="0"/>
        <cfvo type="num" val="0.02"/>
      </iconSet>
    </cfRule>
  </conditionalFormatting>
  <conditionalFormatting sqref="F14 I14">
    <cfRule type="iconSet" priority="95">
      <iconSet iconSet="3Arrows">
        <cfvo type="percent" val="0"/>
        <cfvo type="num" val="0"/>
        <cfvo type="num" val="0.02"/>
      </iconSet>
    </cfRule>
  </conditionalFormatting>
  <conditionalFormatting sqref="S15">
    <cfRule type="cellIs" dxfId="47" priority="89" operator="lessThan">
      <formula>0</formula>
    </cfRule>
    <cfRule type="cellIs" dxfId="46" priority="90" operator="greaterThan">
      <formula>0</formula>
    </cfRule>
  </conditionalFormatting>
  <conditionalFormatting sqref="J15:N15">
    <cfRule type="iconSet" priority="88">
      <iconSet iconSet="3Arrows">
        <cfvo type="percent" val="0"/>
        <cfvo type="num" val="0"/>
        <cfvo type="num" val="0.02"/>
      </iconSet>
    </cfRule>
  </conditionalFormatting>
  <conditionalFormatting sqref="F15 I15">
    <cfRule type="iconSet" priority="91">
      <iconSet iconSet="3Arrows">
        <cfvo type="percent" val="0"/>
        <cfvo type="num" val="0"/>
        <cfvo type="num" val="0.02"/>
      </iconSet>
    </cfRule>
  </conditionalFormatting>
  <conditionalFormatting sqref="S16">
    <cfRule type="cellIs" dxfId="45" priority="85" operator="lessThan">
      <formula>0</formula>
    </cfRule>
    <cfRule type="cellIs" dxfId="44" priority="86" operator="greaterThan">
      <formula>0</formula>
    </cfRule>
  </conditionalFormatting>
  <conditionalFormatting sqref="J16:N16">
    <cfRule type="iconSet" priority="84">
      <iconSet iconSet="3Arrows">
        <cfvo type="percent" val="0"/>
        <cfvo type="num" val="0"/>
        <cfvo type="num" val="0.02"/>
      </iconSet>
    </cfRule>
  </conditionalFormatting>
  <conditionalFormatting sqref="I16 F16">
    <cfRule type="iconSet" priority="87">
      <iconSet iconSet="3Arrows">
        <cfvo type="percent" val="0"/>
        <cfvo type="num" val="0"/>
        <cfvo type="num" val="0.02"/>
      </iconSet>
    </cfRule>
  </conditionalFormatting>
  <conditionalFormatting sqref="S17">
    <cfRule type="cellIs" dxfId="43" priority="81" operator="lessThan">
      <formula>0</formula>
    </cfRule>
    <cfRule type="cellIs" dxfId="42" priority="82" operator="greaterThan">
      <formula>0</formula>
    </cfRule>
  </conditionalFormatting>
  <conditionalFormatting sqref="J17:N17">
    <cfRule type="iconSet" priority="80">
      <iconSet iconSet="3Arrows">
        <cfvo type="percent" val="0"/>
        <cfvo type="num" val="0"/>
        <cfvo type="num" val="0.02"/>
      </iconSet>
    </cfRule>
  </conditionalFormatting>
  <conditionalFormatting sqref="F17 I17">
    <cfRule type="iconSet" priority="83">
      <iconSet iconSet="3Arrows">
        <cfvo type="percent" val="0"/>
        <cfvo type="num" val="0"/>
        <cfvo type="num" val="0.02"/>
      </iconSet>
    </cfRule>
  </conditionalFormatting>
  <conditionalFormatting sqref="S18">
    <cfRule type="cellIs" dxfId="41" priority="77" operator="lessThan">
      <formula>0</formula>
    </cfRule>
    <cfRule type="cellIs" dxfId="40" priority="78" operator="greaterThan">
      <formula>0</formula>
    </cfRule>
  </conditionalFormatting>
  <conditionalFormatting sqref="M18:Q18">
    <cfRule type="iconSet" priority="76">
      <iconSet iconSet="3Arrows">
        <cfvo type="percent" val="0"/>
        <cfvo type="num" val="0"/>
        <cfvo type="num" val="0.02"/>
      </iconSet>
    </cfRule>
  </conditionalFormatting>
  <conditionalFormatting sqref="G18 K18">
    <cfRule type="iconSet" priority="79">
      <iconSet iconSet="3Arrows">
        <cfvo type="percent" val="0"/>
        <cfvo type="num" val="0"/>
        <cfvo type="num" val="0.02"/>
      </iconSet>
    </cfRule>
  </conditionalFormatting>
  <conditionalFormatting sqref="S19">
    <cfRule type="cellIs" dxfId="39" priority="73" operator="lessThan">
      <formula>0</formula>
    </cfRule>
    <cfRule type="cellIs" dxfId="38" priority="74" operator="greaterThan">
      <formula>0</formula>
    </cfRule>
  </conditionalFormatting>
  <conditionalFormatting sqref="M19:Q19">
    <cfRule type="iconSet" priority="72">
      <iconSet iconSet="3Arrows">
        <cfvo type="percent" val="0"/>
        <cfvo type="num" val="0"/>
        <cfvo type="num" val="0.02"/>
      </iconSet>
    </cfRule>
  </conditionalFormatting>
  <conditionalFormatting sqref="G19 K19">
    <cfRule type="iconSet" priority="75">
      <iconSet iconSet="3Arrows">
        <cfvo type="percent" val="0"/>
        <cfvo type="num" val="0"/>
        <cfvo type="num" val="0.02"/>
      </iconSet>
    </cfRule>
  </conditionalFormatting>
  <conditionalFormatting sqref="AL20">
    <cfRule type="cellIs" dxfId="37" priority="69" operator="lessThan">
      <formula>0</formula>
    </cfRule>
    <cfRule type="cellIs" dxfId="36" priority="70" operator="greaterThan">
      <formula>0</formula>
    </cfRule>
  </conditionalFormatting>
  <conditionalFormatting sqref="AC20:AG20">
    <cfRule type="iconSet" priority="68">
      <iconSet iconSet="3Arrows">
        <cfvo type="percent" val="0"/>
        <cfvo type="num" val="0"/>
        <cfvo type="num" val="0.02"/>
      </iconSet>
    </cfRule>
  </conditionalFormatting>
  <conditionalFormatting sqref="Y20 AB20">
    <cfRule type="iconSet" priority="71">
      <iconSet iconSet="3Arrows">
        <cfvo type="percent" val="0"/>
        <cfvo type="num" val="0"/>
        <cfvo type="num" val="0.02"/>
      </iconSet>
    </cfRule>
  </conditionalFormatting>
  <conditionalFormatting sqref="S20">
    <cfRule type="cellIs" dxfId="35" priority="65" operator="lessThan">
      <formula>0</formula>
    </cfRule>
    <cfRule type="cellIs" dxfId="34" priority="66" operator="greaterThan">
      <formula>0</formula>
    </cfRule>
  </conditionalFormatting>
  <conditionalFormatting sqref="M20">
    <cfRule type="iconSet" priority="64">
      <iconSet iconSet="3Arrows">
        <cfvo type="percent" val="0"/>
        <cfvo type="num" val="0"/>
        <cfvo type="num" val="0.02"/>
      </iconSet>
    </cfRule>
  </conditionalFormatting>
  <conditionalFormatting sqref="G20 K20">
    <cfRule type="iconSet" priority="67">
      <iconSet iconSet="3Arrows">
        <cfvo type="percent" val="0"/>
        <cfvo type="num" val="0"/>
        <cfvo type="num" val="0.02"/>
      </iconSet>
    </cfRule>
  </conditionalFormatting>
  <conditionalFormatting sqref="N20">
    <cfRule type="iconSet" priority="63">
      <iconSet iconSet="3Arrows">
        <cfvo type="percent" val="0"/>
        <cfvo type="num" val="0"/>
        <cfvo type="num" val="0.02"/>
      </iconSet>
    </cfRule>
  </conditionalFormatting>
  <conditionalFormatting sqref="O20:Q20">
    <cfRule type="iconSet" priority="62">
      <iconSet iconSet="3Arrows">
        <cfvo type="percent" val="0"/>
        <cfvo type="num" val="0"/>
        <cfvo type="num" val="0.02"/>
      </iconSet>
    </cfRule>
  </conditionalFormatting>
  <conditionalFormatting sqref="AL21">
    <cfRule type="cellIs" dxfId="33" priority="59" operator="lessThan">
      <formula>0</formula>
    </cfRule>
    <cfRule type="cellIs" dxfId="32" priority="60" operator="greaterThan">
      <formula>0</formula>
    </cfRule>
  </conditionalFormatting>
  <conditionalFormatting sqref="AC21:AG21">
    <cfRule type="iconSet" priority="58">
      <iconSet iconSet="3Arrows">
        <cfvo type="percent" val="0"/>
        <cfvo type="num" val="0"/>
        <cfvo type="num" val="0.02"/>
      </iconSet>
    </cfRule>
  </conditionalFormatting>
  <conditionalFormatting sqref="Y21 AB21">
    <cfRule type="iconSet" priority="61">
      <iconSet iconSet="3Arrows">
        <cfvo type="percent" val="0"/>
        <cfvo type="num" val="0"/>
        <cfvo type="num" val="0.02"/>
      </iconSet>
    </cfRule>
  </conditionalFormatting>
  <conditionalFormatting sqref="S21">
    <cfRule type="cellIs" dxfId="31" priority="55" operator="lessThan">
      <formula>0</formula>
    </cfRule>
    <cfRule type="cellIs" dxfId="30" priority="56" operator="greaterThan">
      <formula>0</formula>
    </cfRule>
  </conditionalFormatting>
  <conditionalFormatting sqref="M21">
    <cfRule type="iconSet" priority="54">
      <iconSet iconSet="3Arrows">
        <cfvo type="percent" val="0"/>
        <cfvo type="num" val="0"/>
        <cfvo type="num" val="0.02"/>
      </iconSet>
    </cfRule>
  </conditionalFormatting>
  <conditionalFormatting sqref="G21 K21">
    <cfRule type="iconSet" priority="57">
      <iconSet iconSet="3Arrows">
        <cfvo type="percent" val="0"/>
        <cfvo type="num" val="0"/>
        <cfvo type="num" val="0.02"/>
      </iconSet>
    </cfRule>
  </conditionalFormatting>
  <conditionalFormatting sqref="N21">
    <cfRule type="iconSet" priority="53">
      <iconSet iconSet="3Arrows">
        <cfvo type="percent" val="0"/>
        <cfvo type="num" val="0"/>
        <cfvo type="num" val="0.02"/>
      </iconSet>
    </cfRule>
  </conditionalFormatting>
  <conditionalFormatting sqref="O21:Q21">
    <cfRule type="iconSet" priority="52">
      <iconSet iconSet="3Arrows">
        <cfvo type="percent" val="0"/>
        <cfvo type="num" val="0"/>
        <cfvo type="num" val="0.02"/>
      </iconSet>
    </cfRule>
  </conditionalFormatting>
  <conditionalFormatting sqref="S22">
    <cfRule type="cellIs" dxfId="29" priority="49" operator="lessThan">
      <formula>0</formula>
    </cfRule>
    <cfRule type="cellIs" dxfId="28" priority="50" operator="greaterThan">
      <formula>0</formula>
    </cfRule>
  </conditionalFormatting>
  <conditionalFormatting sqref="K22 G22 M22:Q22">
    <cfRule type="iconSet" priority="51">
      <iconSet iconSet="3Arrows">
        <cfvo type="percent" val="0"/>
        <cfvo type="num" val="0"/>
        <cfvo type="num" val="0.02"/>
      </iconSet>
    </cfRule>
  </conditionalFormatting>
  <conditionalFormatting sqref="S23">
    <cfRule type="cellIs" dxfId="27" priority="46" operator="lessThan">
      <formula>0</formula>
    </cfRule>
    <cfRule type="cellIs" dxfId="26" priority="47" operator="greaterThan">
      <formula>0</formula>
    </cfRule>
  </conditionalFormatting>
  <conditionalFormatting sqref="M23:Q23 G23 K23">
    <cfRule type="iconSet" priority="48">
      <iconSet iconSet="3Arrows">
        <cfvo type="percent" val="0"/>
        <cfvo type="num" val="0"/>
        <cfvo type="num" val="0.02"/>
      </iconSet>
    </cfRule>
  </conditionalFormatting>
  <conditionalFormatting sqref="S24">
    <cfRule type="cellIs" dxfId="25" priority="42" operator="lessThan">
      <formula>0</formula>
    </cfRule>
    <cfRule type="cellIs" dxfId="24" priority="43" operator="greaterThan">
      <formula>0</formula>
    </cfRule>
  </conditionalFormatting>
  <conditionalFormatting sqref="N24:Q24">
    <cfRule type="iconSet" priority="41">
      <iconSet iconSet="3Arrows">
        <cfvo type="percent" val="0"/>
        <cfvo type="num" val="0"/>
        <cfvo type="num" val="0.02"/>
      </iconSet>
    </cfRule>
  </conditionalFormatting>
  <conditionalFormatting sqref="M24">
    <cfRule type="iconSet" priority="40">
      <iconSet iconSet="3Arrows">
        <cfvo type="percent" val="0"/>
        <cfvo type="num" val="0"/>
        <cfvo type="num" val="0.02"/>
      </iconSet>
    </cfRule>
  </conditionalFormatting>
  <conditionalFormatting sqref="K24">
    <cfRule type="iconSet" priority="44">
      <iconSet iconSet="3Arrows">
        <cfvo type="percent" val="0"/>
        <cfvo type="num" val="0"/>
        <cfvo type="num" val="0.02"/>
      </iconSet>
    </cfRule>
  </conditionalFormatting>
  <conditionalFormatting sqref="G24">
    <cfRule type="iconSet" priority="45">
      <iconSet iconSet="3Arrows">
        <cfvo type="percent" val="0"/>
        <cfvo type="num" val="0"/>
        <cfvo type="num" val="0.02"/>
      </iconSet>
    </cfRule>
  </conditionalFormatting>
  <conditionalFormatting sqref="S25">
    <cfRule type="cellIs" dxfId="23" priority="37" operator="lessThan">
      <formula>0</formula>
    </cfRule>
    <cfRule type="cellIs" dxfId="22" priority="38" operator="greaterThan">
      <formula>0</formula>
    </cfRule>
  </conditionalFormatting>
  <conditionalFormatting sqref="M25:Q25 K25 G25">
    <cfRule type="iconSet" priority="39">
      <iconSet iconSet="3Arrows">
        <cfvo type="percent" val="0"/>
        <cfvo type="num" val="0"/>
        <cfvo type="num" val="0.02"/>
      </iconSet>
    </cfRule>
  </conditionalFormatting>
  <conditionalFormatting sqref="S26">
    <cfRule type="cellIs" dxfId="21" priority="33" operator="lessThan">
      <formula>0</formula>
    </cfRule>
    <cfRule type="cellIs" dxfId="20" priority="34" operator="greaterThan">
      <formula>0</formula>
    </cfRule>
  </conditionalFormatting>
  <conditionalFormatting sqref="M26:Q26">
    <cfRule type="iconSet" priority="35">
      <iconSet iconSet="3Arrows">
        <cfvo type="percent" val="0"/>
        <cfvo type="num" val="0"/>
        <cfvo type="num" val="0.02"/>
      </iconSet>
    </cfRule>
  </conditionalFormatting>
  <conditionalFormatting sqref="G26 K26">
    <cfRule type="iconSet" priority="36">
      <iconSet iconSet="3Arrows">
        <cfvo type="percent" val="0"/>
        <cfvo type="num" val="0"/>
        <cfvo type="num" val="0.02"/>
      </iconSet>
    </cfRule>
  </conditionalFormatting>
  <conditionalFormatting sqref="S27">
    <cfRule type="cellIs" dxfId="19" priority="29" operator="lessThan">
      <formula>0</formula>
    </cfRule>
    <cfRule type="cellIs" dxfId="18" priority="30" operator="greaterThan">
      <formula>0</formula>
    </cfRule>
  </conditionalFormatting>
  <conditionalFormatting sqref="K27 G27">
    <cfRule type="iconSet" priority="31">
      <iconSet iconSet="3Arrows">
        <cfvo type="percent" val="0"/>
        <cfvo type="num" val="0"/>
        <cfvo type="num" val="0.02"/>
      </iconSet>
    </cfRule>
  </conditionalFormatting>
  <conditionalFormatting sqref="M27:Q27">
    <cfRule type="iconSet" priority="32">
      <iconSet iconSet="3Arrows">
        <cfvo type="percent" val="0"/>
        <cfvo type="num" val="0"/>
        <cfvo type="num" val="0.02"/>
      </iconSet>
    </cfRule>
  </conditionalFormatting>
  <conditionalFormatting sqref="S28">
    <cfRule type="cellIs" dxfId="17" priority="26" operator="lessThan">
      <formula>0</formula>
    </cfRule>
    <cfRule type="cellIs" dxfId="16" priority="27" operator="greaterThan">
      <formula>0</formula>
    </cfRule>
  </conditionalFormatting>
  <conditionalFormatting sqref="M28:Q28">
    <cfRule type="iconSet" priority="25">
      <iconSet iconSet="3Arrows">
        <cfvo type="percent" val="0"/>
        <cfvo type="num" val="0"/>
        <cfvo type="num" val="0.02"/>
      </iconSet>
    </cfRule>
  </conditionalFormatting>
  <conditionalFormatting sqref="K28 G28">
    <cfRule type="iconSet" priority="28">
      <iconSet iconSet="3Arrows">
        <cfvo type="percent" val="0"/>
        <cfvo type="num" val="0"/>
        <cfvo type="num" val="0.02"/>
      </iconSet>
    </cfRule>
  </conditionalFormatting>
  <conditionalFormatting sqref="S29">
    <cfRule type="cellIs" dxfId="15" priority="22" operator="lessThan">
      <formula>0</formula>
    </cfRule>
    <cfRule type="cellIs" dxfId="14" priority="23" operator="greaterThan">
      <formula>0</formula>
    </cfRule>
  </conditionalFormatting>
  <conditionalFormatting sqref="M29:Q29">
    <cfRule type="iconSet" priority="21">
      <iconSet iconSet="3Arrows">
        <cfvo type="percent" val="0"/>
        <cfvo type="num" val="0"/>
        <cfvo type="num" val="0.02"/>
      </iconSet>
    </cfRule>
  </conditionalFormatting>
  <conditionalFormatting sqref="G29 K29">
    <cfRule type="iconSet" priority="24">
      <iconSet iconSet="3Arrows">
        <cfvo type="percent" val="0"/>
        <cfvo type="num" val="0"/>
        <cfvo type="num" val="0.02"/>
      </iconSet>
    </cfRule>
  </conditionalFormatting>
  <conditionalFormatting sqref="S30">
    <cfRule type="cellIs" dxfId="13" priority="18" operator="lessThan">
      <formula>0</formula>
    </cfRule>
    <cfRule type="cellIs" dxfId="12" priority="19" operator="greaterThan">
      <formula>0</formula>
    </cfRule>
  </conditionalFormatting>
  <conditionalFormatting sqref="M30:Q30">
    <cfRule type="iconSet" priority="17">
      <iconSet iconSet="3Arrows">
        <cfvo type="percent" val="0"/>
        <cfvo type="num" val="0"/>
        <cfvo type="num" val="0.02"/>
      </iconSet>
    </cfRule>
  </conditionalFormatting>
  <conditionalFormatting sqref="G30 K30">
    <cfRule type="iconSet" priority="20">
      <iconSet iconSet="3Arrows">
        <cfvo type="percent" val="0"/>
        <cfvo type="num" val="0"/>
        <cfvo type="num" val="0.02"/>
      </iconSet>
    </cfRule>
  </conditionalFormatting>
  <conditionalFormatting sqref="S31">
    <cfRule type="cellIs" dxfId="11" priority="14" operator="lessThan">
      <formula>0</formula>
    </cfRule>
    <cfRule type="cellIs" dxfId="10" priority="15" operator="greaterThan">
      <formula>0</formula>
    </cfRule>
  </conditionalFormatting>
  <conditionalFormatting sqref="G31 K31 M31:Q31">
    <cfRule type="iconSet" priority="16">
      <iconSet iconSet="3Arrows">
        <cfvo type="percent" val="0"/>
        <cfvo type="num" val="0"/>
        <cfvo type="num" val="0.02"/>
      </iconSet>
    </cfRule>
  </conditionalFormatting>
  <conditionalFormatting sqref="S32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M32:Q32 G32 K32">
    <cfRule type="iconSet" priority="13">
      <iconSet iconSet="3Arrows">
        <cfvo type="percent" val="0"/>
        <cfvo type="num" val="0"/>
        <cfvo type="num" val="0.02"/>
      </iconSet>
    </cfRule>
  </conditionalFormatting>
  <conditionalFormatting sqref="AL33"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AC33:AG33">
    <cfRule type="iconSet" priority="7">
      <iconSet iconSet="3Arrows">
        <cfvo type="percent" val="0"/>
        <cfvo type="num" val="0"/>
        <cfvo type="num" val="0.02"/>
      </iconSet>
    </cfRule>
  </conditionalFormatting>
  <conditionalFormatting sqref="S33">
    <cfRule type="cellIs" dxfId="5" priority="4" operator="lessThan">
      <formula>0</formula>
    </cfRule>
    <cfRule type="cellIs" dxfId="4" priority="5" operator="greaterThan">
      <formula>0</formula>
    </cfRule>
  </conditionalFormatting>
  <conditionalFormatting sqref="M33">
    <cfRule type="iconSet" priority="3">
      <iconSet iconSet="3Arrows">
        <cfvo type="percent" val="0"/>
        <cfvo type="num" val="0"/>
        <cfvo type="num" val="0.02"/>
      </iconSet>
    </cfRule>
  </conditionalFormatting>
  <conditionalFormatting sqref="G33 K33">
    <cfRule type="iconSet" priority="6">
      <iconSet iconSet="3Arrows">
        <cfvo type="percent" val="0"/>
        <cfvo type="num" val="0"/>
        <cfvo type="num" val="0.02"/>
      </iconSet>
    </cfRule>
  </conditionalFormatting>
  <conditionalFormatting sqref="N33:P33">
    <cfRule type="iconSet" priority="2">
      <iconSet iconSet="3Arrows">
        <cfvo type="percent" val="0"/>
        <cfvo type="num" val="0"/>
        <cfvo type="num" val="0.02"/>
      </iconSet>
    </cfRule>
  </conditionalFormatting>
  <conditionalFormatting sqref="Q33">
    <cfRule type="iconSet" priority="1">
      <iconSet iconSet="3Arrows">
        <cfvo type="percent" val="0"/>
        <cfvo type="num" val="0"/>
        <cfvo type="num" val="0.02"/>
      </iconSet>
    </cfRule>
  </conditionalFormatting>
  <conditionalFormatting sqref="Y33 AB33">
    <cfRule type="iconSet" priority="10">
      <iconSet iconSet="3Arrows">
        <cfvo type="percent" val="0"/>
        <cfvo type="num" val="0"/>
        <cfvo type="num" val="0.02"/>
      </iconSet>
    </cfRule>
  </conditionalFormatting>
  <dataValidations count="4">
    <dataValidation type="list" showInputMessage="1" showErrorMessage="1" sqref="M25:M33 AC28:AC33">
      <formula1>AssetClass</formula1>
    </dataValidation>
    <dataValidation showInputMessage="1" showErrorMessage="1" promptTitle="Update Value" prompt="Double-Click anywhere in this row to update this rows price" sqref="A25:A33 T28:T33"/>
    <dataValidation type="list" showInputMessage="1" showErrorMessage="1" sqref="N25:N33 O25:O33">
      <formula1>INDIRECT(SUBSTITUTE(SUBSTITUTE(M25,M25,M25&amp;"_"&amp;$M25)," ","_"))</formula1>
    </dataValidation>
    <dataValidation type="list" showInputMessage="1" showErrorMessage="1" sqref="AF28:AF33 AG28:AG33 AD28:AD33 AE28:AE33">
      <formula1>INDIRECT(SUBSTITUTE(SUBSTITUTE(AC28,AC28,AC28&amp;"_"&amp;$AC28)," ","_"))</formula1>
    </dataValidation>
  </dataValidations>
  <hyperlinks>
    <hyperlink ref="C24" r:id="rId1" display="https://meitav.viewtrade.com/secure/orders/todaysActivity.jsp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9" sqref="D9"/>
    </sheetView>
  </sheetViews>
  <sheetFormatPr defaultColWidth="8.81640625" defaultRowHeight="14.5" x14ac:dyDescent="0.35"/>
  <cols>
    <col min="1" max="10" width="8.81640625" style="23" customWidth="1"/>
    <col min="11" max="16384" width="8.81640625" style="23"/>
  </cols>
  <sheetData>
    <row r="1" spans="1:9" ht="14.4" customHeight="1" x14ac:dyDescent="0.35">
      <c r="B1" t="s">
        <v>12</v>
      </c>
      <c r="C1" t="s">
        <v>175</v>
      </c>
    </row>
    <row r="2" spans="1:9" x14ac:dyDescent="0.35">
      <c r="A2" s="26" t="s">
        <v>238</v>
      </c>
      <c r="B2" s="25">
        <v>38</v>
      </c>
      <c r="C2" s="25">
        <v>178.96</v>
      </c>
      <c r="D2">
        <f>B2*C2</f>
        <v>6800.4800000000005</v>
      </c>
    </row>
    <row r="3" spans="1:9" ht="14.4" customHeight="1" x14ac:dyDescent="0.35">
      <c r="A3" s="26" t="s">
        <v>239</v>
      </c>
      <c r="B3" s="25">
        <v>118</v>
      </c>
      <c r="C3" s="24">
        <v>242.2</v>
      </c>
      <c r="D3">
        <f>B3*C3</f>
        <v>28579.599999999999</v>
      </c>
    </row>
    <row r="4" spans="1:9" ht="14.4" customHeight="1" x14ac:dyDescent="0.35">
      <c r="B4">
        <f>SUM(B2:B3)</f>
        <v>156</v>
      </c>
      <c r="C4" s="8">
        <f>D4/B4</f>
        <v>226.79538461538462</v>
      </c>
      <c r="D4">
        <f>SUM(D2:D3)</f>
        <v>35380.080000000002</v>
      </c>
    </row>
    <row r="5" spans="1:9" ht="14.4" customHeight="1" x14ac:dyDescent="0.35">
      <c r="G5">
        <v>45756.105000000003</v>
      </c>
      <c r="H5">
        <v>1141.05</v>
      </c>
      <c r="I5">
        <f>G5/H5*100</f>
        <v>4010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Portfolio</vt:lpstr>
      <vt:lpstr>constants</vt:lpstr>
      <vt:lpstr>Sold</vt:lpstr>
      <vt:lpstr>Ave.Price.Calc</vt:lpstr>
      <vt:lpstr>Dollar_Shekel</vt:lpstr>
      <vt:lpstr>USD2ILS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2017-06-10T12:59:20Z</dcterms:created>
  <dcterms:modified xsi:type="dcterms:W3CDTF">2018-10-13T15:54:58Z</dcterms:modified>
</cp:coreProperties>
</file>