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ola/Desktop/excel/"/>
    </mc:Choice>
  </mc:AlternateContent>
  <xr:revisionPtr revIDLastSave="0" documentId="13_ncr:1_{A6B8156D-E9CD-F34B-BE76-873CA90869CF}" xr6:coauthVersionLast="32" xr6:coauthVersionMax="32" xr10:uidLastSave="{00000000-0000-0000-0000-000000000000}"/>
  <bookViews>
    <workbookView xWindow="27280" yWindow="-1280" windowWidth="32600" windowHeight="160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1" l="1"/>
  <c r="T20" i="1"/>
  <c r="S20" i="1"/>
  <c r="R20" i="1"/>
  <c r="U17" i="1"/>
  <c r="T17" i="1"/>
  <c r="S17" i="1"/>
  <c r="R17" i="1"/>
  <c r="J69" i="1" l="1"/>
  <c r="L96" i="1" s="1"/>
  <c r="J65" i="1" l="1"/>
  <c r="L92" i="1" s="1"/>
  <c r="J70" i="1"/>
  <c r="L97" i="1" s="1"/>
  <c r="J67" i="1"/>
  <c r="L94" i="1" s="1"/>
  <c r="J64" i="1"/>
  <c r="L91" i="1" s="1"/>
  <c r="L90" i="1"/>
  <c r="J68" i="1"/>
  <c r="L95" i="1" s="1"/>
  <c r="J66" i="1"/>
  <c r="L93" i="1" s="1"/>
  <c r="Q17" i="1"/>
  <c r="Q20" i="1" s="1"/>
  <c r="P17" i="1"/>
  <c r="P20" i="1" s="1"/>
  <c r="O17" i="1"/>
  <c r="O20" i="1" s="1"/>
  <c r="N17" i="1"/>
  <c r="N20" i="1" s="1"/>
  <c r="U16" i="1"/>
  <c r="T16" i="1"/>
  <c r="S16" i="1"/>
  <c r="R16" i="1"/>
  <c r="Q16" i="1"/>
  <c r="P16" i="1"/>
  <c r="O16" i="1"/>
  <c r="N16" i="1"/>
  <c r="I30" i="1" l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30" i="1"/>
  <c r="B29" i="1"/>
  <c r="B28" i="1"/>
  <c r="B27" i="1"/>
  <c r="B25" i="1"/>
  <c r="J14" i="1"/>
  <c r="G14" i="1"/>
  <c r="F14" i="1"/>
  <c r="C14" i="1"/>
  <c r="J12" i="1"/>
  <c r="G12" i="1"/>
  <c r="E12" i="1"/>
  <c r="I12" i="1"/>
  <c r="H12" i="1"/>
  <c r="F12" i="1"/>
  <c r="J13" i="1"/>
  <c r="I13" i="1"/>
  <c r="H24" i="1" s="1"/>
  <c r="H13" i="1"/>
  <c r="G13" i="1"/>
  <c r="F13" i="1"/>
  <c r="E13" i="1"/>
  <c r="D13" i="1"/>
  <c r="C13" i="1"/>
  <c r="D12" i="1"/>
  <c r="C12" i="1"/>
  <c r="J9" i="1"/>
  <c r="J8" i="1"/>
  <c r="C68" i="1" s="1"/>
  <c r="J7" i="1"/>
  <c r="J6" i="1"/>
  <c r="J5" i="1"/>
  <c r="J4" i="1"/>
  <c r="C64" i="1" s="1"/>
  <c r="J3" i="1"/>
  <c r="J2" i="1"/>
  <c r="I9" i="1"/>
  <c r="I8" i="1"/>
  <c r="I7" i="1"/>
  <c r="I6" i="1"/>
  <c r="I5" i="1"/>
  <c r="I4" i="1"/>
  <c r="I3" i="1"/>
  <c r="I2" i="1"/>
  <c r="D63" i="1" l="1"/>
  <c r="B64" i="1"/>
  <c r="B65" i="1"/>
  <c r="D64" i="1"/>
  <c r="B61" i="1"/>
  <c r="D68" i="1"/>
  <c r="C65" i="1"/>
  <c r="E64" i="1"/>
  <c r="C61" i="1"/>
  <c r="E68" i="1"/>
  <c r="D67" i="1"/>
  <c r="B68" i="1"/>
  <c r="C23" i="1"/>
  <c r="C63" i="1"/>
  <c r="E62" i="1"/>
  <c r="B66" i="1"/>
  <c r="D65" i="1"/>
  <c r="B67" i="1"/>
  <c r="D66" i="1"/>
  <c r="G23" i="1"/>
  <c r="C67" i="1"/>
  <c r="E66" i="1"/>
  <c r="F22" i="1"/>
  <c r="B62" i="1"/>
  <c r="D61" i="1"/>
  <c r="B23" i="1"/>
  <c r="C62" i="1"/>
  <c r="E61" i="1"/>
  <c r="B22" i="1"/>
  <c r="D62" i="1"/>
  <c r="B63" i="1"/>
  <c r="H23" i="1"/>
  <c r="E67" i="1"/>
  <c r="D23" i="1"/>
  <c r="E63" i="1"/>
  <c r="F23" i="1"/>
  <c r="E65" i="1"/>
  <c r="C66" i="1"/>
  <c r="H22" i="1"/>
  <c r="D24" i="1"/>
  <c r="D22" i="1"/>
  <c r="G22" i="1"/>
  <c r="E24" i="1"/>
  <c r="C22" i="1"/>
  <c r="G24" i="1"/>
  <c r="C24" i="1"/>
  <c r="I24" i="1"/>
  <c r="B24" i="1"/>
  <c r="E22" i="1"/>
  <c r="I22" i="1"/>
  <c r="E23" i="1"/>
  <c r="I23" i="1"/>
  <c r="F24" i="1"/>
  <c r="C33" i="1" l="1"/>
  <c r="C38" i="1" s="1"/>
  <c r="O28" i="1" s="1"/>
  <c r="G32" i="1"/>
  <c r="F33" i="1"/>
  <c r="F38" i="1" s="1"/>
  <c r="R28" i="1" s="1"/>
  <c r="R14" i="1" s="1"/>
  <c r="E32" i="1"/>
  <c r="D32" i="1"/>
  <c r="D33" i="1"/>
  <c r="D38" i="1" s="1"/>
  <c r="P28" i="1" s="1"/>
  <c r="P15" i="1" s="1"/>
  <c r="P18" i="1" s="1"/>
  <c r="B33" i="1"/>
  <c r="B38" i="1" s="1"/>
  <c r="N28" i="1" s="1"/>
  <c r="N15" i="1" s="1"/>
  <c r="N18" i="1" s="1"/>
  <c r="D31" i="1"/>
  <c r="D37" i="1" s="1"/>
  <c r="P27" i="1" s="1"/>
  <c r="F32" i="1"/>
  <c r="G33" i="1"/>
  <c r="G38" i="1" s="1"/>
  <c r="S28" i="1" s="1"/>
  <c r="S14" i="1" s="1"/>
  <c r="H31" i="1"/>
  <c r="H37" i="1" s="1"/>
  <c r="T27" i="1" s="1"/>
  <c r="O15" i="1"/>
  <c r="O18" i="1" s="1"/>
  <c r="O14" i="1"/>
  <c r="H32" i="1"/>
  <c r="H39" i="1" s="1"/>
  <c r="H33" i="1"/>
  <c r="H38" i="1" s="1"/>
  <c r="T28" i="1" s="1"/>
  <c r="G31" i="1"/>
  <c r="B32" i="1"/>
  <c r="B39" i="1" s="1"/>
  <c r="I31" i="1"/>
  <c r="I37" i="1" s="1"/>
  <c r="U27" i="1" s="1"/>
  <c r="B31" i="1"/>
  <c r="B37" i="1" s="1"/>
  <c r="F31" i="1"/>
  <c r="C31" i="1"/>
  <c r="C37" i="1" s="1"/>
  <c r="O27" i="1" s="1"/>
  <c r="C32" i="1"/>
  <c r="C39" i="1" s="1"/>
  <c r="I32" i="1"/>
  <c r="I39" i="1" s="1"/>
  <c r="E31" i="1"/>
  <c r="E33" i="1"/>
  <c r="E38" i="1" s="1"/>
  <c r="Q28" i="1" s="1"/>
  <c r="I33" i="1"/>
  <c r="I38" i="1" s="1"/>
  <c r="U28" i="1" s="1"/>
  <c r="E39" i="1" l="1"/>
  <c r="Q29" i="1" s="1"/>
  <c r="G39" i="1"/>
  <c r="S29" i="1" s="1"/>
  <c r="F39" i="1"/>
  <c r="R29" i="1" s="1"/>
  <c r="D39" i="1"/>
  <c r="D47" i="1" s="1"/>
  <c r="P3" i="1" s="1"/>
  <c r="P6" i="1" s="1"/>
  <c r="R15" i="1"/>
  <c r="R18" i="1" s="1"/>
  <c r="B47" i="1"/>
  <c r="N3" i="1" s="1"/>
  <c r="N6" i="1" s="1"/>
  <c r="H17" i="1"/>
  <c r="P14" i="1"/>
  <c r="S15" i="1"/>
  <c r="S18" i="1" s="1"/>
  <c r="N14" i="1"/>
  <c r="U14" i="1"/>
  <c r="U15" i="1"/>
  <c r="U18" i="1" s="1"/>
  <c r="Q14" i="1"/>
  <c r="Q15" i="1"/>
  <c r="Q18" i="1" s="1"/>
  <c r="T14" i="1"/>
  <c r="T15" i="1"/>
  <c r="T18" i="1" s="1"/>
  <c r="O29" i="1"/>
  <c r="O25" i="1" s="1"/>
  <c r="G37" i="1"/>
  <c r="E37" i="1"/>
  <c r="Q27" i="1" s="1"/>
  <c r="F37" i="1"/>
  <c r="U29" i="1"/>
  <c r="U25" i="1" s="1"/>
  <c r="N27" i="1"/>
  <c r="H47" i="1"/>
  <c r="T3" i="1" s="1"/>
  <c r="D40" i="1" l="1"/>
  <c r="P29" i="1"/>
  <c r="P25" i="1" s="1"/>
  <c r="Q25" i="1"/>
  <c r="N29" i="1"/>
  <c r="N25" i="1" s="1"/>
  <c r="B40" i="1"/>
  <c r="N13" i="1" s="1"/>
  <c r="C40" i="1"/>
  <c r="O13" i="1" s="1"/>
  <c r="P13" i="1"/>
  <c r="D41" i="1"/>
  <c r="D42" i="1"/>
  <c r="E40" i="1"/>
  <c r="G47" i="1"/>
  <c r="S3" i="1" s="1"/>
  <c r="S6" i="1" s="1"/>
  <c r="S27" i="1"/>
  <c r="S25" i="1" s="1"/>
  <c r="F47" i="1"/>
  <c r="R3" i="1" s="1"/>
  <c r="R6" i="1" s="1"/>
  <c r="R27" i="1"/>
  <c r="R25" i="1" s="1"/>
  <c r="E47" i="1"/>
  <c r="Q3" i="1" s="1"/>
  <c r="Q6" i="1" s="1"/>
  <c r="I40" i="1"/>
  <c r="U13" i="1" s="1"/>
  <c r="C47" i="1"/>
  <c r="O3" i="1" s="1"/>
  <c r="O6" i="1" s="1"/>
  <c r="I47" i="1"/>
  <c r="U3" i="1" s="1"/>
  <c r="H40" i="1"/>
  <c r="T29" i="1"/>
  <c r="T25" i="1" s="1"/>
  <c r="F40" i="1"/>
  <c r="G40" i="1"/>
  <c r="B41" i="1" l="1"/>
  <c r="B44" i="1" s="1"/>
  <c r="B45" i="1" s="1"/>
  <c r="N5" i="1" s="1"/>
  <c r="N8" i="1" s="1"/>
  <c r="C41" i="1"/>
  <c r="C44" i="1" s="1"/>
  <c r="C45" i="1" s="1"/>
  <c r="O5" i="1" s="1"/>
  <c r="O8" i="1" s="1"/>
  <c r="B42" i="1"/>
  <c r="C42" i="1"/>
  <c r="B43" i="1"/>
  <c r="D44" i="1"/>
  <c r="D45" i="1" s="1"/>
  <c r="P5" i="1" s="1"/>
  <c r="P8" i="1" s="1"/>
  <c r="D43" i="1"/>
  <c r="D46" i="1" s="1"/>
  <c r="P4" i="1" s="1"/>
  <c r="I42" i="1"/>
  <c r="I41" i="1"/>
  <c r="I44" i="1" s="1"/>
  <c r="I45" i="1" s="1"/>
  <c r="U5" i="1" s="1"/>
  <c r="Q13" i="1"/>
  <c r="E42" i="1"/>
  <c r="E41" i="1"/>
  <c r="T13" i="1"/>
  <c r="H42" i="1"/>
  <c r="H41" i="1"/>
  <c r="S13" i="1"/>
  <c r="G41" i="1"/>
  <c r="G42" i="1"/>
  <c r="R13" i="1"/>
  <c r="F41" i="1"/>
  <c r="F42" i="1"/>
  <c r="C43" i="1" l="1"/>
  <c r="B46" i="1"/>
  <c r="N4" i="1" s="1"/>
  <c r="N21" i="1" s="1"/>
  <c r="N24" i="1" s="1"/>
  <c r="C46" i="1"/>
  <c r="O4" i="1" s="1"/>
  <c r="O21" i="1" s="1"/>
  <c r="O24" i="1" s="1"/>
  <c r="I43" i="1"/>
  <c r="I46" i="1" s="1"/>
  <c r="U4" i="1" s="1"/>
  <c r="U19" i="1" s="1"/>
  <c r="P21" i="1"/>
  <c r="P24" i="1" s="1"/>
  <c r="P7" i="1"/>
  <c r="P19" i="1"/>
  <c r="E44" i="1"/>
  <c r="E45" i="1" s="1"/>
  <c r="Q5" i="1" s="1"/>
  <c r="Q8" i="1" s="1"/>
  <c r="E43" i="1"/>
  <c r="E46" i="1" s="1"/>
  <c r="Q4" i="1" s="1"/>
  <c r="H44" i="1"/>
  <c r="H45" i="1" s="1"/>
  <c r="T5" i="1" s="1"/>
  <c r="H43" i="1"/>
  <c r="H46" i="1" s="1"/>
  <c r="T4" i="1" s="1"/>
  <c r="G43" i="1"/>
  <c r="G46" i="1" s="1"/>
  <c r="S4" i="1" s="1"/>
  <c r="G44" i="1"/>
  <c r="G45" i="1" s="1"/>
  <c r="S5" i="1" s="1"/>
  <c r="S8" i="1" s="1"/>
  <c r="F44" i="1"/>
  <c r="F45" i="1" s="1"/>
  <c r="R5" i="1" s="1"/>
  <c r="R8" i="1" s="1"/>
  <c r="F43" i="1"/>
  <c r="F46" i="1" s="1"/>
  <c r="R4" i="1" s="1"/>
  <c r="N19" i="1" l="1"/>
  <c r="N23" i="1" s="1"/>
  <c r="N7" i="1"/>
  <c r="O7" i="1"/>
  <c r="O19" i="1"/>
  <c r="O23" i="1" s="1"/>
  <c r="U21" i="1"/>
  <c r="U24" i="1" s="1"/>
  <c r="P23" i="1"/>
  <c r="P22" i="1"/>
  <c r="Q21" i="1"/>
  <c r="Q24" i="1" s="1"/>
  <c r="Q7" i="1"/>
  <c r="Q19" i="1"/>
  <c r="U22" i="1"/>
  <c r="U23" i="1"/>
  <c r="S21" i="1"/>
  <c r="S24" i="1" s="1"/>
  <c r="S19" i="1"/>
  <c r="R21" i="1"/>
  <c r="R24" i="1" s="1"/>
  <c r="R19" i="1"/>
  <c r="T21" i="1"/>
  <c r="T24" i="1" s="1"/>
  <c r="T19" i="1"/>
  <c r="N22" i="1"/>
  <c r="R7" i="1"/>
  <c r="S7" i="1"/>
  <c r="O22" i="1" l="1"/>
  <c r="Q22" i="1"/>
  <c r="Q23" i="1"/>
  <c r="S23" i="1"/>
  <c r="S22" i="1"/>
  <c r="T22" i="1"/>
  <c r="T23" i="1"/>
  <c r="R23" i="1"/>
  <c r="R22" i="1"/>
</calcChain>
</file>

<file path=xl/sharedStrings.xml><?xml version="1.0" encoding="utf-8"?>
<sst xmlns="http://schemas.openxmlformats.org/spreadsheetml/2006/main" count="89" uniqueCount="84">
  <si>
    <t>SideLength of Hexagon</t>
  </si>
  <si>
    <t>CoxaBodyCenterOffset</t>
  </si>
  <si>
    <t>X</t>
  </si>
  <si>
    <t>Z</t>
  </si>
  <si>
    <t>BodyCoxaOffsetX</t>
  </si>
  <si>
    <t>Dimension</t>
  </si>
  <si>
    <t>BodyCoxaOffsetZ</t>
  </si>
  <si>
    <t>Coxa Length</t>
  </si>
  <si>
    <t>BodyCoxaOffset</t>
  </si>
  <si>
    <t>Femur Length</t>
  </si>
  <si>
    <t>Tibia Length</t>
  </si>
  <si>
    <t>Init Feet Position</t>
  </si>
  <si>
    <t>Leg Num</t>
  </si>
  <si>
    <t>FeetPosX (wrt coxa)</t>
  </si>
  <si>
    <t>FeetPosY (wrt coxa)</t>
  </si>
  <si>
    <t>FeetPosZ (wrt coxa)</t>
  </si>
  <si>
    <t>Center</t>
  </si>
  <si>
    <t>Y</t>
  </si>
  <si>
    <t>mm</t>
  </si>
  <si>
    <t>Inputs</t>
  </si>
  <si>
    <t>PosX</t>
  </si>
  <si>
    <t>PosY</t>
  </si>
  <si>
    <t>PosZ</t>
  </si>
  <si>
    <t>RotX</t>
  </si>
  <si>
    <t>RotY</t>
  </si>
  <si>
    <t>RotZ</t>
  </si>
  <si>
    <t>IK Algor. 2</t>
  </si>
  <si>
    <t>Body IK</t>
  </si>
  <si>
    <t>LegNum</t>
  </si>
  <si>
    <t>TotalX</t>
  </si>
  <si>
    <t>TotalZ</t>
  </si>
  <si>
    <t>TotalY</t>
  </si>
  <si>
    <t>sin(rotX)</t>
  </si>
  <si>
    <t>cos(rotX)</t>
  </si>
  <si>
    <t>sin(rotZ)</t>
  </si>
  <si>
    <t>cos(rotZ)</t>
  </si>
  <si>
    <t>sin(rotY+rotationY)</t>
  </si>
  <si>
    <t>cos(rotY+rotationY)</t>
  </si>
  <si>
    <t>BodyIkX</t>
  </si>
  <si>
    <t>BodyIkZ</t>
  </si>
  <si>
    <t>BodyIkY</t>
  </si>
  <si>
    <t>Leg IK</t>
  </si>
  <si>
    <t>New PosX</t>
  </si>
  <si>
    <t>New PosY</t>
  </si>
  <si>
    <t>New PosZ</t>
  </si>
  <si>
    <t>CoxaFeetDist</t>
  </si>
  <si>
    <t>IKSW</t>
  </si>
  <si>
    <t>IKA1</t>
  </si>
  <si>
    <t>IKA2</t>
  </si>
  <si>
    <t>TAngle</t>
  </si>
  <si>
    <t>IKTibiaAngle</t>
  </si>
  <si>
    <t>IKFemurAngle</t>
  </si>
  <si>
    <t>IKCoxaAngle</t>
  </si>
  <si>
    <t>l1</t>
  </si>
  <si>
    <t>alpha1</t>
  </si>
  <si>
    <t>alpha2</t>
  </si>
  <si>
    <t>Legs Angles</t>
  </si>
  <si>
    <t>Coxa</t>
  </si>
  <si>
    <t>Femur</t>
  </si>
  <si>
    <t>Tibia</t>
  </si>
  <si>
    <t>Display Data</t>
  </si>
  <si>
    <t>LegLengthXZ</t>
  </si>
  <si>
    <t>CoxaStartPosY</t>
  </si>
  <si>
    <t>CoxaEndPosY</t>
  </si>
  <si>
    <t>CoxaStartPosXZ</t>
  </si>
  <si>
    <t>CoxaEndPosXZ</t>
  </si>
  <si>
    <t>FemurStartPosY</t>
  </si>
  <si>
    <t>FemurEndPosY</t>
  </si>
  <si>
    <t>FemurStartPosXZ</t>
  </si>
  <si>
    <t>FemurEndPosXZ</t>
  </si>
  <si>
    <t>TibiaStartPosY</t>
  </si>
  <si>
    <t>TibiaEndPosY</t>
  </si>
  <si>
    <t>TibiaStartPosXZ</t>
  </si>
  <si>
    <t>TibiaEndPosXZ</t>
  </si>
  <si>
    <t>FeetPosX</t>
  </si>
  <si>
    <t>FeetPosY</t>
  </si>
  <si>
    <t>FeetPosZ</t>
  </si>
  <si>
    <t>Body Display</t>
  </si>
  <si>
    <t>Body</t>
  </si>
  <si>
    <t>X1</t>
  </si>
  <si>
    <t>Z1</t>
  </si>
  <si>
    <t>X2</t>
  </si>
  <si>
    <t>Z2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</si>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</sst>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EFFC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/>
    <xf numFmtId="0" fontId="0" fillId="0" borderId="3" xfId="0" applyBorder="1"/>
    <xf numFmtId="164" fontId="0" fillId="4" borderId="9" xfId="0" applyNumberFormat="1" applyFill="1" applyBorder="1"/>
    <xf numFmtId="0" fontId="0" fillId="0" borderId="9" xfId="0" applyBorder="1"/>
    <xf numFmtId="164" fontId="0" fillId="4" borderId="0" xfId="0" applyNumberFormat="1" applyFill="1" applyBorder="1"/>
    <xf numFmtId="164" fontId="0" fillId="4" borderId="10" xfId="0" applyNumberFormat="1" applyFill="1" applyBorder="1"/>
    <xf numFmtId="0" fontId="0" fillId="0" borderId="11" xfId="0" applyBorder="1"/>
    <xf numFmtId="0" fontId="0" fillId="0" borderId="0" xfId="0" applyBorder="1"/>
    <xf numFmtId="164" fontId="0" fillId="4" borderId="12" xfId="0" applyNumberFormat="1" applyFont="1" applyFill="1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164" fontId="0" fillId="4" borderId="14" xfId="0" applyNumberFormat="1" applyFont="1" applyFill="1" applyBorder="1"/>
    <xf numFmtId="164" fontId="0" fillId="4" borderId="12" xfId="0" applyNumberFormat="1" applyFill="1" applyBorder="1"/>
    <xf numFmtId="0" fontId="0" fillId="0" borderId="10" xfId="0" applyBorder="1"/>
    <xf numFmtId="164" fontId="0" fillId="4" borderId="14" xfId="0" applyNumberFormat="1" applyFill="1" applyBorder="1"/>
    <xf numFmtId="0" fontId="0" fillId="5" borderId="8" xfId="0" applyFill="1" applyBorder="1"/>
    <xf numFmtId="0" fontId="0" fillId="0" borderId="14" xfId="0" applyBorder="1"/>
    <xf numFmtId="164" fontId="0" fillId="4" borderId="8" xfId="0" applyNumberFormat="1" applyFill="1" applyBorder="1"/>
    <xf numFmtId="0" fontId="0" fillId="0" borderId="12" xfId="0" applyFill="1" applyBorder="1"/>
    <xf numFmtId="0" fontId="0" fillId="2" borderId="3" xfId="0" applyFill="1" applyBorder="1"/>
    <xf numFmtId="0" fontId="0" fillId="2" borderId="2" xfId="0" applyFill="1" applyBorder="1"/>
    <xf numFmtId="0" fontId="0" fillId="0" borderId="4" xfId="0" applyBorder="1"/>
    <xf numFmtId="0" fontId="0" fillId="0" borderId="6" xfId="0" applyFill="1" applyBorder="1"/>
    <xf numFmtId="0" fontId="0" fillId="0" borderId="5" xfId="0" applyFill="1" applyBorder="1"/>
    <xf numFmtId="164" fontId="4" fillId="6" borderId="1" xfId="0" applyNumberFormat="1" applyFont="1" applyFill="1" applyBorder="1"/>
    <xf numFmtId="164" fontId="0" fillId="6" borderId="3" xfId="0" applyNumberFormat="1" applyFill="1" applyBorder="1"/>
    <xf numFmtId="164" fontId="0" fillId="6" borderId="2" xfId="0" applyNumberFormat="1" applyFill="1" applyBorder="1"/>
    <xf numFmtId="164" fontId="0" fillId="6" borderId="11" xfId="0" applyNumberFormat="1" applyFill="1" applyBorder="1"/>
    <xf numFmtId="164" fontId="0" fillId="6" borderId="0" xfId="0" applyNumberFormat="1" applyFill="1" applyBorder="1"/>
    <xf numFmtId="164" fontId="0" fillId="6" borderId="10" xfId="0" applyNumberFormat="1" applyFill="1" applyBorder="1"/>
    <xf numFmtId="0" fontId="0" fillId="0" borderId="8" xfId="0" applyBorder="1"/>
    <xf numFmtId="164" fontId="0" fillId="6" borderId="7" xfId="0" applyNumberFormat="1" applyFill="1" applyBorder="1"/>
    <xf numFmtId="164" fontId="0" fillId="6" borderId="13" xfId="0" applyNumberFormat="1" applyFill="1" applyBorder="1"/>
    <xf numFmtId="164" fontId="0" fillId="6" borderId="8" xfId="0" applyNumberFormat="1" applyFill="1" applyBorder="1"/>
    <xf numFmtId="0" fontId="0" fillId="7" borderId="13" xfId="0" applyFill="1" applyBorder="1"/>
    <xf numFmtId="0" fontId="0" fillId="0" borderId="0" xfId="0" applyFill="1" applyBorder="1"/>
    <xf numFmtId="0" fontId="0" fillId="3" borderId="9" xfId="0" applyFill="1" applyBorder="1"/>
    <xf numFmtId="0" fontId="4" fillId="0" borderId="12" xfId="0" applyFont="1" applyFill="1" applyBorder="1"/>
    <xf numFmtId="0" fontId="0" fillId="0" borderId="14" xfId="0" applyFill="1" applyBorder="1"/>
    <xf numFmtId="0" fontId="5" fillId="9" borderId="0" xfId="0" applyFont="1" applyFill="1"/>
    <xf numFmtId="0" fontId="3" fillId="2" borderId="3" xfId="0" applyFont="1" applyFill="1" applyBorder="1"/>
    <xf numFmtId="0" fontId="3" fillId="2" borderId="2" xfId="0" applyFont="1" applyFill="1" applyBorder="1"/>
    <xf numFmtId="0" fontId="0" fillId="0" borderId="9" xfId="0" applyFont="1" applyFill="1" applyBorder="1"/>
    <xf numFmtId="0" fontId="0" fillId="0" borderId="2" xfId="0" applyBorder="1"/>
    <xf numFmtId="0" fontId="0" fillId="0" borderId="15" xfId="0" applyFont="1" applyFill="1" applyBorder="1"/>
    <xf numFmtId="0" fontId="0" fillId="0" borderId="5" xfId="0" applyBorder="1"/>
    <xf numFmtId="0" fontId="0" fillId="0" borderId="9" xfId="0" applyFill="1" applyBorder="1"/>
    <xf numFmtId="165" fontId="0" fillId="0" borderId="2" xfId="0" applyNumberFormat="1" applyFont="1" applyFill="1" applyBorder="1"/>
    <xf numFmtId="165" fontId="0" fillId="0" borderId="3" xfId="0" applyNumberFormat="1" applyBorder="1"/>
    <xf numFmtId="165" fontId="0" fillId="0" borderId="2" xfId="0" applyNumberFormat="1" applyBorder="1"/>
    <xf numFmtId="165" fontId="0" fillId="0" borderId="0" xfId="0" applyNumberFormat="1" applyFill="1" applyBorder="1"/>
    <xf numFmtId="165" fontId="0" fillId="0" borderId="0" xfId="0" applyNumberFormat="1"/>
    <xf numFmtId="0" fontId="0" fillId="2" borderId="0" xfId="0" applyFill="1"/>
    <xf numFmtId="164" fontId="0" fillId="6" borderId="1" xfId="0" applyNumberFormat="1" applyFill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1" fontId="0" fillId="0" borderId="1" xfId="0" applyNumberFormat="1" applyBorder="1"/>
    <xf numFmtId="1" fontId="0" fillId="0" borderId="2" xfId="0" applyNumberFormat="1" applyFill="1" applyBorder="1"/>
    <xf numFmtId="1" fontId="0" fillId="0" borderId="3" xfId="0" applyNumberFormat="1" applyFill="1" applyBorder="1"/>
    <xf numFmtId="0" fontId="0" fillId="0" borderId="1" xfId="0" applyFont="1" applyBorder="1"/>
    <xf numFmtId="0" fontId="2" fillId="0" borderId="11" xfId="0" applyFont="1" applyBorder="1"/>
    <xf numFmtId="0" fontId="0" fillId="0" borderId="11" xfId="0" applyFont="1" applyBorder="1"/>
    <xf numFmtId="0" fontId="2" fillId="0" borderId="7" xfId="0" applyFont="1" applyBorder="1"/>
    <xf numFmtId="0" fontId="1" fillId="10" borderId="0" xfId="0" applyFont="1" applyFill="1" applyBorder="1"/>
    <xf numFmtId="0" fontId="0" fillId="10" borderId="0" xfId="0" applyFill="1" applyBorder="1"/>
    <xf numFmtId="165" fontId="0" fillId="7" borderId="8" xfId="0" applyNumberFormat="1" applyFill="1" applyBorder="1"/>
    <xf numFmtId="164" fontId="0" fillId="8" borderId="13" xfId="0" applyNumberFormat="1" applyFill="1" applyBorder="1"/>
    <xf numFmtId="164" fontId="0" fillId="8" borderId="3" xfId="0" applyNumberFormat="1" applyFill="1" applyBorder="1"/>
    <xf numFmtId="164" fontId="0" fillId="8" borderId="0" xfId="0" applyNumberFormat="1" applyFill="1" applyBorder="1"/>
    <xf numFmtId="164" fontId="0" fillId="8" borderId="10" xfId="0" applyNumberFormat="1" applyFill="1" applyBorder="1"/>
    <xf numFmtId="0" fontId="0" fillId="8" borderId="0" xfId="0" applyFill="1"/>
    <xf numFmtId="164" fontId="0" fillId="8" borderId="0" xfId="0" applyNumberFormat="1" applyFill="1"/>
    <xf numFmtId="0" fontId="1" fillId="2" borderId="9" xfId="0" applyFont="1" applyFill="1" applyBorder="1"/>
    <xf numFmtId="0" fontId="0" fillId="0" borderId="15" xfId="0" applyBorder="1"/>
    <xf numFmtId="0" fontId="0" fillId="0" borderId="6" xfId="0" applyBorder="1"/>
    <xf numFmtId="164" fontId="0" fillId="11" borderId="0" xfId="0" applyNumberFormat="1" applyFill="1" applyBorder="1"/>
    <xf numFmtId="164" fontId="0" fillId="11" borderId="10" xfId="0" applyNumberFormat="1" applyFill="1" applyBorder="1"/>
    <xf numFmtId="164" fontId="0" fillId="11" borderId="13" xfId="0" applyNumberFormat="1" applyFill="1" applyBorder="1"/>
    <xf numFmtId="164" fontId="0" fillId="11" borderId="0" xfId="0" applyNumberFormat="1" applyFill="1"/>
    <xf numFmtId="0" fontId="0" fillId="10" borderId="0" xfId="0" applyFill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416097037885644E-2"/>
          <c:y val="4.5901599286490978E-2"/>
          <c:w val="0.8689170263042616"/>
          <c:h val="0.92269786120077146"/>
        </c:manualLayout>
      </c:layout>
      <c:scatterChart>
        <c:scatterStyle val="lineMarker"/>
        <c:varyColors val="0"/>
        <c:ser>
          <c:idx val="6"/>
          <c:order val="0"/>
          <c:tx>
            <c:v>Leg1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(Sheet1!$I$2,Sheet1!$N$27)</c:f>
              <c:numCache>
                <c:formatCode>0.0</c:formatCode>
                <c:ptCount val="2"/>
                <c:pt idx="0">
                  <c:v>50</c:v>
                </c:pt>
                <c:pt idx="1">
                  <c:v>73.500008867730145</c:v>
                </c:pt>
              </c:numCache>
            </c:numRef>
          </c:xVal>
          <c:yVal>
            <c:numRef>
              <c:f>(Sheet1!$J$2,Sheet1!$N$29)</c:f>
              <c:numCache>
                <c:formatCode>0.0</c:formatCode>
                <c:ptCount val="2"/>
                <c:pt idx="0">
                  <c:v>60</c:v>
                </c:pt>
                <c:pt idx="1">
                  <c:v>100.70318885808094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F-433A-B2DE-55E17F64EC8D}"/>
            </c:ext>
          </c:extLst>
        </c:ser>
        <c:ser>
          <c:idx val="7"/>
          <c:order val="1"/>
          <c:tx>
            <c:v>Leg2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(Sheet1!$I$3,Sheet1!$O$27)</c:f>
              <c:numCache>
                <c:formatCode>0.0</c:formatCode>
                <c:ptCount val="2"/>
                <c:pt idx="0">
                  <c:v>50</c:v>
                </c:pt>
                <c:pt idx="1">
                  <c:v>97</c:v>
                </c:pt>
              </c:numCache>
            </c:numRef>
          </c:xVal>
          <c:yVal>
            <c:numRef>
              <c:f>(Sheet1!$J$3,Sheet1!$O$29)</c:f>
              <c:numCache>
                <c:formatCode>0.0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F-433A-B2DE-55E17F64EC8D}"/>
            </c:ext>
          </c:extLst>
        </c:ser>
        <c:ser>
          <c:idx val="8"/>
          <c:order val="2"/>
          <c:tx>
            <c:v>Leg3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(Sheet1!$I$4,Sheet1!$P$27)</c:f>
              <c:numCache>
                <c:formatCode>0.0</c:formatCode>
                <c:ptCount val="2"/>
                <c:pt idx="0">
                  <c:v>50</c:v>
                </c:pt>
                <c:pt idx="1">
                  <c:v>97</c:v>
                </c:pt>
              </c:numCache>
            </c:numRef>
          </c:xVal>
          <c:yVal>
            <c:numRef>
              <c:f>(Sheet1!$J$4,Sheet1!$P$29)</c:f>
              <c:numCache>
                <c:formatCode>0.0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BF-433A-B2DE-55E17F64EC8D}"/>
            </c:ext>
          </c:extLst>
        </c:ser>
        <c:ser>
          <c:idx val="9"/>
          <c:order val="3"/>
          <c:tx>
            <c:v>Leg4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(Sheet1!$I$5,Sheet1!$Q$27)</c:f>
              <c:numCache>
                <c:formatCode>0.0</c:formatCode>
                <c:ptCount val="2"/>
                <c:pt idx="0">
                  <c:v>50</c:v>
                </c:pt>
                <c:pt idx="1">
                  <c:v>73.500008867730145</c:v>
                </c:pt>
              </c:numCache>
            </c:numRef>
          </c:xVal>
          <c:yVal>
            <c:numRef>
              <c:f>(Sheet1!$J$5,Sheet1!$Q$29)</c:f>
              <c:numCache>
                <c:formatCode>0.0</c:formatCode>
                <c:ptCount val="2"/>
                <c:pt idx="0">
                  <c:v>-60</c:v>
                </c:pt>
                <c:pt idx="1">
                  <c:v>-100.70318885808094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F-433A-B2DE-55E17F64EC8D}"/>
            </c:ext>
          </c:extLst>
        </c:ser>
        <c:ser>
          <c:idx val="10"/>
          <c:order val="4"/>
          <c:tx>
            <c:v>Leg5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(Sheet1!$I$6,Sheet1!$R$27)</c:f>
              <c:numCache>
                <c:formatCode>0.0</c:formatCode>
                <c:ptCount val="2"/>
                <c:pt idx="0">
                  <c:v>-50</c:v>
                </c:pt>
                <c:pt idx="1">
                  <c:v>-73.500008867730145</c:v>
                </c:pt>
              </c:numCache>
            </c:numRef>
          </c:xVal>
          <c:yVal>
            <c:numRef>
              <c:f>(Sheet1!$J$6,Sheet1!$R$29)</c:f>
              <c:numCache>
                <c:formatCode>0.0</c:formatCode>
                <c:ptCount val="2"/>
                <c:pt idx="0">
                  <c:v>-60</c:v>
                </c:pt>
                <c:pt idx="1">
                  <c:v>-100.70318885808094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BF-433A-B2DE-55E17F64EC8D}"/>
            </c:ext>
          </c:extLst>
        </c:ser>
        <c:ser>
          <c:idx val="11"/>
          <c:order val="5"/>
          <c:tx>
            <c:v>Leg6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(Sheet1!$I$7,Sheet1!$S$27)</c:f>
              <c:numCache>
                <c:formatCode>0.0</c:formatCode>
                <c:ptCount val="2"/>
                <c:pt idx="0">
                  <c:v>-50</c:v>
                </c:pt>
                <c:pt idx="1">
                  <c:v>-97</c:v>
                </c:pt>
              </c:numCache>
            </c:numRef>
          </c:xVal>
          <c:yVal>
            <c:numRef>
              <c:f>(Sheet1!$J$7,Sheet1!$S$29)</c:f>
              <c:numCache>
                <c:formatCode>0.0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BF-433A-B2DE-55E17F64EC8D}"/>
            </c:ext>
          </c:extLst>
        </c:ser>
        <c:ser>
          <c:idx val="0"/>
          <c:order val="6"/>
          <c:tx>
            <c:v>Body1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(Sheet1!$B$61,Sheet1!$D$61)</c:f>
              <c:numCache>
                <c:formatCode>0.0</c:formatCode>
                <c:ptCount val="2"/>
                <c:pt idx="0">
                  <c:v>-50</c:v>
                </c:pt>
                <c:pt idx="1">
                  <c:v>50</c:v>
                </c:pt>
              </c:numCache>
            </c:numRef>
          </c:xVal>
          <c:yVal>
            <c:numRef>
              <c:f>(Sheet1!$C$61,Sheet1!$E$61)</c:f>
              <c:numCache>
                <c:formatCode>0.0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BF-433A-B2DE-55E17F64EC8D}"/>
            </c:ext>
          </c:extLst>
        </c:ser>
        <c:ser>
          <c:idx val="1"/>
          <c:order val="7"/>
          <c:tx>
            <c:v>Body2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(Sheet1!$B$62,Sheet1!$D$62)</c:f>
              <c:numCache>
                <c:formatCode>0.0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(Sheet1!$C$62,Sheet1!$E$62)</c:f>
              <c:numCache>
                <c:formatCode>0.0</c:formatCode>
                <c:ptCount val="2"/>
                <c:pt idx="0">
                  <c:v>60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BF-433A-B2DE-55E17F64EC8D}"/>
            </c:ext>
          </c:extLst>
        </c:ser>
        <c:ser>
          <c:idx val="2"/>
          <c:order val="8"/>
          <c:tx>
            <c:v>Body3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(Sheet1!$B$63,Sheet1!$D$63)</c:f>
              <c:numCache>
                <c:formatCode>0.0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(Sheet1!$C$63,Sheet1!$E$63)</c:f>
              <c:numCache>
                <c:formatCode>0.0</c:formatCode>
                <c:ptCount val="2"/>
                <c:pt idx="0">
                  <c:v>20</c:v>
                </c:pt>
                <c:pt idx="1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BF-433A-B2DE-55E17F64EC8D}"/>
            </c:ext>
          </c:extLst>
        </c:ser>
        <c:ser>
          <c:idx val="3"/>
          <c:order val="9"/>
          <c:tx>
            <c:v>Body4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(Sheet1!$B$64,Sheet1!$D$64)</c:f>
              <c:numCache>
                <c:formatCode>0.0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(Sheet1!$C$64,Sheet1!$E$64)</c:f>
              <c:numCache>
                <c:formatCode>0.0</c:formatCode>
                <c:ptCount val="2"/>
                <c:pt idx="0">
                  <c:v>-20</c:v>
                </c:pt>
                <c:pt idx="1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BF-433A-B2DE-55E17F64EC8D}"/>
            </c:ext>
          </c:extLst>
        </c:ser>
        <c:ser>
          <c:idx val="4"/>
          <c:order val="10"/>
          <c:tx>
            <c:v>Body5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(Sheet1!$B$65,Sheet1!$D$65)</c:f>
              <c:numCache>
                <c:formatCode>0.0</c:formatCode>
                <c:ptCount val="2"/>
                <c:pt idx="0">
                  <c:v>50</c:v>
                </c:pt>
                <c:pt idx="1">
                  <c:v>-50</c:v>
                </c:pt>
              </c:numCache>
            </c:numRef>
          </c:xVal>
          <c:yVal>
            <c:numRef>
              <c:f>(Sheet1!$C$65,Sheet1!$E$65)</c:f>
              <c:numCache>
                <c:formatCode>0.0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BF-433A-B2DE-55E17F64EC8D}"/>
            </c:ext>
          </c:extLst>
        </c:ser>
        <c:ser>
          <c:idx val="5"/>
          <c:order val="11"/>
          <c:tx>
            <c:v>Body6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01-B2BE-4C68-B0E0-608B75708795}"/>
              </c:ext>
            </c:extLst>
          </c:dPt>
          <c:xVal>
            <c:numRef>
              <c:f>(Sheet1!$B$66,Sheet1!$D$66)</c:f>
              <c:numCache>
                <c:formatCode>0.0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(Sheet1!$C$66,Sheet1!$E$66)</c:f>
              <c:numCache>
                <c:formatCode>0.0</c:formatCode>
                <c:ptCount val="2"/>
                <c:pt idx="0">
                  <c:v>-60</c:v>
                </c:pt>
                <c:pt idx="1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BF-433A-B2DE-55E17F64EC8D}"/>
            </c:ext>
          </c:extLst>
        </c:ser>
        <c:ser>
          <c:idx val="12"/>
          <c:order val="12"/>
          <c:tx>
            <c:v>Leg7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(Sheet1!$I$8,Sheet1!$T$27)</c:f>
              <c:numCache>
                <c:formatCode>0.0</c:formatCode>
                <c:ptCount val="2"/>
                <c:pt idx="0">
                  <c:v>-50</c:v>
                </c:pt>
                <c:pt idx="1">
                  <c:v>-97</c:v>
                </c:pt>
              </c:numCache>
            </c:numRef>
          </c:xVal>
          <c:yVal>
            <c:numRef>
              <c:f>(Sheet1!$J$8,Sheet1!$T$29)</c:f>
              <c:numCache>
                <c:formatCode>0.0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E-4169-9878-B9EC9CDB2DA8}"/>
            </c:ext>
          </c:extLst>
        </c:ser>
        <c:ser>
          <c:idx val="13"/>
          <c:order val="13"/>
          <c:tx>
            <c:v>Leg8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(Sheet1!$I$9,Sheet1!$U$27)</c:f>
              <c:numCache>
                <c:formatCode>0.0</c:formatCode>
                <c:ptCount val="2"/>
                <c:pt idx="0">
                  <c:v>-50</c:v>
                </c:pt>
                <c:pt idx="1">
                  <c:v>-73.500008867730145</c:v>
                </c:pt>
              </c:numCache>
            </c:numRef>
          </c:xVal>
          <c:yVal>
            <c:numRef>
              <c:f>(Sheet1!$J$9,Sheet1!$U$29)</c:f>
              <c:numCache>
                <c:formatCode>0.0</c:formatCode>
                <c:ptCount val="2"/>
                <c:pt idx="0">
                  <c:v>60</c:v>
                </c:pt>
                <c:pt idx="1">
                  <c:v>100.70318885808094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E-4169-9878-B9EC9CDB2DA8}"/>
            </c:ext>
          </c:extLst>
        </c:ser>
        <c:ser>
          <c:idx val="14"/>
          <c:order val="14"/>
          <c:tx>
            <c:v>Body7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(Sheet1!$B$67,Sheet1!$D$67)</c:f>
              <c:numCache>
                <c:formatCode>0.0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(Sheet1!$C$67,Sheet1!$E$67)</c:f>
              <c:numCache>
                <c:formatCode>0.0</c:formatCode>
                <c:ptCount val="2"/>
                <c:pt idx="0">
                  <c:v>-20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E-4169-9878-B9EC9CDB2DA8}"/>
            </c:ext>
          </c:extLst>
        </c:ser>
        <c:ser>
          <c:idx val="15"/>
          <c:order val="15"/>
          <c:tx>
            <c:v>Body8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(Sheet1!$B$68,Sheet1!$D$68)</c:f>
              <c:numCache>
                <c:formatCode>0.0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(Sheet1!$C$68,Sheet1!$E$68)</c:f>
              <c:numCache>
                <c:formatCode>0.0</c:formatCode>
                <c:ptCount val="2"/>
                <c:pt idx="0">
                  <c:v>20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E-4169-9878-B9EC9CDB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872"/>
        <c:axId val="48945408"/>
      </c:scatterChart>
      <c:valAx>
        <c:axId val="48943872"/>
        <c:scaling>
          <c:orientation val="minMax"/>
          <c:max val="150"/>
          <c:min val="-150"/>
        </c:scaling>
        <c:delete val="0"/>
        <c:axPos val="b"/>
        <c:numFmt formatCode="0.0" sourceLinked="1"/>
        <c:majorTickMark val="cross"/>
        <c:minorTickMark val="none"/>
        <c:tickLblPos val="nextTo"/>
        <c:crossAx val="48945408"/>
        <c:crosses val="autoZero"/>
        <c:crossBetween val="midCat"/>
      </c:valAx>
      <c:valAx>
        <c:axId val="48945408"/>
        <c:scaling>
          <c:orientation val="minMax"/>
          <c:max val="150"/>
          <c:min val="-150"/>
        </c:scaling>
        <c:delete val="0"/>
        <c:axPos val="l"/>
        <c:numFmt formatCode="0.0" sourceLinked="1"/>
        <c:majorTickMark val="cross"/>
        <c:minorTickMark val="none"/>
        <c:tickLblPos val="nextTo"/>
        <c:crossAx val="4894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85807556940132"/>
          <c:y val="0.13138128412640668"/>
          <c:w val="0.60486116866970574"/>
          <c:h val="0.77618730158730154"/>
        </c:manualLayout>
      </c:layout>
      <c:scatterChart>
        <c:scatterStyle val="smoothMarker"/>
        <c:varyColors val="0"/>
        <c:ser>
          <c:idx val="6"/>
          <c:order val="0"/>
          <c:tx>
            <c:v>Coxa</c:v>
          </c:tx>
          <c:marker>
            <c:symbol val="none"/>
          </c:marker>
          <c:xVal>
            <c:numRef>
              <c:f>Sheet1!$N$16:$N$17</c:f>
              <c:numCache>
                <c:formatCode>0.0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Sheet1!$N$14:$N$15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2C0-CC42-9624-F7E821C4C1F7}"/>
            </c:ext>
          </c:extLst>
        </c:ser>
        <c:ser>
          <c:idx val="7"/>
          <c:order val="1"/>
          <c:tx>
            <c:v>Femur</c:v>
          </c:tx>
          <c:marker>
            <c:symbol val="none"/>
          </c:marker>
          <c:xVal>
            <c:numRef>
              <c:f>Sheet1!$N$20:$N$21</c:f>
              <c:numCache>
                <c:formatCode>0.0</c:formatCode>
                <c:ptCount val="2"/>
                <c:pt idx="0">
                  <c:v>13</c:v>
                </c:pt>
                <c:pt idx="1">
                  <c:v>47</c:v>
                </c:pt>
              </c:numCache>
            </c:numRef>
          </c:xVal>
          <c:yVal>
            <c:numRef>
              <c:f>Sheet1!$N$18:$N$19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2C0-CC42-9624-F7E821C4C1F7}"/>
            </c:ext>
          </c:extLst>
        </c:ser>
        <c:ser>
          <c:idx val="8"/>
          <c:order val="2"/>
          <c:tx>
            <c:v>Tibia</c:v>
          </c:tx>
          <c:marker>
            <c:symbol val="none"/>
          </c:marker>
          <c:xVal>
            <c:numRef>
              <c:f>Sheet1!$N$24:$N$25</c:f>
              <c:numCache>
                <c:formatCode>0.0</c:formatCode>
                <c:ptCount val="2"/>
                <c:pt idx="0">
                  <c:v>47</c:v>
                </c:pt>
                <c:pt idx="1">
                  <c:v>46.999999999999993</c:v>
                </c:pt>
              </c:numCache>
            </c:numRef>
          </c:xVal>
          <c:yVal>
            <c:numRef>
              <c:f>Sheet1!$N$22:$N$23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2C0-CC42-9624-F7E821C4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832"/>
        <c:axId val="46970368"/>
      </c:scatterChart>
      <c:valAx>
        <c:axId val="46968832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46970368"/>
        <c:crosses val="autoZero"/>
        <c:crossBetween val="midCat"/>
        <c:majorUnit val="20"/>
      </c:valAx>
      <c:valAx>
        <c:axId val="4697036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469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85807556940132"/>
          <c:y val="0.12152976284207859"/>
          <c:w val="0.60486116866970574"/>
          <c:h val="0.77618730158730154"/>
        </c:manualLayout>
      </c:layout>
      <c:scatterChart>
        <c:scatterStyle val="smoothMarker"/>
        <c:varyColors val="0"/>
        <c:ser>
          <c:idx val="6"/>
          <c:order val="0"/>
          <c:tx>
            <c:v>Coxa</c:v>
          </c:tx>
          <c:marker>
            <c:symbol val="none"/>
          </c:marker>
          <c:xVal>
            <c:numRef>
              <c:f>Sheet1!$O$16:$O$17</c:f>
              <c:numCache>
                <c:formatCode>0.0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Sheet1!$O$14:$O$15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4AC-B045-BE05-F05B6C3D1174}"/>
            </c:ext>
          </c:extLst>
        </c:ser>
        <c:ser>
          <c:idx val="7"/>
          <c:order val="1"/>
          <c:tx>
            <c:v>Femur</c:v>
          </c:tx>
          <c:marker>
            <c:symbol val="none"/>
          </c:marker>
          <c:xVal>
            <c:numRef>
              <c:f>Sheet1!$O$20:$O$21</c:f>
              <c:numCache>
                <c:formatCode>0.0</c:formatCode>
                <c:ptCount val="2"/>
                <c:pt idx="0">
                  <c:v>13</c:v>
                </c:pt>
                <c:pt idx="1">
                  <c:v>47</c:v>
                </c:pt>
              </c:numCache>
            </c:numRef>
          </c:xVal>
          <c:yVal>
            <c:numRef>
              <c:f>Sheet1!$O$18:$O$19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4AC-B045-BE05-F05B6C3D1174}"/>
            </c:ext>
          </c:extLst>
        </c:ser>
        <c:ser>
          <c:idx val="8"/>
          <c:order val="2"/>
          <c:tx>
            <c:v>Tibia</c:v>
          </c:tx>
          <c:marker>
            <c:symbol val="none"/>
          </c:marker>
          <c:xVal>
            <c:numRef>
              <c:f>Sheet1!$O$24:$O$25</c:f>
              <c:numCache>
                <c:formatCode>0.0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Sheet1!$O$22:$O$23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4AC-B045-BE05-F05B6C3D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832"/>
        <c:axId val="46970368"/>
      </c:scatterChart>
      <c:valAx>
        <c:axId val="46968832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46970368"/>
        <c:crosses val="autoZero"/>
        <c:crossBetween val="midCat"/>
        <c:majorUnit val="20"/>
      </c:valAx>
      <c:valAx>
        <c:axId val="4697036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469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68085029049958E-2"/>
          <c:y val="6.1346808702631594E-2"/>
          <c:w val="0.88023397466768682"/>
          <c:h val="0.77677936774048517"/>
        </c:manualLayout>
      </c:layout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Sheet1!$U$16:$U$17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-13</c:v>
                </c:pt>
              </c:numCache>
            </c:numRef>
          </c:xVal>
          <c:yVal>
            <c:numRef>
              <c:f>Sheet1!$U$14:$U$15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A-AA4D-A724-F191C2FD417F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Sheet1!$U$20:$U$21</c:f>
              <c:numCache>
                <c:formatCode>0.0</c:formatCode>
                <c:ptCount val="2"/>
                <c:pt idx="0">
                  <c:v>-13</c:v>
                </c:pt>
                <c:pt idx="1">
                  <c:v>-47</c:v>
                </c:pt>
              </c:numCache>
            </c:numRef>
          </c:xVal>
          <c:yVal>
            <c:numRef>
              <c:f>Sheet1!$U$18:$U$19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9A-AA4D-A724-F191C2FD417F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Sheet1!$U$24:$U$25</c:f>
              <c:numCache>
                <c:formatCode>0.0</c:formatCode>
                <c:ptCount val="2"/>
                <c:pt idx="0">
                  <c:v>-47</c:v>
                </c:pt>
                <c:pt idx="1">
                  <c:v>-46.999999999999993</c:v>
                </c:pt>
              </c:numCache>
            </c:numRef>
          </c:xVal>
          <c:yVal>
            <c:numRef>
              <c:f>Sheet1!$U$22:$U$23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9A-AA4D-A724-F191C2FD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4864"/>
        <c:axId val="149526400"/>
      </c:scatterChart>
      <c:valAx>
        <c:axId val="149524864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49526400"/>
        <c:crosses val="autoZero"/>
        <c:crossBetween val="midCat"/>
        <c:majorUnit val="20"/>
      </c:valAx>
      <c:valAx>
        <c:axId val="14952640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4952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85807556940132"/>
          <c:y val="0.13138128412640668"/>
          <c:w val="0.60486116866970574"/>
          <c:h val="0.77618730158730154"/>
        </c:manualLayout>
      </c:layout>
      <c:scatterChart>
        <c:scatterStyle val="smoothMarker"/>
        <c:varyColors val="0"/>
        <c:ser>
          <c:idx val="6"/>
          <c:order val="0"/>
          <c:tx>
            <c:v>Coxa</c:v>
          </c:tx>
          <c:marker>
            <c:symbol val="none"/>
          </c:marker>
          <c:xVal>
            <c:numRef>
              <c:f>Sheet1!$P$16:$P$17</c:f>
              <c:numCache>
                <c:formatCode>0.0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Sheet1!$P$14:$P$15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D-D843-8323-55931BFE5D3C}"/>
            </c:ext>
          </c:extLst>
        </c:ser>
        <c:ser>
          <c:idx val="7"/>
          <c:order val="1"/>
          <c:tx>
            <c:v>Femur</c:v>
          </c:tx>
          <c:marker>
            <c:symbol val="none"/>
          </c:marker>
          <c:xVal>
            <c:numRef>
              <c:f>Sheet1!$P$20:$P$21</c:f>
              <c:numCache>
                <c:formatCode>0.0</c:formatCode>
                <c:ptCount val="2"/>
                <c:pt idx="0">
                  <c:v>13</c:v>
                </c:pt>
                <c:pt idx="1">
                  <c:v>47</c:v>
                </c:pt>
              </c:numCache>
            </c:numRef>
          </c:xVal>
          <c:yVal>
            <c:numRef>
              <c:f>Sheet1!$P$18:$P$19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5D-D843-8323-55931BFE5D3C}"/>
            </c:ext>
          </c:extLst>
        </c:ser>
        <c:ser>
          <c:idx val="8"/>
          <c:order val="2"/>
          <c:tx>
            <c:v>Tibia</c:v>
          </c:tx>
          <c:marker>
            <c:symbol val="none"/>
          </c:marker>
          <c:xVal>
            <c:numRef>
              <c:f>Sheet1!$P$24:$P$25</c:f>
              <c:numCache>
                <c:formatCode>0.0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Sheet1!$P$22:$P$23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5D-D843-8323-55931BFE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832"/>
        <c:axId val="46970368"/>
      </c:scatterChart>
      <c:valAx>
        <c:axId val="46968832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46970368"/>
        <c:crosses val="autoZero"/>
        <c:crossBetween val="midCat"/>
        <c:majorUnit val="20"/>
      </c:valAx>
      <c:valAx>
        <c:axId val="4697036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469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85807556940132"/>
          <c:y val="0.13138128412640668"/>
          <c:w val="0.60486116866970574"/>
          <c:h val="0.77618730158730154"/>
        </c:manualLayout>
      </c:layout>
      <c:scatterChart>
        <c:scatterStyle val="smoothMarker"/>
        <c:varyColors val="0"/>
        <c:ser>
          <c:idx val="6"/>
          <c:order val="0"/>
          <c:tx>
            <c:v>Coxa</c:v>
          </c:tx>
          <c:marker>
            <c:symbol val="none"/>
          </c:marker>
          <c:xVal>
            <c:numRef>
              <c:f>Sheet1!$Q$16:$Q$17</c:f>
              <c:numCache>
                <c:formatCode>0.0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Sheet1!$Q$14:$Q$15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E-EC4A-B728-5DB1EB37099A}"/>
            </c:ext>
          </c:extLst>
        </c:ser>
        <c:ser>
          <c:idx val="7"/>
          <c:order val="1"/>
          <c:tx>
            <c:v>Femur</c:v>
          </c:tx>
          <c:marker>
            <c:symbol val="none"/>
          </c:marker>
          <c:xVal>
            <c:numRef>
              <c:f>Sheet1!$Q$20:$Q$21</c:f>
              <c:numCache>
                <c:formatCode>0.0</c:formatCode>
                <c:ptCount val="2"/>
                <c:pt idx="0">
                  <c:v>13</c:v>
                </c:pt>
                <c:pt idx="1">
                  <c:v>47</c:v>
                </c:pt>
              </c:numCache>
            </c:numRef>
          </c:xVal>
          <c:yVal>
            <c:numRef>
              <c:f>Sheet1!$Q$18:$Q$19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5E-EC4A-B728-5DB1EB37099A}"/>
            </c:ext>
          </c:extLst>
        </c:ser>
        <c:ser>
          <c:idx val="8"/>
          <c:order val="2"/>
          <c:tx>
            <c:v>Tibia</c:v>
          </c:tx>
          <c:marker>
            <c:symbol val="none"/>
          </c:marker>
          <c:xVal>
            <c:numRef>
              <c:f>Sheet1!$Q$24:$Q$25</c:f>
              <c:numCache>
                <c:formatCode>0.0</c:formatCode>
                <c:ptCount val="2"/>
                <c:pt idx="0">
                  <c:v>47</c:v>
                </c:pt>
                <c:pt idx="1">
                  <c:v>46.999999999999993</c:v>
                </c:pt>
              </c:numCache>
            </c:numRef>
          </c:xVal>
          <c:yVal>
            <c:numRef>
              <c:f>Sheet1!$Q$22:$Q$23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5E-EC4A-B728-5DB1EB37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832"/>
        <c:axId val="46970368"/>
      </c:scatterChart>
      <c:valAx>
        <c:axId val="46968832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46970368"/>
        <c:crosses val="autoZero"/>
        <c:crossBetween val="midCat"/>
        <c:majorUnit val="20"/>
      </c:valAx>
      <c:valAx>
        <c:axId val="4697036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469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68085029049958E-2"/>
          <c:y val="6.1346808702631594E-2"/>
          <c:w val="0.88023397466768682"/>
          <c:h val="0.77677936774048517"/>
        </c:manualLayout>
      </c:layout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Sheet1!$T$16:$T$17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-13</c:v>
                </c:pt>
              </c:numCache>
            </c:numRef>
          </c:xVal>
          <c:yVal>
            <c:numRef>
              <c:f>Sheet1!$T$14:$T$15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E-334C-8160-18BF83F4202F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Sheet1!$T$20:$T$21</c:f>
              <c:numCache>
                <c:formatCode>0.0</c:formatCode>
                <c:ptCount val="2"/>
                <c:pt idx="0">
                  <c:v>-13</c:v>
                </c:pt>
                <c:pt idx="1">
                  <c:v>-47</c:v>
                </c:pt>
              </c:numCache>
            </c:numRef>
          </c:xVal>
          <c:yVal>
            <c:numRef>
              <c:f>Sheet1!$T$18:$T$19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0E-334C-8160-18BF83F4202F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Sheet1!$T$24:$T$25</c:f>
              <c:numCache>
                <c:formatCode>0.0</c:formatCode>
                <c:ptCount val="2"/>
                <c:pt idx="0">
                  <c:v>-47</c:v>
                </c:pt>
                <c:pt idx="1">
                  <c:v>-47</c:v>
                </c:pt>
              </c:numCache>
            </c:numRef>
          </c:xVal>
          <c:yVal>
            <c:numRef>
              <c:f>Sheet1!$T$22:$T$23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0E-334C-8160-18BF83F4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4864"/>
        <c:axId val="149526400"/>
      </c:scatterChart>
      <c:valAx>
        <c:axId val="149524864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49526400"/>
        <c:crosses val="autoZero"/>
        <c:crossBetween val="midCat"/>
        <c:majorUnit val="20"/>
      </c:valAx>
      <c:valAx>
        <c:axId val="14952640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4952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68085029049958E-2"/>
          <c:y val="6.1346808702631594E-2"/>
          <c:w val="0.88023397466768682"/>
          <c:h val="0.77677936774048517"/>
        </c:manualLayout>
      </c:layout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Sheet1!$S$16:$S$17</c:f>
              <c:numCache>
                <c:formatCode>0.0</c:formatCode>
                <c:ptCount val="2"/>
                <c:pt idx="0">
                  <c:v>0</c:v>
                </c:pt>
                <c:pt idx="1">
                  <c:v>-13</c:v>
                </c:pt>
              </c:numCache>
            </c:numRef>
          </c:xVal>
          <c:yVal>
            <c:numRef>
              <c:f>Sheet1!$S$14:$S$15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D-7C44-B382-80A169DD3F54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Sheet1!$S$20:$S$21</c:f>
              <c:numCache>
                <c:formatCode>0.0</c:formatCode>
                <c:ptCount val="2"/>
                <c:pt idx="0">
                  <c:v>-13</c:v>
                </c:pt>
                <c:pt idx="1">
                  <c:v>-47</c:v>
                </c:pt>
              </c:numCache>
            </c:numRef>
          </c:xVal>
          <c:yVal>
            <c:numRef>
              <c:f>Sheet1!$S$18:$S$19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DD-7C44-B382-80A169DD3F54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Sheet1!$U$24:$U$25</c:f>
              <c:numCache>
                <c:formatCode>0.0</c:formatCode>
                <c:ptCount val="2"/>
                <c:pt idx="0">
                  <c:v>-47</c:v>
                </c:pt>
                <c:pt idx="1">
                  <c:v>-46.999999999999993</c:v>
                </c:pt>
              </c:numCache>
            </c:numRef>
          </c:xVal>
          <c:yVal>
            <c:numRef>
              <c:f>Sheet1!$U$22:$U$23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DD-7C44-B382-80A169DD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4864"/>
        <c:axId val="149526400"/>
      </c:scatterChart>
      <c:valAx>
        <c:axId val="149524864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49526400"/>
        <c:crosses val="autoZero"/>
        <c:crossBetween val="midCat"/>
        <c:majorUnit val="20"/>
      </c:valAx>
      <c:valAx>
        <c:axId val="14952640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4952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68085029049958E-2"/>
          <c:y val="6.1346808702631594E-2"/>
          <c:w val="0.88023397466768682"/>
          <c:h val="0.77677936774048517"/>
        </c:manualLayout>
      </c:layout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Sheet1!$R$16:$R$17</c:f>
              <c:numCache>
                <c:formatCode>0.0</c:formatCode>
                <c:ptCount val="2"/>
                <c:pt idx="0">
                  <c:v>0</c:v>
                </c:pt>
                <c:pt idx="1">
                  <c:v>-13</c:v>
                </c:pt>
              </c:numCache>
            </c:numRef>
          </c:xVal>
          <c:yVal>
            <c:numRef>
              <c:f>Sheet1!$R$14:$R$15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F-1943-8EDB-183DBA78C612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Sheet1!$R$20:$R$21</c:f>
              <c:numCache>
                <c:formatCode>0.0</c:formatCode>
                <c:ptCount val="2"/>
                <c:pt idx="0">
                  <c:v>-13</c:v>
                </c:pt>
                <c:pt idx="1">
                  <c:v>-47</c:v>
                </c:pt>
              </c:numCache>
            </c:numRef>
          </c:xVal>
          <c:yVal>
            <c:numRef>
              <c:f>Sheet1!$R$18:$R$19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F-1943-8EDB-183DBA78C612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Sheet1!$R$24:$R$25</c:f>
              <c:numCache>
                <c:formatCode>0.0</c:formatCode>
                <c:ptCount val="2"/>
                <c:pt idx="0">
                  <c:v>-47</c:v>
                </c:pt>
                <c:pt idx="1">
                  <c:v>-46.999999999999993</c:v>
                </c:pt>
              </c:numCache>
            </c:numRef>
          </c:xVal>
          <c:yVal>
            <c:numRef>
              <c:f>Sheet1!$R$22:$R$23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6F-1943-8EDB-183DBA78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4864"/>
        <c:axId val="149526400"/>
      </c:scatterChart>
      <c:valAx>
        <c:axId val="149524864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49526400"/>
        <c:crosses val="autoZero"/>
        <c:crossBetween val="midCat"/>
        <c:majorUnit val="20"/>
      </c:valAx>
      <c:valAx>
        <c:axId val="14952640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4952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pin" dx="16" fmlaLink="$K$63" max="800" min="1" noThreeD="1" page="10" val="63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453240</xdr:colOff>
      <xdr:row>34</xdr:row>
      <xdr:rowOff>137881</xdr:rowOff>
    </xdr:from>
    <xdr:to>
      <xdr:col>26</xdr:col>
      <xdr:colOff>249576</xdr:colOff>
      <xdr:row>54</xdr:row>
      <xdr:rowOff>1537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477936</xdr:colOff>
      <xdr:row>30</xdr:row>
      <xdr:rowOff>87341</xdr:rowOff>
    </xdr:from>
    <xdr:to>
      <xdr:col>29</xdr:col>
      <xdr:colOff>31108</xdr:colOff>
      <xdr:row>37</xdr:row>
      <xdr:rowOff>39640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62</xdr:row>
          <xdr:rowOff>0</xdr:rowOff>
        </xdr:from>
        <xdr:to>
          <xdr:col>10</xdr:col>
          <xdr:colOff>165100</xdr:colOff>
          <xdr:row>63</xdr:row>
          <xdr:rowOff>50800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26</xdr:col>
      <xdr:colOff>486991</xdr:colOff>
      <xdr:row>37</xdr:row>
      <xdr:rowOff>152784</xdr:rowOff>
    </xdr:from>
    <xdr:to>
      <xdr:col>29</xdr:col>
      <xdr:colOff>40163</xdr:colOff>
      <xdr:row>44</xdr:row>
      <xdr:rowOff>105082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362857</xdr:colOff>
      <xdr:row>42</xdr:row>
      <xdr:rowOff>162330</xdr:rowOff>
    </xdr:from>
    <xdr:to>
      <xdr:col>26</xdr:col>
      <xdr:colOff>38195</xdr:colOff>
      <xdr:row>44</xdr:row>
      <xdr:rowOff>19097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0300902" y="8183383"/>
          <a:ext cx="343759" cy="2387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Hans" sz="1100"/>
            <a:t>X</a:t>
          </a:r>
          <a:endParaRPr lang="en-US" sz="1100"/>
        </a:p>
      </xdr:txBody>
    </xdr:sp>
    <xdr:clientData/>
  </xdr:twoCellAnchor>
  <xdr:twoCellAnchor>
    <xdr:from>
      <xdr:col>22</xdr:col>
      <xdr:colOff>658872</xdr:colOff>
      <xdr:row>34</xdr:row>
      <xdr:rowOff>190977</xdr:rowOff>
    </xdr:from>
    <xdr:to>
      <xdr:col>23</xdr:col>
      <xdr:colOff>334210</xdr:colOff>
      <xdr:row>36</xdr:row>
      <xdr:rowOff>47744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591654" y="6684210"/>
          <a:ext cx="343759" cy="2387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Hans" sz="1100"/>
            <a:t>Z</a:t>
          </a:r>
          <a:endParaRPr lang="en-US" sz="1100"/>
        </a:p>
      </xdr:txBody>
    </xdr:sp>
    <xdr:clientData/>
  </xdr:twoCellAnchor>
  <xdr:twoCellAnchor>
    <xdr:from>
      <xdr:col>17</xdr:col>
      <xdr:colOff>171879</xdr:colOff>
      <xdr:row>30</xdr:row>
      <xdr:rowOff>133684</xdr:rowOff>
    </xdr:from>
    <xdr:to>
      <xdr:col>19</xdr:col>
      <xdr:colOff>381954</xdr:colOff>
      <xdr:row>37</xdr:row>
      <xdr:rowOff>85940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477444</xdr:colOff>
      <xdr:row>45</xdr:row>
      <xdr:rowOff>19098</xdr:rowOff>
    </xdr:from>
    <xdr:to>
      <xdr:col>29</xdr:col>
      <xdr:colOff>30616</xdr:colOff>
      <xdr:row>51</xdr:row>
      <xdr:rowOff>162374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486993</xdr:colOff>
      <xdr:row>52</xdr:row>
      <xdr:rowOff>76390</xdr:rowOff>
    </xdr:from>
    <xdr:to>
      <xdr:col>29</xdr:col>
      <xdr:colOff>40165</xdr:colOff>
      <xdr:row>59</xdr:row>
      <xdr:rowOff>28689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171879</xdr:colOff>
      <xdr:row>37</xdr:row>
      <xdr:rowOff>162331</xdr:rowOff>
    </xdr:from>
    <xdr:to>
      <xdr:col>19</xdr:col>
      <xdr:colOff>381954</xdr:colOff>
      <xdr:row>44</xdr:row>
      <xdr:rowOff>114586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162331</xdr:colOff>
      <xdr:row>45</xdr:row>
      <xdr:rowOff>0</xdr:rowOff>
    </xdr:from>
    <xdr:to>
      <xdr:col>19</xdr:col>
      <xdr:colOff>372406</xdr:colOff>
      <xdr:row>51</xdr:row>
      <xdr:rowOff>143233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171879</xdr:colOff>
      <xdr:row>52</xdr:row>
      <xdr:rowOff>28647</xdr:rowOff>
    </xdr:from>
    <xdr:to>
      <xdr:col>19</xdr:col>
      <xdr:colOff>381954</xdr:colOff>
      <xdr:row>58</xdr:row>
      <xdr:rowOff>171880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"/>
  <sheetViews>
    <sheetView tabSelected="1" topLeftCell="A22" zoomScale="79" zoomScaleNormal="79" workbookViewId="0">
      <selection activeCell="B37" sqref="B37"/>
    </sheetView>
  </sheetViews>
  <sheetFormatPr baseColWidth="10" defaultColWidth="8.83203125" defaultRowHeight="15" x14ac:dyDescent="0.2"/>
  <cols>
    <col min="1" max="1" width="27" customWidth="1"/>
    <col min="2" max="2" width="15.1640625" customWidth="1"/>
    <col min="5" max="6" width="17.33203125" bestFit="1" customWidth="1"/>
    <col min="9" max="9" width="9.5" customWidth="1"/>
  </cols>
  <sheetData>
    <row r="1" spans="1:21" x14ac:dyDescent="0.2">
      <c r="A1" s="1" t="s">
        <v>0</v>
      </c>
      <c r="B1" s="2"/>
      <c r="E1" s="1" t="s">
        <v>1</v>
      </c>
      <c r="F1" s="3"/>
      <c r="G1" s="2"/>
      <c r="H1" s="4"/>
      <c r="I1" s="5" t="s">
        <v>2</v>
      </c>
      <c r="J1" s="6" t="s">
        <v>3</v>
      </c>
      <c r="L1" s="1" t="s">
        <v>56</v>
      </c>
      <c r="M1" s="3"/>
      <c r="N1" s="3"/>
      <c r="O1" s="3"/>
      <c r="P1" s="3"/>
      <c r="Q1" s="3"/>
      <c r="R1" s="2"/>
      <c r="S1" s="62"/>
      <c r="T1" s="62"/>
      <c r="U1" s="62"/>
    </row>
    <row r="2" spans="1:21" x14ac:dyDescent="0.2">
      <c r="A2" s="7">
        <v>44</v>
      </c>
      <c r="B2" s="8"/>
      <c r="E2" s="9" t="s">
        <v>4</v>
      </c>
      <c r="F2" s="10"/>
      <c r="G2" s="11">
        <v>20</v>
      </c>
      <c r="H2" s="12">
        <v>1</v>
      </c>
      <c r="I2" s="13">
        <f>G4</f>
        <v>50</v>
      </c>
      <c r="J2" s="14">
        <f>G2+G3</f>
        <v>60</v>
      </c>
      <c r="L2" s="31" t="s">
        <v>12</v>
      </c>
      <c r="M2" s="55"/>
      <c r="N2" s="33">
        <v>1</v>
      </c>
      <c r="O2" s="33">
        <v>2</v>
      </c>
      <c r="P2" s="33">
        <v>3</v>
      </c>
      <c r="Q2" s="33">
        <v>4</v>
      </c>
      <c r="R2" s="33">
        <v>5</v>
      </c>
      <c r="S2" s="32">
        <v>6</v>
      </c>
      <c r="T2" s="33">
        <v>7</v>
      </c>
      <c r="U2" s="33">
        <v>8</v>
      </c>
    </row>
    <row r="3" spans="1:21" x14ac:dyDescent="0.2">
      <c r="A3" s="1" t="s">
        <v>5</v>
      </c>
      <c r="B3" s="3"/>
      <c r="C3" s="2"/>
      <c r="E3" s="15" t="s">
        <v>6</v>
      </c>
      <c r="F3" s="16"/>
      <c r="G3" s="17">
        <v>40</v>
      </c>
      <c r="H3" s="18">
        <v>2</v>
      </c>
      <c r="I3" s="13">
        <f>G4</f>
        <v>50</v>
      </c>
      <c r="J3" s="14">
        <f>G2</f>
        <v>20</v>
      </c>
      <c r="L3" s="12" t="s">
        <v>57</v>
      </c>
      <c r="M3" s="12"/>
      <c r="N3" s="63">
        <f>B47-60</f>
        <v>-1.2482645558975491E-5</v>
      </c>
      <c r="O3" s="63">
        <f>C47</f>
        <v>0</v>
      </c>
      <c r="P3" s="63">
        <f>D47</f>
        <v>0</v>
      </c>
      <c r="Q3" s="63">
        <f>E47+60</f>
        <v>1.2482645587397201E-5</v>
      </c>
      <c r="R3" s="63">
        <f>F47-60-180</f>
        <v>-1.2482645587397201E-5</v>
      </c>
      <c r="S3" s="63">
        <f>G47-60-120</f>
        <v>0</v>
      </c>
      <c r="T3" s="63">
        <f>H47-180</f>
        <v>0</v>
      </c>
      <c r="U3" s="63">
        <f>I47-120</f>
        <v>1.2482645558975491E-5</v>
      </c>
    </row>
    <row r="4" spans="1:21" x14ac:dyDescent="0.2">
      <c r="A4" s="9" t="s">
        <v>7</v>
      </c>
      <c r="B4" s="10"/>
      <c r="C4" s="11">
        <v>13</v>
      </c>
      <c r="E4" s="19" t="s">
        <v>8</v>
      </c>
      <c r="F4" s="20"/>
      <c r="G4" s="21">
        <v>50</v>
      </c>
      <c r="H4" s="18">
        <v>3</v>
      </c>
      <c r="I4" s="13">
        <f>G4</f>
        <v>50</v>
      </c>
      <c r="J4" s="14">
        <f>-G2</f>
        <v>-20</v>
      </c>
      <c r="L4" s="18" t="s">
        <v>58</v>
      </c>
      <c r="M4" s="18"/>
      <c r="N4" s="37">
        <f>B46</f>
        <v>0</v>
      </c>
      <c r="O4" s="37">
        <f t="shared" ref="O4:S4" si="0">C46</f>
        <v>0</v>
      </c>
      <c r="P4" s="37">
        <f t="shared" si="0"/>
        <v>0</v>
      </c>
      <c r="Q4" s="37">
        <f t="shared" si="0"/>
        <v>0</v>
      </c>
      <c r="R4" s="37">
        <f t="shared" si="0"/>
        <v>0</v>
      </c>
      <c r="S4" s="37">
        <f t="shared" si="0"/>
        <v>0</v>
      </c>
      <c r="T4" s="37">
        <f>H46</f>
        <v>0</v>
      </c>
      <c r="U4" s="37">
        <f t="shared" ref="U4" si="1">I46</f>
        <v>0</v>
      </c>
    </row>
    <row r="5" spans="1:21" x14ac:dyDescent="0.2">
      <c r="A5" s="15" t="s">
        <v>9</v>
      </c>
      <c r="B5" s="16"/>
      <c r="C5" s="22">
        <v>34</v>
      </c>
      <c r="E5" s="15"/>
      <c r="F5" s="16"/>
      <c r="G5" s="23"/>
      <c r="H5" s="18">
        <v>4</v>
      </c>
      <c r="I5" s="13">
        <f>G4</f>
        <v>50</v>
      </c>
      <c r="J5" s="14">
        <f>-G2-G3</f>
        <v>-60</v>
      </c>
      <c r="L5" s="26" t="s">
        <v>59</v>
      </c>
      <c r="M5" s="26"/>
      <c r="N5" s="41">
        <f>B45</f>
        <v>0</v>
      </c>
      <c r="O5" s="41">
        <f t="shared" ref="O5:S5" si="2">C45</f>
        <v>0</v>
      </c>
      <c r="P5" s="41">
        <f t="shared" si="2"/>
        <v>0</v>
      </c>
      <c r="Q5" s="41">
        <f t="shared" si="2"/>
        <v>0</v>
      </c>
      <c r="R5" s="41">
        <f t="shared" si="2"/>
        <v>0</v>
      </c>
      <c r="S5" s="41">
        <f t="shared" si="2"/>
        <v>0</v>
      </c>
      <c r="T5" s="41">
        <f>H45</f>
        <v>0</v>
      </c>
      <c r="U5" s="41">
        <f t="shared" ref="U5" si="3">I45</f>
        <v>0</v>
      </c>
    </row>
    <row r="6" spans="1:21" x14ac:dyDescent="0.2">
      <c r="A6" s="19" t="s">
        <v>10</v>
      </c>
      <c r="B6" s="20"/>
      <c r="C6" s="24">
        <v>72</v>
      </c>
      <c r="E6" s="19"/>
      <c r="F6" s="20"/>
      <c r="G6" s="25"/>
      <c r="H6" s="18">
        <v>5</v>
      </c>
      <c r="I6" s="13">
        <f>-G4</f>
        <v>-50</v>
      </c>
      <c r="J6" s="14">
        <f>-G2-G3</f>
        <v>-60</v>
      </c>
      <c r="L6" s="9"/>
      <c r="M6" s="53"/>
      <c r="N6" s="64">
        <f t="shared" ref="N6:S8" si="4">(N3+90)/180*1800+600</f>
        <v>1499.9998751735443</v>
      </c>
      <c r="O6" s="64">
        <f t="shared" si="4"/>
        <v>1500</v>
      </c>
      <c r="P6" s="64">
        <f t="shared" si="4"/>
        <v>1500</v>
      </c>
      <c r="Q6" s="64">
        <f t="shared" si="4"/>
        <v>1500.0001248264559</v>
      </c>
      <c r="R6" s="64">
        <f t="shared" si="4"/>
        <v>1499.9998751735443</v>
      </c>
      <c r="S6" s="65">
        <f t="shared" si="4"/>
        <v>1500</v>
      </c>
    </row>
    <row r="7" spans="1:21" x14ac:dyDescent="0.2">
      <c r="C7" s="24">
        <v>72</v>
      </c>
      <c r="H7" s="26">
        <v>6</v>
      </c>
      <c r="I7" s="13">
        <f>-G4</f>
        <v>-50</v>
      </c>
      <c r="J7" s="27">
        <f>-G2</f>
        <v>-20</v>
      </c>
      <c r="L7" s="15"/>
      <c r="M7" s="23"/>
      <c r="N7" s="66">
        <f t="shared" si="4"/>
        <v>1500</v>
      </c>
      <c r="O7" s="66">
        <f t="shared" si="4"/>
        <v>1500</v>
      </c>
      <c r="P7" s="66">
        <f t="shared" si="4"/>
        <v>1500</v>
      </c>
      <c r="Q7" s="66">
        <f t="shared" si="4"/>
        <v>1500</v>
      </c>
      <c r="R7" s="66">
        <f t="shared" si="4"/>
        <v>1500</v>
      </c>
      <c r="S7" s="67">
        <f t="shared" si="4"/>
        <v>1500</v>
      </c>
    </row>
    <row r="8" spans="1:21" x14ac:dyDescent="0.2">
      <c r="H8" s="28">
        <v>7</v>
      </c>
      <c r="I8" s="13">
        <f>-G4</f>
        <v>-50</v>
      </c>
      <c r="J8" s="14">
        <f>G2</f>
        <v>20</v>
      </c>
      <c r="L8" s="19"/>
      <c r="M8" s="40"/>
      <c r="N8" s="68">
        <f t="shared" si="4"/>
        <v>1500</v>
      </c>
      <c r="O8" s="68">
        <f t="shared" si="4"/>
        <v>1500</v>
      </c>
      <c r="P8" s="68">
        <f t="shared" si="4"/>
        <v>1500</v>
      </c>
      <c r="Q8" s="68">
        <f t="shared" si="4"/>
        <v>1500</v>
      </c>
      <c r="R8" s="68">
        <f t="shared" si="4"/>
        <v>1500</v>
      </c>
      <c r="S8" s="69">
        <f t="shared" si="4"/>
        <v>1500</v>
      </c>
    </row>
    <row r="9" spans="1:21" x14ac:dyDescent="0.2">
      <c r="H9" s="28">
        <v>8</v>
      </c>
      <c r="I9" s="13">
        <f>-G4</f>
        <v>-50</v>
      </c>
      <c r="J9" s="14">
        <f>G2+G3</f>
        <v>60</v>
      </c>
    </row>
    <row r="10" spans="1:21" x14ac:dyDescent="0.2">
      <c r="A10" s="1" t="s">
        <v>11</v>
      </c>
      <c r="B10" s="3"/>
      <c r="C10" s="3"/>
      <c r="D10" s="29"/>
      <c r="E10" s="29"/>
      <c r="F10" s="29"/>
      <c r="G10" s="29"/>
      <c r="H10" s="30"/>
      <c r="I10" s="30"/>
      <c r="J10" s="30"/>
    </row>
    <row r="11" spans="1:21" x14ac:dyDescent="0.2">
      <c r="A11" s="31" t="s">
        <v>12</v>
      </c>
      <c r="B11" s="32"/>
      <c r="C11" s="33">
        <v>1</v>
      </c>
      <c r="D11" s="33">
        <v>2</v>
      </c>
      <c r="E11" s="33">
        <v>3</v>
      </c>
      <c r="F11" s="33">
        <v>4</v>
      </c>
      <c r="G11" s="33">
        <v>5</v>
      </c>
      <c r="H11" s="32">
        <v>6</v>
      </c>
      <c r="I11" s="45">
        <v>7</v>
      </c>
      <c r="J11" s="45">
        <v>8</v>
      </c>
      <c r="L11" s="1" t="s">
        <v>60</v>
      </c>
      <c r="M11" s="3"/>
      <c r="N11" s="3"/>
      <c r="O11" s="29"/>
      <c r="P11" s="29"/>
      <c r="Q11" s="29"/>
      <c r="R11" s="29"/>
      <c r="S11" s="30"/>
      <c r="T11" s="30"/>
      <c r="U11" s="30"/>
    </row>
    <row r="12" spans="1:21" x14ac:dyDescent="0.2">
      <c r="A12" s="15" t="s">
        <v>13</v>
      </c>
      <c r="B12" s="23"/>
      <c r="C12" s="34">
        <f>COS(60/180*3.141592)*(C4+C5)</f>
        <v>23.500008867730152</v>
      </c>
      <c r="D12" s="35">
        <f>C4+C5</f>
        <v>47</v>
      </c>
      <c r="E12" s="35">
        <f>C4+C5</f>
        <v>47</v>
      </c>
      <c r="F12" s="35">
        <f>COS(60/180*3.141592)*(C4+C5)</f>
        <v>23.500008867730152</v>
      </c>
      <c r="G12" s="35">
        <f>-COS(60/180*3.141592)*(C4+C5)</f>
        <v>-23.500008867730152</v>
      </c>
      <c r="H12" s="36">
        <f>-(C4+C5)</f>
        <v>-47</v>
      </c>
      <c r="I12" s="34">
        <f>-(C4+C5)</f>
        <v>-47</v>
      </c>
      <c r="J12" s="35">
        <f>-COS(60/180*3.141592)*(C4+C5)</f>
        <v>-23.500008867730152</v>
      </c>
      <c r="L12" s="70" t="s">
        <v>12</v>
      </c>
      <c r="M12" s="71"/>
      <c r="N12" s="72">
        <v>1</v>
      </c>
      <c r="O12" s="72">
        <v>2</v>
      </c>
      <c r="P12" s="72">
        <v>3</v>
      </c>
      <c r="Q12" s="72">
        <v>4</v>
      </c>
      <c r="R12" s="72">
        <v>5</v>
      </c>
      <c r="S12" s="71">
        <v>6</v>
      </c>
      <c r="T12" s="72">
        <v>7</v>
      </c>
      <c r="U12" s="71">
        <v>8</v>
      </c>
    </row>
    <row r="13" spans="1:21" x14ac:dyDescent="0.2">
      <c r="A13" s="15" t="s">
        <v>14</v>
      </c>
      <c r="B13" s="23"/>
      <c r="C13" s="37">
        <f>C6</f>
        <v>72</v>
      </c>
      <c r="D13" s="38">
        <f>C6</f>
        <v>72</v>
      </c>
      <c r="E13" s="38">
        <f>C6</f>
        <v>72</v>
      </c>
      <c r="F13" s="38">
        <f>C6</f>
        <v>72</v>
      </c>
      <c r="G13" s="38">
        <f>C6</f>
        <v>72</v>
      </c>
      <c r="H13" s="39">
        <f>C6</f>
        <v>72</v>
      </c>
      <c r="I13" s="37">
        <f>C6</f>
        <v>72</v>
      </c>
      <c r="J13" s="38">
        <f>C6</f>
        <v>72</v>
      </c>
      <c r="L13" s="19" t="s">
        <v>61</v>
      </c>
      <c r="M13" s="69"/>
      <c r="N13" s="80">
        <f>B40</f>
        <v>46.999999999999993</v>
      </c>
      <c r="O13" s="80">
        <f t="shared" ref="O13:S13" si="5">C40</f>
        <v>47</v>
      </c>
      <c r="P13" s="80">
        <f t="shared" si="5"/>
        <v>47</v>
      </c>
      <c r="Q13" s="80">
        <f t="shared" si="5"/>
        <v>46.999999999999993</v>
      </c>
      <c r="R13" s="80">
        <f t="shared" si="5"/>
        <v>46.999999999999993</v>
      </c>
      <c r="S13" s="80">
        <f t="shared" si="5"/>
        <v>47</v>
      </c>
      <c r="T13" s="80">
        <f t="shared" ref="T13" si="6">H40</f>
        <v>47</v>
      </c>
      <c r="U13" s="80">
        <f t="shared" ref="U13" si="7">I40</f>
        <v>46.999999999999993</v>
      </c>
    </row>
    <row r="14" spans="1:21" x14ac:dyDescent="0.2">
      <c r="A14" s="19" t="s">
        <v>15</v>
      </c>
      <c r="B14" s="40"/>
      <c r="C14" s="41">
        <f>SIN(60/180*3.141592)*(C4+C5)</f>
        <v>40.703188858080935</v>
      </c>
      <c r="D14" s="42">
        <v>0</v>
      </c>
      <c r="E14" s="42">
        <v>0</v>
      </c>
      <c r="F14" s="42">
        <f>-SIN(60/180*3.141592)*(C4+C5)</f>
        <v>-40.703188858080935</v>
      </c>
      <c r="G14" s="42">
        <f>-SIN(60/180*3.141592)*(C4+C5)</f>
        <v>-40.703188858080935</v>
      </c>
      <c r="H14" s="43">
        <v>0</v>
      </c>
      <c r="I14" s="41">
        <v>0</v>
      </c>
      <c r="J14" s="42">
        <f>SIN(60/180*3.141592)*(C4+C5)</f>
        <v>40.703188858080935</v>
      </c>
      <c r="L14" s="73" t="s">
        <v>62</v>
      </c>
      <c r="M14" s="65"/>
      <c r="N14" s="81">
        <f t="shared" ref="N14:U14" si="8">N28</f>
        <v>72</v>
      </c>
      <c r="O14" s="81">
        <f t="shared" si="8"/>
        <v>72</v>
      </c>
      <c r="P14" s="81">
        <f t="shared" si="8"/>
        <v>72</v>
      </c>
      <c r="Q14" s="81">
        <f t="shared" si="8"/>
        <v>72</v>
      </c>
      <c r="R14" s="81">
        <f t="shared" si="8"/>
        <v>72</v>
      </c>
      <c r="S14" s="81">
        <f t="shared" si="8"/>
        <v>72</v>
      </c>
      <c r="T14" s="81">
        <f t="shared" si="8"/>
        <v>72</v>
      </c>
      <c r="U14" s="81">
        <f t="shared" si="8"/>
        <v>72</v>
      </c>
    </row>
    <row r="15" spans="1:21" x14ac:dyDescent="0.2">
      <c r="L15" s="74" t="s">
        <v>63</v>
      </c>
      <c r="M15" s="67"/>
      <c r="N15" s="82">
        <f>N28</f>
        <v>72</v>
      </c>
      <c r="O15" s="82">
        <f t="shared" ref="O15:U15" si="9">O28</f>
        <v>72</v>
      </c>
      <c r="P15" s="82">
        <f t="shared" si="9"/>
        <v>72</v>
      </c>
      <c r="Q15" s="82">
        <f t="shared" si="9"/>
        <v>72</v>
      </c>
      <c r="R15" s="82">
        <f t="shared" si="9"/>
        <v>72</v>
      </c>
      <c r="S15" s="82">
        <f t="shared" si="9"/>
        <v>72</v>
      </c>
      <c r="T15" s="82">
        <f>T28</f>
        <v>72</v>
      </c>
      <c r="U15" s="82">
        <f t="shared" si="9"/>
        <v>72</v>
      </c>
    </row>
    <row r="16" spans="1:21" x14ac:dyDescent="0.2">
      <c r="C16" s="77"/>
      <c r="D16" s="77"/>
      <c r="E16" s="4" t="s">
        <v>16</v>
      </c>
      <c r="F16" s="3" t="s">
        <v>2</v>
      </c>
      <c r="G16" s="3" t="s">
        <v>3</v>
      </c>
      <c r="H16" s="2" t="s">
        <v>17</v>
      </c>
      <c r="L16" s="75" t="s">
        <v>64</v>
      </c>
      <c r="M16" s="67"/>
      <c r="N16" s="82">
        <f>F17</f>
        <v>0</v>
      </c>
      <c r="O16" s="82">
        <f>F17</f>
        <v>0</v>
      </c>
      <c r="P16" s="82">
        <f>F17</f>
        <v>0</v>
      </c>
      <c r="Q16" s="82">
        <f>F17</f>
        <v>0</v>
      </c>
      <c r="R16" s="82">
        <f>F17</f>
        <v>0</v>
      </c>
      <c r="S16" s="83">
        <f>F17</f>
        <v>0</v>
      </c>
      <c r="T16" s="84">
        <f>F17</f>
        <v>0</v>
      </c>
      <c r="U16" s="84">
        <f>F17</f>
        <v>0</v>
      </c>
    </row>
    <row r="17" spans="1:31" x14ac:dyDescent="0.2">
      <c r="C17" s="78"/>
      <c r="D17" s="78"/>
      <c r="E17" s="19" t="s">
        <v>18</v>
      </c>
      <c r="F17" s="44">
        <v>0</v>
      </c>
      <c r="G17" s="44">
        <v>0</v>
      </c>
      <c r="H17" s="79">
        <f>N28</f>
        <v>72</v>
      </c>
      <c r="L17" s="74" t="s">
        <v>65</v>
      </c>
      <c r="M17" s="67"/>
      <c r="N17" s="82">
        <f>C4</f>
        <v>13</v>
      </c>
      <c r="O17" s="82">
        <f>C4</f>
        <v>13</v>
      </c>
      <c r="P17" s="82">
        <f>C4</f>
        <v>13</v>
      </c>
      <c r="Q17" s="82">
        <f>C4</f>
        <v>13</v>
      </c>
      <c r="R17" s="82">
        <f>-C4</f>
        <v>-13</v>
      </c>
      <c r="S17" s="83">
        <f>-C4</f>
        <v>-13</v>
      </c>
      <c r="T17" s="85">
        <f>-C4</f>
        <v>-13</v>
      </c>
      <c r="U17" s="85">
        <f>-C4</f>
        <v>-13</v>
      </c>
    </row>
    <row r="18" spans="1:31" x14ac:dyDescent="0.2">
      <c r="L18" s="15" t="s">
        <v>66</v>
      </c>
      <c r="M18" s="67"/>
      <c r="N18" s="82">
        <f t="shared" ref="N18:U18" si="10">N15</f>
        <v>72</v>
      </c>
      <c r="O18" s="82">
        <f t="shared" si="10"/>
        <v>72</v>
      </c>
      <c r="P18" s="82">
        <f t="shared" si="10"/>
        <v>72</v>
      </c>
      <c r="Q18" s="82">
        <f t="shared" si="10"/>
        <v>72</v>
      </c>
      <c r="R18" s="82">
        <f t="shared" si="10"/>
        <v>72</v>
      </c>
      <c r="S18" s="82">
        <f t="shared" si="10"/>
        <v>72</v>
      </c>
      <c r="T18" s="82">
        <f t="shared" si="10"/>
        <v>72</v>
      </c>
      <c r="U18" s="82">
        <f t="shared" si="10"/>
        <v>72</v>
      </c>
    </row>
    <row r="19" spans="1:31" x14ac:dyDescent="0.2">
      <c r="A19" s="49" t="s">
        <v>26</v>
      </c>
      <c r="L19" s="74" t="s">
        <v>67</v>
      </c>
      <c r="M19" s="67"/>
      <c r="N19" s="82">
        <f>N18 - C5*SIN(N4*PI()/180)</f>
        <v>72</v>
      </c>
      <c r="O19" s="82">
        <f>O18 - C5*SIN(O4*PI()/180)</f>
        <v>72</v>
      </c>
      <c r="P19" s="82">
        <f>P18 - C5*SIN(P4*PI()/180)</f>
        <v>72</v>
      </c>
      <c r="Q19" s="82">
        <f>Q18 - C5*SIN(Q4*PI()/180)</f>
        <v>72</v>
      </c>
      <c r="R19" s="82">
        <f>R18 - C5*SIN(R4*PI()/180)</f>
        <v>72</v>
      </c>
      <c r="S19" s="82">
        <f>S18 - C5*SIN(S4*PI()/180)</f>
        <v>72</v>
      </c>
      <c r="T19" s="82">
        <f>T18 - C5*SIN(T4*PI()/180)</f>
        <v>72</v>
      </c>
      <c r="U19" s="82">
        <f>U18 - C5*SIN(U4*PI()/180)</f>
        <v>72</v>
      </c>
    </row>
    <row r="20" spans="1:31" x14ac:dyDescent="0.2">
      <c r="A20" s="1" t="s">
        <v>27</v>
      </c>
      <c r="B20" s="30"/>
      <c r="C20" s="50"/>
      <c r="D20" s="50"/>
      <c r="E20" s="50"/>
      <c r="F20" s="50"/>
      <c r="G20" s="51"/>
      <c r="H20" s="51"/>
      <c r="I20" s="51"/>
      <c r="L20" s="15" t="s">
        <v>68</v>
      </c>
      <c r="M20" s="67"/>
      <c r="N20" s="82">
        <f t="shared" ref="N20:Q20" si="11">N17</f>
        <v>13</v>
      </c>
      <c r="O20" s="82">
        <f t="shared" si="11"/>
        <v>13</v>
      </c>
      <c r="P20" s="82">
        <f t="shared" si="11"/>
        <v>13</v>
      </c>
      <c r="Q20" s="82">
        <f t="shared" si="11"/>
        <v>13</v>
      </c>
      <c r="R20" s="82">
        <f>R17</f>
        <v>-13</v>
      </c>
      <c r="S20" s="83">
        <f>S17</f>
        <v>-13</v>
      </c>
      <c r="T20" s="82">
        <f>T17</f>
        <v>-13</v>
      </c>
      <c r="U20" s="82">
        <f>U17</f>
        <v>-13</v>
      </c>
    </row>
    <row r="21" spans="1:31" x14ac:dyDescent="0.2">
      <c r="A21" s="52" t="s">
        <v>28</v>
      </c>
      <c r="B21" s="57">
        <v>1</v>
      </c>
      <c r="C21" s="58">
        <v>2</v>
      </c>
      <c r="D21" s="58">
        <v>3</v>
      </c>
      <c r="E21" s="58">
        <v>4</v>
      </c>
      <c r="F21" s="58">
        <v>5</v>
      </c>
      <c r="G21" s="59">
        <v>6</v>
      </c>
      <c r="H21" s="60">
        <v>7</v>
      </c>
      <c r="I21" s="60">
        <v>8</v>
      </c>
      <c r="L21" s="74" t="s">
        <v>69</v>
      </c>
      <c r="M21" s="67"/>
      <c r="N21" s="82">
        <f>C5*COS(N4*PI()/180)+N20</f>
        <v>47</v>
      </c>
      <c r="O21" s="82">
        <f>C5*COS(O4*PI()/180)+O20</f>
        <v>47</v>
      </c>
      <c r="P21" s="82">
        <f>C5*COS(P4*PI()/180)+P20</f>
        <v>47</v>
      </c>
      <c r="Q21" s="82">
        <f>C5*COS(Q4*PI()/180)+Q20</f>
        <v>47</v>
      </c>
      <c r="R21" s="82">
        <f>-C5*COS(R4*PI()/180)+R20</f>
        <v>-47</v>
      </c>
      <c r="S21" s="82">
        <f>-C5*COS(S4*PI()/180)+S20</f>
        <v>-47</v>
      </c>
      <c r="T21" s="82">
        <f>-C5*COS(T4*PI()/180)+T20</f>
        <v>-47</v>
      </c>
      <c r="U21" s="82">
        <f>-C5*COS(U4*PI()/180)+U20</f>
        <v>-47</v>
      </c>
    </row>
    <row r="22" spans="1:31" x14ac:dyDescent="0.2">
      <c r="A22" s="18" t="s">
        <v>29</v>
      </c>
      <c r="B22" s="61">
        <f>C12+I2+Q32</f>
        <v>73.500008867730145</v>
      </c>
      <c r="C22" s="61">
        <f>D12+I3+Q32</f>
        <v>97</v>
      </c>
      <c r="D22" s="61">
        <f>E12+I4+Q32</f>
        <v>97</v>
      </c>
      <c r="E22" s="61">
        <f>F12+I5+Q32</f>
        <v>73.500008867730145</v>
      </c>
      <c r="F22" s="61">
        <f>G12+I6+Q32</f>
        <v>-73.500008867730145</v>
      </c>
      <c r="G22" s="61">
        <f>H12+I7+Q32</f>
        <v>-97</v>
      </c>
      <c r="H22" s="61">
        <f>I12+I8+Q32</f>
        <v>-97</v>
      </c>
      <c r="I22" s="61">
        <f>J12+I9+Q32</f>
        <v>-73.500008867730145</v>
      </c>
      <c r="L22" s="75" t="s">
        <v>70</v>
      </c>
      <c r="M22" s="67"/>
      <c r="N22" s="82">
        <f t="shared" ref="N22:U22" si="12">N19</f>
        <v>72</v>
      </c>
      <c r="O22" s="82">
        <f t="shared" si="12"/>
        <v>72</v>
      </c>
      <c r="P22" s="82">
        <f t="shared" si="12"/>
        <v>72</v>
      </c>
      <c r="Q22" s="82">
        <f t="shared" si="12"/>
        <v>72</v>
      </c>
      <c r="R22" s="82">
        <f t="shared" si="12"/>
        <v>72</v>
      </c>
      <c r="S22" s="82">
        <f t="shared" si="12"/>
        <v>72</v>
      </c>
      <c r="T22" s="82">
        <f t="shared" si="12"/>
        <v>72</v>
      </c>
      <c r="U22" s="82">
        <f t="shared" si="12"/>
        <v>72</v>
      </c>
    </row>
    <row r="23" spans="1:31" x14ac:dyDescent="0.2">
      <c r="A23" s="18" t="s">
        <v>30</v>
      </c>
      <c r="B23" s="61">
        <f>C14+J2+Q34</f>
        <v>100.70318885808094</v>
      </c>
      <c r="C23" s="61">
        <f>D14+J3+Q34</f>
        <v>20</v>
      </c>
      <c r="D23" s="61">
        <f>E14+J4+Q34</f>
        <v>-20</v>
      </c>
      <c r="E23" s="61">
        <f>F14+J5+Q34</f>
        <v>-100.70318885808094</v>
      </c>
      <c r="F23" s="61">
        <f>G14+J6+Q34</f>
        <v>-100.70318885808094</v>
      </c>
      <c r="G23" s="61">
        <f>H14+J7+Q34</f>
        <v>-20</v>
      </c>
      <c r="H23" s="61">
        <f>I14+J8+Q34</f>
        <v>20</v>
      </c>
      <c r="I23" s="61">
        <f>J14+J9+Q34</f>
        <v>100.70318885808094</v>
      </c>
      <c r="L23" s="74" t="s">
        <v>71</v>
      </c>
      <c r="M23" s="67"/>
      <c r="N23" s="82">
        <f>N19-C6*COS(N5*PI()/180)</f>
        <v>0</v>
      </c>
      <c r="O23" s="82">
        <f>O19-C6*COS(O5*PI()/180)</f>
        <v>0</v>
      </c>
      <c r="P23" s="82">
        <f>P19-C6*COS(P5*PI()/180)</f>
        <v>0</v>
      </c>
      <c r="Q23" s="82">
        <f>Q19-C6*COS(Q5*PI()/180)</f>
        <v>0</v>
      </c>
      <c r="R23" s="82">
        <f>R19-C6*COS(R5*PI()/180)</f>
        <v>0</v>
      </c>
      <c r="S23" s="82">
        <f>S19-C6*COS(S5*PI()/180)</f>
        <v>0</v>
      </c>
      <c r="T23" s="82">
        <f>T19-C6*COS(T5*PI()/180)</f>
        <v>0</v>
      </c>
      <c r="U23" s="82">
        <f>U19-C6*COS(U5*PI()/180)</f>
        <v>0</v>
      </c>
    </row>
    <row r="24" spans="1:31" x14ac:dyDescent="0.2">
      <c r="A24" s="18" t="s">
        <v>31</v>
      </c>
      <c r="B24" s="61">
        <f>C13</f>
        <v>72</v>
      </c>
      <c r="C24" s="61">
        <f t="shared" ref="C24:I24" si="13">D13</f>
        <v>72</v>
      </c>
      <c r="D24" s="61">
        <f t="shared" si="13"/>
        <v>72</v>
      </c>
      <c r="E24" s="61">
        <f t="shared" si="13"/>
        <v>72</v>
      </c>
      <c r="F24" s="61">
        <f t="shared" si="13"/>
        <v>72</v>
      </c>
      <c r="G24" s="61">
        <f t="shared" si="13"/>
        <v>72</v>
      </c>
      <c r="H24" s="61">
        <f t="shared" si="13"/>
        <v>72</v>
      </c>
      <c r="I24" s="61">
        <f t="shared" si="13"/>
        <v>72</v>
      </c>
      <c r="L24" s="75" t="s">
        <v>72</v>
      </c>
      <c r="M24" s="67"/>
      <c r="N24" s="82">
        <f t="shared" ref="N24:U24" si="14">N21</f>
        <v>47</v>
      </c>
      <c r="O24" s="82">
        <f t="shared" si="14"/>
        <v>47</v>
      </c>
      <c r="P24" s="82">
        <f t="shared" si="14"/>
        <v>47</v>
      </c>
      <c r="Q24" s="82">
        <f t="shared" si="14"/>
        <v>47</v>
      </c>
      <c r="R24" s="82">
        <f t="shared" si="14"/>
        <v>-47</v>
      </c>
      <c r="S24" s="82">
        <f t="shared" si="14"/>
        <v>-47</v>
      </c>
      <c r="T24" s="82">
        <f t="shared" si="14"/>
        <v>-47</v>
      </c>
      <c r="U24" s="82">
        <f t="shared" si="14"/>
        <v>-47</v>
      </c>
    </row>
    <row r="25" spans="1:31" x14ac:dyDescent="0.2">
      <c r="A25" s="18" t="s">
        <v>32</v>
      </c>
      <c r="B25" s="61">
        <f>SIN(Q36*PI()/180)</f>
        <v>0</v>
      </c>
      <c r="C25" s="61">
        <f>SIN(Q36*PI()/180)</f>
        <v>0</v>
      </c>
      <c r="D25" s="61">
        <f>SIN(Q36*PI()/180)</f>
        <v>0</v>
      </c>
      <c r="E25" s="61">
        <f>SIN(Q36*PI()/180)</f>
        <v>0</v>
      </c>
      <c r="F25" s="61">
        <f>SIN(Q36*PI()/180)</f>
        <v>0</v>
      </c>
      <c r="G25" s="61">
        <f>SIN(Q36*PI()/180)</f>
        <v>0</v>
      </c>
      <c r="H25" s="61">
        <f>SIN(Q36*PI()/180)</f>
        <v>0</v>
      </c>
      <c r="I25" s="61">
        <f>SIN(Q36*PI()/180)</f>
        <v>0</v>
      </c>
      <c r="L25" s="76" t="s">
        <v>73</v>
      </c>
      <c r="M25" s="69"/>
      <c r="N25" s="80">
        <f>SQRT((N27-I2)*(N27-I2)+(N29-J2)*(N29-J2))</f>
        <v>46.999999999999993</v>
      </c>
      <c r="O25" s="80">
        <f>SQRT((O27-I3)*(O27-I3)+(O29-J3)*(O29-J3))</f>
        <v>47</v>
      </c>
      <c r="P25" s="80">
        <f>SQRT((P27-I4)*(P27-I4)+(P29-J4)*(P29-J4))</f>
        <v>47</v>
      </c>
      <c r="Q25" s="80">
        <f>SQRT((Q27-I5)*(Q27-I5)+(Q29-J5)*(Q29-J5))</f>
        <v>46.999999999999993</v>
      </c>
      <c r="R25" s="80">
        <f>-SQRT((R27-I6)*(R27-I6)+(R29-J6)*(R29-J6))</f>
        <v>-46.999999999999993</v>
      </c>
      <c r="S25" s="80">
        <f>-SQRT((S27-I7)*(S27-I7)+(S29-J7)*(S29-J7))</f>
        <v>-47</v>
      </c>
      <c r="T25" s="80">
        <f>-SQRT((T27-I8)*(T27-I8)+(T29-J8)*(T29-J8))</f>
        <v>-47</v>
      </c>
      <c r="U25" s="80">
        <f>-SQRT((U27-I9)*(U27-I9)+(U29-J9)*(U29-J9))</f>
        <v>-46.999999999999993</v>
      </c>
    </row>
    <row r="26" spans="1:31" x14ac:dyDescent="0.2">
      <c r="A26" s="18" t="s">
        <v>33</v>
      </c>
      <c r="B26" s="61">
        <f>COS(Q36*PI()/180)</f>
        <v>1</v>
      </c>
      <c r="C26" s="61">
        <f>COS(Q36*PI()/180)</f>
        <v>1</v>
      </c>
      <c r="D26" s="61">
        <f>COS(Q36*PI()/180)</f>
        <v>1</v>
      </c>
      <c r="E26" s="61">
        <f>COS(Q36*PI()/180)</f>
        <v>1</v>
      </c>
      <c r="F26" s="61">
        <f>COS(Q36*PI()/180)</f>
        <v>1</v>
      </c>
      <c r="G26" s="61">
        <f>COS(Q36*PI()/180)</f>
        <v>1</v>
      </c>
      <c r="H26" s="61">
        <f>COS(Q36*PI()/180)</f>
        <v>1</v>
      </c>
      <c r="I26" s="61">
        <f>COS(Q36*PI()/180)</f>
        <v>1</v>
      </c>
      <c r="L26" s="15"/>
      <c r="M26" s="67"/>
      <c r="N26" s="66"/>
      <c r="O26" s="66"/>
      <c r="P26" s="66"/>
      <c r="Q26" s="66"/>
      <c r="R26" s="66"/>
      <c r="S26" s="67"/>
    </row>
    <row r="27" spans="1:31" x14ac:dyDescent="0.2">
      <c r="A27" s="18" t="s">
        <v>34</v>
      </c>
      <c r="B27" s="61">
        <f>SIN(Q38*PI()/180)</f>
        <v>0</v>
      </c>
      <c r="C27" s="61">
        <f>SIN(Q38*PI()/180)</f>
        <v>0</v>
      </c>
      <c r="D27" s="61">
        <f>SIN(Q38*PI()/180)</f>
        <v>0</v>
      </c>
      <c r="E27" s="61">
        <f>SIN(Q38*PI()/180)</f>
        <v>0</v>
      </c>
      <c r="F27" s="61">
        <f>SIN(Q38*PI()/180)</f>
        <v>0</v>
      </c>
      <c r="G27" s="61">
        <f>SIN(Q38*PI()/180)</f>
        <v>0</v>
      </c>
      <c r="H27" s="61">
        <f>SIN(Q38*PI()/180)</f>
        <v>0</v>
      </c>
      <c r="I27" s="61">
        <f>SIN(Q38*PI()/180)</f>
        <v>0</v>
      </c>
      <c r="L27" s="9" t="s">
        <v>74</v>
      </c>
      <c r="M27" s="65"/>
      <c r="N27" s="35">
        <f>B37+I2</f>
        <v>73.500008867730145</v>
      </c>
      <c r="O27" s="35">
        <f>C37+I3</f>
        <v>97</v>
      </c>
      <c r="P27" s="35">
        <f>D37+I4</f>
        <v>97</v>
      </c>
      <c r="Q27" s="35">
        <f>E37+I5</f>
        <v>73.500008867730145</v>
      </c>
      <c r="R27" s="35">
        <f>F37+I6</f>
        <v>-73.500008867730145</v>
      </c>
      <c r="S27" s="35">
        <f>G37+I7</f>
        <v>-97</v>
      </c>
      <c r="T27" s="35">
        <f>H37+I8</f>
        <v>-97</v>
      </c>
      <c r="U27" s="35">
        <f>I37+I9</f>
        <v>-73.500008867730145</v>
      </c>
    </row>
    <row r="28" spans="1:31" x14ac:dyDescent="0.2">
      <c r="A28" s="18" t="s">
        <v>35</v>
      </c>
      <c r="B28" s="61">
        <f>COS(Q38*PI()/180)</f>
        <v>1</v>
      </c>
      <c r="C28" s="61">
        <f>COS(Q38*PI()/180)</f>
        <v>1</v>
      </c>
      <c r="D28" s="61">
        <f>COS(Q38*PI()/180)</f>
        <v>1</v>
      </c>
      <c r="E28" s="61">
        <f>COS(Q38*PI()/180)</f>
        <v>1</v>
      </c>
      <c r="F28" s="61">
        <f>COS(Q38*PI()/180)</f>
        <v>1</v>
      </c>
      <c r="G28" s="61">
        <f>COS(Q38*PI()/180)</f>
        <v>1</v>
      </c>
      <c r="H28" s="61">
        <f>COS(Q38*PI()/180)</f>
        <v>1</v>
      </c>
      <c r="I28" s="61">
        <f>COS(Q38*PI()/180)</f>
        <v>1</v>
      </c>
      <c r="L28" s="15" t="s">
        <v>75</v>
      </c>
      <c r="M28" s="67"/>
      <c r="N28" s="38">
        <f>B38</f>
        <v>72</v>
      </c>
      <c r="O28" s="38">
        <f t="shared" ref="O28:U28" si="15">C38</f>
        <v>72</v>
      </c>
      <c r="P28" s="38">
        <f t="shared" si="15"/>
        <v>72</v>
      </c>
      <c r="Q28" s="38">
        <f t="shared" si="15"/>
        <v>72</v>
      </c>
      <c r="R28" s="38">
        <f t="shared" si="15"/>
        <v>72</v>
      </c>
      <c r="S28" s="38">
        <f t="shared" si="15"/>
        <v>72</v>
      </c>
      <c r="T28" s="38">
        <f t="shared" si="15"/>
        <v>72</v>
      </c>
      <c r="U28" s="38">
        <f t="shared" si="15"/>
        <v>72</v>
      </c>
    </row>
    <row r="29" spans="1:31" x14ac:dyDescent="0.2">
      <c r="A29" s="18" t="s">
        <v>36</v>
      </c>
      <c r="B29" s="61">
        <f>SIN(Q37*PI()/180)</f>
        <v>0</v>
      </c>
      <c r="C29" s="61">
        <f>SIN(Q37*PI()/180)</f>
        <v>0</v>
      </c>
      <c r="D29" s="61">
        <f>SIN(Q37*PI()/180)</f>
        <v>0</v>
      </c>
      <c r="E29" s="61">
        <f>SIN(Q37*PI()/180)</f>
        <v>0</v>
      </c>
      <c r="F29" s="61">
        <f>SIN(Q37*PI()/180)</f>
        <v>0</v>
      </c>
      <c r="G29" s="61">
        <f>SIN(Q37*PI()/180)</f>
        <v>0</v>
      </c>
      <c r="H29" s="61">
        <f>SIN(Q37*PI()/180)</f>
        <v>0</v>
      </c>
      <c r="I29" s="61">
        <f>SIN(Q37*PI()/180)</f>
        <v>0</v>
      </c>
      <c r="L29" s="19" t="s">
        <v>76</v>
      </c>
      <c r="M29" s="69"/>
      <c r="N29" s="42">
        <f>B39+J2</f>
        <v>100.70318885808094</v>
      </c>
      <c r="O29" s="42">
        <f>C39+J3</f>
        <v>20</v>
      </c>
      <c r="P29" s="42">
        <f>D39+J4</f>
        <v>-20</v>
      </c>
      <c r="Q29" s="42">
        <f>E39+J5</f>
        <v>-100.70318885808094</v>
      </c>
      <c r="R29" s="42">
        <f>F39+J6</f>
        <v>-100.70318885808094</v>
      </c>
      <c r="S29" s="42">
        <f>G39+J7</f>
        <v>-20</v>
      </c>
      <c r="T29" s="42">
        <f>H39+J8</f>
        <v>20</v>
      </c>
      <c r="U29" s="42">
        <f>I39+J9</f>
        <v>100.70318885808094</v>
      </c>
    </row>
    <row r="30" spans="1:31" x14ac:dyDescent="0.2">
      <c r="A30" s="18" t="s">
        <v>37</v>
      </c>
      <c r="B30" s="61">
        <f>COS(Q37*PI()/180)</f>
        <v>1</v>
      </c>
      <c r="C30" s="61">
        <f>COS(Q37*PI()/180)</f>
        <v>1</v>
      </c>
      <c r="D30" s="61">
        <f>COS(Q37*PI()/180)</f>
        <v>1</v>
      </c>
      <c r="E30" s="61">
        <f>COS(Q37*PI()/180)</f>
        <v>1</v>
      </c>
      <c r="F30" s="61">
        <f>COS(Q37*PI()/180)</f>
        <v>1</v>
      </c>
      <c r="G30" s="61">
        <f>COS(Q37*PI()/180)</f>
        <v>1</v>
      </c>
      <c r="H30" s="61">
        <f>COS(Q37*PI()/180)</f>
        <v>1</v>
      </c>
      <c r="I30" s="61">
        <f>COS(Q37*PI()/180)</f>
        <v>1</v>
      </c>
    </row>
    <row r="31" spans="1:31" x14ac:dyDescent="0.2">
      <c r="A31" s="18" t="s">
        <v>38</v>
      </c>
      <c r="B31" s="61">
        <f>B22*B28*B30-B23*B28*B29+B24*B27 -B22</f>
        <v>0</v>
      </c>
      <c r="C31" s="61">
        <f t="shared" ref="C31:I31" si="16">C22*C28*C30-C23*C28*C29+C24*C27 -C22</f>
        <v>0</v>
      </c>
      <c r="D31" s="61">
        <f t="shared" si="16"/>
        <v>0</v>
      </c>
      <c r="E31" s="61">
        <f t="shared" si="16"/>
        <v>0</v>
      </c>
      <c r="F31" s="61">
        <f t="shared" si="16"/>
        <v>0</v>
      </c>
      <c r="G31" s="61">
        <f t="shared" si="16"/>
        <v>0</v>
      </c>
      <c r="H31" s="61">
        <f t="shared" si="16"/>
        <v>0</v>
      </c>
      <c r="I31" s="61">
        <f t="shared" si="16"/>
        <v>0</v>
      </c>
      <c r="P31" s="1" t="s">
        <v>19</v>
      </c>
      <c r="Q31" s="2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</row>
    <row r="32" spans="1:31" x14ac:dyDescent="0.2">
      <c r="A32" s="18" t="s">
        <v>39</v>
      </c>
      <c r="B32" s="61">
        <f>(B22*B26*B29+B22*B30*B27*B25+B23*B30*B26-B23*B29*B27*B25-B24*B28*B25)-B23</f>
        <v>0</v>
      </c>
      <c r="C32" s="61">
        <f t="shared" ref="C32:I32" si="17">(C22*C26*C29+C22*C30*C27*C25+C23*C30*C26-C23*C29*C27*C25-C24*C28*C25)-C23</f>
        <v>0</v>
      </c>
      <c r="D32" s="61">
        <f t="shared" si="17"/>
        <v>0</v>
      </c>
      <c r="E32" s="61">
        <f t="shared" si="17"/>
        <v>0</v>
      </c>
      <c r="F32" s="61">
        <f t="shared" si="17"/>
        <v>0</v>
      </c>
      <c r="G32" s="61">
        <f t="shared" si="17"/>
        <v>0</v>
      </c>
      <c r="H32" s="61">
        <f t="shared" si="17"/>
        <v>0</v>
      </c>
      <c r="I32" s="61">
        <f t="shared" si="17"/>
        <v>0</v>
      </c>
      <c r="P32" s="12" t="s">
        <v>20</v>
      </c>
      <c r="Q32" s="46">
        <v>0</v>
      </c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4"/>
    </row>
    <row r="33" spans="1:31" x14ac:dyDescent="0.2">
      <c r="A33" s="26" t="s">
        <v>40</v>
      </c>
      <c r="B33" s="61">
        <f xml:space="preserve"> (B22*B29*B25 - B22*B29*B26*B27 + B23*B30*B25 + B23*B26*B29*B27 + B24*B28*B26) -B24</f>
        <v>0</v>
      </c>
      <c r="C33" s="61">
        <f t="shared" ref="C33:I33" si="18" xml:space="preserve"> (C22*C29*C25 - C22*C29*C26*C27 + C23*C30*C25 + C23*C26*C29*C27 + C24*C28*C26) -C24</f>
        <v>0</v>
      </c>
      <c r="D33" s="61">
        <f t="shared" si="18"/>
        <v>0</v>
      </c>
      <c r="E33" s="61">
        <f t="shared" si="18"/>
        <v>0</v>
      </c>
      <c r="F33" s="61">
        <f t="shared" si="18"/>
        <v>0</v>
      </c>
      <c r="G33" s="61">
        <f t="shared" si="18"/>
        <v>0</v>
      </c>
      <c r="H33" s="61">
        <f t="shared" si="18"/>
        <v>0</v>
      </c>
      <c r="I33" s="61">
        <f t="shared" si="18"/>
        <v>0</v>
      </c>
      <c r="P33" s="47" t="s">
        <v>21</v>
      </c>
      <c r="Q33" s="46">
        <v>0</v>
      </c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4"/>
    </row>
    <row r="34" spans="1:31" x14ac:dyDescent="0.2">
      <c r="P34" s="28" t="s">
        <v>22</v>
      </c>
      <c r="Q34" s="46">
        <v>0</v>
      </c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4"/>
    </row>
    <row r="35" spans="1:31" x14ac:dyDescent="0.2">
      <c r="A35" s="1" t="s">
        <v>41</v>
      </c>
      <c r="B35" s="30"/>
      <c r="C35" s="30"/>
      <c r="D35" s="30"/>
      <c r="E35" s="30"/>
      <c r="F35" s="30"/>
      <c r="G35" s="30"/>
      <c r="H35" s="30"/>
      <c r="I35" s="30"/>
      <c r="P35" s="18"/>
      <c r="Q35" s="46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4"/>
    </row>
    <row r="36" spans="1:31" x14ac:dyDescent="0.2">
      <c r="A36" s="54" t="s">
        <v>28</v>
      </c>
      <c r="B36" s="61">
        <v>1</v>
      </c>
      <c r="C36" s="61">
        <v>2</v>
      </c>
      <c r="D36" s="61">
        <v>3</v>
      </c>
      <c r="E36" s="61">
        <v>4</v>
      </c>
      <c r="F36" s="61">
        <v>5</v>
      </c>
      <c r="G36" s="61">
        <v>6</v>
      </c>
      <c r="H36" s="61">
        <v>7</v>
      </c>
      <c r="I36" s="61">
        <v>8</v>
      </c>
      <c r="P36" s="28" t="s">
        <v>23</v>
      </c>
      <c r="Q36" s="46">
        <v>0</v>
      </c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4"/>
    </row>
    <row r="37" spans="1:31" x14ac:dyDescent="0.2">
      <c r="A37" s="56" t="s">
        <v>42</v>
      </c>
      <c r="B37" s="61">
        <f>C12+Q32+B31</f>
        <v>23.500008867730152</v>
      </c>
      <c r="C37" s="61">
        <f>D12+Q32+C31</f>
        <v>47</v>
      </c>
      <c r="D37" s="61">
        <f>E12+Q32+D31</f>
        <v>47</v>
      </c>
      <c r="E37" s="61">
        <f>F12+Q32+E31</f>
        <v>23.500008867730152</v>
      </c>
      <c r="F37" s="61">
        <f>G12+Q32+F31</f>
        <v>-23.500008867730152</v>
      </c>
      <c r="G37" s="61">
        <f>H12+Q32+G31</f>
        <v>-47</v>
      </c>
      <c r="H37" s="61">
        <f>I12+Q32+H31</f>
        <v>-47</v>
      </c>
      <c r="I37" s="61">
        <f>J12+Q32+I31</f>
        <v>-23.500008867730152</v>
      </c>
      <c r="P37" s="28" t="s">
        <v>24</v>
      </c>
      <c r="Q37" s="46">
        <v>0</v>
      </c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4"/>
    </row>
    <row r="38" spans="1:31" x14ac:dyDescent="0.2">
      <c r="A38" s="28" t="s">
        <v>43</v>
      </c>
      <c r="B38" s="61">
        <f>C13+Q33+B33</f>
        <v>72</v>
      </c>
      <c r="C38" s="61">
        <f>D13+Q33+C33</f>
        <v>72</v>
      </c>
      <c r="D38" s="61">
        <f>E13+Q33+D33</f>
        <v>72</v>
      </c>
      <c r="E38" s="61">
        <f>F13+Q33+E33</f>
        <v>72</v>
      </c>
      <c r="F38" s="61">
        <f>G13+Q33+F33</f>
        <v>72</v>
      </c>
      <c r="G38" s="61">
        <f>H13+Q33+G33</f>
        <v>72</v>
      </c>
      <c r="H38" s="61">
        <f>I13+Q33+H33</f>
        <v>72</v>
      </c>
      <c r="I38" s="61">
        <f>J13+Q33+I33</f>
        <v>72</v>
      </c>
      <c r="P38" s="48" t="s">
        <v>25</v>
      </c>
      <c r="Q38" s="46">
        <v>0</v>
      </c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4"/>
    </row>
    <row r="39" spans="1:31" x14ac:dyDescent="0.2">
      <c r="A39" s="28" t="s">
        <v>44</v>
      </c>
      <c r="B39" s="61">
        <f>C14+Q34+B32+L90</f>
        <v>40.703188858080935</v>
      </c>
      <c r="C39" s="61">
        <f>D14+Q34+C32+L91</f>
        <v>0</v>
      </c>
      <c r="D39" s="61">
        <f>E14+Q34+D32+L92</f>
        <v>0</v>
      </c>
      <c r="E39" s="61">
        <f>F14+Q34+E32+L93</f>
        <v>-40.703188858080935</v>
      </c>
      <c r="F39" s="61">
        <f>G14+Q34+F32+L94</f>
        <v>-40.703188858080935</v>
      </c>
      <c r="G39" s="61">
        <f>H14+Q34+G32++L95</f>
        <v>0</v>
      </c>
      <c r="H39" s="61">
        <f>I14+Q34+H32+L96</f>
        <v>0</v>
      </c>
      <c r="I39" s="61">
        <f>J14+Q34+I32+L97</f>
        <v>40.703188858080935</v>
      </c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4"/>
    </row>
    <row r="40" spans="1:31" x14ac:dyDescent="0.2">
      <c r="A40" s="18" t="s">
        <v>45</v>
      </c>
      <c r="B40" s="61">
        <f>SQRT(B37*B37+B39*B39)</f>
        <v>46.999999999999993</v>
      </c>
      <c r="C40" s="61">
        <f t="shared" ref="C40:I40" si="19">SQRT(C37*C37+C39*C39)</f>
        <v>47</v>
      </c>
      <c r="D40" s="61">
        <f t="shared" si="19"/>
        <v>47</v>
      </c>
      <c r="E40" s="61">
        <f t="shared" si="19"/>
        <v>46.999999999999993</v>
      </c>
      <c r="F40" s="61">
        <f t="shared" si="19"/>
        <v>46.999999999999993</v>
      </c>
      <c r="G40" s="61">
        <f t="shared" si="19"/>
        <v>47</v>
      </c>
      <c r="H40" s="61">
        <f t="shared" si="19"/>
        <v>47</v>
      </c>
      <c r="I40" s="61">
        <f t="shared" si="19"/>
        <v>46.999999999999993</v>
      </c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4"/>
    </row>
    <row r="41" spans="1:31" x14ac:dyDescent="0.2">
      <c r="A41" s="18" t="s">
        <v>46</v>
      </c>
      <c r="B41" s="61">
        <f>SQRT((B40-C4)*(B40-C4)+B38*B38)</f>
        <v>79.624116949577527</v>
      </c>
      <c r="C41" s="61">
        <f>SQRT((C40-C4)*(C40-C4)+C38*C38)</f>
        <v>79.624116949577527</v>
      </c>
      <c r="D41" s="61">
        <f>SQRT((D40-C4)*(D40-C4)+D38*D38)</f>
        <v>79.624116949577527</v>
      </c>
      <c r="E41" s="61">
        <f>SQRT((E40-C4)*(E40-C4)+E38*E38)</f>
        <v>79.624116949577527</v>
      </c>
      <c r="F41" s="61">
        <f>SQRT((F40-C4)*(F40-C4)+F38*F38)</f>
        <v>79.624116949577527</v>
      </c>
      <c r="G41" s="61">
        <f>SQRT((G40-C4)*(G40-C4)+G38*G38)</f>
        <v>79.624116949577527</v>
      </c>
      <c r="H41" s="61">
        <f>SQRT((H40-C4)*(H40-C4)+H38*H38)</f>
        <v>79.624116949577527</v>
      </c>
      <c r="I41" s="61">
        <f>SQRT((I40-C4)*(I40-C4)+I38*I38)</f>
        <v>79.624116949577527</v>
      </c>
      <c r="K41" t="s">
        <v>53</v>
      </c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4"/>
    </row>
    <row r="42" spans="1:31" x14ac:dyDescent="0.2">
      <c r="A42" s="18" t="s">
        <v>47</v>
      </c>
      <c r="B42" s="61">
        <f>ATAN((B40-C4)/B38)</f>
        <v>0.44117948041498056</v>
      </c>
      <c r="C42" s="61">
        <f>ATAN((C40-C4)/C38)</f>
        <v>0.44117948041498062</v>
      </c>
      <c r="D42" s="61">
        <f>ATAN((D40-C4)/D38)</f>
        <v>0.44117948041498062</v>
      </c>
      <c r="E42" s="61">
        <f>ATAN((E40-C4)/E38)</f>
        <v>0.44117948041498056</v>
      </c>
      <c r="F42" s="61">
        <f>ATAN((F40-C4)/F38)</f>
        <v>0.44117948041498056</v>
      </c>
      <c r="G42" s="61">
        <f>ATAN((G40-C4)/G38)</f>
        <v>0.44117948041498062</v>
      </c>
      <c r="H42" s="61">
        <f>ATAN((H40-C4)/H38)</f>
        <v>0.44117948041498062</v>
      </c>
      <c r="I42" s="61">
        <f>ATAN((I40-C4)/I38)</f>
        <v>0.44117948041498056</v>
      </c>
      <c r="K42" t="s">
        <v>54</v>
      </c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4"/>
    </row>
    <row r="43" spans="1:31" x14ac:dyDescent="0.2">
      <c r="A43" s="18" t="s">
        <v>48</v>
      </c>
      <c r="B43" s="61">
        <f>ACOS((C6*C6-C5*C5-B41*B41)/(-2*B41*C5))</f>
        <v>1.1296168463799159</v>
      </c>
      <c r="C43" s="61">
        <f>ACOS((C6*C6-C5*C5-C41*C41)/(-2*C41*C5))</f>
        <v>1.1296168463799159</v>
      </c>
      <c r="D43" s="61">
        <f>ACOS((C6*C6-C5*C5-D41*D41)/(-2*D41*C5))</f>
        <v>1.1296168463799159</v>
      </c>
      <c r="E43" s="61">
        <f>ACOS((C6*C6-C5*C5-E41*E41)/(-2*E41*C5))</f>
        <v>1.1296168463799159</v>
      </c>
      <c r="F43" s="61">
        <f>ACOS((C6*C6-C5*C5-F41*F41)/(-2*F41*C5))</f>
        <v>1.1296168463799159</v>
      </c>
      <c r="G43" s="61">
        <f>ACOS((C6*C6-C5*C5-G41*G41)/(-2*G41*C5))</f>
        <v>1.1296168463799159</v>
      </c>
      <c r="H43" s="61">
        <f>ACOS((C6*C6-C5*C5-H41*H41)/(-2*H41*C5))</f>
        <v>1.1296168463799159</v>
      </c>
      <c r="I43" s="61">
        <f>ACOS((C6*C6-C5*C5-I41*I41)/(-2*I41*C5))</f>
        <v>1.1296168463799159</v>
      </c>
      <c r="K43" t="s">
        <v>55</v>
      </c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4"/>
    </row>
    <row r="44" spans="1:31" x14ac:dyDescent="0.2">
      <c r="A44" s="18" t="s">
        <v>49</v>
      </c>
      <c r="B44" s="61">
        <f>ACOS((B41*B41-C6*C6-C5*C5)/(-2*C5*C6))</f>
        <v>1.5707963267948963</v>
      </c>
      <c r="C44" s="61">
        <f>ACOS((C41*C41-C6*C6-C5*C5)/(-2*C5*C6))</f>
        <v>1.5707963267948963</v>
      </c>
      <c r="D44" s="61">
        <f>ACOS((D41*D41-C6*C6-C5*C5)/(-2*C5*C6))</f>
        <v>1.5707963267948963</v>
      </c>
      <c r="E44" s="61">
        <f>ACOS((E41*E41-C6*C6-C5*C5)/(-2*C5*C6))</f>
        <v>1.5707963267948963</v>
      </c>
      <c r="F44" s="61">
        <f>ACOS((F41*F41-C6*C6-C5*C5)/(-2*C5*C6))</f>
        <v>1.5707963267948963</v>
      </c>
      <c r="G44" s="61">
        <f>ACOS((G41*G41-C6*C6-C5*C5)/(-2*C5*C6))</f>
        <v>1.5707963267948963</v>
      </c>
      <c r="H44" s="61">
        <f>ACOS((H41*H41-C6*C6-C5*C5)/(-2*C5*C6))</f>
        <v>1.5707963267948963</v>
      </c>
      <c r="I44" s="61">
        <f>ACOS((I41*I41-C6*C6-C5*C5)/(-2*C5*C6))</f>
        <v>1.5707963267948963</v>
      </c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4"/>
    </row>
    <row r="45" spans="1:31" x14ac:dyDescent="0.2">
      <c r="A45" s="18" t="s">
        <v>50</v>
      </c>
      <c r="B45" s="61">
        <f>90-B44*180/PI()</f>
        <v>0</v>
      </c>
      <c r="C45" s="61">
        <f t="shared" ref="C45:I45" si="20">90-C44*180/PI()</f>
        <v>0</v>
      </c>
      <c r="D45" s="61">
        <f t="shared" si="20"/>
        <v>0</v>
      </c>
      <c r="E45" s="61">
        <f t="shared" si="20"/>
        <v>0</v>
      </c>
      <c r="F45" s="61">
        <f t="shared" si="20"/>
        <v>0</v>
      </c>
      <c r="G45" s="61">
        <f t="shared" si="20"/>
        <v>0</v>
      </c>
      <c r="H45" s="61">
        <f t="shared" si="20"/>
        <v>0</v>
      </c>
      <c r="I45" s="61">
        <f t="shared" si="20"/>
        <v>0</v>
      </c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4"/>
    </row>
    <row r="46" spans="1:31" x14ac:dyDescent="0.2">
      <c r="A46" s="18" t="s">
        <v>51</v>
      </c>
      <c r="B46" s="61">
        <f>90-(B42+B43)*180/PI()</f>
        <v>0</v>
      </c>
      <c r="C46" s="61">
        <f t="shared" ref="C46:I46" si="21">90-(C42+C43)*180/PI()</f>
        <v>0</v>
      </c>
      <c r="D46" s="61">
        <f t="shared" si="21"/>
        <v>0</v>
      </c>
      <c r="E46" s="61">
        <f t="shared" si="21"/>
        <v>0</v>
      </c>
      <c r="F46" s="61">
        <f t="shared" si="21"/>
        <v>0</v>
      </c>
      <c r="G46" s="61">
        <f t="shared" si="21"/>
        <v>0</v>
      </c>
      <c r="H46" s="61">
        <f t="shared" si="21"/>
        <v>0</v>
      </c>
      <c r="I46" s="61">
        <f t="shared" si="21"/>
        <v>0</v>
      </c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4"/>
    </row>
    <row r="47" spans="1:31" x14ac:dyDescent="0.2">
      <c r="A47" s="26" t="s">
        <v>52</v>
      </c>
      <c r="B47" s="61">
        <f>90-ATAN2(B39,B37)*180/PI()</f>
        <v>59.999987517354441</v>
      </c>
      <c r="C47" s="61">
        <f t="shared" ref="C47:I47" si="22">90-ATAN2(C39,C37)*180/PI()</f>
        <v>0</v>
      </c>
      <c r="D47" s="61">
        <f t="shared" si="22"/>
        <v>0</v>
      </c>
      <c r="E47" s="61">
        <f t="shared" si="22"/>
        <v>-59.999987517354413</v>
      </c>
      <c r="F47" s="61">
        <f t="shared" si="22"/>
        <v>239.99998751735441</v>
      </c>
      <c r="G47" s="61">
        <f t="shared" si="22"/>
        <v>180</v>
      </c>
      <c r="H47" s="61">
        <f t="shared" si="22"/>
        <v>180</v>
      </c>
      <c r="I47" s="61">
        <f t="shared" si="22"/>
        <v>120.00001248264556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4"/>
    </row>
    <row r="48" spans="1:31" x14ac:dyDescent="0.2">
      <c r="B48" s="61"/>
      <c r="C48" s="61"/>
      <c r="D48" s="61"/>
      <c r="E48" s="61"/>
      <c r="F48" s="61"/>
      <c r="G48" s="61"/>
      <c r="H48" s="61"/>
      <c r="I48" s="61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4"/>
    </row>
    <row r="49" spans="1:31" x14ac:dyDescent="0.2"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4"/>
    </row>
    <row r="50" spans="1:31" x14ac:dyDescent="0.2"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4"/>
    </row>
    <row r="51" spans="1:31" x14ac:dyDescent="0.2"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4"/>
    </row>
    <row r="52" spans="1:31" x14ac:dyDescent="0.2"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4"/>
    </row>
    <row r="53" spans="1:31" x14ac:dyDescent="0.2"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4"/>
    </row>
    <row r="54" spans="1:31" x14ac:dyDescent="0.2"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4"/>
    </row>
    <row r="55" spans="1:31" x14ac:dyDescent="0.2"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4"/>
    </row>
    <row r="56" spans="1:31" x14ac:dyDescent="0.2"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4"/>
    </row>
    <row r="57" spans="1:31" x14ac:dyDescent="0.2"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4"/>
    </row>
    <row r="58" spans="1:31" x14ac:dyDescent="0.2"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4"/>
    </row>
    <row r="59" spans="1:31" x14ac:dyDescent="0.2">
      <c r="A59" s="86" t="s">
        <v>77</v>
      </c>
      <c r="B59" s="50"/>
      <c r="C59" s="50"/>
      <c r="D59" s="50"/>
      <c r="E59" s="51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4"/>
    </row>
    <row r="60" spans="1:31" x14ac:dyDescent="0.2">
      <c r="A60" s="87" t="s">
        <v>78</v>
      </c>
      <c r="B60" s="55" t="s">
        <v>79</v>
      </c>
      <c r="C60" s="55" t="s">
        <v>80</v>
      </c>
      <c r="D60" s="55" t="s">
        <v>81</v>
      </c>
      <c r="E60" s="88" t="s">
        <v>82</v>
      </c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4"/>
    </row>
    <row r="61" spans="1:31" x14ac:dyDescent="0.2">
      <c r="A61" s="18">
        <v>1</v>
      </c>
      <c r="B61" s="89">
        <f>I9</f>
        <v>-50</v>
      </c>
      <c r="C61" s="89">
        <f>J9</f>
        <v>60</v>
      </c>
      <c r="D61" s="89">
        <f t="shared" ref="D61:E68" si="23">I2</f>
        <v>50</v>
      </c>
      <c r="E61" s="89">
        <f t="shared" si="23"/>
        <v>60</v>
      </c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</row>
    <row r="62" spans="1:31" x14ac:dyDescent="0.2">
      <c r="A62" s="18">
        <v>2</v>
      </c>
      <c r="B62" s="89">
        <f t="shared" ref="B62:C68" si="24">I2</f>
        <v>50</v>
      </c>
      <c r="C62" s="89">
        <f t="shared" si="24"/>
        <v>60</v>
      </c>
      <c r="D62" s="89">
        <f t="shared" si="23"/>
        <v>50</v>
      </c>
      <c r="E62" s="89">
        <f t="shared" si="23"/>
        <v>20</v>
      </c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</row>
    <row r="63" spans="1:31" x14ac:dyDescent="0.2">
      <c r="A63" s="18">
        <v>3</v>
      </c>
      <c r="B63" s="89">
        <f t="shared" si="24"/>
        <v>50</v>
      </c>
      <c r="C63" s="89">
        <f t="shared" si="24"/>
        <v>20</v>
      </c>
      <c r="D63" s="89">
        <f t="shared" si="23"/>
        <v>50</v>
      </c>
      <c r="E63" s="90">
        <f t="shared" si="23"/>
        <v>-20</v>
      </c>
      <c r="I63" t="s">
        <v>83</v>
      </c>
      <c r="J63">
        <v>0</v>
      </c>
      <c r="K63">
        <v>63</v>
      </c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</row>
    <row r="64" spans="1:31" x14ac:dyDescent="0.2">
      <c r="A64" s="18">
        <v>4</v>
      </c>
      <c r="B64" s="89">
        <f t="shared" si="24"/>
        <v>50</v>
      </c>
      <c r="C64" s="89">
        <f t="shared" si="24"/>
        <v>-20</v>
      </c>
      <c r="D64" s="89">
        <f t="shared" si="23"/>
        <v>50</v>
      </c>
      <c r="E64" s="89">
        <f t="shared" si="23"/>
        <v>-60</v>
      </c>
      <c r="J64">
        <f>J63</f>
        <v>0</v>
      </c>
    </row>
    <row r="65" spans="1:11" x14ac:dyDescent="0.2">
      <c r="A65" s="18">
        <v>5</v>
      </c>
      <c r="B65" s="89">
        <f t="shared" si="24"/>
        <v>50</v>
      </c>
      <c r="C65" s="89">
        <f t="shared" si="24"/>
        <v>-60</v>
      </c>
      <c r="D65" s="89">
        <f t="shared" si="23"/>
        <v>-50</v>
      </c>
      <c r="E65" s="89">
        <f t="shared" si="23"/>
        <v>-60</v>
      </c>
      <c r="J65">
        <f>J63</f>
        <v>0</v>
      </c>
    </row>
    <row r="66" spans="1:11" x14ac:dyDescent="0.2">
      <c r="A66" s="18">
        <v>6</v>
      </c>
      <c r="B66" s="89">
        <f t="shared" si="24"/>
        <v>-50</v>
      </c>
      <c r="C66" s="89">
        <f t="shared" si="24"/>
        <v>-60</v>
      </c>
      <c r="D66" s="89">
        <f t="shared" si="23"/>
        <v>-50</v>
      </c>
      <c r="E66" s="89">
        <f t="shared" si="23"/>
        <v>-20</v>
      </c>
      <c r="J66">
        <f>J63</f>
        <v>0</v>
      </c>
    </row>
    <row r="67" spans="1:11" x14ac:dyDescent="0.2">
      <c r="A67" s="18">
        <v>7</v>
      </c>
      <c r="B67" s="91">
        <f t="shared" si="24"/>
        <v>-50</v>
      </c>
      <c r="C67" s="91">
        <f t="shared" si="24"/>
        <v>-20</v>
      </c>
      <c r="D67" s="91">
        <f t="shared" si="23"/>
        <v>-50</v>
      </c>
      <c r="E67" s="91">
        <f t="shared" si="23"/>
        <v>20</v>
      </c>
      <c r="J67">
        <f>J63</f>
        <v>0</v>
      </c>
    </row>
    <row r="68" spans="1:11" x14ac:dyDescent="0.2">
      <c r="A68" s="18">
        <v>8</v>
      </c>
      <c r="B68" s="92">
        <f t="shared" si="24"/>
        <v>-50</v>
      </c>
      <c r="C68" s="92">
        <f t="shared" si="24"/>
        <v>20</v>
      </c>
      <c r="D68" s="92">
        <f t="shared" si="23"/>
        <v>-50</v>
      </c>
      <c r="E68" s="92">
        <f t="shared" si="23"/>
        <v>60</v>
      </c>
      <c r="J68">
        <f>J63</f>
        <v>0</v>
      </c>
    </row>
    <row r="69" spans="1:11" x14ac:dyDescent="0.2">
      <c r="J69">
        <f>J63</f>
        <v>0</v>
      </c>
    </row>
    <row r="70" spans="1:11" x14ac:dyDescent="0.2">
      <c r="J70">
        <f>J63</f>
        <v>0</v>
      </c>
    </row>
    <row r="74" spans="1:11" x14ac:dyDescent="0.2">
      <c r="K74" s="93"/>
    </row>
    <row r="75" spans="1:11" x14ac:dyDescent="0.2">
      <c r="B75">
        <v>4</v>
      </c>
      <c r="C75" s="62"/>
      <c r="D75">
        <v>-10</v>
      </c>
      <c r="J75">
        <v>10</v>
      </c>
      <c r="K75" s="93"/>
    </row>
    <row r="76" spans="1:11" x14ac:dyDescent="0.2">
      <c r="B76">
        <v>3</v>
      </c>
      <c r="C76">
        <v>10</v>
      </c>
      <c r="D76" s="62"/>
      <c r="E76">
        <v>-10</v>
      </c>
      <c r="K76" s="93"/>
    </row>
    <row r="77" spans="1:11" x14ac:dyDescent="0.2">
      <c r="B77">
        <v>2</v>
      </c>
      <c r="D77">
        <v>10</v>
      </c>
      <c r="E77" s="62"/>
      <c r="F77">
        <v>-10</v>
      </c>
      <c r="K77" s="93"/>
    </row>
    <row r="78" spans="1:11" x14ac:dyDescent="0.2">
      <c r="B78">
        <v>1</v>
      </c>
      <c r="E78">
        <v>10</v>
      </c>
      <c r="F78" s="62"/>
      <c r="G78">
        <v>-10</v>
      </c>
      <c r="K78" s="93"/>
    </row>
    <row r="79" spans="1:11" x14ac:dyDescent="0.2">
      <c r="G79" s="93"/>
      <c r="K79" s="93"/>
    </row>
    <row r="80" spans="1:11" x14ac:dyDescent="0.2">
      <c r="B80">
        <v>5</v>
      </c>
      <c r="F80">
        <v>10</v>
      </c>
      <c r="G80" s="62"/>
      <c r="H80">
        <v>-10</v>
      </c>
      <c r="K80" s="93"/>
    </row>
    <row r="81" spans="2:12" x14ac:dyDescent="0.2">
      <c r="B81">
        <v>6</v>
      </c>
      <c r="G81">
        <v>10</v>
      </c>
      <c r="H81" s="62"/>
      <c r="I81">
        <v>-10</v>
      </c>
      <c r="K81" s="93"/>
    </row>
    <row r="82" spans="2:12" x14ac:dyDescent="0.2">
      <c r="B82">
        <v>7</v>
      </c>
      <c r="H82">
        <v>10</v>
      </c>
      <c r="I82" s="62"/>
      <c r="J82">
        <v>-10</v>
      </c>
      <c r="K82" s="93"/>
    </row>
    <row r="83" spans="2:12" x14ac:dyDescent="0.2">
      <c r="B83">
        <v>8</v>
      </c>
      <c r="C83">
        <v>-10</v>
      </c>
      <c r="I83">
        <v>10</v>
      </c>
      <c r="J83" s="62"/>
      <c r="K83" s="93"/>
    </row>
    <row r="89" spans="2:12" x14ac:dyDescent="0.2">
      <c r="C89">
        <v>1</v>
      </c>
      <c r="D89">
        <v>2</v>
      </c>
      <c r="E89">
        <v>3</v>
      </c>
      <c r="F89">
        <v>4</v>
      </c>
      <c r="G89">
        <v>5</v>
      </c>
      <c r="H89">
        <v>6</v>
      </c>
      <c r="I89">
        <v>7</v>
      </c>
      <c r="J89">
        <v>8</v>
      </c>
    </row>
    <row r="90" spans="2:12" x14ac:dyDescent="0.2">
      <c r="B90">
        <v>1</v>
      </c>
      <c r="C90">
        <v>0</v>
      </c>
      <c r="D90">
        <v>0</v>
      </c>
      <c r="E90">
        <v>10</v>
      </c>
      <c r="F90">
        <v>0</v>
      </c>
      <c r="G90">
        <v>-10</v>
      </c>
      <c r="H90">
        <v>0</v>
      </c>
      <c r="I90">
        <v>0</v>
      </c>
      <c r="J90">
        <v>0</v>
      </c>
      <c r="L90">
        <f>IF(J63=C89,C90,IF(J63=D89,D90,IF(J63=E89,E90,IF(J63=F89,F90,IF(J63=G89,G90,IF(J63=H89,H90,IF(J63=I89,I90,IF(J63=J89,J90,0))))))))</f>
        <v>0</v>
      </c>
    </row>
    <row r="91" spans="2:12" x14ac:dyDescent="0.2">
      <c r="B91">
        <v>2</v>
      </c>
      <c r="C91">
        <v>0</v>
      </c>
      <c r="D91">
        <v>10</v>
      </c>
      <c r="E91">
        <v>0</v>
      </c>
      <c r="F91">
        <v>-10</v>
      </c>
      <c r="G91">
        <v>0</v>
      </c>
      <c r="H91">
        <v>0</v>
      </c>
      <c r="I91">
        <v>0</v>
      </c>
      <c r="J91">
        <v>0</v>
      </c>
      <c r="L91">
        <f>IF(J64=C89,C91,IF(J64=D89,D91,IF(J64=E89,E91,IF(J64=F89,F91,IF(J64=G89,G91,IF(J64=H89,H91,IF(J64=I89,I91,IF(J64=J89,J91,0))))))))</f>
        <v>0</v>
      </c>
    </row>
    <row r="92" spans="2:12" x14ac:dyDescent="0.2">
      <c r="B92">
        <v>3</v>
      </c>
      <c r="C92">
        <v>10</v>
      </c>
      <c r="D92">
        <v>0</v>
      </c>
      <c r="E92">
        <v>-10</v>
      </c>
      <c r="F92">
        <v>0</v>
      </c>
      <c r="G92">
        <v>0</v>
      </c>
      <c r="H92">
        <v>0</v>
      </c>
      <c r="I92">
        <v>0</v>
      </c>
      <c r="J92">
        <v>0</v>
      </c>
      <c r="L92">
        <f>IF(J65=C89,C92,IF(J65=D89,D92,IF(J65=E89,E92,IF(J65=F89,F92,IF(J65=G89,G92,IF(J65=H89,H92,IF(J65=I89,I92,IF(J65=J89,J92,0))))))))</f>
        <v>0</v>
      </c>
    </row>
    <row r="93" spans="2:12" x14ac:dyDescent="0.2">
      <c r="B93">
        <v>4</v>
      </c>
      <c r="C93">
        <v>0</v>
      </c>
      <c r="D93">
        <v>-10</v>
      </c>
      <c r="E93">
        <v>0</v>
      </c>
      <c r="F93">
        <v>0</v>
      </c>
      <c r="G93">
        <v>0</v>
      </c>
      <c r="H93">
        <v>0</v>
      </c>
      <c r="I93">
        <v>0</v>
      </c>
      <c r="J93">
        <v>10</v>
      </c>
      <c r="L93">
        <f>IF(J66=C89,C93,IF(J66=D89,D93,IF(J66=E89,E93,IF(J66=F89,F93,IF(J66=G89,G93,IF(J66=H89,H93,IF(J66=I89,I93,IF(J66=J89,J93,0))))))))</f>
        <v>0</v>
      </c>
    </row>
    <row r="94" spans="2:12" x14ac:dyDescent="0.2">
      <c r="B94">
        <v>5</v>
      </c>
      <c r="C94">
        <v>0</v>
      </c>
      <c r="D94">
        <v>0</v>
      </c>
      <c r="E94">
        <v>0</v>
      </c>
      <c r="F94">
        <v>10</v>
      </c>
      <c r="G94">
        <v>0</v>
      </c>
      <c r="H94">
        <v>-10</v>
      </c>
      <c r="I94">
        <v>0</v>
      </c>
      <c r="J94">
        <v>0</v>
      </c>
      <c r="L94">
        <f>IF(J67=C89,C94,IF(J67=D89,D94,IF(J67=E89,E94,IF(J67=F89,F94,IF(J67=G89,G94,IF(J67=H89,H94,IF(J67=I89,I94,IF(J67=J89,J94,0))))))))</f>
        <v>0</v>
      </c>
    </row>
    <row r="95" spans="2:12" x14ac:dyDescent="0.2">
      <c r="B95">
        <v>6</v>
      </c>
      <c r="C95">
        <v>0</v>
      </c>
      <c r="D95">
        <v>0</v>
      </c>
      <c r="E95">
        <v>0</v>
      </c>
      <c r="F95">
        <v>0</v>
      </c>
      <c r="G95">
        <v>10</v>
      </c>
      <c r="H95">
        <v>0</v>
      </c>
      <c r="I95">
        <v>-10</v>
      </c>
      <c r="J95">
        <v>0</v>
      </c>
      <c r="L95">
        <f>IF(J68=C89,C95,IF(J68=D89,D95,IF(J68=E89,E95,IF(J68=F89,F95,IF(J68=G89,G95,IF(J68=H89,H95,IF(J68=I89,I95,IF(J68=J89,J95,0))))))))</f>
        <v>0</v>
      </c>
    </row>
    <row r="96" spans="2:12" x14ac:dyDescent="0.2">
      <c r="B96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10</v>
      </c>
      <c r="I96">
        <v>0</v>
      </c>
      <c r="J96">
        <v>-10</v>
      </c>
      <c r="L96">
        <f>IF(J69=C89,C96,IF(J69=D89,D96,IF(J69=E89,E96,IF(J69=F89,F96,IF(J69=G89,G96,IF(J69=H89,H96,IF(J69=I89,I96,IF(J69=J89,J96,0))))))))</f>
        <v>0</v>
      </c>
    </row>
    <row r="97" spans="2:12" x14ac:dyDescent="0.2">
      <c r="B97">
        <v>8</v>
      </c>
      <c r="C97">
        <v>-10</v>
      </c>
      <c r="D97">
        <v>0</v>
      </c>
      <c r="E97">
        <v>0</v>
      </c>
      <c r="F97">
        <v>0</v>
      </c>
      <c r="G97">
        <v>0</v>
      </c>
      <c r="H97">
        <v>0</v>
      </c>
      <c r="I97">
        <v>10</v>
      </c>
      <c r="J97">
        <v>0</v>
      </c>
      <c r="L97">
        <f>IF(J70=C89,C97,IF(J70=D89,D97,IF(J70=E89,E97,IF(J70=F89,F97,IF(J70=G89,G97,IF(J70=H89,H97,IF(J70=I89,I97,IF(J70=J89,J97,0))))))))</f>
        <v>0</v>
      </c>
    </row>
  </sheetData>
  <mergeCells count="1">
    <mergeCell ref="R31:AD6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10</xdr:col>
                    <xdr:colOff>165100</xdr:colOff>
                    <xdr:row>63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 Bao</dc:creator>
  <cp:lastModifiedBy>Microsoft Office 用户</cp:lastModifiedBy>
  <dcterms:created xsi:type="dcterms:W3CDTF">2018-06-17T13:05:54Z</dcterms:created>
  <dcterms:modified xsi:type="dcterms:W3CDTF">2018-08-19T13:08:42Z</dcterms:modified>
</cp:coreProperties>
</file>