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46B9A3B1-2ACD-4FB1-A737-8573FF00A13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운전자별!$A$1:$R$295</definedName>
    <definedName name="_xlnm.Print_Area" localSheetId="1">종합!$A$1:$L$90</definedName>
    <definedName name="_xlnm.Print_Area" localSheetId="4">차량별!$A$1:$T$128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7" l="1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L262" i="7" s="1"/>
  <c r="J262" i="7"/>
  <c r="K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L266" i="7" s="1"/>
  <c r="J266" i="7"/>
  <c r="K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L270" i="7" s="1"/>
  <c r="J270" i="7"/>
  <c r="K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L274" i="7" s="1"/>
  <c r="J274" i="7"/>
  <c r="K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I278" i="7"/>
  <c r="L278" i="7" s="1"/>
  <c r="J278" i="7"/>
  <c r="K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A280" i="7"/>
  <c r="B280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A281" i="7"/>
  <c r="B281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A282" i="7"/>
  <c r="B282" i="7"/>
  <c r="C282" i="7"/>
  <c r="D282" i="7"/>
  <c r="E282" i="7"/>
  <c r="F282" i="7"/>
  <c r="G282" i="7"/>
  <c r="H282" i="7"/>
  <c r="I282" i="7"/>
  <c r="L282" i="7" s="1"/>
  <c r="J282" i="7"/>
  <c r="K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I286" i="7"/>
  <c r="L286" i="7" s="1"/>
  <c r="J286" i="7"/>
  <c r="K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I290" i="7"/>
  <c r="L290" i="7" s="1"/>
  <c r="J290" i="7"/>
  <c r="K290" i="7"/>
  <c r="M290" i="7"/>
  <c r="N290" i="7"/>
  <c r="O290" i="7"/>
  <c r="P290" i="7"/>
  <c r="Q290" i="7"/>
  <c r="R290" i="7"/>
  <c r="A291" i="7"/>
  <c r="B291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A292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A293" i="7"/>
  <c r="B293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A294" i="7"/>
  <c r="B294" i="7"/>
  <c r="C294" i="7"/>
  <c r="D294" i="7"/>
  <c r="E294" i="7"/>
  <c r="F294" i="7"/>
  <c r="G294" i="7"/>
  <c r="H294" i="7"/>
  <c r="I294" i="7"/>
  <c r="L294" i="7" s="1"/>
  <c r="J294" i="7"/>
  <c r="K294" i="7"/>
  <c r="M294" i="7"/>
  <c r="N294" i="7"/>
  <c r="O294" i="7"/>
  <c r="P294" i="7"/>
  <c r="Q294" i="7"/>
  <c r="R294" i="7"/>
  <c r="A295" i="7"/>
  <c r="B295" i="7"/>
  <c r="C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F52" i="60" s="1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F56" i="60" s="1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F60" i="60" s="1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F62" i="60" s="1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F64" i="60" s="1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F66" i="60" s="1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F68" i="60" s="1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F70" i="60" s="1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F72" i="60" s="1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F74" i="60" s="1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F76" i="60" s="1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F78" i="60" s="1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F80" i="60" s="1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F82" i="60" s="1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F83" i="60" s="1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F84" i="60" s="1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F85" i="60" s="1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F86" i="60" s="1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F87" i="60" s="1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F88" i="60" s="1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F89" i="60" s="1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F90" i="60" s="1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F91" i="60" s="1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F92" i="60" s="1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F93" i="60" s="1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F94" i="60" s="1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F95" i="60" s="1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F96" i="60" s="1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F97" i="60" s="1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F98" i="60" s="1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F99" i="60" s="1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F100" i="60" s="1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F101" i="60" s="1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F102" i="60" s="1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F104" i="60" s="1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F106" i="60" s="1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F107" i="60" s="1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F108" i="60" s="1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F109" i="60" s="1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H110" i="60"/>
  <c r="F110" i="60" s="1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F111" i="60" s="1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H112" i="60"/>
  <c r="F112" i="60" s="1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F113" i="60" s="1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H114" i="60"/>
  <c r="F114" i="60" s="1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F115" i="60" s="1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H116" i="60"/>
  <c r="F116" i="60" s="1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F117" i="60" s="1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H118" i="60"/>
  <c r="F118" i="60" s="1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F119" i="60" s="1"/>
  <c r="H119" i="60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H120" i="60"/>
  <c r="F120" i="60" s="1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A121" i="60"/>
  <c r="B121" i="60"/>
  <c r="C121" i="60"/>
  <c r="D121" i="60"/>
  <c r="E121" i="60"/>
  <c r="G121" i="60"/>
  <c r="F121" i="60" s="1"/>
  <c r="H121" i="60"/>
  <c r="I121" i="60"/>
  <c r="J121" i="60"/>
  <c r="K121" i="60"/>
  <c r="L121" i="60"/>
  <c r="M121" i="60"/>
  <c r="N121" i="60"/>
  <c r="O121" i="60"/>
  <c r="P121" i="60"/>
  <c r="Q121" i="60"/>
  <c r="R121" i="60"/>
  <c r="S121" i="60"/>
  <c r="T121" i="60"/>
  <c r="A122" i="60"/>
  <c r="B122" i="60"/>
  <c r="C122" i="60"/>
  <c r="D122" i="60"/>
  <c r="E122" i="60"/>
  <c r="G122" i="60"/>
  <c r="H122" i="60"/>
  <c r="F122" i="60" s="1"/>
  <c r="I122" i="60"/>
  <c r="J122" i="60"/>
  <c r="K122" i="60"/>
  <c r="L122" i="60"/>
  <c r="M122" i="60"/>
  <c r="N122" i="60"/>
  <c r="O122" i="60"/>
  <c r="P122" i="60"/>
  <c r="Q122" i="60"/>
  <c r="R122" i="60"/>
  <c r="S122" i="60"/>
  <c r="T122" i="60"/>
  <c r="A123" i="60"/>
  <c r="B123" i="60"/>
  <c r="C123" i="60"/>
  <c r="D123" i="60"/>
  <c r="E123" i="60"/>
  <c r="G123" i="60"/>
  <c r="F123" i="60" s="1"/>
  <c r="H123" i="60"/>
  <c r="I123" i="60"/>
  <c r="J123" i="60"/>
  <c r="K123" i="60"/>
  <c r="L123" i="60"/>
  <c r="M123" i="60"/>
  <c r="N123" i="60"/>
  <c r="O123" i="60"/>
  <c r="P123" i="60"/>
  <c r="Q123" i="60"/>
  <c r="R123" i="60"/>
  <c r="S123" i="60"/>
  <c r="T123" i="60"/>
  <c r="A124" i="60"/>
  <c r="B124" i="60"/>
  <c r="C124" i="60"/>
  <c r="D124" i="60"/>
  <c r="E124" i="60"/>
  <c r="G124" i="60"/>
  <c r="H124" i="60"/>
  <c r="F124" i="60" s="1"/>
  <c r="I124" i="60"/>
  <c r="J124" i="60"/>
  <c r="K124" i="60"/>
  <c r="L124" i="60"/>
  <c r="M124" i="60"/>
  <c r="N124" i="60"/>
  <c r="O124" i="60"/>
  <c r="P124" i="60"/>
  <c r="Q124" i="60"/>
  <c r="R124" i="60"/>
  <c r="S124" i="60"/>
  <c r="T124" i="60"/>
  <c r="A125" i="60"/>
  <c r="B125" i="60"/>
  <c r="C125" i="60"/>
  <c r="D125" i="60"/>
  <c r="E125" i="60"/>
  <c r="G125" i="60"/>
  <c r="F125" i="60" s="1"/>
  <c r="H125" i="60"/>
  <c r="I125" i="60"/>
  <c r="J125" i="60"/>
  <c r="K125" i="60"/>
  <c r="L125" i="60"/>
  <c r="M125" i="60"/>
  <c r="N125" i="60"/>
  <c r="O125" i="60"/>
  <c r="P125" i="60"/>
  <c r="Q125" i="60"/>
  <c r="R125" i="60"/>
  <c r="S125" i="60"/>
  <c r="T125" i="60"/>
  <c r="A126" i="60"/>
  <c r="B126" i="60"/>
  <c r="C126" i="60"/>
  <c r="D126" i="60"/>
  <c r="E126" i="60"/>
  <c r="G126" i="60"/>
  <c r="H126" i="60"/>
  <c r="F126" i="60" s="1"/>
  <c r="I126" i="60"/>
  <c r="J126" i="60"/>
  <c r="K126" i="60"/>
  <c r="L126" i="60"/>
  <c r="M126" i="60"/>
  <c r="N126" i="60"/>
  <c r="O126" i="60"/>
  <c r="P126" i="60"/>
  <c r="Q126" i="60"/>
  <c r="R126" i="60"/>
  <c r="S126" i="60"/>
  <c r="T126" i="60"/>
  <c r="A127" i="60"/>
  <c r="B127" i="60"/>
  <c r="C127" i="60"/>
  <c r="D127" i="60"/>
  <c r="E127" i="60"/>
  <c r="G127" i="60"/>
  <c r="F127" i="60" s="1"/>
  <c r="H127" i="60"/>
  <c r="I127" i="60"/>
  <c r="J127" i="60"/>
  <c r="K127" i="60"/>
  <c r="L127" i="60"/>
  <c r="M127" i="60"/>
  <c r="N127" i="60"/>
  <c r="O127" i="60"/>
  <c r="P127" i="60"/>
  <c r="Q127" i="60"/>
  <c r="R127" i="60"/>
  <c r="S127" i="60"/>
  <c r="T127" i="60"/>
  <c r="A128" i="60"/>
  <c r="B128" i="60"/>
  <c r="C128" i="60"/>
  <c r="D128" i="60"/>
  <c r="E128" i="60"/>
  <c r="G128" i="60"/>
  <c r="H128" i="60"/>
  <c r="F128" i="60" s="1"/>
  <c r="I128" i="60"/>
  <c r="J128" i="60"/>
  <c r="K128" i="60"/>
  <c r="L128" i="60"/>
  <c r="M128" i="60"/>
  <c r="N128" i="60"/>
  <c r="O128" i="60"/>
  <c r="P128" i="60"/>
  <c r="Q128" i="60"/>
  <c r="R128" i="60"/>
  <c r="S128" i="60"/>
  <c r="T128" i="60"/>
  <c r="J18" i="12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E21" i="68"/>
  <c r="AG26" i="68"/>
  <c r="AC32" i="68"/>
  <c r="AA32" i="68" s="1"/>
  <c r="AE37" i="68"/>
  <c r="AG42" i="68"/>
  <c r="AC48" i="68"/>
  <c r="AE53" i="68"/>
  <c r="AG58" i="68"/>
  <c r="AC64" i="68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E17" i="68"/>
  <c r="AG22" i="68"/>
  <c r="AC28" i="68"/>
  <c r="AE33" i="68"/>
  <c r="AG38" i="68"/>
  <c r="AC44" i="68"/>
  <c r="AE49" i="68"/>
  <c r="AG54" i="68"/>
  <c r="AC60" i="68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E13" i="68"/>
  <c r="AG18" i="68"/>
  <c r="AC24" i="68"/>
  <c r="AE29" i="68"/>
  <c r="AG34" i="68"/>
  <c r="AC40" i="68"/>
  <c r="AE45" i="68"/>
  <c r="AG50" i="68"/>
  <c r="AC56" i="68"/>
  <c r="AE61" i="68"/>
  <c r="AG66" i="68"/>
  <c r="AC72" i="68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C85" i="68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G157" i="68"/>
  <c r="AE160" i="68"/>
  <c r="AC163" i="68"/>
  <c r="AG165" i="68"/>
  <c r="AC168" i="68"/>
  <c r="AE169" i="68"/>
  <c r="AG170" i="68"/>
  <c r="AC172" i="68"/>
  <c r="AE173" i="68"/>
  <c r="AG174" i="68"/>
  <c r="O21" i="12"/>
  <c r="AI174" i="68"/>
  <c r="AC115" i="68"/>
  <c r="AG141" i="68"/>
  <c r="AH157" i="68"/>
  <c r="AH170" i="68"/>
  <c r="AC68" i="68"/>
  <c r="AH93" i="68"/>
  <c r="AF120" i="68"/>
  <c r="AD147" i="68"/>
  <c r="AC166" i="68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A34" i="68" l="1"/>
  <c r="AA31" i="68"/>
  <c r="AA33" i="68"/>
  <c r="AA30" i="68"/>
  <c r="AA35" i="68"/>
  <c r="F24" i="60"/>
  <c r="F16" i="60"/>
  <c r="F19" i="60"/>
  <c r="F11" i="60"/>
  <c r="F18" i="60"/>
  <c r="F26" i="60"/>
  <c r="F22" i="60"/>
  <c r="F21" i="60"/>
  <c r="F13" i="60"/>
  <c r="F10" i="60"/>
  <c r="F28" i="60"/>
  <c r="F12" i="60"/>
  <c r="O19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6" i="12" s="1"/>
  <c r="K50" i="12"/>
  <c r="I50" i="12"/>
  <c r="J50" i="12"/>
  <c r="H50" i="12"/>
  <c r="G50" i="12"/>
  <c r="B71" i="12" l="1"/>
  <c r="D71" i="12" s="1"/>
  <c r="B81" i="12"/>
  <c r="B73" i="12"/>
  <c r="B82" i="12"/>
  <c r="B69" i="12"/>
  <c r="E69" i="12" s="1"/>
  <c r="B80" i="12"/>
  <c r="B67" i="12"/>
  <c r="B68" i="12" s="1"/>
  <c r="B79" i="12"/>
  <c r="B72" i="12"/>
  <c r="E71" i="12"/>
  <c r="F67" i="12"/>
  <c r="G67" i="12"/>
  <c r="H67" i="12"/>
  <c r="I67" i="12"/>
  <c r="J67" i="12"/>
  <c r="B63" i="12"/>
  <c r="B77" i="12"/>
  <c r="B65" i="12"/>
  <c r="B78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F69" i="12" l="1"/>
  <c r="G69" i="12"/>
  <c r="I69" i="12"/>
  <c r="H69" i="12"/>
  <c r="D67" i="12"/>
  <c r="H71" i="12"/>
  <c r="E67" i="12"/>
  <c r="F71" i="12"/>
  <c r="J71" i="12"/>
  <c r="J69" i="12"/>
  <c r="I71" i="12"/>
  <c r="B70" i="12"/>
  <c r="G70" i="12" s="1"/>
  <c r="G71" i="12"/>
  <c r="D69" i="12"/>
  <c r="I70" i="12"/>
  <c r="I68" i="12"/>
  <c r="H68" i="12"/>
  <c r="E68" i="12"/>
  <c r="G68" i="12"/>
  <c r="D68" i="12"/>
  <c r="F68" i="12"/>
  <c r="K68" i="12"/>
  <c r="J68" i="12"/>
  <c r="K72" i="12"/>
  <c r="F72" i="12"/>
  <c r="D72" i="12"/>
  <c r="J72" i="12"/>
  <c r="I72" i="12"/>
  <c r="H72" i="12"/>
  <c r="G72" i="12"/>
  <c r="E72" i="12"/>
  <c r="B62" i="12"/>
  <c r="I61" i="12"/>
  <c r="H61" i="12"/>
  <c r="E61" i="12"/>
  <c r="J61" i="12"/>
  <c r="G61" i="12"/>
  <c r="D61" i="12"/>
  <c r="B74" i="12"/>
  <c r="D74" i="12" s="1"/>
  <c r="I73" i="12"/>
  <c r="G73" i="12"/>
  <c r="E73" i="12"/>
  <c r="J73" i="12"/>
  <c r="H73" i="12"/>
  <c r="B66" i="12"/>
  <c r="D66" i="12" s="1"/>
  <c r="G65" i="12"/>
  <c r="J65" i="12"/>
  <c r="I65" i="12"/>
  <c r="H65" i="12"/>
  <c r="E65" i="12"/>
  <c r="B64" i="12"/>
  <c r="D64" i="12" s="1"/>
  <c r="I63" i="12"/>
  <c r="H63" i="12"/>
  <c r="G63" i="12"/>
  <c r="E63" i="12"/>
  <c r="J63" i="12"/>
  <c r="F63" i="12"/>
  <c r="D63" i="12"/>
  <c r="F73" i="12"/>
  <c r="D73" i="12"/>
  <c r="D65" i="12"/>
  <c r="F62" i="12"/>
  <c r="F65" i="12"/>
  <c r="F61" i="12"/>
  <c r="J70" i="12" l="1"/>
  <c r="H70" i="12"/>
  <c r="F70" i="12"/>
  <c r="K70" i="12"/>
  <c r="D70" i="12"/>
  <c r="E70" i="12"/>
  <c r="F64" i="12"/>
  <c r="H79" i="12"/>
  <c r="D81" i="12"/>
  <c r="D79" i="12"/>
  <c r="H81" i="12"/>
  <c r="F79" i="12"/>
  <c r="J81" i="12"/>
  <c r="E79" i="12"/>
  <c r="E81" i="12"/>
  <c r="G79" i="12"/>
  <c r="G81" i="12"/>
  <c r="I79" i="12"/>
  <c r="I81" i="12"/>
  <c r="J79" i="12"/>
  <c r="F81" i="12"/>
  <c r="F66" i="12"/>
  <c r="I74" i="12"/>
  <c r="I82" i="12" s="1"/>
  <c r="F74" i="12"/>
  <c r="F82" i="12" s="1"/>
  <c r="D77" i="12"/>
  <c r="K74" i="12"/>
  <c r="H74" i="12"/>
  <c r="E74" i="12"/>
  <c r="E82" i="12" s="1"/>
  <c r="G74" i="12"/>
  <c r="G82" i="12" s="1"/>
  <c r="J74" i="12"/>
  <c r="J82" i="12" s="1"/>
  <c r="F76" i="12"/>
  <c r="F77" i="12"/>
  <c r="K66" i="12"/>
  <c r="G66" i="12"/>
  <c r="G78" i="12" s="1"/>
  <c r="J66" i="12"/>
  <c r="J78" i="12" s="1"/>
  <c r="H66" i="12"/>
  <c r="H78" i="12" s="1"/>
  <c r="E66" i="12"/>
  <c r="E78" i="12" s="1"/>
  <c r="I66" i="12"/>
  <c r="I78" i="12" s="1"/>
  <c r="J64" i="12"/>
  <c r="J77" i="12" s="1"/>
  <c r="K64" i="12"/>
  <c r="G64" i="12"/>
  <c r="G77" i="12" s="1"/>
  <c r="H64" i="12"/>
  <c r="H77" i="12" s="1"/>
  <c r="E64" i="12"/>
  <c r="E77" i="12" s="1"/>
  <c r="I64" i="12"/>
  <c r="I77" i="12" s="1"/>
  <c r="I62" i="12"/>
  <c r="I76" i="12" s="1"/>
  <c r="H62" i="12"/>
  <c r="H76" i="12" s="1"/>
  <c r="G62" i="12"/>
  <c r="G76" i="12" s="1"/>
  <c r="E62" i="12"/>
  <c r="E76" i="12" s="1"/>
  <c r="J62" i="12"/>
  <c r="J76" i="12" s="1"/>
  <c r="K62" i="12"/>
  <c r="D62" i="12"/>
  <c r="D76" i="12" s="1"/>
  <c r="H82" i="12"/>
  <c r="D82" i="12"/>
  <c r="D78" i="12"/>
  <c r="F78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<sst xmlns="http://schemas.openxmlformats.org/spreadsheetml/2006/main" count="9078" uniqueCount="1906">
  <si>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</si>
  <si>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</si>
  <si>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</si>
  <si>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</si>
  <si>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</si>
  <si>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</si>
  <si>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</si>
  <si>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</si>
  <si>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</si>
  <si>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</si>
  <si>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</si>
  <si>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</si>
  <si>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</si>
  <si>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</si>
  <si>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</si>
  <si>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</si>
  <si>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</si>
  <si>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</si>
  <si>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</si>
  <si>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</si>
  <si>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</si>
  <si>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</si>
  <si>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</si>
  <si>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</si>
  <si>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</si>
  <si>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</si>
  <si>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</si>
  <si>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</si>
  <si>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</si>
  <si>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</si>
  <si>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</si>
  <si>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</si>
  <si>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</si>
  <si>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</si>
  <si>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</si>
  <si>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</si>
  <si>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</si>
  <si>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</si>
  <si>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</si>
  <si>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</si>
  <si>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</si>
  <si>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</si>
  <si>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</si>
  <si>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</si>
  <si>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</si>
  <si>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</si>
  <si>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</si>
  <si>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</si>
  <si>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</si>
  <si>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</si>
  <si>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</si>
  <si>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</si>
  <si>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</si>
  <si>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</si>
  <si>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</si>
  <si>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</si>
  <si>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</si>
  <si>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</si>
  <si>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</si>
  <si>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</si>
  <si>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</si>
  <si>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</si>
  <si>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</si>
  <si>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</si>
  <si>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</si>
  <si>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</si>
  <si>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</si>
  <si>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</si>
  <si>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</si>
  <si>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</si>
  <si>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</si>
  <si>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</si>
  <si>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</si>
  <si>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</si>
  <si>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</si>
  <si>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</si>
  <si>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</si>
  <si>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</si>
  <si>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</si>
  <si>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</si>
  <si>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</si>
  <si>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</si>
  <si>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</si>
  <si>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</si>
  <si>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</si>
  <si>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</si>
  <si>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</si>
  <si>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</si>
  <si>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</si>
  <si>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</si>
  <si>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</si>
  <si>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</si>
  <si>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</si>
  <si>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</si>
  <si>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</si>
  <si>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</si>
  <si>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</si>
  <si>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</si>
  <si>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</si>
  <si>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</si>
  <si>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</si>
  <si>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</si>
  <si>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</si>
  <si>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</si>
  <si>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</si>
  <si>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</si>
  <si>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</si>
  <si>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</si>
  <si>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</si>
  <si>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</si>
  <si>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</si>
  <si>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</si>
  <si>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</si>
  <si>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</si>
  <si>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</si>
  <si>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</si>
  <si>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</si>
  <si>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</si>
  <si>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</si>
  <si>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</si>
  <si>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</si>
  <si>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</si>
  <si>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</si>
  <si>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</si>
  <si>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</si>
  <si>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</si>
  <si>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</si>
  <si>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</si>
  <si>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</si>
  <si>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</si>
  <si>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</si>
  <si>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</si>
  <si>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</si>
  <si>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</si>
  <si>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</si>
  <si>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</si>
  <si>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</si>
  <si>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</si>
  <si>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</si>
  <si>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</si>
  <si>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</si>
  <si>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</si>
  <si>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</si>
  <si>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</si>
  <si>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</si>
  <si>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</si>
  <si>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</si>
  <si>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</si>
  <si>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</si>
  <si>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</si>
  <si>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</si>
  <si>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</si>
  <si>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</si>
  <si>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</si>
  <si>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</si>
  <si>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</si>
  <si>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</si>
  <si>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</si>
  <si>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</si>
  <si>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</si>
  <si>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</si>
  <si>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</si>
  <si>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</si>
  <si>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</si>
  <si>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</si>
  <si>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</si>
  <si>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</si>
  <si>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</si>
  <si>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</si>
  <si>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</si>
  <si>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</si>
  <si>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</si>
  <si>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</si>
  <si>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</si>
  <si>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</si>
  <si>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</si>
  <si>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</si>
  <si>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</si>
  <si>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</si>
  <si>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</si>
  <si>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</si>
  <si>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</si>
  <si>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</si>
  <si>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</si>
  <si>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</si>
  <si>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</si>
  <si>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</si>
  <si>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</si>
  <si>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</si>
  <si>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</si>
  <si>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</si>
  <si>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</si>
  <si>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</si>
  <si>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</si>
  <si>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</si>
  <si>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</si>
  <si>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</si>
  <si>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</si>
  <si>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</si>
  <si>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</si>
  <si>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</si>
  <si>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</si>
  <si>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</si>
  <si>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</si>
  <si>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</si>
  <si>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</si>
  <si>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</si>
  <si>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</si>
  <si>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</si>
  <si>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</si>
  <si>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</si>
  <si>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</si>
  <si>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</si>
  <si>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</si>
  <si>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</si>
  <si>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</si>
  <si>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</si>
  <si>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</si>
  <si>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</si>
  <si>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</si>
  <si>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</si>
  <si>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</si>
  <si>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</si>
  <si>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</si>
  <si>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</si>
  <si>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</si>
  <si>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</si>
  <si>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</si>
  <si>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</si>
  <si>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</si>
  <si>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</si>
  <si>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</si>
  <si>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</si>
  <si>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</si>
  <si>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</si>
  <si>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</si>
  <si>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</si>
  <si>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</si>
  <si>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</si>
  <si>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</si>
  <si>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</si>
  <si>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</si>
  <si>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</si>
  <si>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</si>
  <si>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</si>
  <si>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</si>
  <si>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</si>
  <si>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</si>
  <si>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</si>
  <si>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</si>
  <si>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</si>
  <si>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</si>
  <si>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</si>
  <si>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</si>
  <si>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</si>
  <si>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</si>
  <si>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</si>
  <si>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</si>
  <si>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</si>
  <si>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</si>
  <si>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</si>
  <si>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</si>
  <si>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</si>
  <si>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</si>
  <si>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</si>
  <si>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</si>
  <si>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</si>
  <si>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</si>
  <si>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</si>
  <si>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</si>
  <si>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</si>
  <si>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</si>
  <si>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</si>
  <si>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</si>
  <si>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</si>
  <si>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</si>
  <si>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</si>
  <si>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</si>
  <si>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</si>
  <si>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</si>
  <si>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</si>
  <si>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</si>
  <si>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</si>
  <si>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</si>
  <si>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</si>
  <si>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</si>
  <si>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</si>
  <si>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</si>
  <si>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</si>
  <si>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</si>
  <si>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</si>
  <si>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</si>
  <si>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</si>
  <si>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</si>
  <si>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</si>
  <si>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</si>
  <si>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</si>
  <si>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</si>
  <si>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</si>
  <si>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</si>
  <si>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</si>
  <si>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</si>
  <si>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</si>
  <si>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</si>
  <si>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</si>
  <si>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</si>
  <si>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</si>
  <si>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</si>
  <si>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</si>
  <si>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</si>
  <si>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</si>
  <si>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</si>
  <si>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</si>
  <si>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</si>
  <si>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</si>
  <si>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</si>
  <si>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</si>
  <si>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</si>
  <si>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</si>
  <si>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</si>
  <si>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</si>
  <si>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</si>
  <si>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</si>
  <si>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</si>
  <si>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</si>
  <si>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</si>
  <si>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</si>
  <si>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</si>
  <si>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</si>
  <si>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</si>
  <si>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</si>
  <si>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</si>
  <si>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</si>
  <si>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</si>
  <si>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</si>
  <si>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</si>
  <si>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</si>
  <si>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</si>
  <si>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</si>
  <si>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</si>
  <si>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</si>
  <si>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</si>
  <si>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</si>
  <si>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</si>
  <si>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</si>
  <si>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</si>
  <si>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</si>
  <si>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</si>
  <si>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</si>
  <si>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</si>
  <si>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</si>
  <si>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</si>
  <si>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</si>
  <si>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</si>
  <si>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</si>
  <si>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</si>
  <si>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</si>
  <si>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</si>
  <si>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</si>
  <si>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</si>
  <si>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</si>
  <si>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</si>
  <si>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</si>
  <si>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</si>
  <si>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</si>
  <si>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</si>
  <si>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</si>
  <si>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</si>
  <si>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</si>
  <si>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</si>
  <si>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</si>
  <si>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</si>
  <si>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</si>
  <si>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</si>
  <si>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</si>
  <si>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</si>
  <si>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</si>
  <si>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</si>
  <si>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</si>
  <si>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</si>
  <si>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</si>
  <si>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</si>
  <si>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</si>
  <si>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</si>
  <si>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</si>
  <si>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</si>
  <si>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</si>
  <si>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</si>
  <si>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</si>
  <si>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</si>
  <si>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</si>
  <si>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</si>
  <si>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</si>
  <si>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</si>
  <si>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</si>
  <si>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</si>
  <si>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</si>
  <si>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</si>
  <si>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</si>
  <si>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</si>
  <si>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</si>
  <si>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</si>
  <si>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</si>
  <si>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</si>
  <si>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</si>
  <si>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</si>
  <si>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</si>
  <si>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</si>
  <si>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</si>
  <si>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</si>
  <si>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</si>
  <si>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</si>
  <si>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</si>
  <si>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</si>
  <si>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</si>
  <si>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</si>
  <si>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</si>
  <si>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</si>
  <si>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</si>
  <si>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</si>
  <si>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</si>
  <si>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</si>
  <si>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</si>
  <si>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</si>
  <si>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</si>
  <si>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</si>
  <si>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</si>
  <si>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</si>
  <si>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</si>
  <si>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</si>
  <si>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</si>
  <si>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</si>
  <si>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</si>
  <si>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</si>
  <si>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</si>
  <si>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</si>
  <si>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</si>
  <si>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</si>
  <si>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</si>
  <si>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</si>
  <si>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</si>
  <si>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</si>
  <si>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</si>
  <si>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</si>
  <si>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</si>
  <si>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</si>
  <si>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</si>
  <si>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</si>
  <si>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</si>
  <si>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</si>
  <si>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</si>
  <si>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</si>
  <si>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</si>
  <si>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</si>
  <si>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</si>
  <si>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</si>
  <si>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</si>
  <si>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</si>
  <si>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</si>
  <si>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</si>
  <si>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</si>
  <si>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</si>
  <si>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</si>
  <si>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</si>
  <si>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</si>
  <si>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</si>
  <si>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</si>
  <si>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</si>
  <si>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</si>
  <si>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</si>
  <si>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</si>
  <si>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</si>
  <si>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</si>
  <si>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</si>
  <si>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</si>
  <si>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</si>
  <si>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</si>
  <si>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</si>
  <si>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</si>
  <si>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</si>
  <si>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</si>
  <si>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</si>
  <si>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</si>
  <si>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</si>
  <si>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</si>
  <si>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</si>
  <si>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</si>
  <si>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</si>
  <si>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</si>
  <si>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</si>
  <si>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</si>
  <si>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</si>
  <si>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</si>
  <si>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</si>
  <si>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</si>
  <si>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</si>
  <si>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</si>
  <si>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</si>
  <si>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</si>
  <si>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</si>
  <si>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</si>
  <si>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</si>
  <si>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</si>
  <si>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</si>
  <si>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</si>
  <si>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</si>
  <si>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</si>
  <si>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</si>
  <si>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</si>
  <si>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</si>
  <si>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</si>
  <si>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</si>
  <si>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</si>
  <si>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</si>
  <si>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</si>
  <si>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</si>
  <si>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</si>
  <si>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</si>
  <si>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</si>
  <si>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</si>
  <si>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</si>
  <si>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</si>
  <si>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</si>
  <si>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</si>
  <si>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</si>
  <si>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</si>
  <si>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</si>
  <si>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</si>
  <si>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</si>
  <si>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</si>
  <si>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</si>
  <si>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</si>
  <si>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</si>
  <si>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</si>
  <si>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</si>
  <si>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</si>
  <si>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</si>
  <si>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</si>
  <si>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</si>
  <si>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</si>
  <si>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</si>
  <si>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</si>
  <si>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</si>
  <si>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</si>
  <si>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</si>
  <si>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</si>
  <si>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</si>
  <si>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</si>
  <si>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</si>
  <si>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</si>
  <si>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</si>
  <si>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</si>
  <si>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</si>
  <si>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</si>
  <si>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</si>
  <si>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</si>
  <si>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</si>
  <si>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</si>
  <si>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</si>
  <si>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</si>
  <si>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</si>
  <si>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</si>
  <si>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</si>
  <si>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</si>
  <si>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</si>
  <si>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</si>
  <si>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</si>
  <si>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</si>
  <si>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</si>
  <si>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</si>
  <si>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</si>
  <si>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</si>
  <si>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</si>
  <si>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</si>
  <si>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</si>
  <si>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</si>
  <si>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</si>
  <si>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</si>
  <si>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</si>
  <si>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</si>
  <si>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</si>
  <si>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</si>
  <si>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</si>
  <si>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</si>
  <si>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</si>
  <si>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</si>
  <si>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</si>
  <si>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</si>
  <si>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</si>
  <si>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</si>
  <si>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</si>
  <si>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</si>
  <si>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</si>
  <si>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</si>
  <si>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</si>
  <si>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</si>
  <si>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</si>
  <si>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</si>
  <si>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</si>
  <si>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</si>
  <si>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</si>
  <si>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</si>
  <si>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</si>
  <si>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</si>
  <si>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</si>
  <si>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</si>
  <si>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</si>
  <si>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</si>
  <si>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</si>
  <si>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</si>
  <si>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</si>
  <si>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</si>
  <si>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</si>
  <si>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</si>
  <si>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</si>
  <si>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</si>
  <si>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</si>
  <si>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</si>
  <si>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</si>
  <si>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</si>
  <si>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</si>
  <si>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</si>
  <si>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</si>
  <si>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</si>
  <si>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</si>
  <si>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</si>
  <si>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</si>
  <si>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</si>
  <si>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</si>
  <si>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</si>
  <si>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</si>
  <si>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</si>
  <si>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</si>
  <si>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</si>
  <si>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</si>
  <si>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</si>
  <si>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</si>
  <si>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</si>
  <si>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</si>
  <si>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</si>
  <si>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</si>
  <si>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</si>
  <si>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</si>
  <si>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</si>
  <si>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</si>
  <si>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</si>
  <si>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</si>
  <si>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</si>
  <si>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</si>
  <si>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</si>
  <si>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</si>
  <si>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</si>
  <si>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</si>
  <si>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</si>
  <si>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</si>
  <si>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</si>
  <si>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</si>
  <si>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</si>
  <si>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</si>
  <si>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</si>
  <si>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</si>
  <si>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</si>
  <si>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</si>
  <si>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</si>
  <si>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</si>
  <si>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</si>
  <si>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</si>
  <si>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</si>
  <si>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</si>
  <si>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</si>
  <si>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</si>
  <si>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</si>
  <si>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</si>
  <si>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</si>
  <si>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</si>
  <si>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</si>
  <si>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</si>
  <si>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</si>
  <si>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</si>
  <si>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</si>
  <si>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</si>
  <si>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</si>
  <si>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</si>
  <si>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</si>
  <si>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</si>
  <si>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</si>
  <si>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</si>
  <si>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</si>
  <si>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</si>
  <si>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</si>
  <si>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</si>
  <si>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</si>
  <si>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</si>
  <si>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</si>
  <si>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</si>
  <si>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</si>
  <si>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</si>
  <si>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</si>
  <si>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</si>
  <si>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</si>
  <si>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</si>
  <si>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</si>
  <si>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</si>
  <si>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</si>
  <si>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</si>
  <si>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</si>
  <si>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</si>
  <si>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</si>
  <si>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</si>
  <si>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</si>
  <si>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</si>
  <si>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</si>
  <si>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</si>
  <si>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</si>
  <si>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</si>
  <si>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</si>
  <si>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</si>
  <si>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</si>
  <si>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</si>
  <si>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</si>
  <si>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</si>
  <si>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</si>
  <si>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</si>
  <si>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</si>
  <si>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</si>
  <si>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</si>
  <si>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</si>
  <si>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</si>
  <si>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</si>
  <si>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</si>
  <si>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</si>
  <si>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</si>
  <si>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</si>
  <si>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</si>
  <si>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</si>
  <si>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</si>
  <si>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</si>
  <si>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</si>
  <si>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</si>
  <si>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</si>
  <si>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</si>
  <si>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</si>
  <si>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</si>
  <si>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</si>
  <si>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</si>
  <si>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</si>
  <si>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</si>
  <si>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</si>
  <si>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</si>
  <si>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</si>
  <si>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</si>
  <si>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</si>
  <si>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</si>
  <si>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</si>
  <si>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</si>
  <si>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</si>
  <si>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</si>
  <si>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</si>
  <si>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</si>
  <si>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</si>
  <si>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</si>
  <si>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</si>
  <si>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</si>
  <si>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</si>
  <si>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</si>
  <si>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</si>
  <si>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</si>
  <si>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</si>
  <si>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</si>
  <si>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</si>
  <si>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</si>
  <si>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</si>
  <si>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</si>
  <si>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</si>
  <si>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</si>
  <si>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</si>
  <si>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</si>
  <si>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김기태</t>
  </si>
  <si>
    <t>김영환</t>
  </si>
  <si>
    <t>김진수</t>
  </si>
  <si>
    <t>이민철</t>
  </si>
  <si>
    <t>-</t>
    <phoneticPr fontId="2" type="noConversion"/>
  </si>
  <si>
    <t>70바3110</t>
  </si>
  <si>
    <t>1414</t>
  </si>
  <si>
    <t>삼환교통14A4</t>
  </si>
  <si>
    <t>70바3115</t>
  </si>
  <si>
    <t>삼환교통14S3</t>
  </si>
  <si>
    <t>70바3121</t>
  </si>
  <si>
    <t>저상</t>
  </si>
  <si>
    <t>삼환교통14B5</t>
  </si>
  <si>
    <t>70바3127</t>
  </si>
  <si>
    <t>삼환교통14B4</t>
  </si>
  <si>
    <t>70바3134</t>
  </si>
  <si>
    <t>삼환교통14A2</t>
  </si>
  <si>
    <t>70바3143</t>
  </si>
  <si>
    <t>삼환교통14B1</t>
  </si>
  <si>
    <t>70바3146</t>
  </si>
  <si>
    <t>삼환교통14A6</t>
  </si>
  <si>
    <t>70바3152</t>
  </si>
  <si>
    <t>삼환교통14S1</t>
  </si>
  <si>
    <t>70바3154</t>
  </si>
  <si>
    <t>삼환교통14B2</t>
  </si>
  <si>
    <t>70바3155</t>
  </si>
  <si>
    <t>삼환교통14A8</t>
  </si>
  <si>
    <t>70바3162</t>
  </si>
  <si>
    <t>삼환교통14B3</t>
  </si>
  <si>
    <t>70바3175</t>
  </si>
  <si>
    <t>삼환교통14A1</t>
  </si>
  <si>
    <t>70바3178</t>
  </si>
  <si>
    <t>삼환교통14C1</t>
  </si>
  <si>
    <t>70바3183</t>
  </si>
  <si>
    <t>삼환교통14A5</t>
  </si>
  <si>
    <t>70바3186</t>
  </si>
  <si>
    <t>삼환교통14A9</t>
  </si>
  <si>
    <t>70바3187</t>
  </si>
  <si>
    <t>삼환교통14A7</t>
  </si>
  <si>
    <t>70바3188</t>
  </si>
  <si>
    <t>삼환교통14C2</t>
  </si>
  <si>
    <t>70바3189</t>
  </si>
  <si>
    <t>삼환교통14A3</t>
  </si>
  <si>
    <t>72아1005</t>
  </si>
  <si>
    <t>삼환교통14S2</t>
  </si>
  <si>
    <t>70바3101</t>
  </si>
  <si>
    <t>2323</t>
  </si>
  <si>
    <t>삼환교통23C2</t>
  </si>
  <si>
    <t>70바3104</t>
  </si>
  <si>
    <t>삼환교통23B6</t>
  </si>
  <si>
    <t>70바3105</t>
  </si>
  <si>
    <t>삼환교통23B7</t>
  </si>
  <si>
    <t>70바3114</t>
  </si>
  <si>
    <t>삼환교통23C4</t>
  </si>
  <si>
    <t>70바3116</t>
  </si>
  <si>
    <t>삼환교통23A4</t>
  </si>
  <si>
    <t>70바3122</t>
  </si>
  <si>
    <t>삼환교통23B3</t>
  </si>
  <si>
    <t>70바3129</t>
  </si>
  <si>
    <t>삼환교통23A2</t>
  </si>
  <si>
    <t>70바3141</t>
  </si>
  <si>
    <t>삼환교통23B4</t>
  </si>
  <si>
    <t>70바3150</t>
  </si>
  <si>
    <t>삼환교통23B1</t>
  </si>
  <si>
    <t>70바3158</t>
  </si>
  <si>
    <t>삼환교통23C1</t>
  </si>
  <si>
    <t>70바3159</t>
  </si>
  <si>
    <t>삼환교통23A1</t>
  </si>
  <si>
    <t>70바3163</t>
  </si>
  <si>
    <t>삼환교통23S1</t>
  </si>
  <si>
    <t>70바3164</t>
  </si>
  <si>
    <t>삼환교통23B2</t>
  </si>
  <si>
    <t>70바3184</t>
  </si>
  <si>
    <t>삼환교통23B8</t>
  </si>
  <si>
    <t>70바3185</t>
  </si>
  <si>
    <t>삼환교통23B10</t>
  </si>
  <si>
    <t>70바3191</t>
  </si>
  <si>
    <t>삼환교통23B5</t>
  </si>
  <si>
    <t>70바3192</t>
  </si>
  <si>
    <t>삼환교통23A3</t>
  </si>
  <si>
    <t>72아1008</t>
  </si>
  <si>
    <t>삼환교통23A5</t>
  </si>
  <si>
    <t>72아1009</t>
  </si>
  <si>
    <t>삼환교통23C3</t>
  </si>
  <si>
    <t>72아1010</t>
  </si>
  <si>
    <t>삼환교통23B9</t>
  </si>
  <si>
    <t>72아1011</t>
  </si>
  <si>
    <t>삼환교통23F1</t>
  </si>
  <si>
    <t>72아1204</t>
  </si>
  <si>
    <t>삼환교통4B7</t>
  </si>
  <si>
    <t>72아1205</t>
  </si>
  <si>
    <t>삼환교통4C4</t>
  </si>
  <si>
    <t>72아1207</t>
  </si>
  <si>
    <t>삼환교통4C2</t>
  </si>
  <si>
    <t>72아1211</t>
  </si>
  <si>
    <t>삼환교통4A7</t>
  </si>
  <si>
    <t>72아1212</t>
  </si>
  <si>
    <t>삼환교통4A4</t>
  </si>
  <si>
    <t>72아1213</t>
  </si>
  <si>
    <t>삼환교통4A5</t>
  </si>
  <si>
    <t>72아1215</t>
  </si>
  <si>
    <t>삼환교통4C3</t>
  </si>
  <si>
    <t>72아1216</t>
  </si>
  <si>
    <t>삼환교통4B5</t>
  </si>
  <si>
    <t>72아1217</t>
  </si>
  <si>
    <t>삼환교통4B4</t>
  </si>
  <si>
    <t>72아1218</t>
  </si>
  <si>
    <t>삼환교통4C1</t>
  </si>
  <si>
    <t>72아1219</t>
  </si>
  <si>
    <t>삼환교통4A1</t>
  </si>
  <si>
    <t>72아1220</t>
  </si>
  <si>
    <t>삼환교통4A3</t>
  </si>
  <si>
    <t>72아1221</t>
  </si>
  <si>
    <t>삼환교통4B1</t>
  </si>
  <si>
    <t>72아1222</t>
  </si>
  <si>
    <t>삼환교통4A6</t>
  </si>
  <si>
    <t>72아1223</t>
  </si>
  <si>
    <t>삼환교통4B10</t>
  </si>
  <si>
    <t>72아1224</t>
  </si>
  <si>
    <t>삼환교통4B3</t>
  </si>
  <si>
    <t>72아1225</t>
  </si>
  <si>
    <t>삼환교통4B9</t>
  </si>
  <si>
    <t>72아1226</t>
  </si>
  <si>
    <t>삼환교통4B6</t>
  </si>
  <si>
    <t>72아1227</t>
  </si>
  <si>
    <t>삼환교통4C5</t>
  </si>
  <si>
    <t>72아1228</t>
  </si>
  <si>
    <t>삼환교통4A2</t>
  </si>
  <si>
    <t>72아1229</t>
  </si>
  <si>
    <t>삼환교통4B2</t>
  </si>
  <si>
    <t>72아1230</t>
  </si>
  <si>
    <t>삼환교통4S1</t>
  </si>
  <si>
    <t>72아1237</t>
  </si>
  <si>
    <t>삼환교통4B8</t>
  </si>
  <si>
    <t>72아1193</t>
  </si>
  <si>
    <t>5858</t>
  </si>
  <si>
    <t>삼환교통58A3</t>
  </si>
  <si>
    <t>72아1194</t>
  </si>
  <si>
    <t>삼환교통58D1</t>
  </si>
  <si>
    <t>72아1195</t>
  </si>
  <si>
    <t>삼환교통58B4</t>
  </si>
  <si>
    <t>72아1196</t>
  </si>
  <si>
    <t>삼환교통58B5</t>
  </si>
  <si>
    <t>72아1197</t>
  </si>
  <si>
    <t>삼환교통58C2</t>
  </si>
  <si>
    <t>72아1198</t>
  </si>
  <si>
    <t>삼환교통58B6</t>
  </si>
  <si>
    <t>72아1199</t>
  </si>
  <si>
    <t>삼환교통58A1</t>
  </si>
  <si>
    <t>72아1200</t>
  </si>
  <si>
    <t>삼환교통58B2</t>
  </si>
  <si>
    <t>72아1201</t>
  </si>
  <si>
    <t>삼환교통58B3</t>
  </si>
  <si>
    <t>72아1202</t>
  </si>
  <si>
    <t>삼환교통58B1</t>
  </si>
  <si>
    <t>72아1203</t>
  </si>
  <si>
    <t>삼환교통58A2</t>
  </si>
  <si>
    <t>72아1214</t>
  </si>
  <si>
    <t>삼환교통58C1</t>
  </si>
  <si>
    <t>70바3118</t>
  </si>
  <si>
    <t>6262</t>
  </si>
  <si>
    <t>삼환교통62D1</t>
  </si>
  <si>
    <t>70바3119</t>
  </si>
  <si>
    <t>삼환교통62D3</t>
  </si>
  <si>
    <t>70바3130</t>
  </si>
  <si>
    <t>삼환교통62B5</t>
  </si>
  <si>
    <t>70바3136</t>
  </si>
  <si>
    <t>삼환교통62A5</t>
  </si>
  <si>
    <t>70바3137</t>
  </si>
  <si>
    <t>삼환교통62B4</t>
  </si>
  <si>
    <t>70바3142</t>
  </si>
  <si>
    <t>삼환교통62A6</t>
  </si>
  <si>
    <t>70바3156</t>
  </si>
  <si>
    <t>삼환교통62B1</t>
  </si>
  <si>
    <t>70바3161</t>
  </si>
  <si>
    <t>삼환교통62D2</t>
  </si>
  <si>
    <t>70바3171</t>
  </si>
  <si>
    <t>삼환교통62C1</t>
  </si>
  <si>
    <t>70바3172</t>
  </si>
  <si>
    <t>삼환교통62B3</t>
  </si>
  <si>
    <t>70바3174</t>
  </si>
  <si>
    <t>삼환교통62B6</t>
  </si>
  <si>
    <t>70바3176</t>
  </si>
  <si>
    <t>삼환교통62B2</t>
  </si>
  <si>
    <t>70바3177</t>
  </si>
  <si>
    <t>삼환교통62S1</t>
  </si>
  <si>
    <t>70바3180</t>
  </si>
  <si>
    <t>삼환교통62A7</t>
  </si>
  <si>
    <t>70바3181</t>
  </si>
  <si>
    <t>삼환교통62S2</t>
  </si>
  <si>
    <t>70바3193</t>
  </si>
  <si>
    <t>삼환교통62A4</t>
  </si>
  <si>
    <t>70바3195</t>
  </si>
  <si>
    <t>삼환교통62A8</t>
  </si>
  <si>
    <t>70바3199</t>
  </si>
  <si>
    <t>삼환교통62A2</t>
  </si>
  <si>
    <t>72아1131</t>
  </si>
  <si>
    <t>삼환교통62C2</t>
  </si>
  <si>
    <t>72아1191</t>
  </si>
  <si>
    <t>삼환교통62A3</t>
  </si>
  <si>
    <t>72아1192</t>
  </si>
  <si>
    <t>삼환교통62A1</t>
  </si>
  <si>
    <t>70바3102</t>
  </si>
  <si>
    <t>7979</t>
  </si>
  <si>
    <t>삼환교통79C1</t>
  </si>
  <si>
    <t>70바3103</t>
  </si>
  <si>
    <t>삼환교통79C2</t>
  </si>
  <si>
    <t>70바3108</t>
  </si>
  <si>
    <t>삼환교통79B3</t>
  </si>
  <si>
    <t>70바3128</t>
  </si>
  <si>
    <t>삼환교통79S2</t>
  </si>
  <si>
    <t>70바3153</t>
  </si>
  <si>
    <t>삼환교통79S1</t>
  </si>
  <si>
    <t>70바3165</t>
  </si>
  <si>
    <t>삼환교통79B4</t>
  </si>
  <si>
    <t>70바3166</t>
  </si>
  <si>
    <t>삼환교통79A3</t>
  </si>
  <si>
    <t>70바3167</t>
  </si>
  <si>
    <t>삼환교통79S4</t>
  </si>
  <si>
    <t>70바3168</t>
  </si>
  <si>
    <t>삼환교통79A1</t>
  </si>
  <si>
    <t>70바3170</t>
  </si>
  <si>
    <t>삼환교통79D1</t>
  </si>
  <si>
    <t>70바3179</t>
  </si>
  <si>
    <t>삼환교통79B1</t>
  </si>
  <si>
    <t>70바3190</t>
  </si>
  <si>
    <t>삼환교통79A2</t>
  </si>
  <si>
    <t>70바3194</t>
  </si>
  <si>
    <t>삼환교통79B2</t>
  </si>
  <si>
    <t>70바3196</t>
  </si>
  <si>
    <t>삼환교통79A4</t>
  </si>
  <si>
    <t>70바3198</t>
  </si>
  <si>
    <t>삼환교통79S3</t>
  </si>
  <si>
    <t>70바3117</t>
  </si>
  <si>
    <t>급행99급행99</t>
  </si>
  <si>
    <t>삼환교통급행99A3</t>
  </si>
  <si>
    <t>70바3123</t>
  </si>
  <si>
    <t>삼환교통급행99A5</t>
  </si>
  <si>
    <t>70바3124</t>
  </si>
  <si>
    <t>삼환교통급행99A1</t>
  </si>
  <si>
    <t>70바3126</t>
  </si>
  <si>
    <t>삼환교통급행99C2</t>
  </si>
  <si>
    <t>70바3139</t>
  </si>
  <si>
    <t>삼환교통급행99A4</t>
  </si>
  <si>
    <t>70바3147</t>
  </si>
  <si>
    <t>삼환교통급행99C1</t>
  </si>
  <si>
    <t>70바3148</t>
  </si>
  <si>
    <t>삼환교통급행99A6</t>
  </si>
  <si>
    <t>70바3149</t>
  </si>
  <si>
    <t>삼환교통급행99B1</t>
  </si>
  <si>
    <t>70바3151</t>
  </si>
  <si>
    <t>삼환교통급행99A2</t>
  </si>
  <si>
    <t>72아1206</t>
  </si>
  <si>
    <t>삼환교통예비C4</t>
  </si>
  <si>
    <t>72아1209</t>
  </si>
  <si>
    <t>삼환교통예비A2</t>
  </si>
  <si>
    <t>72아1210</t>
  </si>
  <si>
    <t>삼환교통예비D4</t>
  </si>
  <si>
    <t>72아1236</t>
  </si>
  <si>
    <t>삼환교통예비B3</t>
  </si>
  <si>
    <t>강계희</t>
  </si>
  <si>
    <t>514927</t>
  </si>
  <si>
    <t>5149271</t>
  </si>
  <si>
    <t>강봉선</t>
  </si>
  <si>
    <t>5145820</t>
  </si>
  <si>
    <t>51458201</t>
  </si>
  <si>
    <t>강승민</t>
  </si>
  <si>
    <t>5146686</t>
  </si>
  <si>
    <t>51466861</t>
  </si>
  <si>
    <t>강종협</t>
  </si>
  <si>
    <t>5145742</t>
  </si>
  <si>
    <t>51457421</t>
  </si>
  <si>
    <t>강형철</t>
  </si>
  <si>
    <t>5142683</t>
  </si>
  <si>
    <t>51426831</t>
  </si>
  <si>
    <t>계세훈</t>
  </si>
  <si>
    <t>514900</t>
  </si>
  <si>
    <t>5149001</t>
  </si>
  <si>
    <t>고경식</t>
  </si>
  <si>
    <t>5146687</t>
  </si>
  <si>
    <t>51466871</t>
  </si>
  <si>
    <t>고명덕</t>
  </si>
  <si>
    <t>5144992</t>
  </si>
  <si>
    <t>51449921</t>
  </si>
  <si>
    <t>고성만</t>
  </si>
  <si>
    <t>5143927</t>
  </si>
  <si>
    <t>51439271</t>
  </si>
  <si>
    <t>고신일</t>
  </si>
  <si>
    <t>5149053</t>
  </si>
  <si>
    <t>51490531</t>
  </si>
  <si>
    <t>고용근</t>
  </si>
  <si>
    <t>5143350</t>
  </si>
  <si>
    <t>51433501</t>
  </si>
  <si>
    <t>고창석</t>
  </si>
  <si>
    <t>5141149</t>
  </si>
  <si>
    <t>51411491</t>
  </si>
  <si>
    <t>곽일교</t>
  </si>
  <si>
    <t>5148868</t>
  </si>
  <si>
    <t>51488681</t>
  </si>
  <si>
    <t>구자용</t>
  </si>
  <si>
    <t>5143690</t>
  </si>
  <si>
    <t>51436901</t>
  </si>
  <si>
    <t>권희윤</t>
  </si>
  <si>
    <t>5141156</t>
  </si>
  <si>
    <t>51411561</t>
  </si>
  <si>
    <t>기규찬</t>
  </si>
  <si>
    <t>5143347</t>
  </si>
  <si>
    <t>51433471</t>
  </si>
  <si>
    <t>김경복</t>
  </si>
  <si>
    <t>5149402</t>
  </si>
  <si>
    <t>51494021</t>
  </si>
  <si>
    <t>김경찬</t>
  </si>
  <si>
    <t>514741</t>
  </si>
  <si>
    <t>5147411</t>
  </si>
  <si>
    <t>김경한</t>
  </si>
  <si>
    <t>5147170</t>
  </si>
  <si>
    <t>51471701</t>
  </si>
  <si>
    <t>김광환</t>
  </si>
  <si>
    <t>514543</t>
  </si>
  <si>
    <t>5145431</t>
  </si>
  <si>
    <t>김규만</t>
  </si>
  <si>
    <t>5144248</t>
  </si>
  <si>
    <t>51442481</t>
  </si>
  <si>
    <t>김기웅</t>
  </si>
  <si>
    <t>5142268</t>
  </si>
  <si>
    <t>51422681</t>
  </si>
  <si>
    <t>김기정</t>
  </si>
  <si>
    <t>514766</t>
  </si>
  <si>
    <t>5147661</t>
  </si>
  <si>
    <t>5143217</t>
  </si>
  <si>
    <t>51432171</t>
  </si>
  <si>
    <t>김대성</t>
  </si>
  <si>
    <t>5148304</t>
  </si>
  <si>
    <t>51483041</t>
  </si>
  <si>
    <t>김대영</t>
  </si>
  <si>
    <t>5145099</t>
  </si>
  <si>
    <t>51450991</t>
  </si>
  <si>
    <t>김덕환</t>
  </si>
  <si>
    <t>5146771</t>
  </si>
  <si>
    <t>51467711</t>
  </si>
  <si>
    <t>김도연</t>
  </si>
  <si>
    <t>5142156</t>
  </si>
  <si>
    <t>51421561</t>
  </si>
  <si>
    <t>김명식</t>
  </si>
  <si>
    <t>5149021</t>
  </si>
  <si>
    <t>51490211</t>
  </si>
  <si>
    <t>김민범</t>
  </si>
  <si>
    <t>5147453</t>
  </si>
  <si>
    <t>51474531</t>
  </si>
  <si>
    <t>김범주</t>
  </si>
  <si>
    <t>5149256</t>
  </si>
  <si>
    <t>51492561</t>
  </si>
  <si>
    <t>김병남</t>
  </si>
  <si>
    <t>5148335</t>
  </si>
  <si>
    <t>51483351</t>
  </si>
  <si>
    <t>김병우</t>
  </si>
  <si>
    <t>514788</t>
  </si>
  <si>
    <t>5147881</t>
  </si>
  <si>
    <t>김상태</t>
  </si>
  <si>
    <t>5149585</t>
  </si>
  <si>
    <t>51495851</t>
  </si>
  <si>
    <t>김성운</t>
  </si>
  <si>
    <t>5142961</t>
  </si>
  <si>
    <t>51429611</t>
  </si>
  <si>
    <t>김성호</t>
  </si>
  <si>
    <t>5143371</t>
  </si>
  <si>
    <t>51433711</t>
  </si>
  <si>
    <t>김수용</t>
  </si>
  <si>
    <t>5144271</t>
  </si>
  <si>
    <t>51442711</t>
  </si>
  <si>
    <t>김승엽</t>
  </si>
  <si>
    <t>5147962</t>
  </si>
  <si>
    <t>51479621</t>
  </si>
  <si>
    <t>김영돈</t>
  </si>
  <si>
    <t>5146088</t>
  </si>
  <si>
    <t>51460881</t>
  </si>
  <si>
    <t>김영식</t>
  </si>
  <si>
    <t>5149636</t>
  </si>
  <si>
    <t>51496361</t>
  </si>
  <si>
    <t>김영운</t>
  </si>
  <si>
    <t>5147942</t>
  </si>
  <si>
    <t>51479421</t>
  </si>
  <si>
    <t>김영인</t>
  </si>
  <si>
    <t>5142547</t>
  </si>
  <si>
    <t>51425471</t>
  </si>
  <si>
    <t>김영준</t>
  </si>
  <si>
    <t>5148695</t>
  </si>
  <si>
    <t>51486951</t>
  </si>
  <si>
    <t>김영학</t>
  </si>
  <si>
    <t>5143487</t>
  </si>
  <si>
    <t>51434871</t>
  </si>
  <si>
    <t>514332</t>
  </si>
  <si>
    <t>5143321</t>
  </si>
  <si>
    <t>김오균</t>
  </si>
  <si>
    <t>5141843</t>
  </si>
  <si>
    <t>51418431</t>
  </si>
  <si>
    <t>김완기</t>
  </si>
  <si>
    <t>5148966</t>
  </si>
  <si>
    <t>51489661</t>
  </si>
  <si>
    <t>김완철</t>
  </si>
  <si>
    <t>5142</t>
  </si>
  <si>
    <t>51421</t>
  </si>
  <si>
    <t>김용우</t>
  </si>
  <si>
    <t>5145471</t>
  </si>
  <si>
    <t>51454711</t>
  </si>
  <si>
    <t>김용원</t>
  </si>
  <si>
    <t>5146569</t>
  </si>
  <si>
    <t>51465691</t>
  </si>
  <si>
    <t>김용유</t>
  </si>
  <si>
    <t>5148558</t>
  </si>
  <si>
    <t>51485581</t>
  </si>
  <si>
    <t>김용하</t>
  </si>
  <si>
    <t>5141390</t>
  </si>
  <si>
    <t>51413901</t>
  </si>
  <si>
    <t>김우회</t>
  </si>
  <si>
    <t>5142078</t>
  </si>
  <si>
    <t>51420781</t>
  </si>
  <si>
    <t>김원균</t>
  </si>
  <si>
    <t>5145836</t>
  </si>
  <si>
    <t>51458361</t>
  </si>
  <si>
    <t>김유열</t>
  </si>
  <si>
    <t>5145753</t>
  </si>
  <si>
    <t>51457531</t>
  </si>
  <si>
    <t>김은상</t>
  </si>
  <si>
    <t>5147909</t>
  </si>
  <si>
    <t>51479091</t>
  </si>
  <si>
    <t>김은성</t>
  </si>
  <si>
    <t>5142727</t>
  </si>
  <si>
    <t>51427271</t>
  </si>
  <si>
    <t>김인석</t>
  </si>
  <si>
    <t>5143750</t>
  </si>
  <si>
    <t>51437501</t>
  </si>
  <si>
    <t>김일권</t>
  </si>
  <si>
    <t>5145572</t>
  </si>
  <si>
    <t>51455721</t>
  </si>
  <si>
    <t>김재호</t>
  </si>
  <si>
    <t>5142918</t>
  </si>
  <si>
    <t>51429181</t>
  </si>
  <si>
    <t>김재훈</t>
  </si>
  <si>
    <t>5148403</t>
  </si>
  <si>
    <t>51484031</t>
  </si>
  <si>
    <t>김정윤</t>
  </si>
  <si>
    <t>5141547</t>
  </si>
  <si>
    <t>51415471</t>
  </si>
  <si>
    <t>김정준</t>
  </si>
  <si>
    <t>5148901</t>
  </si>
  <si>
    <t>51489011</t>
  </si>
  <si>
    <t>김종인</t>
  </si>
  <si>
    <t>5147151</t>
  </si>
  <si>
    <t>51471511</t>
  </si>
  <si>
    <t>김종필</t>
  </si>
  <si>
    <t>5148435</t>
  </si>
  <si>
    <t>51484351</t>
  </si>
  <si>
    <t>김주한</t>
  </si>
  <si>
    <t>5148912</t>
  </si>
  <si>
    <t>51489121</t>
  </si>
  <si>
    <t>김주환</t>
  </si>
  <si>
    <t>514602</t>
  </si>
  <si>
    <t>5146021</t>
  </si>
  <si>
    <t>김지석</t>
  </si>
  <si>
    <t>5149298</t>
  </si>
  <si>
    <t>51492981</t>
  </si>
  <si>
    <t>김지회</t>
  </si>
  <si>
    <t>5144676</t>
  </si>
  <si>
    <t>51446761</t>
  </si>
  <si>
    <t>5143114</t>
  </si>
  <si>
    <t>51431141</t>
  </si>
  <si>
    <t>김창호</t>
  </si>
  <si>
    <t>5143287</t>
  </si>
  <si>
    <t>51432871</t>
  </si>
  <si>
    <t>김태동</t>
  </si>
  <si>
    <t>5142506</t>
  </si>
  <si>
    <t>51425061</t>
  </si>
  <si>
    <t>김태민</t>
  </si>
  <si>
    <t>5146346</t>
  </si>
  <si>
    <t>51463461</t>
  </si>
  <si>
    <t>김학재</t>
  </si>
  <si>
    <t>5149095</t>
  </si>
  <si>
    <t>51490951</t>
  </si>
  <si>
    <t>김학준</t>
  </si>
  <si>
    <t>51418</t>
  </si>
  <si>
    <t>514181</t>
  </si>
  <si>
    <t>김한성</t>
  </si>
  <si>
    <t>5147764</t>
  </si>
  <si>
    <t>51477641</t>
  </si>
  <si>
    <t>김행덕</t>
  </si>
  <si>
    <t>5141749</t>
  </si>
  <si>
    <t>51417491</t>
  </si>
  <si>
    <t>김현균</t>
  </si>
  <si>
    <t>5146454</t>
  </si>
  <si>
    <t>51464541</t>
  </si>
  <si>
    <t>김현호</t>
  </si>
  <si>
    <t>5146354</t>
  </si>
  <si>
    <t>51463541</t>
  </si>
  <si>
    <t>김형균</t>
  </si>
  <si>
    <t>5149876</t>
  </si>
  <si>
    <t>51498761</t>
  </si>
  <si>
    <t>김형탁</t>
  </si>
  <si>
    <t>5144638</t>
  </si>
  <si>
    <t>51446381</t>
  </si>
  <si>
    <t>김희주</t>
  </si>
  <si>
    <t>5142197</t>
  </si>
  <si>
    <t>51421971</t>
  </si>
  <si>
    <t>나종수</t>
  </si>
  <si>
    <t>5144286</t>
  </si>
  <si>
    <t>51442861</t>
  </si>
  <si>
    <t>남성훈</t>
  </si>
  <si>
    <t>5142177</t>
  </si>
  <si>
    <t>51421771</t>
  </si>
  <si>
    <t>남재권</t>
  </si>
  <si>
    <t>5146011</t>
  </si>
  <si>
    <t>51460111</t>
  </si>
  <si>
    <t>노은상</t>
  </si>
  <si>
    <t>514439</t>
  </si>
  <si>
    <t>5144391</t>
  </si>
  <si>
    <t>노종학</t>
  </si>
  <si>
    <t>5143785</t>
  </si>
  <si>
    <t>51437851</t>
  </si>
  <si>
    <t>모영태</t>
  </si>
  <si>
    <t>5147235</t>
  </si>
  <si>
    <t>51472351</t>
  </si>
  <si>
    <t>문강연</t>
  </si>
  <si>
    <t>5149570</t>
  </si>
  <si>
    <t>51495701</t>
  </si>
  <si>
    <t>문영규</t>
  </si>
  <si>
    <t>5144772</t>
  </si>
  <si>
    <t>51447721</t>
  </si>
  <si>
    <t>문영만</t>
  </si>
  <si>
    <t>5143848</t>
  </si>
  <si>
    <t>51438481</t>
  </si>
  <si>
    <t>문정훈</t>
  </si>
  <si>
    <t>51492</t>
  </si>
  <si>
    <t>514921</t>
  </si>
  <si>
    <t>박건영</t>
  </si>
  <si>
    <t>5145579</t>
  </si>
  <si>
    <t>51455791</t>
  </si>
  <si>
    <t>박경모</t>
  </si>
  <si>
    <t>5147630</t>
  </si>
  <si>
    <t>51476301</t>
  </si>
  <si>
    <t>박광웅</t>
  </si>
  <si>
    <t>5143087</t>
  </si>
  <si>
    <t>51430871</t>
  </si>
  <si>
    <t>박광호</t>
  </si>
  <si>
    <t>5145082</t>
  </si>
  <si>
    <t>51450821</t>
  </si>
  <si>
    <t>박석훈</t>
  </si>
  <si>
    <t>5146513</t>
  </si>
  <si>
    <t>51465131</t>
  </si>
  <si>
    <t>박세진</t>
  </si>
  <si>
    <t>5144659</t>
  </si>
  <si>
    <t>51446591</t>
  </si>
  <si>
    <t>박용산</t>
  </si>
  <si>
    <t>5145963</t>
  </si>
  <si>
    <t>51459631</t>
  </si>
  <si>
    <t>박일우</t>
  </si>
  <si>
    <t>5143762</t>
  </si>
  <si>
    <t>51437621</t>
  </si>
  <si>
    <t>박진관</t>
  </si>
  <si>
    <t>5146761</t>
  </si>
  <si>
    <t>51467611</t>
  </si>
  <si>
    <t>박창남</t>
  </si>
  <si>
    <t>5146991</t>
  </si>
  <si>
    <t>51469911</t>
  </si>
  <si>
    <t>박천용</t>
  </si>
  <si>
    <t>5145997</t>
  </si>
  <si>
    <t>51459971</t>
  </si>
  <si>
    <t>박철용</t>
  </si>
  <si>
    <t>5149167</t>
  </si>
  <si>
    <t>51491671</t>
  </si>
  <si>
    <t>박철우</t>
  </si>
  <si>
    <t>5145945</t>
  </si>
  <si>
    <t>51459451</t>
  </si>
  <si>
    <t>박해석</t>
  </si>
  <si>
    <t>5142098</t>
  </si>
  <si>
    <t>51420981</t>
  </si>
  <si>
    <t>박현기</t>
  </si>
  <si>
    <t>5145209</t>
  </si>
  <si>
    <t>51452091</t>
  </si>
  <si>
    <t>박화열</t>
  </si>
  <si>
    <t>5148527</t>
  </si>
  <si>
    <t>51485271</t>
  </si>
  <si>
    <t>방경운</t>
  </si>
  <si>
    <t>5146337</t>
  </si>
  <si>
    <t>51463371</t>
  </si>
  <si>
    <t>배순일</t>
  </si>
  <si>
    <t>5146489</t>
  </si>
  <si>
    <t>51464891</t>
  </si>
  <si>
    <t>백기관</t>
  </si>
  <si>
    <t>5144291</t>
  </si>
  <si>
    <t>51442911</t>
  </si>
  <si>
    <t>백낙신</t>
  </si>
  <si>
    <t>5145235</t>
  </si>
  <si>
    <t>51452351</t>
  </si>
  <si>
    <t>백만석</t>
  </si>
  <si>
    <t>5145444</t>
  </si>
  <si>
    <t>51454441</t>
  </si>
  <si>
    <t>백석주</t>
  </si>
  <si>
    <t>5149735</t>
  </si>
  <si>
    <t>51497351</t>
  </si>
  <si>
    <t>백성진</t>
  </si>
  <si>
    <t>514120</t>
  </si>
  <si>
    <t>5141201</t>
  </si>
  <si>
    <t>사재호</t>
  </si>
  <si>
    <t>5149141</t>
  </si>
  <si>
    <t>51491411</t>
  </si>
  <si>
    <t>서남서</t>
  </si>
  <si>
    <t>5147240</t>
  </si>
  <si>
    <t>51472401</t>
  </si>
  <si>
    <t>서동섭</t>
  </si>
  <si>
    <t>5145487</t>
  </si>
  <si>
    <t>51454871</t>
  </si>
  <si>
    <t>서인오</t>
  </si>
  <si>
    <t>5142849</t>
  </si>
  <si>
    <t>51428491</t>
  </si>
  <si>
    <t>서효석</t>
  </si>
  <si>
    <t>5143896</t>
  </si>
  <si>
    <t>51438961</t>
  </si>
  <si>
    <t>서희섭</t>
  </si>
  <si>
    <t>5141207</t>
  </si>
  <si>
    <t>51412071</t>
  </si>
  <si>
    <t>석진천</t>
  </si>
  <si>
    <t>5143133</t>
  </si>
  <si>
    <t>51431331</t>
  </si>
  <si>
    <t>선영석</t>
  </si>
  <si>
    <t>5143168</t>
  </si>
  <si>
    <t>51431681</t>
  </si>
  <si>
    <t>성명제</t>
  </si>
  <si>
    <t>5144865</t>
  </si>
  <si>
    <t>51448651</t>
  </si>
  <si>
    <t>성승현</t>
  </si>
  <si>
    <t>5141056</t>
  </si>
  <si>
    <t>51410561</t>
  </si>
  <si>
    <t>손보영</t>
  </si>
  <si>
    <t>514315</t>
  </si>
  <si>
    <t>5143151</t>
  </si>
  <si>
    <t>손현수</t>
  </si>
  <si>
    <t>5145147</t>
  </si>
  <si>
    <t>51451471</t>
  </si>
  <si>
    <t>송백석</t>
  </si>
  <si>
    <t>5149627</t>
  </si>
  <si>
    <t>51496271</t>
  </si>
  <si>
    <t>송병무</t>
  </si>
  <si>
    <t>5149956</t>
  </si>
  <si>
    <t>51499561</t>
  </si>
  <si>
    <t>송인만</t>
  </si>
  <si>
    <t>5146995</t>
  </si>
  <si>
    <t>51469951</t>
  </si>
  <si>
    <t>신동한</t>
  </si>
  <si>
    <t>5144943</t>
  </si>
  <si>
    <t>51449431</t>
  </si>
  <si>
    <t>신래수</t>
  </si>
  <si>
    <t>5145643</t>
  </si>
  <si>
    <t>51456431</t>
  </si>
  <si>
    <t>신상철</t>
  </si>
  <si>
    <t>5145357</t>
  </si>
  <si>
    <t>51453571</t>
  </si>
  <si>
    <t>신영민</t>
  </si>
  <si>
    <t>5141911</t>
  </si>
  <si>
    <t>51419111</t>
  </si>
  <si>
    <t>신정호</t>
  </si>
  <si>
    <t>5145991</t>
  </si>
  <si>
    <t>51459911</t>
  </si>
  <si>
    <t>신진호</t>
  </si>
  <si>
    <t>5147740</t>
  </si>
  <si>
    <t>51477401</t>
  </si>
  <si>
    <t>심길석</t>
  </si>
  <si>
    <t>5143773</t>
  </si>
  <si>
    <t>51437731</t>
  </si>
  <si>
    <t>심영보</t>
  </si>
  <si>
    <t>5141298</t>
  </si>
  <si>
    <t>51412981</t>
  </si>
  <si>
    <t>심재익</t>
  </si>
  <si>
    <t>514205</t>
  </si>
  <si>
    <t>5142051</t>
  </si>
  <si>
    <t>안경묵</t>
  </si>
  <si>
    <t>5147593</t>
  </si>
  <si>
    <t>51475931</t>
  </si>
  <si>
    <t>안병선</t>
  </si>
  <si>
    <t>5145107</t>
  </si>
  <si>
    <t>51451071</t>
  </si>
  <si>
    <t>안병욱</t>
  </si>
  <si>
    <t>5149983</t>
  </si>
  <si>
    <t>51499831</t>
  </si>
  <si>
    <t>안상열</t>
  </si>
  <si>
    <t>5142066</t>
  </si>
  <si>
    <t>51420661</t>
  </si>
  <si>
    <t>안은석</t>
  </si>
  <si>
    <t>5149190</t>
  </si>
  <si>
    <t>51491901</t>
  </si>
  <si>
    <t>안종열</t>
  </si>
  <si>
    <t>5149187</t>
  </si>
  <si>
    <t>51491871</t>
  </si>
  <si>
    <t>양만영</t>
  </si>
  <si>
    <t>5145230</t>
  </si>
  <si>
    <t>51452301</t>
  </si>
  <si>
    <t>양해석</t>
  </si>
  <si>
    <t>5142015</t>
  </si>
  <si>
    <t>51420151</t>
  </si>
  <si>
    <t>염승민</t>
  </si>
  <si>
    <t>5146965</t>
  </si>
  <si>
    <t>51469651</t>
  </si>
  <si>
    <t>오대성</t>
  </si>
  <si>
    <t>5149006</t>
  </si>
  <si>
    <t>51490061</t>
  </si>
  <si>
    <t>오성근</t>
  </si>
  <si>
    <t>514225</t>
  </si>
  <si>
    <t>5142251</t>
  </si>
  <si>
    <t>오승진</t>
  </si>
  <si>
    <t>5143642</t>
  </si>
  <si>
    <t>51436421</t>
  </si>
  <si>
    <t>오이섭</t>
  </si>
  <si>
    <t>5147389</t>
  </si>
  <si>
    <t>51473891</t>
  </si>
  <si>
    <t>오창길</t>
  </si>
  <si>
    <t>5147674</t>
  </si>
  <si>
    <t>51476741</t>
  </si>
  <si>
    <t>우문식</t>
  </si>
  <si>
    <t>5149297</t>
  </si>
  <si>
    <t>51492971</t>
  </si>
  <si>
    <t>우석</t>
  </si>
  <si>
    <t>51412011</t>
  </si>
  <si>
    <t>우영훈</t>
  </si>
  <si>
    <t>5145600</t>
  </si>
  <si>
    <t>51456001</t>
  </si>
  <si>
    <t>우진국</t>
  </si>
  <si>
    <t>5142451</t>
  </si>
  <si>
    <t>51424511</t>
  </si>
  <si>
    <t>우창경</t>
  </si>
  <si>
    <t>5142100</t>
  </si>
  <si>
    <t>51421001</t>
  </si>
  <si>
    <t>유광열</t>
  </si>
  <si>
    <t>5148749</t>
  </si>
  <si>
    <t>51487491</t>
  </si>
  <si>
    <t>유대용</t>
  </si>
  <si>
    <t>5144105</t>
  </si>
  <si>
    <t>51441051</t>
  </si>
  <si>
    <t>유민호</t>
  </si>
  <si>
    <t>5142782</t>
  </si>
  <si>
    <t>51427821</t>
  </si>
  <si>
    <t>유봉모</t>
  </si>
  <si>
    <t>5149727</t>
  </si>
  <si>
    <t>51497271</t>
  </si>
  <si>
    <t>유상기</t>
  </si>
  <si>
    <t>5143384</t>
  </si>
  <si>
    <t>51433841</t>
  </si>
  <si>
    <t>유수훈</t>
  </si>
  <si>
    <t>5145387</t>
  </si>
  <si>
    <t>51453871</t>
  </si>
  <si>
    <t>유원하</t>
  </si>
  <si>
    <t>5148721</t>
  </si>
  <si>
    <t>51487211</t>
  </si>
  <si>
    <t>유재덕</t>
  </si>
  <si>
    <t>5143551</t>
  </si>
  <si>
    <t>51435511</t>
  </si>
  <si>
    <t>유재신</t>
  </si>
  <si>
    <t>5149856</t>
  </si>
  <si>
    <t>51498561</t>
  </si>
  <si>
    <t>유재철</t>
  </si>
  <si>
    <t>5145514</t>
  </si>
  <si>
    <t>51455141</t>
  </si>
  <si>
    <t>유재한</t>
  </si>
  <si>
    <t>5146368</t>
  </si>
  <si>
    <t>51463681</t>
  </si>
  <si>
    <t>유재호</t>
  </si>
  <si>
    <t>5149746</t>
  </si>
  <si>
    <t>51497461</t>
  </si>
  <si>
    <t>유호담</t>
  </si>
  <si>
    <t>5141493</t>
  </si>
  <si>
    <t>51414931</t>
  </si>
  <si>
    <t>육종윤</t>
  </si>
  <si>
    <t>5146299</t>
  </si>
  <si>
    <t>51462991</t>
  </si>
  <si>
    <t>윤건우</t>
  </si>
  <si>
    <t>5143507</t>
  </si>
  <si>
    <t>51435071</t>
  </si>
  <si>
    <t>윤기오</t>
  </si>
  <si>
    <t>5143426</t>
  </si>
  <si>
    <t>51434261</t>
  </si>
  <si>
    <t>윤철상</t>
  </si>
  <si>
    <t>5144613</t>
  </si>
  <si>
    <t>51446131</t>
  </si>
  <si>
    <t>윤철희</t>
  </si>
  <si>
    <t>5142812</t>
  </si>
  <si>
    <t>51428121</t>
  </si>
  <si>
    <t>이강혁</t>
  </si>
  <si>
    <t>5149900</t>
  </si>
  <si>
    <t>51499001</t>
  </si>
  <si>
    <t>이건길</t>
  </si>
  <si>
    <t>5142685</t>
  </si>
  <si>
    <t>51426851</t>
  </si>
  <si>
    <t>이관석</t>
  </si>
  <si>
    <t>5144101</t>
  </si>
  <si>
    <t>51441011</t>
  </si>
  <si>
    <t>이구학</t>
  </si>
  <si>
    <t>5146370</t>
  </si>
  <si>
    <t>51463701</t>
  </si>
  <si>
    <t>이근섭</t>
  </si>
  <si>
    <t>5142405</t>
  </si>
  <si>
    <t>51424051</t>
  </si>
  <si>
    <t>이기광</t>
  </si>
  <si>
    <t>51482</t>
  </si>
  <si>
    <t>514821</t>
  </si>
  <si>
    <t>이기혁</t>
  </si>
  <si>
    <t>5149592</t>
  </si>
  <si>
    <t>51495921</t>
  </si>
  <si>
    <t>이동우</t>
  </si>
  <si>
    <t>5143696</t>
  </si>
  <si>
    <t>51436961</t>
  </si>
  <si>
    <t>이두형</t>
  </si>
  <si>
    <t>514837</t>
  </si>
  <si>
    <t>5148371</t>
  </si>
  <si>
    <t>이명규</t>
  </si>
  <si>
    <t>5146444</t>
  </si>
  <si>
    <t>51464441</t>
  </si>
  <si>
    <t>이명희</t>
  </si>
  <si>
    <t>5142467</t>
  </si>
  <si>
    <t>51424671</t>
  </si>
  <si>
    <t>5146324</t>
  </si>
  <si>
    <t>51463241</t>
  </si>
  <si>
    <t>이민호</t>
  </si>
  <si>
    <t>5143304</t>
  </si>
  <si>
    <t>51433041</t>
  </si>
  <si>
    <t>이병천</t>
  </si>
  <si>
    <t>5147662</t>
  </si>
  <si>
    <t>51476621</t>
  </si>
  <si>
    <t>이봉학</t>
  </si>
  <si>
    <t>5141675</t>
  </si>
  <si>
    <t>51416751</t>
  </si>
  <si>
    <t>이상일</t>
  </si>
  <si>
    <t>5142781</t>
  </si>
  <si>
    <t>51427811</t>
  </si>
  <si>
    <t>이상천</t>
  </si>
  <si>
    <t>5143812</t>
  </si>
  <si>
    <t>51438121</t>
  </si>
  <si>
    <t>이성엽</t>
  </si>
  <si>
    <t>5144564</t>
  </si>
  <si>
    <t>51445641</t>
  </si>
  <si>
    <t>이수석</t>
  </si>
  <si>
    <t>5144488</t>
  </si>
  <si>
    <t>51444881</t>
  </si>
  <si>
    <t>이순경</t>
  </si>
  <si>
    <t>5141140</t>
  </si>
  <si>
    <t>51411401</t>
  </si>
  <si>
    <t>이승준</t>
  </si>
  <si>
    <t>5142260</t>
  </si>
  <si>
    <t>51422601</t>
  </si>
  <si>
    <t>이영관</t>
  </si>
  <si>
    <t>5142618</t>
  </si>
  <si>
    <t>51426181</t>
  </si>
  <si>
    <t>이영철</t>
  </si>
  <si>
    <t>5149058</t>
  </si>
  <si>
    <t>51490581</t>
  </si>
  <si>
    <t>이용표</t>
  </si>
  <si>
    <t>5142278</t>
  </si>
  <si>
    <t>51422781</t>
  </si>
  <si>
    <t>이재식</t>
  </si>
  <si>
    <t>5146470</t>
  </si>
  <si>
    <t>51464701</t>
  </si>
  <si>
    <t>이정남</t>
  </si>
  <si>
    <t>514248</t>
  </si>
  <si>
    <t>5142481</t>
  </si>
  <si>
    <t>이정빈</t>
  </si>
  <si>
    <t>5144852</t>
  </si>
  <si>
    <t>51448521</t>
  </si>
  <si>
    <t>이제열</t>
  </si>
  <si>
    <t>5147474</t>
  </si>
  <si>
    <t>51474741</t>
  </si>
  <si>
    <t>이종부</t>
  </si>
  <si>
    <t>5149970</t>
  </si>
  <si>
    <t>51499701</t>
  </si>
  <si>
    <t>이종석</t>
  </si>
  <si>
    <t>5143271</t>
  </si>
  <si>
    <t>51432711</t>
  </si>
  <si>
    <t>이종섭</t>
  </si>
  <si>
    <t>514249</t>
  </si>
  <si>
    <t>5142491</t>
  </si>
  <si>
    <t>이종호</t>
  </si>
  <si>
    <t>5143164</t>
  </si>
  <si>
    <t>51431641</t>
  </si>
  <si>
    <t>이준용</t>
  </si>
  <si>
    <t>5147013</t>
  </si>
  <si>
    <t>51470131</t>
  </si>
  <si>
    <t>이준표</t>
  </si>
  <si>
    <t>5147788</t>
  </si>
  <si>
    <t>51477881</t>
  </si>
  <si>
    <t>이창희</t>
  </si>
  <si>
    <t>514617</t>
  </si>
  <si>
    <t>5146171</t>
  </si>
  <si>
    <t>이춘석</t>
  </si>
  <si>
    <t>5146384</t>
  </si>
  <si>
    <t>51463841</t>
  </si>
  <si>
    <t>이충환</t>
  </si>
  <si>
    <t>5144686</t>
  </si>
  <si>
    <t>51446861</t>
  </si>
  <si>
    <t>이태민</t>
  </si>
  <si>
    <t>5145236</t>
  </si>
  <si>
    <t>51452361</t>
  </si>
  <si>
    <t>이필득</t>
  </si>
  <si>
    <t>514433</t>
  </si>
  <si>
    <t>5144331</t>
  </si>
  <si>
    <t>이헌언</t>
  </si>
  <si>
    <t>5145011</t>
  </si>
  <si>
    <t>51450111</t>
  </si>
  <si>
    <t>이형호</t>
  </si>
  <si>
    <t>5145202</t>
  </si>
  <si>
    <t>51452021</t>
  </si>
  <si>
    <t>이효상</t>
  </si>
  <si>
    <t>5146758</t>
  </si>
  <si>
    <t>51467581</t>
  </si>
  <si>
    <t>이희성</t>
  </si>
  <si>
    <t>5142008</t>
  </si>
  <si>
    <t>51420081</t>
  </si>
  <si>
    <t>인슬기</t>
  </si>
  <si>
    <t>5142036</t>
  </si>
  <si>
    <t>51420361</t>
  </si>
  <si>
    <t>임보현</t>
  </si>
  <si>
    <t>5141356</t>
  </si>
  <si>
    <t>51413561</t>
  </si>
  <si>
    <t>임봉재</t>
  </si>
  <si>
    <t>5141232</t>
  </si>
  <si>
    <t>51412321</t>
  </si>
  <si>
    <t>임영만</t>
  </si>
  <si>
    <t>5143240</t>
  </si>
  <si>
    <t>51432401</t>
  </si>
  <si>
    <t>임우열</t>
  </si>
  <si>
    <t>5144425</t>
  </si>
  <si>
    <t>51444251</t>
  </si>
  <si>
    <t>장규봉</t>
  </si>
  <si>
    <t>5143009</t>
  </si>
  <si>
    <t>51430091</t>
  </si>
  <si>
    <t>장기산</t>
  </si>
  <si>
    <t>5142585</t>
  </si>
  <si>
    <t>51425851</t>
  </si>
  <si>
    <t>장성인</t>
  </si>
  <si>
    <t>5143105</t>
  </si>
  <si>
    <t>51431051</t>
  </si>
  <si>
    <t>장재용</t>
  </si>
  <si>
    <t>5148085</t>
  </si>
  <si>
    <t>51480851</t>
  </si>
  <si>
    <t>장진태</t>
  </si>
  <si>
    <t>5147643</t>
  </si>
  <si>
    <t>51476431</t>
  </si>
  <si>
    <t>장천웅</t>
  </si>
  <si>
    <t>5145354</t>
  </si>
  <si>
    <t>51453541</t>
  </si>
  <si>
    <t>장훈</t>
  </si>
  <si>
    <t>5148002</t>
  </si>
  <si>
    <t>51480021</t>
  </si>
  <si>
    <t>전광배</t>
  </si>
  <si>
    <t>5146693</t>
  </si>
  <si>
    <t>51466931</t>
  </si>
  <si>
    <t>전봉순</t>
  </si>
  <si>
    <t>5149757</t>
  </si>
  <si>
    <t>51497571</t>
  </si>
  <si>
    <t>전상범</t>
  </si>
  <si>
    <t>5145465</t>
  </si>
  <si>
    <t>51454651</t>
  </si>
  <si>
    <t>전상훈</t>
  </si>
  <si>
    <t>5143655</t>
  </si>
  <si>
    <t>51436551</t>
  </si>
  <si>
    <t>전성환</t>
  </si>
  <si>
    <t>5143021</t>
  </si>
  <si>
    <t>51430211</t>
  </si>
  <si>
    <t>정관호</t>
  </si>
  <si>
    <t>5149619</t>
  </si>
  <si>
    <t>51496191</t>
  </si>
  <si>
    <t>정기수</t>
  </si>
  <si>
    <t>5147049</t>
  </si>
  <si>
    <t>51470491</t>
  </si>
  <si>
    <t>정담수</t>
  </si>
  <si>
    <t>5141008</t>
  </si>
  <si>
    <t>51410081</t>
  </si>
  <si>
    <t>정병현</t>
  </si>
  <si>
    <t>5144283</t>
  </si>
  <si>
    <t>51442831</t>
  </si>
  <si>
    <t>정수일</t>
  </si>
  <si>
    <t>5144158</t>
  </si>
  <si>
    <t>51441581</t>
  </si>
  <si>
    <t>정승용</t>
  </si>
  <si>
    <t>5149889</t>
  </si>
  <si>
    <t>51498891</t>
  </si>
  <si>
    <t>정승원</t>
  </si>
  <si>
    <t>5146302</t>
  </si>
  <si>
    <t>51463021</t>
  </si>
  <si>
    <t>정승택</t>
  </si>
  <si>
    <t>5144140</t>
  </si>
  <si>
    <t>51441401</t>
  </si>
  <si>
    <t>정신영</t>
  </si>
  <si>
    <t>5144830</t>
  </si>
  <si>
    <t>51448301</t>
  </si>
  <si>
    <t>정영철</t>
  </si>
  <si>
    <t>5141944</t>
  </si>
  <si>
    <t>51419441</t>
  </si>
  <si>
    <t>정운경</t>
  </si>
  <si>
    <t>5143992</t>
  </si>
  <si>
    <t>51439921</t>
  </si>
  <si>
    <t>정인수</t>
  </si>
  <si>
    <t>5141461</t>
  </si>
  <si>
    <t>51414611</t>
  </si>
  <si>
    <t>정철우</t>
  </si>
  <si>
    <t>514934</t>
  </si>
  <si>
    <t>5149341</t>
  </si>
  <si>
    <t>정태덕</t>
  </si>
  <si>
    <t>5145108</t>
  </si>
  <si>
    <t>51451081</t>
  </si>
  <si>
    <t>정태원</t>
  </si>
  <si>
    <t>5143694</t>
  </si>
  <si>
    <t>51436941</t>
  </si>
  <si>
    <t>정환길</t>
  </si>
  <si>
    <t>5148755</t>
  </si>
  <si>
    <t>51487551</t>
  </si>
  <si>
    <t>조성만</t>
  </si>
  <si>
    <t>5148504</t>
  </si>
  <si>
    <t>51485041</t>
  </si>
  <si>
    <t>조원준</t>
  </si>
  <si>
    <t>5141933</t>
  </si>
  <si>
    <t>51419331</t>
  </si>
  <si>
    <t>조인석</t>
  </si>
  <si>
    <t>5148089</t>
  </si>
  <si>
    <t>51480891</t>
  </si>
  <si>
    <t>조창훈</t>
  </si>
  <si>
    <t>5147083</t>
  </si>
  <si>
    <t>51470831</t>
  </si>
  <si>
    <t>조치현</t>
  </si>
  <si>
    <t>5148144</t>
  </si>
  <si>
    <t>51481441</t>
  </si>
  <si>
    <t>조한철</t>
  </si>
  <si>
    <t>5147431</t>
  </si>
  <si>
    <t>51474311</t>
  </si>
  <si>
    <t>지병섭</t>
  </si>
  <si>
    <t>514411</t>
  </si>
  <si>
    <t>5144111</t>
  </si>
  <si>
    <t>차주만</t>
  </si>
  <si>
    <t>5149828</t>
  </si>
  <si>
    <t>51498281</t>
  </si>
  <si>
    <t>채용수</t>
  </si>
  <si>
    <t>5149647</t>
  </si>
  <si>
    <t>51496471</t>
  </si>
  <si>
    <t>최광현</t>
  </si>
  <si>
    <t>5142912</t>
  </si>
  <si>
    <t>51429121</t>
  </si>
  <si>
    <t>최기호</t>
  </si>
  <si>
    <t>5146</t>
  </si>
  <si>
    <t>51461</t>
  </si>
  <si>
    <t>최동규</t>
  </si>
  <si>
    <t>514489</t>
  </si>
  <si>
    <t>5144891</t>
  </si>
  <si>
    <t>최만수</t>
  </si>
  <si>
    <t>514107</t>
  </si>
  <si>
    <t>5141071</t>
  </si>
  <si>
    <t>최명수</t>
  </si>
  <si>
    <t>5144787</t>
  </si>
  <si>
    <t>51447871</t>
  </si>
  <si>
    <t>최민호</t>
  </si>
  <si>
    <t>5144060</t>
  </si>
  <si>
    <t>51440601</t>
  </si>
  <si>
    <t>최봉철</t>
  </si>
  <si>
    <t>5148184</t>
  </si>
  <si>
    <t>51481841</t>
  </si>
  <si>
    <t>최세종</t>
  </si>
  <si>
    <t>5144725</t>
  </si>
  <si>
    <t>51447251</t>
  </si>
  <si>
    <t>최승우</t>
  </si>
  <si>
    <t>5143781</t>
  </si>
  <si>
    <t>51437811</t>
  </si>
  <si>
    <t>최영길</t>
  </si>
  <si>
    <t>5143230</t>
  </si>
  <si>
    <t>51432301</t>
  </si>
  <si>
    <t>최오창</t>
  </si>
  <si>
    <t>5145999</t>
  </si>
  <si>
    <t>51459991</t>
  </si>
  <si>
    <t>최윤규</t>
  </si>
  <si>
    <t>5148111</t>
  </si>
  <si>
    <t>51481111</t>
  </si>
  <si>
    <t>최정민</t>
  </si>
  <si>
    <t>5149284</t>
  </si>
  <si>
    <t>51492841</t>
  </si>
  <si>
    <t>최항기</t>
  </si>
  <si>
    <t>5148495</t>
  </si>
  <si>
    <t>51484951</t>
  </si>
  <si>
    <t>표명근</t>
  </si>
  <si>
    <t>5145038</t>
  </si>
  <si>
    <t>51450381</t>
  </si>
  <si>
    <t>하성덕</t>
  </si>
  <si>
    <t>5145936</t>
  </si>
  <si>
    <t>51459361</t>
  </si>
  <si>
    <t>하용호</t>
  </si>
  <si>
    <t>5143638</t>
  </si>
  <si>
    <t>51436381</t>
  </si>
  <si>
    <t>하재성</t>
  </si>
  <si>
    <t>5142244</t>
  </si>
  <si>
    <t>51422441</t>
  </si>
  <si>
    <t>한두현</t>
  </si>
  <si>
    <t>5149124</t>
  </si>
  <si>
    <t>51491241</t>
  </si>
  <si>
    <t>한복현</t>
  </si>
  <si>
    <t>5142318</t>
  </si>
  <si>
    <t>51423181</t>
  </si>
  <si>
    <t>한상현</t>
  </si>
  <si>
    <t>5144383</t>
  </si>
  <si>
    <t>51443831</t>
  </si>
  <si>
    <t>한용수</t>
  </si>
  <si>
    <t>514354</t>
  </si>
  <si>
    <t>5143541</t>
  </si>
  <si>
    <t>한정훈</t>
  </si>
  <si>
    <t>5146766</t>
  </si>
  <si>
    <t>51467661</t>
  </si>
  <si>
    <t>한철희</t>
  </si>
  <si>
    <t>5144134</t>
  </si>
  <si>
    <t>51441341</t>
  </si>
  <si>
    <t>호건부</t>
  </si>
  <si>
    <t>5149443</t>
  </si>
  <si>
    <t>51494431</t>
  </si>
  <si>
    <t>홍광표</t>
  </si>
  <si>
    <t>5141792</t>
  </si>
  <si>
    <t>51417921</t>
  </si>
  <si>
    <t>홍기선</t>
  </si>
  <si>
    <t>5149820</t>
  </si>
  <si>
    <t>51498201</t>
  </si>
  <si>
    <t>홍성도</t>
  </si>
  <si>
    <t>5147899</t>
  </si>
  <si>
    <t>51478991</t>
  </si>
  <si>
    <t>황용춘</t>
  </si>
  <si>
    <t>514140</t>
  </si>
  <si>
    <t>5141401</t>
  </si>
  <si>
    <t>황창덕</t>
  </si>
  <si>
    <t>5148949</t>
  </si>
  <si>
    <t>51489491</t>
  </si>
  <si>
    <t>삼환교통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</si>
</sst>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1.932779127135916</c:v>
                </c:pt>
                <c:pt idx="1">
                  <c:v>2.2505727469541315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0.16271186440677965</c:v>
                </c:pt>
                <c:pt idx="1">
                  <c:v>0.28135593220338984</c:v>
                </c:pt>
                <c:pt idx="2">
                  <c:v>0.31864406779661014</c:v>
                </c:pt>
                <c:pt idx="3">
                  <c:v>0.16610169491525423</c:v>
                </c:pt>
                <c:pt idx="4">
                  <c:v>5.7627118644067797E-2</c:v>
                </c:pt>
                <c:pt idx="5">
                  <c:v>1.3559322033898305E-2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</c:v>
                </c:pt>
                <c:pt idx="1">
                  <c:v>2.1276595744680851E-2</c:v>
                </c:pt>
                <c:pt idx="2">
                  <c:v>1.8181818181818181E-2</c:v>
                </c:pt>
                <c:pt idx="3">
                  <c:v>3.4482758620689655E-2</c:v>
                </c:pt>
                <c:pt idx="4">
                  <c:v>1.9607843137254902E-2</c:v>
                </c:pt>
                <c:pt idx="5">
                  <c:v>2.7027027027027029E-2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3.9215686274509803E-2</c:v>
                </c:pt>
                <c:pt idx="1">
                  <c:v>0.21276595744680851</c:v>
                </c:pt>
                <c:pt idx="2">
                  <c:v>3.6363636363636362E-2</c:v>
                </c:pt>
                <c:pt idx="3">
                  <c:v>6.8965517241379309E-2</c:v>
                </c:pt>
                <c:pt idx="4">
                  <c:v>9.8039215686274508E-2</c:v>
                </c:pt>
                <c:pt idx="5">
                  <c:v>5.4054054054054057E-2</c:v>
                </c:pt>
                <c:pt idx="6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0.19607843137254902</c:v>
                </c:pt>
                <c:pt idx="1">
                  <c:v>0.1702127659574468</c:v>
                </c:pt>
                <c:pt idx="2">
                  <c:v>0.14545454545454545</c:v>
                </c:pt>
                <c:pt idx="3">
                  <c:v>0.17241379310344829</c:v>
                </c:pt>
                <c:pt idx="4">
                  <c:v>0.19607843137254902</c:v>
                </c:pt>
                <c:pt idx="5">
                  <c:v>0.21621621621621623</c:v>
                </c:pt>
                <c:pt idx="6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0.33333333333333331</c:v>
                </c:pt>
                <c:pt idx="1">
                  <c:v>0.36170212765957449</c:v>
                </c:pt>
                <c:pt idx="2">
                  <c:v>0.32727272727272727</c:v>
                </c:pt>
                <c:pt idx="3">
                  <c:v>0.48275862068965519</c:v>
                </c:pt>
                <c:pt idx="4">
                  <c:v>0.31372549019607843</c:v>
                </c:pt>
                <c:pt idx="5">
                  <c:v>0.21621621621621623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종합!$M$54:$S$54</c:f>
              <c:numCache>
                <c:formatCode>0%</c:formatCode>
                <c:ptCount val="7"/>
                <c:pt idx="0">
                  <c:v>0.23529411764705882</c:v>
                </c:pt>
                <c:pt idx="1">
                  <c:v>0.19148936170212766</c:v>
                </c:pt>
                <c:pt idx="2">
                  <c:v>0.29090909090909089</c:v>
                </c:pt>
                <c:pt idx="3">
                  <c:v>0.2413793103448276</c:v>
                </c:pt>
                <c:pt idx="4">
                  <c:v>0.17647058823529413</c:v>
                </c:pt>
                <c:pt idx="5">
                  <c:v>0.21621621621621623</c:v>
                </c:pt>
                <c:pt idx="6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종합!$M$53:$S$53</c:f>
              <c:numCache>
                <c:formatCode>0%</c:formatCode>
                <c:ptCount val="7"/>
                <c:pt idx="0">
                  <c:v>0.13725490196078433</c:v>
                </c:pt>
                <c:pt idx="1">
                  <c:v>6.3829787234042548E-2</c:v>
                </c:pt>
                <c:pt idx="2">
                  <c:v>0.14545454545454545</c:v>
                </c:pt>
                <c:pt idx="3">
                  <c:v>6.8965517241379309E-2</c:v>
                </c:pt>
                <c:pt idx="4">
                  <c:v>0.19607843137254902</c:v>
                </c:pt>
                <c:pt idx="5">
                  <c:v>0.27027027027027029</c:v>
                </c:pt>
                <c:pt idx="6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종합!$M$51:$S$51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4 </c:v>
                </c:pt>
                <c:pt idx="3">
                  <c:v> 58 </c:v>
                </c:pt>
                <c:pt idx="4">
                  <c:v> 62 </c:v>
                </c:pt>
                <c:pt idx="5">
                  <c:v> 79 </c:v>
                </c:pt>
                <c:pt idx="6">
                  <c:v> 급행99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16.44%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21" t="s">
        <v>39</v>
      </c>
      <c r="D4" s="321"/>
      <c r="E4" s="67" t="s">
        <v>127</v>
      </c>
      <c r="F4" s="67" t="s">
        <v>67</v>
      </c>
      <c r="G4" s="110" t="s">
        <v>130</v>
      </c>
      <c r="H4" s="39"/>
      <c r="I4" s="39"/>
      <c r="J4" s="114" t="s">
        <v>36</v>
      </c>
      <c r="K4" s="114" t="s">
        <v>37</v>
      </c>
    </row>
    <row r="5" spans="1:28" ht="48.75" customHeight="1">
      <c r="B5" s="69" t="s">
        <v>131</v>
      </c>
      <c r="C5" s="322" t="s">
        <v>1905</v>
      </c>
      <c r="D5" s="322"/>
      <c r="E5" s="68">
        <f>SUMIFS(숨김!BE:BE,숨김!BD:BD,종합!C5)</f>
        <v>7</v>
      </c>
      <c r="F5" s="69">
        <f>SUMIFS(숨김!BF:BF,숨김!BD:BD,종합!C5)</f>
        <v>128</v>
      </c>
      <c r="G5" s="111" t="str">
        <f>N19</f>
        <v>B</v>
      </c>
      <c r="H5" s="39"/>
      <c r="I5" s="39"/>
      <c r="J5" s="113" t="s">
        <v>51</v>
      </c>
      <c r="K5" s="112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0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0"/>
      <c r="P9" s="320"/>
    </row>
    <row r="10" spans="1:28" ht="23.25" customHeight="1" thickBot="1">
      <c r="G10" s="6"/>
      <c r="H10" s="242" t="s">
        <v>101</v>
      </c>
      <c r="I10" s="243" t="s">
        <v>102</v>
      </c>
      <c r="J10" s="244" t="str">
        <f>C5</f>
        <v>삼환교통</v>
      </c>
      <c r="K10" s="245" t="s">
        <v>103</v>
      </c>
      <c r="X10" s="300"/>
      <c r="Z10" s="20"/>
      <c r="AA10" s="20"/>
      <c r="AB10" s="20"/>
    </row>
    <row r="11" spans="1:28" ht="23.25" customHeight="1" thickTop="1">
      <c r="G11" s="6"/>
      <c r="H11" s="238" t="s">
        <v>171</v>
      </c>
      <c r="I11" s="239">
        <v>2.0099999999999998</v>
      </c>
      <c r="J11" s="240">
        <f>SUMIFS(숨김!G:G,숨김!F:F,종합!C5)</f>
        <v>1.932779127135916</v>
      </c>
      <c r="K11" s="241"/>
      <c r="M11" s="2"/>
      <c r="Y11" s="319"/>
      <c r="Z11" s="52"/>
      <c r="AA11" s="53"/>
      <c r="AB11" s="20"/>
    </row>
    <row r="12" spans="1:28" ht="23.25" customHeight="1">
      <c r="G12" s="6"/>
      <c r="H12" s="229" t="s">
        <v>172</v>
      </c>
      <c r="I12" s="230">
        <v>2.3662575846193561</v>
      </c>
      <c r="J12" s="231">
        <f>SUMIFS(숨김!H:H,숨김!F:F,종합!C5)</f>
        <v>2.2505727469541315</v>
      </c>
      <c r="K12" s="232"/>
      <c r="M12" s="301"/>
      <c r="Y12" s="319"/>
      <c r="Z12" s="52"/>
      <c r="AA12" s="53"/>
      <c r="AB12" s="20"/>
    </row>
    <row r="13" spans="1:28" ht="23.25" customHeight="1">
      <c r="G13" s="6"/>
      <c r="H13" s="229" t="s">
        <v>110</v>
      </c>
      <c r="I13" s="233">
        <f>I12/I11-1</f>
        <v>0.17724257941261512</v>
      </c>
      <c r="J13" s="234">
        <f>J12/J11-1</f>
        <v>0.1644231435224246</v>
      </c>
      <c r="K13" s="235">
        <f>J13-I13</f>
        <v>-1.2819435890190523E-2</v>
      </c>
      <c r="M13" s="301"/>
      <c r="Y13" s="319"/>
      <c r="Z13" s="52"/>
      <c r="AA13" s="53"/>
      <c r="AB13" s="20"/>
    </row>
    <row r="14" spans="1:28" ht="23.25" customHeight="1">
      <c r="H14" s="236" t="s">
        <v>123</v>
      </c>
      <c r="I14" s="237"/>
      <c r="J14" s="323" t="str">
        <f>SUMIFS(숨김!J:J,숨김!F:F,종합!C5)&amp;"위/(32개사)"</f>
        <v>23위/(32개사)</v>
      </c>
      <c r="K14" s="324"/>
      <c r="M14" s="301"/>
      <c r="X14" s="2"/>
      <c r="Y14" s="2"/>
      <c r="Z14" s="4"/>
      <c r="AA14" s="4"/>
      <c r="AB14" s="20"/>
    </row>
    <row r="15" spans="1:28" ht="9" customHeight="1">
      <c r="M15" s="301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301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301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301"/>
      <c r="N18" s="302" t="str">
        <f>C5</f>
        <v>삼환교통</v>
      </c>
      <c r="Y18" s="2"/>
      <c r="Z18" s="4"/>
      <c r="AA18" s="4"/>
      <c r="AB18" s="4"/>
    </row>
    <row r="19" spans="2:28" ht="22.5" customHeight="1">
      <c r="B19" s="295" t="str">
        <f>C5</f>
        <v>삼환교통</v>
      </c>
      <c r="C19" s="74">
        <v>2</v>
      </c>
      <c r="D19" s="75">
        <f>SUMIFS(숨김!AV:AV,숨김!$AS:$AS,종합!$N$18,숨김!$AT:$AT,"합계",숨김!AU:AU,종합!C19)</f>
        <v>3.4563253297744984E-2</v>
      </c>
      <c r="E19" s="75">
        <f>SUMIFS(숨김!AW:AW,숨김!$AS:$AS,종합!$N$18,숨김!$AT:$AT,"합계",숨김!AV:AV,종합!D19)</f>
        <v>0.34231514926818896</v>
      </c>
      <c r="F19" s="75">
        <f>SUMIFS(숨김!AX:AX,숨김!$AS:$AS,종합!$N$18,숨김!$AT:$AT,"합계",숨김!AW:AW,종합!E19)</f>
        <v>0.19508863216431813</v>
      </c>
      <c r="G19" s="76">
        <f>SUMIFS(숨김!AY:AY,숨김!$AS:$AS,종합!$N$18,숨김!$AT:$AT,"합계",숨김!AX:AX,종합!F19)</f>
        <v>9.55586290322581</v>
      </c>
      <c r="H19" s="77">
        <f>SUMIFS(숨김!AZ:AZ,숨김!$AS:$AS,종합!$N$18,숨김!$AT:$AT,"합계",숨김!AY:AY,종합!G19)</f>
        <v>0.25976204577737816</v>
      </c>
      <c r="I19" s="77">
        <f>SUMIFS(숨김!BA:BA,숨김!$AS:$AS,종합!$N$18,숨김!$AT:$AT,"합계",숨김!AZ:AZ,종합!H19)</f>
        <v>9.9405536533257663</v>
      </c>
      <c r="J19" s="78">
        <f>J12</f>
        <v>2.2505727469541315</v>
      </c>
      <c r="K19" s="79" t="str">
        <f>J25</f>
        <v>B</v>
      </c>
      <c r="M19" s="301"/>
      <c r="N19" s="40" t="str">
        <f>INDEX(숨김!L3:U36,MATCH(종합!C5,숨김!L3:L36,0),10)</f>
        <v>B</v>
      </c>
      <c r="O19" s="40">
        <f>SUM(O20:O25)</f>
        <v>291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-0.32441305757304184</v>
      </c>
      <c r="E20" s="72">
        <f t="shared" ref="E20:J20" si="0">E19/E18-1</f>
        <v>-0.20569525579459258</v>
      </c>
      <c r="F20" s="72">
        <f t="shared" si="0"/>
        <v>0.1564234271743814</v>
      </c>
      <c r="G20" s="72">
        <f t="shared" si="0"/>
        <v>-0.3838902061105216</v>
      </c>
      <c r="H20" s="72">
        <f t="shared" si="0"/>
        <v>-0.88656679223695278</v>
      </c>
      <c r="I20" s="72">
        <f t="shared" si="0"/>
        <v>-0.74038773430854621</v>
      </c>
      <c r="J20" s="72">
        <f t="shared" si="0"/>
        <v>-4.888936792730203E-2</v>
      </c>
      <c r="K20" s="73" t="str">
        <f>J14</f>
        <v>23위/(32개사)</v>
      </c>
      <c r="M20" s="2" t="s">
        <v>770</v>
      </c>
      <c r="N20" s="303">
        <f>SUMIFS(숨김!O:O,숨김!L:L,종합!$N$18)</f>
        <v>0.16271186440677965</v>
      </c>
      <c r="O20" s="40">
        <f>COUNTIFS(운전자별!C:C,종합!M20)</f>
        <v>44</v>
      </c>
      <c r="X20" s="2"/>
      <c r="Y20" s="2"/>
      <c r="Z20" s="4"/>
      <c r="AA20" s="4"/>
      <c r="AB20" s="4"/>
    </row>
    <row r="21" spans="2:28" ht="22.5" customHeight="1">
      <c r="M21" s="2" t="s">
        <v>771</v>
      </c>
      <c r="N21" s="303">
        <f>SUMIFS(숨김!P:P,숨김!L:L,종합!$N$18)</f>
        <v>0.28135593220338984</v>
      </c>
      <c r="O21" s="40">
        <f>COUNTIFS(운전자별!C:C,종합!M21)</f>
        <v>71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303">
        <f>SUMIFS(숨김!Q:Q,숨김!L:L,종합!$N$18)</f>
        <v>0.31864406779661014</v>
      </c>
      <c r="O22" s="40">
        <f>COUNTIFS(운전자별!C:C,종합!M22)</f>
        <v>96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772</v>
      </c>
      <c r="N23" s="303">
        <f>SUMIFS(숨김!R:R,숨김!L:L,종합!$N$18)</f>
        <v>0.16610169491525423</v>
      </c>
      <c r="O23" s="40">
        <f>COUNTIFS(운전자별!C:C,종합!M23)</f>
        <v>51</v>
      </c>
      <c r="X23" s="2"/>
      <c r="Y23" s="2"/>
      <c r="Z23" s="4"/>
      <c r="AA23" s="4"/>
      <c r="AB23" s="4"/>
    </row>
    <row r="24" spans="2:28" ht="22.5" customHeight="1" thickBot="1">
      <c r="H24" s="246" t="s">
        <v>101</v>
      </c>
      <c r="I24" s="247" t="s">
        <v>102</v>
      </c>
      <c r="J24" s="248" t="str">
        <f>J10</f>
        <v>삼환교통</v>
      </c>
      <c r="K24" s="249" t="s">
        <v>133</v>
      </c>
      <c r="M24" s="2" t="s">
        <v>773</v>
      </c>
      <c r="N24" s="303">
        <f>SUMIFS(숨김!S:S,숨김!L:L,종합!$N$18)</f>
        <v>5.7627118644067797E-2</v>
      </c>
      <c r="O24" s="40">
        <f>COUNTIFS(운전자별!C:C,종합!M24)</f>
        <v>24</v>
      </c>
      <c r="X24" s="2"/>
      <c r="Y24" s="2"/>
      <c r="Z24" s="4"/>
      <c r="AA24" s="4"/>
      <c r="AB24" s="4"/>
    </row>
    <row r="25" spans="2:28" ht="22.5" customHeight="1" thickTop="1">
      <c r="H25" s="254" t="s">
        <v>125</v>
      </c>
      <c r="I25" s="255" t="str">
        <f>숨김!U36</f>
        <v>B</v>
      </c>
      <c r="J25" s="256" t="str">
        <f>INDEX(숨김!L3:U36,MATCH(종합!C5,숨김!L3:L36,0),10)</f>
        <v>B</v>
      </c>
      <c r="K25" s="257"/>
      <c r="M25" s="2" t="s">
        <v>79</v>
      </c>
      <c r="N25" s="303">
        <f>SUMIFS(숨김!T:T,숨김!L:L,종합!$N$18)</f>
        <v>1.3559322033898305E-2</v>
      </c>
      <c r="O25" s="40">
        <f>COUNTIFS(운전자별!C:C,종합!M25)</f>
        <v>5</v>
      </c>
      <c r="X25" s="2"/>
      <c r="Z25" s="20"/>
      <c r="AA25" s="20"/>
      <c r="AB25" s="20"/>
    </row>
    <row r="26" spans="2:28" ht="21" customHeight="1">
      <c r="H26" s="250" t="s">
        <v>104</v>
      </c>
      <c r="I26" s="251">
        <f>숨김!O36</f>
        <v>0.27931292008961911</v>
      </c>
      <c r="J26" s="252" t="str">
        <f>ROUND(N20*100,0)&amp;"%("&amp;O20&amp;"명)"</f>
        <v>16%(44명)</v>
      </c>
      <c r="K26" s="253">
        <f t="shared" ref="K26:K31" si="1">N20-I26</f>
        <v>-0.11660105568283946</v>
      </c>
      <c r="M26" s="2"/>
      <c r="X26" s="2"/>
      <c r="Z26" s="20"/>
      <c r="AA26" s="20"/>
      <c r="AB26" s="20"/>
    </row>
    <row r="27" spans="2:28" ht="21" customHeight="1">
      <c r="H27" s="221" t="s">
        <v>105</v>
      </c>
      <c r="I27" s="213">
        <f>숨김!P36</f>
        <v>0.22902663679362709</v>
      </c>
      <c r="J27" s="222" t="str">
        <f t="shared" ref="J27:J31" si="2">ROUND(N21*100,0)&amp;"%("&amp;O21&amp;"명)"</f>
        <v>28%(71명)</v>
      </c>
      <c r="K27" s="223">
        <f t="shared" si="1"/>
        <v>5.2329295409762749E-2</v>
      </c>
      <c r="L27" s="4"/>
      <c r="M27" s="2"/>
      <c r="X27" s="2"/>
      <c r="Z27" s="20"/>
      <c r="AA27" s="20"/>
      <c r="AB27" s="20"/>
    </row>
    <row r="28" spans="2:28" ht="21" customHeight="1">
      <c r="H28" s="220" t="s">
        <v>106</v>
      </c>
      <c r="I28" s="213">
        <f>숨김!Q36</f>
        <v>0.25143141647996015</v>
      </c>
      <c r="J28" s="222" t="str">
        <f t="shared" si="2"/>
        <v>32%(96명)</v>
      </c>
      <c r="K28" s="223">
        <f t="shared" si="1"/>
        <v>6.7212651316649996E-2</v>
      </c>
      <c r="L28" s="4"/>
      <c r="M28" s="2"/>
      <c r="X28" s="2"/>
      <c r="Z28" s="20"/>
      <c r="AA28" s="20"/>
      <c r="AB28" s="20"/>
    </row>
    <row r="29" spans="2:28" ht="21" customHeight="1">
      <c r="H29" s="220" t="s">
        <v>111</v>
      </c>
      <c r="I29" s="213">
        <f>숨김!R36</f>
        <v>0.16131441374159822</v>
      </c>
      <c r="J29" s="222" t="str">
        <f t="shared" si="2"/>
        <v>17%(51명)</v>
      </c>
      <c r="K29" s="223">
        <f t="shared" si="1"/>
        <v>4.7872811736560106E-3</v>
      </c>
      <c r="L29" s="4"/>
      <c r="M29" s="2"/>
      <c r="X29" s="2"/>
      <c r="Z29" s="20"/>
      <c r="AA29" s="20"/>
      <c r="AB29" s="20"/>
    </row>
    <row r="30" spans="2:28" ht="21" customHeight="1">
      <c r="H30" s="224" t="s">
        <v>107</v>
      </c>
      <c r="I30" s="213">
        <f>숨김!S36</f>
        <v>6.3978093104306702E-2</v>
      </c>
      <c r="J30" s="222" t="str">
        <f t="shared" si="2"/>
        <v>6%(24명)</v>
      </c>
      <c r="K30" s="223">
        <f t="shared" si="1"/>
        <v>-6.3509744602389048E-3</v>
      </c>
      <c r="L30" s="4"/>
      <c r="M30" s="2"/>
      <c r="X30" s="2"/>
      <c r="Z30" s="20"/>
      <c r="AA30" s="20"/>
      <c r="AB30" s="20"/>
    </row>
    <row r="31" spans="2:28" ht="21" customHeight="1">
      <c r="H31" s="225" t="s">
        <v>108</v>
      </c>
      <c r="I31" s="226">
        <f>숨김!T36</f>
        <v>1.4936519790888723E-2</v>
      </c>
      <c r="J31" s="227" t="str">
        <f t="shared" si="2"/>
        <v>1%(5명)</v>
      </c>
      <c r="K31" s="228">
        <f t="shared" si="1"/>
        <v>-1.3771977569904184E-3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8" t="str">
        <f>C5</f>
        <v>삼환교통</v>
      </c>
      <c r="C35" s="82">
        <v>1</v>
      </c>
      <c r="D35" s="83">
        <f>SUMIFS(숨김!AV:AV,숨김!$AS:$AS,종합!$N$18,숨김!$AT:$AT,"합계",숨김!$AU:$AU,종합!$C35)</f>
        <v>5.734723681084624E-2</v>
      </c>
      <c r="E35" s="83">
        <f>SUMIFS(숨김!AW:AW,숨김!$AS:$AS,종합!$N$18,숨김!$AT:$AT,"합계",숨김!$AU:$AU,종합!$C35)</f>
        <v>0.37307690390580706</v>
      </c>
      <c r="F35" s="83">
        <f>SUMIFS(숨김!AX:AX,숨김!$AS:$AS,종합!$N$18,숨김!$AT:$AT,"합계",숨김!$AU:$AU,종합!$C35)</f>
        <v>0.22424658705077552</v>
      </c>
      <c r="G35" s="84">
        <f>SUMIFS(숨김!AY:AY,숨김!$AS:$AS,종합!$N$18,숨김!$AT:$AT,"합계",숨김!$AU:$AU,종합!$C35)</f>
        <v>12.967111111111107</v>
      </c>
      <c r="H35" s="85">
        <f>SUMIFS(숨김!AZ:AZ,숨김!$AS:$AS,종합!$N$18,숨김!$AT:$AT,"합계",숨김!$AU:$AU,종합!$C35)</f>
        <v>2.1380090915668117</v>
      </c>
      <c r="I35" s="85">
        <f>SUMIFS(숨김!BA:BA,숨김!$AS:$AS,종합!$N$18,숨김!$AT:$AT,"합계",숨김!$AU:$AU,종합!$C35)</f>
        <v>34.857583329380638</v>
      </c>
      <c r="J35" s="86">
        <f>J11</f>
        <v>1.932779127135916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95" t="str">
        <f>C5</f>
        <v>삼환교통</v>
      </c>
      <c r="C36" s="74">
        <v>2</v>
      </c>
      <c r="D36" s="75">
        <f>SUMIFS(숨김!AV:AV,숨김!$AS:$AS,종합!$N$18,숨김!$AT:$AT,"합계",숨김!$AU:$AU,종합!$C36)</f>
        <v>3.4563253297744984E-2</v>
      </c>
      <c r="E36" s="75">
        <f>SUMIFS(숨김!AW:AW,숨김!$AS:$AS,종합!$N$18,숨김!$AT:$AT,"합계",숨김!$AU:$AU,종합!$C36)</f>
        <v>0.34231514926818896</v>
      </c>
      <c r="F36" s="75">
        <f>SUMIFS(숨김!AX:AX,숨김!$AS:$AS,종합!$N$18,숨김!$AT:$AT,"합계",숨김!$AU:$AU,종합!$C36)</f>
        <v>0.19508863216431813</v>
      </c>
      <c r="G36" s="76">
        <f>SUMIFS(숨김!AY:AY,숨김!$AS:$AS,종합!$N$18,숨김!$AT:$AT,"합계",숨김!$AU:$AU,종합!$C36)</f>
        <v>9.55586290322581</v>
      </c>
      <c r="H36" s="77">
        <f>SUMIFS(숨김!AZ:AZ,숨김!$AS:$AS,종합!$N$18,숨김!$AT:$AT,"합계",숨김!$AU:$AU,종합!$C36)</f>
        <v>0.25976204577737816</v>
      </c>
      <c r="I36" s="77">
        <f>SUMIFS(숨김!BA:BA,숨김!$AS:$AS,종합!$N$18,숨김!$AT:$AT,"합계",숨김!$AU:$AU,종합!$C36)</f>
        <v>9.9405536533257663</v>
      </c>
      <c r="J36" s="78">
        <f>J12</f>
        <v>2.2505727469541315</v>
      </c>
      <c r="K36" s="79" t="str">
        <f>K19</f>
        <v>B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-0.39729871533744165</v>
      </c>
      <c r="E37" s="72">
        <f t="shared" ref="E37" si="3">E36/E35-1</f>
        <v>-8.245419192549297E-2</v>
      </c>
      <c r="F37" s="72">
        <f t="shared" ref="F37" si="4">F36/F35-1</f>
        <v>-0.13002630394484105</v>
      </c>
      <c r="G37" s="72">
        <f t="shared" ref="G37" si="5">G36/G35-1</f>
        <v>-0.26306925101939682</v>
      </c>
      <c r="H37" s="72">
        <f t="shared" ref="H37" si="6">H36/H35-1</f>
        <v>-0.878502833873819</v>
      </c>
      <c r="I37" s="72">
        <f t="shared" ref="I37" si="7">I36/I35-1</f>
        <v>-0.7148237857055596</v>
      </c>
      <c r="J37" s="72">
        <f t="shared" ref="J37" si="8">J36/J35-1</f>
        <v>0.1644231435224246</v>
      </c>
      <c r="K37" s="80" t="str" cm="1">
        <f t="array" ref="K37">_xlfn.IFS(N38=0,"등급유지",N38&gt;0,N38&amp;"등급 상승",N38&lt;0,N38&amp;"등급 하락")</f>
        <v>3등급 상승</v>
      </c>
      <c r="M37" s="304"/>
      <c r="N37" s="40">
        <f>SUMIFS(숨김!$C$4:$C$9,숨김!$B$4:$B$9,종합!K36)</f>
        <v>4</v>
      </c>
      <c r="X37" s="305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04"/>
      <c r="N38" s="40">
        <f>N37-N36</f>
        <v>3</v>
      </c>
      <c r="O38" s="40" t="s">
        <v>341</v>
      </c>
      <c r="X38" s="305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304"/>
      <c r="X39" s="305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4"/>
      <c r="X40" s="305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04"/>
      <c r="N41" s="305"/>
      <c r="P41" s="306"/>
      <c r="AA41" s="41"/>
    </row>
    <row r="42" spans="2:28" ht="25.5" customHeight="1">
      <c r="B42" s="50"/>
      <c r="C42" s="50"/>
      <c r="D42" s="51"/>
      <c r="M42" s="304"/>
      <c r="N42" s="305"/>
      <c r="P42" s="306"/>
      <c r="AA42" s="41"/>
    </row>
    <row r="43" spans="2:28" ht="25.5" customHeight="1">
      <c r="B43" s="50"/>
      <c r="C43" s="50"/>
      <c r="D43" s="51"/>
      <c r="M43" s="304"/>
      <c r="N43" s="305"/>
      <c r="P43" s="306"/>
      <c r="AA43" s="41"/>
    </row>
    <row r="44" spans="2:28" ht="25.5" customHeight="1">
      <c r="B44" s="50"/>
      <c r="C44" s="50"/>
      <c r="D44" s="51"/>
      <c r="M44" s="304"/>
      <c r="N44" s="305"/>
      <c r="P44" s="306"/>
      <c r="AA44" s="41"/>
    </row>
    <row r="45" spans="2:28" ht="25.5" customHeight="1">
      <c r="B45" s="50"/>
      <c r="C45" s="50"/>
      <c r="D45" s="51"/>
      <c r="M45" s="304"/>
      <c r="N45" s="305"/>
      <c r="P45" s="306"/>
      <c r="AA45" s="41"/>
    </row>
    <row r="46" spans="2:28" ht="25.5" customHeight="1">
      <c r="B46" s="50"/>
      <c r="C46" s="50"/>
      <c r="D46" s="51"/>
      <c r="M46" s="304"/>
      <c r="N46" s="305"/>
      <c r="P46" s="306"/>
      <c r="AA46" s="41"/>
    </row>
    <row r="47" spans="2:28" ht="25.5" customHeight="1">
      <c r="B47" s="50"/>
      <c r="C47" s="50"/>
      <c r="D47" s="51"/>
      <c r="M47" s="304"/>
      <c r="N47" s="305"/>
      <c r="P47" s="306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04"/>
      <c r="N48" s="305"/>
      <c r="P48" s="306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04"/>
      <c r="N49" s="305"/>
      <c r="P49" s="306"/>
      <c r="AA49" s="41"/>
    </row>
    <row r="50" spans="2:27" ht="25.5" customHeight="1" thickBot="1">
      <c r="B50" s="258" t="s">
        <v>101</v>
      </c>
      <c r="C50" s="259" t="str">
        <f>IFERROR(INDEX(숨김!$W$3:$AQ$440,MATCH(종합!$C$5&amp;1,숨김!$AQ$3:$AQ$440,0),2),"")</f>
        <v>14</v>
      </c>
      <c r="D50" s="259" t="str">
        <f>IFERROR(INDEX(숨김!$W$3:$AQ$440,MATCH(종합!$C$5&amp;2,숨김!$AQ$3:$AQ$440,0),2),"")</f>
        <v>23</v>
      </c>
      <c r="E50" s="259" t="str">
        <f>IFERROR(INDEX(숨김!$W$3:$AQ$440,MATCH(종합!$C$5&amp;3,숨김!$AQ$3:$AQ$440,0),2),"")</f>
        <v>4</v>
      </c>
      <c r="F50" s="259" t="str">
        <f>IFERROR(INDEX(숨김!$W$3:$AQ$440,MATCH(종합!$C$5&amp;4,숨김!$AQ$3:$AQ$440,0),2),"")</f>
        <v>58</v>
      </c>
      <c r="G50" s="259" t="str">
        <f>IFERROR(INDEX(숨김!$W$3:$AQ$440,MATCH(종합!$C$5&amp;5,숨김!$AQ$3:$AQ$440,0),2),"")</f>
        <v>62</v>
      </c>
      <c r="H50" s="259" t="str">
        <f>IFERROR(INDEX(숨김!$W$3:$AQ$440,MATCH(종합!$C$5&amp;6,숨김!$AQ$3:$AQ$440,0),2),"")</f>
        <v>79</v>
      </c>
      <c r="I50" s="259" t="str">
        <f>IFERROR(INDEX(숨김!$W$3:$AQ$440,MATCH(종합!$C$5&amp;7,숨김!$AQ$3:$AQ$440,0),2),"")</f>
        <v>급행99</v>
      </c>
      <c r="J50" s="259" t="str">
        <f>IFERROR(INDEX(숨김!$W$3:$AQ$440,MATCH(종합!$C$5&amp;8,숨김!$AQ$3:$AQ$440,0),2),"")</f>
        <v/>
      </c>
      <c r="K50" s="260" t="str">
        <f>IFERROR(INDEX(숨김!$W$3:$AQ$440,MATCH(종합!$C$5&amp;9,숨김!$AQ$3:$AQ$440,0),2),"")</f>
        <v/>
      </c>
      <c r="M50" s="307">
        <v>1</v>
      </c>
      <c r="N50" s="308">
        <v>2</v>
      </c>
      <c r="O50" s="308">
        <v>3</v>
      </c>
      <c r="P50" s="307">
        <v>4</v>
      </c>
      <c r="Q50" s="308">
        <v>5</v>
      </c>
      <c r="R50" s="308">
        <v>6</v>
      </c>
      <c r="S50" s="307">
        <v>7</v>
      </c>
      <c r="T50" s="308">
        <v>8</v>
      </c>
      <c r="U50" s="309"/>
      <c r="AA50" s="41"/>
    </row>
    <row r="51" spans="2:27" ht="25.5" customHeight="1" thickTop="1">
      <c r="B51" s="263" t="s">
        <v>125</v>
      </c>
      <c r="C51" s="264" t="str">
        <f>IFERROR(INDEX(숨김!$W$3:$AO$1740,MATCH(종합!$C$5&amp;종합!C$50,숨김!$AN$3:$AN$1740,0),15),"")</f>
        <v>A</v>
      </c>
      <c r="D51" s="265" t="str">
        <f>IFERROR(INDEX(숨김!$W$3:$AO$1740,MATCH(종합!$C$5&amp;종합!D$50,숨김!$AN$3:$AN$1740,0),15),"")</f>
        <v>B</v>
      </c>
      <c r="E51" s="265" t="str">
        <f>IFERROR(INDEX(숨김!$W$3:$AO$1740,MATCH(종합!$C$5&amp;종합!E$50,숨김!$AN$3:$AN$1740,0),15),"")</f>
        <v>B</v>
      </c>
      <c r="F51" s="265" t="str">
        <f>IFERROR(INDEX(숨김!$W$3:$AO$1740,MATCH(종합!$C$5&amp;종합!F$50,숨김!$AN$3:$AN$1740,0),15),"")</f>
        <v>B</v>
      </c>
      <c r="G51" s="265" t="str">
        <f>IFERROR(INDEX(숨김!$W$3:$AO$1740,MATCH(종합!$C$5&amp;종합!G$50,숨김!$AN$3:$AN$1740,0),15),"")</f>
        <v>B</v>
      </c>
      <c r="H51" s="265" t="str">
        <f>IFERROR(INDEX(숨김!$W$3:$AO$1740,MATCH(종합!$C$5&amp;종합!H$50,숨김!$AN$3:$AN$1740,0),15),"")</f>
        <v>B</v>
      </c>
      <c r="I51" s="265" t="str">
        <f>IFERROR(INDEX(숨김!$W$3:$AO$1740,MATCH(종합!$C$5&amp;종합!I$50,숨김!$AN$3:$AN$1740,0),15),"")</f>
        <v>A</v>
      </c>
      <c r="J51" s="265" t="str">
        <f>IFERROR(INDEX(숨김!$W$3:$AO$1740,MATCH(종합!$C$5&amp;종합!J$50,숨김!$AN$3:$AN$1740,0),15),"")</f>
        <v/>
      </c>
      <c r="K51" s="265" t="str">
        <f>IFERROR(INDEX(숨김!$W$3:$AO$1740,MATCH(종합!$C$5&amp;종합!K$50,숨김!$AN$3:$AN$1740,0),15),"")</f>
        <v/>
      </c>
      <c r="M51" s="307" t="str">
        <f>C50</f>
        <v>14</v>
      </c>
      <c r="N51" s="307" t="str">
        <f t="shared" ref="N51:U51" si="9">D50</f>
        <v>23</v>
      </c>
      <c r="O51" s="307" t="str">
        <f t="shared" si="9"/>
        <v>4</v>
      </c>
      <c r="P51" s="307" t="str">
        <f t="shared" si="9"/>
        <v>58</v>
      </c>
      <c r="Q51" s="307" t="str">
        <f t="shared" ref="Q51" si="10">G50</f>
        <v>62</v>
      </c>
      <c r="R51" s="307" t="str">
        <f t="shared" ref="R51" si="11">H50</f>
        <v>79</v>
      </c>
      <c r="S51" s="307" t="str">
        <f t="shared" ref="S51" si="12">I50</f>
        <v>급행99</v>
      </c>
      <c r="T51" s="307" t="str">
        <f t="shared" ref="T51" si="13">J50</f>
        <v/>
      </c>
      <c r="U51" s="304" t="str">
        <f t="shared" si="9"/>
        <v/>
      </c>
      <c r="AA51" s="41"/>
    </row>
    <row r="52" spans="2:27" ht="25.5" customHeight="1">
      <c r="B52" s="261" t="s">
        <v>104</v>
      </c>
      <c r="C52" s="251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14%(7명)</v>
      </c>
      <c r="D52" s="251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6%(3명)</v>
      </c>
      <c r="E52" s="251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15%(8명)</v>
      </c>
      <c r="F52" s="251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7%(2명)</v>
      </c>
      <c r="G52" s="251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>20%(10명)</v>
      </c>
      <c r="H52" s="251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>27%(10명)</v>
      </c>
      <c r="I52" s="251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>17%(4명)</v>
      </c>
      <c r="J52" s="251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62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04"/>
      <c r="N52" s="305"/>
      <c r="P52" s="306"/>
      <c r="AA52" s="41"/>
    </row>
    <row r="53" spans="2:27" ht="25.5" customHeight="1">
      <c r="B53" s="212" t="s">
        <v>105</v>
      </c>
      <c r="C53" s="214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24%(12명)</v>
      </c>
      <c r="D53" s="214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19%(9명)</v>
      </c>
      <c r="E53" s="214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29%(16명)</v>
      </c>
      <c r="F53" s="214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24%(7명)</v>
      </c>
      <c r="G53" s="214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>18%(9명)</v>
      </c>
      <c r="H53" s="214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>22%(8명)</v>
      </c>
      <c r="I53" s="214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>38%(9명)</v>
      </c>
      <c r="J53" s="214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15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10">
        <f>SUMIFS(숨김!$AC:$AC,숨김!$W:$W,종합!$C$5,숨김!$X:$X,종합!C$50)/SUMIFS(숨김!$AA:$AA,숨김!$W:$W,종합!$C$5,숨김!$X:$X,종합!C$50)</f>
        <v>0.13725490196078433</v>
      </c>
      <c r="N53" s="310">
        <f>SUMIFS(숨김!$AC:$AC,숨김!$W:$W,종합!$C$5,숨김!$X:$X,종합!D$50)/SUMIFS(숨김!$AA:$AA,숨김!$W:$W,종합!$C$5,숨김!$X:$X,종합!D$50)</f>
        <v>6.3829787234042548E-2</v>
      </c>
      <c r="O53" s="310">
        <f>SUMIFS(숨김!$AC:$AC,숨김!$W:$W,종합!$C$5,숨김!$X:$X,종합!E$50)/SUMIFS(숨김!$AA:$AA,숨김!$W:$W,종합!$C$5,숨김!$X:$X,종합!E$50)</f>
        <v>0.14545454545454545</v>
      </c>
      <c r="P53" s="310">
        <f>SUMIFS(숨김!$AC:$AC,숨김!$W:$W,종합!$C$5,숨김!$X:$X,종합!F$50)/SUMIFS(숨김!$AA:$AA,숨김!$W:$W,종합!$C$5,숨김!$X:$X,종합!F$50)</f>
        <v>6.8965517241379309E-2</v>
      </c>
      <c r="Q53" s="310">
        <f>SUMIFS(숨김!$AC:$AC,숨김!$W:$W,종합!$C$5,숨김!$X:$X,종합!G$50)/SUMIFS(숨김!$AA:$AA,숨김!$W:$W,종합!$C$5,숨김!$X:$X,종합!G$50)</f>
        <v>0.19607843137254902</v>
      </c>
      <c r="R53" s="310">
        <f>SUMIFS(숨김!$AC:$AC,숨김!$W:$W,종합!$C$5,숨김!$X:$X,종합!H$50)/SUMIFS(숨김!$AA:$AA,숨김!$W:$W,종합!$C$5,숨김!$X:$X,종합!H$50)</f>
        <v>0.27027027027027029</v>
      </c>
      <c r="S53" s="310">
        <f>SUMIFS(숨김!$AC:$AC,숨김!$W:$W,종합!$C$5,숨김!$X:$X,종합!I$50)/SUMIFS(숨김!$AA:$AA,숨김!$W:$W,종합!$C$5,숨김!$X:$X,종합!I$50)</f>
        <v>0.16666666666666666</v>
      </c>
      <c r="T53" s="310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11" t="s">
        <v>106</v>
      </c>
      <c r="C54" s="214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33%(17명)</v>
      </c>
      <c r="D54" s="214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36%(17명)</v>
      </c>
      <c r="E54" s="214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33%(18명)</v>
      </c>
      <c r="F54" s="214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48%(14명)</v>
      </c>
      <c r="G54" s="214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>31%(16명)</v>
      </c>
      <c r="H54" s="214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>22%(8명)</v>
      </c>
      <c r="I54" s="214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>25%(6명)</v>
      </c>
      <c r="J54" s="214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15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10">
        <f>SUMIFS(숨김!$AD:$AD,숨김!$W:$W,종합!$C$5,숨김!$X:$X,종합!C$50)/SUMIFS(숨김!$AA:$AA,숨김!$W:$W,종합!$C$5,숨김!$X:$X,종합!C$50)</f>
        <v>0.23529411764705882</v>
      </c>
      <c r="N54" s="310">
        <f>SUMIFS(숨김!$AD:$AD,숨김!$W:$W,종합!$C$5,숨김!$X:$X,종합!D$50)/SUMIFS(숨김!$AA:$AA,숨김!$W:$W,종합!$C$5,숨김!$X:$X,종합!D$50)</f>
        <v>0.19148936170212766</v>
      </c>
      <c r="O54" s="310">
        <f>SUMIFS(숨김!$AD:$AD,숨김!$W:$W,종합!$C$5,숨김!$X:$X,종합!E$50)/SUMIFS(숨김!$AA:$AA,숨김!$W:$W,종합!$C$5,숨김!$X:$X,종합!E$50)</f>
        <v>0.29090909090909089</v>
      </c>
      <c r="P54" s="310">
        <f>SUMIFS(숨김!$AD:$AD,숨김!$W:$W,종합!$C$5,숨김!$X:$X,종합!F$50)/SUMIFS(숨김!$AA:$AA,숨김!$W:$W,종합!$C$5,숨김!$X:$X,종합!F$50)</f>
        <v>0.2413793103448276</v>
      </c>
      <c r="Q54" s="310">
        <f>SUMIFS(숨김!$AD:$AD,숨김!$W:$W,종합!$C$5,숨김!$X:$X,종합!G$50)/SUMIFS(숨김!$AA:$AA,숨김!$W:$W,종합!$C$5,숨김!$X:$X,종합!G$50)</f>
        <v>0.17647058823529413</v>
      </c>
      <c r="R54" s="310">
        <f>SUMIFS(숨김!$AD:$AD,숨김!$W:$W,종합!$C$5,숨김!$X:$X,종합!H$50)/SUMIFS(숨김!$AA:$AA,숨김!$W:$W,종합!$C$5,숨김!$X:$X,종합!H$50)</f>
        <v>0.21621621621621623</v>
      </c>
      <c r="S54" s="310">
        <f>SUMIFS(숨김!$AD:$AD,숨김!$W:$W,종합!$C$5,숨김!$X:$X,종합!I$50)/SUMIFS(숨김!$AA:$AA,숨김!$W:$W,종합!$C$5,숨김!$X:$X,종합!I$50)</f>
        <v>0.375</v>
      </c>
      <c r="T54" s="310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11" t="s">
        <v>111</v>
      </c>
      <c r="C55" s="214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20%(10명)</v>
      </c>
      <c r="D55" s="214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17%(8명)</v>
      </c>
      <c r="E55" s="214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15%(8명)</v>
      </c>
      <c r="F55" s="214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17%(5명)</v>
      </c>
      <c r="G55" s="214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>20%(10명)</v>
      </c>
      <c r="H55" s="214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>22%(8명)</v>
      </c>
      <c r="I55" s="214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>8%(2명)</v>
      </c>
      <c r="J55" s="214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15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10">
        <f>SUMIFS(숨김!$AE:$AE,숨김!$W:$W,종합!$C$5,숨김!$X:$X,종합!C$50)/SUMIFS(숨김!$AA:$AA,숨김!$W:$W,종합!$C$5,숨김!$X:$X,종합!C$50)</f>
        <v>0.33333333333333331</v>
      </c>
      <c r="N55" s="310">
        <f>SUMIFS(숨김!$AE:$AE,숨김!$W:$W,종합!$C$5,숨김!$X:$X,종합!D$50)/SUMIFS(숨김!$AA:$AA,숨김!$W:$W,종합!$C$5,숨김!$X:$X,종합!D$50)</f>
        <v>0.36170212765957449</v>
      </c>
      <c r="O55" s="310">
        <f>SUMIFS(숨김!$AE:$AE,숨김!$W:$W,종합!$C$5,숨김!$X:$X,종합!E$50)/SUMIFS(숨김!$AA:$AA,숨김!$W:$W,종합!$C$5,숨김!$X:$X,종합!E$50)</f>
        <v>0.32727272727272727</v>
      </c>
      <c r="P55" s="310">
        <f>SUMIFS(숨김!$AE:$AE,숨김!$W:$W,종합!$C$5,숨김!$X:$X,종합!F$50)/SUMIFS(숨김!$AA:$AA,숨김!$W:$W,종합!$C$5,숨김!$X:$X,종합!F$50)</f>
        <v>0.48275862068965519</v>
      </c>
      <c r="Q55" s="310">
        <f>SUMIFS(숨김!$AE:$AE,숨김!$W:$W,종합!$C$5,숨김!$X:$X,종합!G$50)/SUMIFS(숨김!$AA:$AA,숨김!$W:$W,종합!$C$5,숨김!$X:$X,종합!G$50)</f>
        <v>0.31372549019607843</v>
      </c>
      <c r="R55" s="310">
        <f>SUMIFS(숨김!$AE:$AE,숨김!$W:$W,종합!$C$5,숨김!$X:$X,종합!H$50)/SUMIFS(숨김!$AA:$AA,숨김!$W:$W,종합!$C$5,숨김!$X:$X,종합!H$50)</f>
        <v>0.21621621621621623</v>
      </c>
      <c r="S55" s="310">
        <f>SUMIFS(숨김!$AE:$AE,숨김!$W:$W,종합!$C$5,숨김!$X:$X,종합!I$50)/SUMIFS(숨김!$AA:$AA,숨김!$W:$W,종합!$C$5,숨김!$X:$X,종합!I$50)</f>
        <v>0.25</v>
      </c>
      <c r="T55" s="310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6" t="s">
        <v>107</v>
      </c>
      <c r="C56" s="214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4%(2명)</v>
      </c>
      <c r="D56" s="214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21%(10명)</v>
      </c>
      <c r="E56" s="214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4%(2명)</v>
      </c>
      <c r="F56" s="214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7%(2명)</v>
      </c>
      <c r="G56" s="214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>10%(5명)</v>
      </c>
      <c r="H56" s="214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>5%(2명)</v>
      </c>
      <c r="I56" s="214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>4%(1명)</v>
      </c>
      <c r="J56" s="214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15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10">
        <f>SUMIFS(숨김!$AF:$AF,숨김!$W:$W,종합!$C$5,숨김!$X:$X,종합!C$50)/SUMIFS(숨김!$AA:$AA,숨김!$W:$W,종합!$C$5,숨김!$X:$X,종합!C$50)</f>
        <v>0.19607843137254902</v>
      </c>
      <c r="N56" s="310">
        <f>SUMIFS(숨김!$AF:$AF,숨김!$W:$W,종합!$C$5,숨김!$X:$X,종합!D$50)/SUMIFS(숨김!$AA:$AA,숨김!$W:$W,종합!$C$5,숨김!$X:$X,종합!D$50)</f>
        <v>0.1702127659574468</v>
      </c>
      <c r="O56" s="310">
        <f>SUMIFS(숨김!$AF:$AF,숨김!$W:$W,종합!$C$5,숨김!$X:$X,종합!E$50)/SUMIFS(숨김!$AA:$AA,숨김!$W:$W,종합!$C$5,숨김!$X:$X,종합!E$50)</f>
        <v>0.14545454545454545</v>
      </c>
      <c r="P56" s="310">
        <f>SUMIFS(숨김!$AF:$AF,숨김!$W:$W,종합!$C$5,숨김!$X:$X,종합!F$50)/SUMIFS(숨김!$AA:$AA,숨김!$W:$W,종합!$C$5,숨김!$X:$X,종합!F$50)</f>
        <v>0.17241379310344829</v>
      </c>
      <c r="Q56" s="310">
        <f>SUMIFS(숨김!$AF:$AF,숨김!$W:$W,종합!$C$5,숨김!$X:$X,종합!G$50)/SUMIFS(숨김!$AA:$AA,숨김!$W:$W,종합!$C$5,숨김!$X:$X,종합!G$50)</f>
        <v>0.19607843137254902</v>
      </c>
      <c r="R56" s="310">
        <f>SUMIFS(숨김!$AF:$AF,숨김!$W:$W,종합!$C$5,숨김!$X:$X,종합!H$50)/SUMIFS(숨김!$AA:$AA,숨김!$W:$W,종합!$C$5,숨김!$X:$X,종합!H$50)</f>
        <v>0.21621621621621623</v>
      </c>
      <c r="S56" s="310">
        <f>SUMIFS(숨김!$AF:$AF,숨김!$W:$W,종합!$C$5,숨김!$X:$X,종합!I$50)/SUMIFS(숨김!$AA:$AA,숨김!$W:$W,종합!$C$5,숨김!$X:$X,종합!I$50)</f>
        <v>8.3333333333333329E-2</v>
      </c>
      <c r="T56" s="310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7" t="s">
        <v>108</v>
      </c>
      <c r="C57" s="218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18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2%(1명)</v>
      </c>
      <c r="E57" s="218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2%(1명)</v>
      </c>
      <c r="F57" s="218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3%(1명)</v>
      </c>
      <c r="G57" s="218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>2%(1명)</v>
      </c>
      <c r="H57" s="218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>3%(1명)</v>
      </c>
      <c r="I57" s="218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>0%(0명)</v>
      </c>
      <c r="J57" s="218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9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10">
        <f>SUMIFS(숨김!$AG:$AG,숨김!$W:$W,종합!$C$5,숨김!$X:$X,종합!C$50)/SUMIFS(숨김!$AA:$AA,숨김!$W:$W,종합!$C$5,숨김!$X:$X,종합!C$50)</f>
        <v>3.9215686274509803E-2</v>
      </c>
      <c r="N57" s="310">
        <f>SUMIFS(숨김!$AG:$AG,숨김!$W:$W,종합!$C$5,숨김!$X:$X,종합!D$50)/SUMIFS(숨김!$AA:$AA,숨김!$W:$W,종합!$C$5,숨김!$X:$X,종합!D$50)</f>
        <v>0.21276595744680851</v>
      </c>
      <c r="O57" s="310">
        <f>SUMIFS(숨김!$AG:$AG,숨김!$W:$W,종합!$C$5,숨김!$X:$X,종합!E$50)/SUMIFS(숨김!$AA:$AA,숨김!$W:$W,종합!$C$5,숨김!$X:$X,종합!E$50)</f>
        <v>3.6363636363636362E-2</v>
      </c>
      <c r="P57" s="310">
        <f>SUMIFS(숨김!$AG:$AG,숨김!$W:$W,종합!$C$5,숨김!$X:$X,종합!F$50)/SUMIFS(숨김!$AA:$AA,숨김!$W:$W,종합!$C$5,숨김!$X:$X,종합!F$50)</f>
        <v>6.8965517241379309E-2</v>
      </c>
      <c r="Q57" s="310">
        <f>SUMIFS(숨김!$AG:$AG,숨김!$W:$W,종합!$C$5,숨김!$X:$X,종합!G$50)/SUMIFS(숨김!$AA:$AA,숨김!$W:$W,종합!$C$5,숨김!$X:$X,종합!G$50)</f>
        <v>9.8039215686274508E-2</v>
      </c>
      <c r="R57" s="310">
        <f>SUMIFS(숨김!$AG:$AG,숨김!$W:$W,종합!$C$5,숨김!$X:$X,종합!H$50)/SUMIFS(숨김!$AA:$AA,숨김!$W:$W,종합!$C$5,숨김!$X:$X,종합!H$50)</f>
        <v>5.4054054054054057E-2</v>
      </c>
      <c r="S57" s="310">
        <f>SUMIFS(숨김!$AG:$AG,숨김!$W:$W,종합!$C$5,숨김!$X:$X,종합!I$50)/SUMIFS(숨김!$AA:$AA,숨김!$W:$W,종합!$C$5,숨김!$X:$X,종합!I$50)</f>
        <v>4.1666666666666664E-2</v>
      </c>
      <c r="T57" s="310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10">
        <f>SUMIFS(숨김!$AH:$AH,숨김!$W:$W,종합!$C$5,숨김!$X:$X,종합!C$50)/SUMIFS(숨김!$AA:$AA,숨김!$W:$W,종합!$C$5,숨김!$X:$X,종합!C$50)</f>
        <v>0</v>
      </c>
      <c r="N58" s="310">
        <f>SUMIFS(숨김!$AH:$AH,숨김!$W:$W,종합!$C$5,숨김!$X:$X,종합!D$50)/SUMIFS(숨김!$AA:$AA,숨김!$W:$W,종합!$C$5,숨김!$X:$X,종합!D$50)</f>
        <v>2.1276595744680851E-2</v>
      </c>
      <c r="O58" s="310">
        <f>SUMIFS(숨김!$AH:$AH,숨김!$W:$W,종합!$C$5,숨김!$X:$X,종합!E$50)/SUMIFS(숨김!$AA:$AA,숨김!$W:$W,종합!$C$5,숨김!$X:$X,종합!E$50)</f>
        <v>1.8181818181818181E-2</v>
      </c>
      <c r="P58" s="310">
        <f>SUMIFS(숨김!$AH:$AH,숨김!$W:$W,종합!$C$5,숨김!$X:$X,종합!F$50)/SUMIFS(숨김!$AA:$AA,숨김!$W:$W,종합!$C$5,숨김!$X:$X,종합!F$50)</f>
        <v>3.4482758620689655E-2</v>
      </c>
      <c r="Q58" s="310">
        <f>SUMIFS(숨김!$AH:$AH,숨김!$W:$W,종합!$C$5,숨김!$X:$X,종합!G$50)/SUMIFS(숨김!$AA:$AA,숨김!$W:$W,종합!$C$5,숨김!$X:$X,종합!G$50)</f>
        <v>1.9607843137254902E-2</v>
      </c>
      <c r="R58" s="310">
        <f>SUMIFS(숨김!$AH:$AH,숨김!$W:$W,종합!$C$5,숨김!$X:$X,종합!H$50)/SUMIFS(숨김!$AA:$AA,숨김!$W:$W,종합!$C$5,숨김!$X:$X,종합!H$50)</f>
        <v>2.7027027027027029E-2</v>
      </c>
      <c r="S58" s="310">
        <f>SUMIFS(숨김!$AH:$AH,숨김!$W:$W,종합!$C$5,숨김!$X:$X,종합!I$50)/SUMIFS(숨김!$AA:$AA,숨김!$W:$W,종합!$C$5,숨김!$X:$X,종합!I$50)</f>
        <v>0</v>
      </c>
      <c r="T58" s="310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304"/>
      <c r="N59" s="305"/>
      <c r="P59" s="306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304"/>
      <c r="N60" s="305"/>
      <c r="P60" s="306"/>
      <c r="AA60" s="41"/>
    </row>
    <row r="61" spans="2:27" ht="27" customHeight="1">
      <c r="B61" s="92" t="str">
        <f>M51</f>
        <v>14</v>
      </c>
      <c r="C61" s="71">
        <v>1</v>
      </c>
      <c r="D61" s="96">
        <f>SUMIFS(숨김!AV:AV,숨김!$AU:$AU,종합!$C61,숨김!$AT:$AT,종합!$B61,숨김!$AS:$AS,종합!$C$5)</f>
        <v>4.8595966074153306E-2</v>
      </c>
      <c r="E61" s="96">
        <f>SUMIFS(숨김!AW:AW,숨김!$AU:$AU,종합!$C61,숨김!$AT:$AT,종합!$B61,숨김!$AS:$AS,종합!$C$5)</f>
        <v>0.37704966998854589</v>
      </c>
      <c r="F61" s="96">
        <f>SUMIFS(숨김!AX:AX,숨김!$AU:$AU,종합!$C61,숨김!$AT:$AT,종합!$B61,숨김!$AS:$AS,종합!$C$5)</f>
        <v>0.20053794630517766</v>
      </c>
      <c r="G61" s="97">
        <f>SUMIFS(숨김!AY:AY,숨김!$AU:$AU,종합!$C61,숨김!$AT:$AT,종합!$B61,숨김!$AS:$AS,종합!$C$5)</f>
        <v>13.381625</v>
      </c>
      <c r="H61" s="98">
        <f>SUMIFS(숨김!AZ:AZ,숨김!$AU:$AU,종합!$C61,숨김!$AT:$AT,종합!$B61,숨김!$AS:$AS,종합!$C$5)</f>
        <v>2.6977768533011739</v>
      </c>
      <c r="I61" s="98">
        <f>SUMIFS(숨김!BA:BA,숨김!$AU:$AU,종합!$C61,숨김!$AT:$AT,종합!$B61,숨김!$AS:$AS,종합!$C$5)</f>
        <v>37.797677834329967</v>
      </c>
      <c r="J61" s="105">
        <f>SUMIFS(숨김!BB:BB,숨김!$AU:$AU,종합!$C61,숨김!$AT:$AT,종합!$B61,숨김!$AS:$AS,종합!$C$5)</f>
        <v>1.6378174074159213</v>
      </c>
      <c r="K61" s="79"/>
      <c r="M61" s="304"/>
      <c r="N61" s="305"/>
      <c r="P61" s="306"/>
      <c r="AA61" s="41"/>
    </row>
    <row r="62" spans="2:27" ht="20.25" customHeight="1">
      <c r="B62" s="296" t="str">
        <f>B61</f>
        <v>14</v>
      </c>
      <c r="C62" s="95">
        <v>2</v>
      </c>
      <c r="D62" s="99">
        <f>SUMIFS(숨김!AV:AV,숨김!$AU:$AU,종합!$C62,숨김!$AT:$AT,종합!$B62,숨김!$AS:$AS,종합!$C$5)</f>
        <v>3.2553294296128139E-2</v>
      </c>
      <c r="E62" s="99">
        <f>SUMIFS(숨김!AW:AW,숨김!$AU:$AU,종합!$C62,숨김!$AT:$AT,종합!$B62,숨김!$AS:$AS,종합!$C$5)</f>
        <v>0.33904040869385915</v>
      </c>
      <c r="F62" s="99">
        <f>SUMIFS(숨김!AX:AX,숨김!$AU:$AU,종합!$C62,숨김!$AT:$AT,종합!$B62,숨김!$AS:$AS,종합!$C$5)</f>
        <v>0.16660796772768635</v>
      </c>
      <c r="G62" s="100">
        <f>SUMIFS(숨김!AY:AY,숨김!$AU:$AU,종합!$C62,숨김!$AT:$AT,종합!$B62,숨김!$AS:$AS,종합!$C$5)</f>
        <v>9.5194210526315803</v>
      </c>
      <c r="H62" s="101">
        <f>SUMIFS(숨김!AZ:AZ,숨김!$AU:$AU,종합!$C62,숨김!$AT:$AT,종합!$B62,숨김!$AS:$AS,종합!$C$5)</f>
        <v>0.58137638314419515</v>
      </c>
      <c r="I62" s="101">
        <f>SUMIFS(숨김!BA:BA,숨김!$AU:$AU,종합!$C62,숨김!$AT:$AT,종합!$B62,숨김!$AS:$AS,종합!$C$5)</f>
        <v>11.024027019916039</v>
      </c>
      <c r="J62" s="106">
        <f>SUMIFS(숨김!BB:BB,숨김!$AU:$AU,종합!$C62,숨김!$AT:$AT,종합!$B62,숨김!$AS:$AS,종합!$C$5)</f>
        <v>1.9055097005421819</v>
      </c>
      <c r="K62" s="94" t="str">
        <f>INDEX(숨김!$W$3:$AQ$440,MATCH(종합!$C$5&amp;종합!$B62,숨김!$AN$3:$AN$440,0),15)</f>
        <v>A</v>
      </c>
      <c r="M62" s="304"/>
      <c r="N62" s="305"/>
      <c r="P62" s="306"/>
      <c r="AA62" s="41"/>
    </row>
    <row r="63" spans="2:27" ht="20.25" customHeight="1">
      <c r="B63" s="39" t="str">
        <f>D50</f>
        <v>23</v>
      </c>
      <c r="C63" s="71">
        <v>1</v>
      </c>
      <c r="D63" s="96">
        <f>SUMIFS(숨김!AV:AV,숨김!$AU:$AU,종합!$C63,숨김!$AT:$AT,종합!$B63,숨김!$AS:$AS,종합!$C$5)</f>
        <v>5.391382013901138E-2</v>
      </c>
      <c r="E63" s="96">
        <f>SUMIFS(숨김!AW:AW,숨김!$AU:$AU,종합!$C63,숨김!$AT:$AT,종합!$B63,숨김!$AS:$AS,종합!$C$5)</f>
        <v>0.39722123274603632</v>
      </c>
      <c r="F63" s="96">
        <f>SUMIFS(숨김!AX:AX,숨김!$AU:$AU,종합!$C63,숨김!$AT:$AT,종합!$B63,숨김!$AS:$AS,종합!$C$5)</f>
        <v>0.19919336394879683</v>
      </c>
      <c r="G63" s="97">
        <f>SUMIFS(숨김!AY:AY,숨김!$AU:$AU,종합!$C63,숨김!$AT:$AT,종합!$B63,숨김!$AS:$AS,종합!$C$5)</f>
        <v>13.292538461538459</v>
      </c>
      <c r="H63" s="98">
        <f>SUMIFS(숨김!AZ:AZ,숨김!$AU:$AU,종합!$C63,숨김!$AT:$AT,종합!$B63,숨김!$AS:$AS,종합!$C$5)</f>
        <v>1.8693445739555703</v>
      </c>
      <c r="I63" s="98">
        <f>SUMIFS(숨김!BA:BA,숨김!$AU:$AU,종합!$C63,숨김!$AT:$AT,종합!$B63,숨김!$AS:$AS,종합!$C$5)</f>
        <v>35.323401326258377</v>
      </c>
      <c r="J63" s="105">
        <f>SUMIFS(숨김!BB:BB,숨김!$AU:$AU,종합!$C63,숨김!$AT:$AT,종합!$B63,숨김!$AS:$AS,종합!$C$5)</f>
        <v>1.6412919036698683</v>
      </c>
      <c r="K63" s="79"/>
    </row>
    <row r="64" spans="2:27" ht="20.25" customHeight="1">
      <c r="B64" s="93" t="str">
        <f>B63</f>
        <v>23</v>
      </c>
      <c r="C64" s="95">
        <v>2</v>
      </c>
      <c r="D64" s="99">
        <f>SUMIFS(숨김!AV:AV,숨김!$AU:$AU,종합!$C64,숨김!$AT:$AT,종합!$B64,숨김!$AS:$AS,종합!$C$5)</f>
        <v>3.3042808608129193E-2</v>
      </c>
      <c r="E64" s="99">
        <f>SUMIFS(숨김!AW:AW,숨김!$AU:$AU,종합!$C64,숨김!$AT:$AT,종합!$B64,숨김!$AS:$AS,종합!$C$5)</f>
        <v>0.36811611885317985</v>
      </c>
      <c r="F64" s="99">
        <f>SUMIFS(숨김!AX:AX,숨김!$AU:$AU,종합!$C64,숨김!$AT:$AT,종합!$B64,숨김!$AS:$AS,종합!$C$5)</f>
        <v>0.19107931669429748</v>
      </c>
      <c r="G64" s="100">
        <f>SUMIFS(숨김!AY:AY,숨김!$AU:$AU,종합!$C64,숨김!$AT:$AT,종합!$B64,숨김!$AS:$AS,종합!$C$5)</f>
        <v>11.133904761904763</v>
      </c>
      <c r="H64" s="101">
        <f>SUMIFS(숨김!AZ:AZ,숨김!$AU:$AU,종합!$C64,숨김!$AT:$AT,종합!$B64,숨김!$AS:$AS,종합!$C$5)</f>
        <v>0.32671708561758378</v>
      </c>
      <c r="I64" s="101">
        <f>SUMIFS(숨김!BA:BA,숨김!$AU:$AU,종합!$C64,숨김!$AT:$AT,종합!$B64,숨김!$AS:$AS,종합!$C$5)</f>
        <v>10.922163322949602</v>
      </c>
      <c r="J64" s="106">
        <f>SUMIFS(숨김!BB:BB,숨김!$AU:$AU,종합!$C64,숨김!$AT:$AT,종합!$B64,숨김!$AS:$AS,종합!$C$5)</f>
        <v>1.7639413167958262</v>
      </c>
      <c r="K64" s="94" t="str">
        <f>INDEX(숨김!$W$3:$AQ$440,MATCH(종합!$C$5&amp;종합!$B64,숨김!$AN$3:$AN$440,0),15)</f>
        <v>B</v>
      </c>
    </row>
    <row r="65" spans="2:11" ht="20.25" customHeight="1">
      <c r="B65" s="39" t="str">
        <f>E50</f>
        <v>4</v>
      </c>
      <c r="C65" s="71">
        <v>1</v>
      </c>
      <c r="D65" s="96">
        <f>SUMIFS(숨김!AV:AV,숨김!$AU:$AU,종합!$C65,숨김!$AT:$AT,종합!$B65,숨김!$AS:$AS,종합!$C$5)</f>
        <v>7.4673767883378983E-2</v>
      </c>
      <c r="E65" s="96">
        <f>SUMIFS(숨김!AW:AW,숨김!$AU:$AU,종합!$C65,숨김!$AT:$AT,종합!$B65,숨김!$AS:$AS,종합!$C$5)</f>
        <v>0.34274687618793559</v>
      </c>
      <c r="F65" s="96">
        <f>SUMIFS(숨김!AX:AX,숨김!$AU:$AU,종합!$C65,숨김!$AT:$AT,종합!$B65,숨김!$AS:$AS,종합!$C$5)</f>
        <v>0.25198345141691775</v>
      </c>
      <c r="G65" s="97">
        <f>SUMIFS(숨김!AY:AY,숨김!$AU:$AU,종합!$C65,숨김!$AT:$AT,종합!$B65,숨김!$AS:$AS,종합!$C$5)</f>
        <v>11.874047619047619</v>
      </c>
      <c r="H65" s="98">
        <f>SUMIFS(숨김!AZ:AZ,숨김!$AU:$AU,종합!$C65,숨김!$AT:$AT,종합!$B65,숨김!$AS:$AS,종합!$C$5)</f>
        <v>1.5471136600345852</v>
      </c>
      <c r="I65" s="98">
        <f>SUMIFS(숨김!BA:BA,숨김!$AU:$AU,종합!$C65,숨김!$AT:$AT,종합!$B65,숨김!$AS:$AS,종합!$C$5)</f>
        <v>43.238603644508252</v>
      </c>
      <c r="J65" s="105">
        <f>SUMIFS(숨김!BB:BB,숨김!$AU:$AU,종합!$C65,숨김!$AT:$AT,종합!$B65,숨김!$AS:$AS,종합!$C$5)</f>
        <v>2.33805821938132</v>
      </c>
      <c r="K65" s="79"/>
    </row>
    <row r="66" spans="2:11" ht="20.25" customHeight="1">
      <c r="B66" s="93" t="str">
        <f>B65</f>
        <v>4</v>
      </c>
      <c r="C66" s="95">
        <v>2</v>
      </c>
      <c r="D66" s="99">
        <f>SUMIFS(숨김!AV:AV,숨김!$AU:$AU,종합!$C66,숨김!$AT:$AT,종합!$B66,숨김!$AS:$AS,종합!$C$5)</f>
        <v>4.4200964084490729E-2</v>
      </c>
      <c r="E66" s="99">
        <f>SUMIFS(숨김!AW:AW,숨김!$AU:$AU,종합!$C66,숨김!$AT:$AT,종합!$B66,숨김!$AS:$AS,종합!$C$5)</f>
        <v>0.30892740240981137</v>
      </c>
      <c r="F66" s="99">
        <f>SUMIFS(숨김!AX:AX,숨김!$AU:$AU,종합!$C66,숨김!$AT:$AT,종합!$B66,숨김!$AS:$AS,종합!$C$5)</f>
        <v>0.214451590929021</v>
      </c>
      <c r="G66" s="100">
        <f>SUMIFS(숨김!AY:AY,숨김!$AU:$AU,종합!$C66,숨김!$AT:$AT,종합!$B66,숨김!$AS:$AS,종합!$C$5)</f>
        <v>8.3656956521739119</v>
      </c>
      <c r="H66" s="101">
        <f>SUMIFS(숨김!AZ:AZ,숨김!$AU:$AU,종합!$C66,숨김!$AT:$AT,종합!$B66,숨김!$AS:$AS,종합!$C$5)</f>
        <v>0.28026345605659686</v>
      </c>
      <c r="I66" s="101">
        <f>SUMIFS(숨김!BA:BA,숨김!$AU:$AU,종합!$C66,숨김!$AT:$AT,종합!$B66,숨김!$AS:$AS,종합!$C$5)</f>
        <v>10.156547459308173</v>
      </c>
      <c r="J66" s="106">
        <f>SUMIFS(숨김!BB:BB,숨김!$AU:$AU,종합!$C66,숨김!$AT:$AT,종합!$B66,숨김!$AS:$AS,종합!$C$5)</f>
        <v>2.7064353788485458</v>
      </c>
      <c r="K66" s="94" t="str">
        <f>INDEX(숨김!$W$3:$AQ$440,MATCH(종합!$C$5&amp;종합!$B66,숨김!$AN$3:$AN$440,0),15)</f>
        <v>B</v>
      </c>
    </row>
    <row r="67" spans="2:11" ht="20.25" customHeight="1">
      <c r="B67" s="39" t="str">
        <f>F50</f>
        <v>58</v>
      </c>
      <c r="C67" s="71">
        <v>1</v>
      </c>
      <c r="D67" s="96">
        <f>SUMIFS(숨김!AV:AV,숨김!$AU:$AU,종합!$C67,숨김!$AT:$AT,종합!$B67,숨김!$AS:$AS,종합!$C$5)</f>
        <v>6.9280757012897307E-2</v>
      </c>
      <c r="E67" s="96">
        <f>SUMIFS(숨김!AW:AW,숨김!$AU:$AU,종합!$C67,숨김!$AT:$AT,종합!$B67,숨김!$AS:$AS,종합!$C$5)</f>
        <v>0.38280144019812534</v>
      </c>
      <c r="F67" s="96">
        <f>SUMIFS(숨김!AX:AX,숨김!$AU:$AU,종합!$C67,숨김!$AT:$AT,종합!$B67,숨김!$AS:$AS,종합!$C$5)</f>
        <v>0.25447792565056965</v>
      </c>
      <c r="G67" s="97">
        <f>SUMIFS(숨김!AY:AY,숨김!$AU:$AU,종합!$C67,숨김!$AT:$AT,종합!$B67,숨김!$AS:$AS,종합!$C$5)</f>
        <v>13.328083333333334</v>
      </c>
      <c r="H67" s="98">
        <f>SUMIFS(숨김!AZ:AZ,숨김!$AU:$AU,종합!$C67,숨김!$AT:$AT,종합!$B67,숨김!$AS:$AS,종합!$C$5)</f>
        <v>1.0506196735719719</v>
      </c>
      <c r="I67" s="98">
        <f>SUMIFS(숨김!BA:BA,숨김!$AU:$AU,종합!$C67,숨김!$AT:$AT,종합!$B67,숨김!$AS:$AS,종합!$C$5)</f>
        <v>28.317173654670981</v>
      </c>
      <c r="J67" s="105">
        <f>SUMIFS(숨김!BB:BB,숨김!$AU:$AU,종합!$C67,숨김!$AT:$AT,종합!$B67,숨김!$AS:$AS,종합!$C$5)</f>
        <v>2.2970967724125271</v>
      </c>
      <c r="K67" s="79"/>
    </row>
    <row r="68" spans="2:11" ht="20.25" customHeight="1">
      <c r="B68" s="93" t="str">
        <f>B67</f>
        <v>58</v>
      </c>
      <c r="C68" s="95">
        <v>2</v>
      </c>
      <c r="D68" s="99">
        <f>SUMIFS(숨김!AV:AV,숨김!$AU:$AU,종합!$C68,숨김!$AT:$AT,종합!$B68,숨김!$AS:$AS,종합!$C$5)</f>
        <v>4.0578812092038362E-2</v>
      </c>
      <c r="E68" s="99">
        <f>SUMIFS(숨김!AW:AW,숨김!$AU:$AU,종합!$C68,숨김!$AT:$AT,종합!$B68,숨김!$AS:$AS,종합!$C$5)</f>
        <v>0.35915599887327254</v>
      </c>
      <c r="F68" s="99">
        <f>SUMIFS(숨김!AX:AX,숨김!$AU:$AU,종합!$C68,숨김!$AT:$AT,종합!$B68,숨김!$AS:$AS,종합!$C$5)</f>
        <v>0.22543387731913814</v>
      </c>
      <c r="G68" s="100">
        <f>SUMIFS(숨김!AY:AY,숨김!$AU:$AU,종합!$C68,숨김!$AT:$AT,종합!$B68,숨김!$AS:$AS,종합!$C$5)</f>
        <v>9.6395833333333343</v>
      </c>
      <c r="H68" s="101">
        <f>SUMIFS(숨김!AZ:AZ,숨김!$AU:$AU,종합!$C68,숨김!$AT:$AT,종합!$B68,숨김!$AS:$AS,종합!$C$5)</f>
        <v>4.9637545648920672E-2</v>
      </c>
      <c r="I68" s="101">
        <f>SUMIFS(숨김!BA:BA,숨김!$AU:$AU,종합!$C68,숨김!$AT:$AT,종합!$B68,숨김!$AS:$AS,종합!$C$5)</f>
        <v>9.58600281571956</v>
      </c>
      <c r="J68" s="106">
        <f>SUMIFS(숨김!BB:BB,숨김!$AU:$AU,종합!$C68,숨김!$AT:$AT,종합!$B68,숨김!$AS:$AS,종합!$C$5)</f>
        <v>2.6389290533219261</v>
      </c>
      <c r="K68" s="94" t="str">
        <f>INDEX(숨김!$W$3:$AQ$440,MATCH(종합!$C$5&amp;종합!$B68,숨김!$AN$3:$AN$440,0),15)</f>
        <v>B</v>
      </c>
    </row>
    <row r="69" spans="2:11" ht="20.25" customHeight="1">
      <c r="B69" s="39" t="str">
        <f>G50</f>
        <v>62</v>
      </c>
      <c r="C69" s="71">
        <v>1</v>
      </c>
      <c r="D69" s="96">
        <f>SUMIFS(숨김!AV:AV,숨김!$AU:$AU,종합!$C69,숨김!$AT:$AT,종합!$B69,숨김!$AS:$AS,종합!$C$5)</f>
        <v>4.3798853187746636E-2</v>
      </c>
      <c r="E69" s="96">
        <f>SUMIFS(숨김!AW:AW,숨김!$AU:$AU,종합!$C69,숨김!$AT:$AT,종합!$B69,숨김!$AS:$AS,종합!$C$5)</f>
        <v>0.38061165129757574</v>
      </c>
      <c r="F69" s="96">
        <f>SUMIFS(숨김!AX:AX,숨김!$AU:$AU,종합!$C69,숨김!$AT:$AT,종합!$B69,숨김!$AS:$AS,종합!$C$5)</f>
        <v>0.21309768729010914</v>
      </c>
      <c r="G69" s="97">
        <f>SUMIFS(숨김!AY:AY,숨김!$AU:$AU,종합!$C69,숨김!$AT:$AT,종합!$B69,숨김!$AS:$AS,종합!$C$5)</f>
        <v>12.808190476190475</v>
      </c>
      <c r="H69" s="98">
        <f>SUMIFS(숨김!AZ:AZ,숨김!$AU:$AU,종합!$C69,숨김!$AT:$AT,종합!$B69,숨김!$AS:$AS,종합!$C$5)</f>
        <v>2.2048665009489792</v>
      </c>
      <c r="I69" s="98">
        <f>SUMIFS(숨김!BA:BA,숨김!$AU:$AU,종합!$C69,숨김!$AT:$AT,종합!$B69,숨김!$AS:$AS,종합!$C$5)</f>
        <v>25.475665958350842</v>
      </c>
      <c r="J69" s="105">
        <f>SUMIFS(숨김!BB:BB,숨김!$AU:$AU,종합!$C69,숨김!$AT:$AT,종합!$B69,숨김!$AS:$AS,종합!$C$5)</f>
        <v>1.8456682142494485</v>
      </c>
      <c r="K69" s="79"/>
    </row>
    <row r="70" spans="2:11" ht="20.25" customHeight="1">
      <c r="B70" s="93" t="str">
        <f>B69</f>
        <v>62</v>
      </c>
      <c r="C70" s="95">
        <v>2</v>
      </c>
      <c r="D70" s="99">
        <f>SUMIFS(숨김!AV:AV,숨김!$AU:$AU,종합!$C70,숨김!$AT:$AT,종합!$B70,숨김!$AS:$AS,종합!$C$5)</f>
        <v>2.667163260194904E-2</v>
      </c>
      <c r="E70" s="99">
        <f>SUMIFS(숨김!AW:AW,숨김!$AU:$AU,종합!$C70,숨김!$AT:$AT,종합!$B70,숨김!$AS:$AS,종합!$C$5)</f>
        <v>0.35093131636657721</v>
      </c>
      <c r="F70" s="99">
        <f>SUMIFS(숨김!AX:AX,숨김!$AU:$AU,종합!$C70,숨김!$AT:$AT,종합!$B70,숨김!$AS:$AS,종합!$C$5)</f>
        <v>0.1752365767456151</v>
      </c>
      <c r="G70" s="100">
        <f>SUMIFS(숨김!AY:AY,숨김!$AU:$AU,종합!$C70,숨김!$AT:$AT,종합!$B70,숨김!$AS:$AS,종합!$C$5)</f>
        <v>9.2013809523809513</v>
      </c>
      <c r="H70" s="101">
        <f>SUMIFS(숨김!AZ:AZ,숨김!$AU:$AU,종합!$C70,숨김!$AT:$AT,종합!$B70,숨김!$AS:$AS,종합!$C$5)</f>
        <v>8.3492763583953383E-2</v>
      </c>
      <c r="I70" s="101">
        <f>SUMIFS(숨김!BA:BA,숨김!$AU:$AU,종합!$C70,숨김!$AT:$AT,종합!$B70,숨김!$AS:$AS,종합!$C$5)</f>
        <v>5.7511780092240832</v>
      </c>
      <c r="J70" s="106">
        <f>SUMIFS(숨김!BB:BB,숨김!$AU:$AU,종합!$C70,숨김!$AT:$AT,종합!$B70,숨김!$AS:$AS,종합!$C$5)</f>
        <v>2.1392275059005006</v>
      </c>
      <c r="K70" s="94" t="str">
        <f>INDEX(숨김!$W$3:$AQ$440,MATCH(종합!$C$5&amp;종합!$B70,숨김!$AN$3:$AN$440,0),15)</f>
        <v>B</v>
      </c>
    </row>
    <row r="71" spans="2:11" ht="20.25" customHeight="1">
      <c r="B71" s="39" t="str">
        <f>H50</f>
        <v>79</v>
      </c>
      <c r="C71" s="71">
        <v>1</v>
      </c>
      <c r="D71" s="96">
        <f>SUMIFS(숨김!AV:AV,숨김!$AU:$AU,종합!$C71,숨김!$AT:$AT,종합!$B71,숨김!$AS:$AS,종합!$C$5)</f>
        <v>5.213890440396992E-2</v>
      </c>
      <c r="E71" s="96">
        <f>SUMIFS(숨김!AW:AW,숨김!$AU:$AU,종합!$C71,숨김!$AT:$AT,종합!$B71,숨김!$AS:$AS,종합!$C$5)</f>
        <v>0.38813654423160504</v>
      </c>
      <c r="F71" s="96">
        <f>SUMIFS(숨김!AX:AX,숨김!$AU:$AU,종합!$C71,숨김!$AT:$AT,종합!$B71,숨김!$AS:$AS,종합!$C$5)</f>
        <v>0.22583204051460262</v>
      </c>
      <c r="G71" s="97">
        <f>SUMIFS(숨김!AY:AY,숨김!$AU:$AU,종합!$C71,숨김!$AT:$AT,종합!$B71,숨김!$AS:$AS,종합!$C$5)</f>
        <v>14.15807142857143</v>
      </c>
      <c r="H71" s="98">
        <f>SUMIFS(숨김!AZ:AZ,숨김!$AU:$AU,종합!$C71,숨김!$AT:$AT,종합!$B71,숨김!$AS:$AS,종합!$C$5)</f>
        <v>3.8612850848771272</v>
      </c>
      <c r="I71" s="98">
        <f>SUMIFS(숨김!BA:BA,숨김!$AU:$AU,종합!$C71,숨김!$AT:$AT,종합!$B71,숨김!$AS:$AS,종합!$C$5)</f>
        <v>48.907643039898822</v>
      </c>
      <c r="J71" s="105">
        <f>SUMIFS(숨김!BB:BB,숨김!$AU:$AU,종합!$C71,숨김!$AT:$AT,종합!$B71,숨김!$AS:$AS,종합!$C$5)</f>
        <v>1.8394460198291402</v>
      </c>
      <c r="K71" s="79"/>
    </row>
    <row r="72" spans="2:11" ht="20.25" customHeight="1">
      <c r="B72" s="93" t="str">
        <f>B71</f>
        <v>79</v>
      </c>
      <c r="C72" s="95">
        <v>2</v>
      </c>
      <c r="D72" s="99">
        <f>SUMIFS(숨김!AV:AV,숨김!$AU:$AU,종합!$C72,숨김!$AT:$AT,종합!$B72,숨김!$AS:$AS,종합!$C$5)</f>
        <v>3.1919646797192301E-2</v>
      </c>
      <c r="E72" s="99">
        <f>SUMIFS(숨김!AW:AW,숨김!$AU:$AU,종합!$C72,숨김!$AT:$AT,종합!$B72,숨김!$AS:$AS,종합!$C$5)</f>
        <v>0.34452662900397663</v>
      </c>
      <c r="F72" s="99">
        <f>SUMIFS(숨김!AX:AX,숨김!$AU:$AU,종합!$C72,숨김!$AT:$AT,종합!$B72,숨김!$AS:$AS,종합!$C$5)</f>
        <v>0.1989650455468237</v>
      </c>
      <c r="G72" s="100">
        <f>SUMIFS(숨김!AY:AY,숨김!$AU:$AU,종합!$C72,숨김!$AT:$AT,종합!$B72,숨김!$AS:$AS,종합!$C$5)</f>
        <v>9.8865333333333307</v>
      </c>
      <c r="H72" s="101">
        <f>SUMIFS(숨김!AZ:AZ,숨김!$AU:$AU,종합!$C72,숨김!$AT:$AT,종합!$B72,숨김!$AS:$AS,종합!$C$5)</f>
        <v>0.15560425320329763</v>
      </c>
      <c r="I72" s="101">
        <f>SUMIFS(숨김!BA:BA,숨김!$AU:$AU,종합!$C72,숨김!$AT:$AT,종합!$B72,숨김!$AS:$AS,종합!$C$5)</f>
        <v>14.294751439363655</v>
      </c>
      <c r="J72" s="106">
        <f>SUMIFS(숨김!BB:BB,숨김!$AU:$AU,종합!$C72,숨김!$AT:$AT,종합!$B72,숨김!$AS:$AS,종합!$C$5)</f>
        <v>2.1713847276172298</v>
      </c>
      <c r="K72" s="94" t="str">
        <f>INDEX(숨김!$W$3:$AQ$440,MATCH(종합!$C$5&amp;종합!$B72,숨김!$AN$3:$AN$440,0),15)</f>
        <v>B</v>
      </c>
    </row>
    <row r="73" spans="2:11" ht="20.25" customHeight="1">
      <c r="B73" s="39" t="str">
        <f>I50</f>
        <v>급행99</v>
      </c>
      <c r="C73" s="71">
        <v>1</v>
      </c>
      <c r="D73" s="102">
        <f>SUMIFS(숨김!AV:AV,숨김!$AU:$AU,종합!$C73,숨김!$AT:$AT,종합!$B73,숨김!$AS:$AS,종합!$C$5)</f>
        <v>5.7076802784118495E-2</v>
      </c>
      <c r="E73" s="102">
        <f>SUMIFS(숨김!AW:AW,숨김!$AU:$AU,종합!$C73,숨김!$AT:$AT,종합!$B73,숨김!$AS:$AS,종합!$C$5)</f>
        <v>0.35386754028845513</v>
      </c>
      <c r="F73" s="102">
        <f>SUMIFS(숨김!AX:AX,숨김!$AU:$AU,종합!$C73,숨김!$AT:$AT,종합!$B73,숨김!$AS:$AS,종합!$C$5)</f>
        <v>0.2098952024767741</v>
      </c>
      <c r="G73" s="103">
        <f>SUMIFS(숨김!AY:AY,숨김!$AU:$AU,종합!$C73,숨김!$AT:$AT,종합!$B73,숨김!$AS:$AS,종합!$C$5)</f>
        <v>12.803111111111111</v>
      </c>
      <c r="H73" s="104">
        <f>SUMIFS(숨김!AZ:AZ,숨김!$AU:$AU,종합!$C73,숨김!$AT:$AT,종합!$B73,숨김!$AS:$AS,종합!$C$5)</f>
        <v>1.6586161806729536</v>
      </c>
      <c r="I73" s="104">
        <f>SUMIFS(숨김!BA:BA,숨김!$AU:$AU,종합!$C73,숨김!$AT:$AT,종합!$B73,숨김!$AS:$AS,종합!$C$5)</f>
        <v>17.581331515133307</v>
      </c>
      <c r="J73" s="107">
        <f>SUMIFS(숨김!BB:BB,숨김!$AU:$AU,종합!$C73,숨김!$AT:$AT,종합!$B73,숨김!$AS:$AS,종합!$C$5)</f>
        <v>2.495623144375382</v>
      </c>
      <c r="K73" s="79"/>
    </row>
    <row r="74" spans="2:11" ht="20.25" customHeight="1">
      <c r="B74" s="39" t="str">
        <f>B73</f>
        <v>급행99</v>
      </c>
      <c r="C74" s="71">
        <v>2</v>
      </c>
      <c r="D74" s="102">
        <f>SUMIFS(숨김!AV:AV,숨김!$AU:$AU,종합!$C74,숨김!$AT:$AT,종합!$B74,숨김!$AS:$AS,종합!$C$5)</f>
        <v>2.8879531515971626E-2</v>
      </c>
      <c r="E74" s="102">
        <f>SUMIFS(숨김!AW:AW,숨김!$AU:$AU,종합!$C74,숨김!$AT:$AT,종합!$B74,숨김!$AS:$AS,종합!$C$5)</f>
        <v>0.3266570723775683</v>
      </c>
      <c r="F74" s="102">
        <f>SUMIFS(숨김!AX:AX,숨김!$AU:$AU,종합!$C74,숨김!$AT:$AT,종합!$B74,숨김!$AS:$AS,종합!$C$5)</f>
        <v>0.20627632433989873</v>
      </c>
      <c r="G74" s="103">
        <f>SUMIFS(숨김!AY:AY,숨김!$AU:$AU,종합!$C74,숨김!$AT:$AT,종합!$B74,숨김!$AS:$AS,종합!$C$5)</f>
        <v>9.5093333333333341</v>
      </c>
      <c r="H74" s="104">
        <f>SUMIFS(숨김!AZ:AZ,숨김!$AU:$AU,종합!$C74,숨김!$AT:$AT,종합!$B74,숨김!$AS:$AS,종합!$C$5)</f>
        <v>0.22071566704369167</v>
      </c>
      <c r="I74" s="104">
        <f>SUMIFS(숨김!BA:BA,숨김!$AU:$AU,종합!$C74,숨김!$AT:$AT,종합!$B74,숨김!$AS:$AS,종합!$C$5)</f>
        <v>5.5880256263678572</v>
      </c>
      <c r="J74" s="107">
        <f>SUMIFS(숨김!BB:BB,숨김!$AU:$AU,종합!$C74,숨김!$AT:$AT,종합!$B74,숨김!$AS:$AS,종합!$C$5)</f>
        <v>2.882607330884595</v>
      </c>
      <c r="K74" s="79" t="str">
        <f>INDEX(숨김!$W$3:$AQ$440,MATCH(종합!$C$5&amp;종합!$B74,숨김!$AN$3:$AN$440,0),15)</f>
        <v>A</v>
      </c>
    </row>
    <row r="75" spans="2:11" ht="20.25" customHeight="1">
      <c r="B75" s="90" t="s">
        <v>695</v>
      </c>
      <c r="C75" s="89"/>
      <c r="D75" s="90"/>
      <c r="E75" s="90"/>
      <c r="F75" s="90"/>
      <c r="G75" s="90"/>
      <c r="H75" s="90"/>
      <c r="I75" s="90"/>
      <c r="J75" s="90"/>
      <c r="K75" s="89"/>
    </row>
    <row r="76" spans="2:11" ht="20.25" customHeight="1">
      <c r="B76" s="297" t="str">
        <f>C50</f>
        <v>14</v>
      </c>
      <c r="C76" s="59"/>
      <c r="D76" s="72">
        <f t="shared" ref="D76:J82" si="14">(SUMIFS(D$61:D$74,$B$61:$B$74,$B76,$C$61:$C$74,MAX($C$61:$C$74))/SUMIFS(D$61:D$74,$B$61:$B$74,$B76,$C$61:$C$74,MAX($C$61:$C$74)-1))-1</f>
        <v>-0.33012352822753677</v>
      </c>
      <c r="E76" s="72">
        <f t="shared" si="14"/>
        <v>-0.1008070403452187</v>
      </c>
      <c r="F76" s="72">
        <f t="shared" si="14"/>
        <v>-0.16919480428834566</v>
      </c>
      <c r="G76" s="72">
        <f t="shared" si="14"/>
        <v>-0.28861995066880286</v>
      </c>
      <c r="H76" s="72">
        <f t="shared" si="14"/>
        <v>-0.78449797193834414</v>
      </c>
      <c r="I76" s="72">
        <f t="shared" si="14"/>
        <v>-0.70834115608278458</v>
      </c>
      <c r="J76" s="91">
        <f t="shared" si="14"/>
        <v>0.16344452801281073</v>
      </c>
      <c r="K76" s="60"/>
    </row>
    <row r="77" spans="2:11" ht="20.25" customHeight="1">
      <c r="B77" s="43" t="str">
        <f>D50</f>
        <v>23</v>
      </c>
      <c r="C77" s="59"/>
      <c r="D77" s="72">
        <f t="shared" si="14"/>
        <v>-0.38711802422956443</v>
      </c>
      <c r="E77" s="72">
        <f t="shared" si="14"/>
        <v>-7.3271797913846304E-2</v>
      </c>
      <c r="F77" s="72">
        <f t="shared" si="14"/>
        <v>-4.0734525958330048E-2</v>
      </c>
      <c r="G77" s="72">
        <f t="shared" si="14"/>
        <v>-0.1623943918522136</v>
      </c>
      <c r="H77" s="72">
        <f t="shared" si="14"/>
        <v>-0.82522372270498856</v>
      </c>
      <c r="I77" s="72">
        <f t="shared" si="14"/>
        <v>-0.69079525433949684</v>
      </c>
      <c r="J77" s="91">
        <f t="shared" si="14"/>
        <v>7.4727361325379382E-2</v>
      </c>
      <c r="K77" s="60"/>
    </row>
    <row r="78" spans="2:11" ht="20.25" customHeight="1">
      <c r="B78" s="43" t="str">
        <f>E50</f>
        <v>4</v>
      </c>
      <c r="C78" s="59"/>
      <c r="D78" s="72">
        <f t="shared" si="14"/>
        <v>-0.40807909742118342</v>
      </c>
      <c r="E78" s="72">
        <f t="shared" si="14"/>
        <v>-9.8671865821995941E-2</v>
      </c>
      <c r="F78" s="72">
        <f t="shared" si="14"/>
        <v>-0.14894573543164402</v>
      </c>
      <c r="G78" s="72">
        <f t="shared" si="14"/>
        <v>-0.29546386198130314</v>
      </c>
      <c r="H78" s="72">
        <f t="shared" si="14"/>
        <v>-0.81884753312156033</v>
      </c>
      <c r="I78" s="72">
        <f t="shared" si="14"/>
        <v>-0.76510463791079986</v>
      </c>
      <c r="J78" s="91">
        <f t="shared" si="14"/>
        <v>0.15755688049748517</v>
      </c>
      <c r="K78" s="60"/>
    </row>
    <row r="79" spans="2:11" ht="20.25" customHeight="1">
      <c r="B79" s="43" t="str">
        <f>F50</f>
        <v>58</v>
      </c>
      <c r="C79" s="59"/>
      <c r="D79" s="72">
        <f t="shared" si="14"/>
        <v>-0.41428451648580844</v>
      </c>
      <c r="E79" s="72">
        <f t="shared" si="14"/>
        <v>-6.176946803704475E-2</v>
      </c>
      <c r="F79" s="72">
        <f t="shared" si="14"/>
        <v>-0.11413189673399282</v>
      </c>
      <c r="G79" s="72">
        <f t="shared" si="14"/>
        <v>-0.27674646892213806</v>
      </c>
      <c r="H79" s="72">
        <f t="shared" si="14"/>
        <v>-0.95275402993343972</v>
      </c>
      <c r="I79" s="72">
        <f t="shared" si="14"/>
        <v>-0.6614774153444396</v>
      </c>
      <c r="J79" s="91">
        <f t="shared" si="14"/>
        <v>0.14881057037505196</v>
      </c>
      <c r="K79" s="60"/>
    </row>
    <row r="80" spans="2:11" ht="20.25" customHeight="1">
      <c r="B80" s="43" t="str">
        <f>G50</f>
        <v>62</v>
      </c>
      <c r="C80" s="59"/>
      <c r="D80" s="72" t="s">
        <v>781</v>
      </c>
      <c r="E80" s="72" t="s">
        <v>781</v>
      </c>
      <c r="F80" s="72" t="s">
        <v>781</v>
      </c>
      <c r="G80" s="72" t="s">
        <v>781</v>
      </c>
      <c r="H80" s="72" t="s">
        <v>781</v>
      </c>
      <c r="I80" s="72" t="s">
        <v>781</v>
      </c>
      <c r="J80" s="91" t="s">
        <v>781</v>
      </c>
      <c r="K80" s="60"/>
    </row>
    <row r="81" spans="2:11" ht="20.25" customHeight="1">
      <c r="B81" s="43" t="str">
        <f>H50</f>
        <v>79</v>
      </c>
      <c r="C81" s="59"/>
      <c r="D81" s="72">
        <f t="shared" si="14"/>
        <v>-0.38779598148284256</v>
      </c>
      <c r="E81" s="72">
        <f t="shared" si="14"/>
        <v>-0.11235714821433029</v>
      </c>
      <c r="F81" s="72">
        <f t="shared" si="14"/>
        <v>-0.11896892445623397</v>
      </c>
      <c r="G81" s="72">
        <f t="shared" si="14"/>
        <v>-0.30170338642436867</v>
      </c>
      <c r="H81" s="72">
        <f t="shared" si="14"/>
        <v>-0.95970143364634541</v>
      </c>
      <c r="I81" s="72">
        <f t="shared" si="14"/>
        <v>-0.70771947796171641</v>
      </c>
      <c r="J81" s="91">
        <f t="shared" si="14"/>
        <v>0.18045580256762417</v>
      </c>
      <c r="K81" s="60"/>
    </row>
    <row r="82" spans="2:11" ht="20.25" customHeight="1">
      <c r="B82" s="43" t="str">
        <f>I50</f>
        <v>급행99</v>
      </c>
      <c r="C82" s="59"/>
      <c r="D82" s="72">
        <f t="shared" si="14"/>
        <v>-0.49402331407379918</v>
      </c>
      <c r="E82" s="72">
        <f t="shared" si="14"/>
        <v>-7.6894500944354016E-2</v>
      </c>
      <c r="F82" s="72">
        <f t="shared" si="14"/>
        <v>-1.7241357087596221E-2</v>
      </c>
      <c r="G82" s="72">
        <f t="shared" si="14"/>
        <v>-0.25726385947859887</v>
      </c>
      <c r="H82" s="72">
        <f t="shared" si="14"/>
        <v>-0.86692782235240207</v>
      </c>
      <c r="I82" s="72">
        <f t="shared" si="14"/>
        <v>-0.68216140958619043</v>
      </c>
      <c r="J82" s="91">
        <f t="shared" si="14"/>
        <v>0.15506515371978136</v>
      </c>
      <c r="K82" s="60"/>
    </row>
    <row r="83" spans="2:11" ht="20.25" customHeight="1" thickBot="1"/>
    <row r="84" spans="2:11" ht="17.25" thickTop="1">
      <c r="B84" s="26" t="s">
        <v>52</v>
      </c>
      <c r="C84" s="26"/>
      <c r="D84" s="26"/>
      <c r="E84" s="26"/>
      <c r="F84" s="191" t="s">
        <v>80</v>
      </c>
      <c r="G84" s="44"/>
      <c r="H84" s="26"/>
      <c r="I84" s="26"/>
    </row>
    <row r="85" spans="2:11">
      <c r="B85" s="27" t="s">
        <v>34</v>
      </c>
      <c r="C85" s="27" t="s">
        <v>53</v>
      </c>
      <c r="D85" s="27"/>
      <c r="E85" s="27"/>
      <c r="F85" s="108" t="s">
        <v>81</v>
      </c>
      <c r="G85" s="45"/>
      <c r="H85" s="47" t="s">
        <v>84</v>
      </c>
      <c r="I85" s="47"/>
    </row>
    <row r="86" spans="2:11">
      <c r="B86" s="27" t="s">
        <v>35</v>
      </c>
      <c r="C86" s="27" t="s">
        <v>54</v>
      </c>
      <c r="D86" s="27"/>
      <c r="E86" s="27"/>
      <c r="F86" s="108" t="s">
        <v>82</v>
      </c>
      <c r="G86" s="45"/>
      <c r="H86" s="47" t="s">
        <v>85</v>
      </c>
      <c r="I86" s="47"/>
    </row>
    <row r="87" spans="2:11">
      <c r="B87" s="27" t="s">
        <v>4</v>
      </c>
      <c r="C87" s="27" t="s">
        <v>55</v>
      </c>
      <c r="D87" s="27"/>
      <c r="E87" s="27"/>
      <c r="F87" s="108" t="s">
        <v>83</v>
      </c>
      <c r="G87" s="45"/>
      <c r="H87" s="47" t="s">
        <v>86</v>
      </c>
      <c r="I87" s="47"/>
    </row>
    <row r="88" spans="2:11">
      <c r="B88" s="27" t="s">
        <v>5</v>
      </c>
      <c r="C88" s="27" t="s">
        <v>56</v>
      </c>
      <c r="D88" s="27"/>
      <c r="E88" s="27"/>
      <c r="F88" s="108" t="s">
        <v>90</v>
      </c>
      <c r="G88" s="45"/>
      <c r="H88" s="47" t="s">
        <v>87</v>
      </c>
      <c r="I88" s="47"/>
    </row>
    <row r="89" spans="2:11">
      <c r="B89" s="27" t="s">
        <v>57</v>
      </c>
      <c r="C89" s="27" t="s">
        <v>58</v>
      </c>
      <c r="D89" s="27"/>
      <c r="E89" s="27"/>
      <c r="F89" s="108" t="s">
        <v>91</v>
      </c>
      <c r="G89" s="45"/>
      <c r="H89" s="47" t="s">
        <v>88</v>
      </c>
      <c r="I89" s="47"/>
    </row>
    <row r="90" spans="2:11" ht="17.25" thickBot="1">
      <c r="B90" s="28" t="s">
        <v>59</v>
      </c>
      <c r="C90" s="28" t="s">
        <v>60</v>
      </c>
      <c r="D90" s="28"/>
      <c r="E90" s="28"/>
      <c r="F90" s="109" t="s">
        <v>92</v>
      </c>
      <c r="G90" s="46"/>
      <c r="H90" s="48" t="s">
        <v>89</v>
      </c>
      <c r="I90" s="48"/>
    </row>
    <row r="91" spans="2:11" ht="17.25" thickTop="1"/>
    <row r="92" spans="2:11" ht="6.75" customHeight="1"/>
  </sheetData>
  <sheetProtection algorithmName="SHA-512" hashValue="1WsZ3yDkqblgFEGZJEebcCL+DGd/H3hCs1u8y7iCQ8YCLVy3EFvhKEiEOoFBKtYKHHJVZq8sA4SYn6RRTxFjBg==" saltValue="wIDrfvSqY9hL4TRzkVJej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45" priority="1" operator="containsText" text="F">
      <formula>NOT(ISERROR(SEARCH("F",C51)))</formula>
    </cfRule>
    <cfRule type="containsText" dxfId="44" priority="2" operator="containsText" text="D">
      <formula>NOT(ISERROR(SEARCH("D",C51)))</formula>
    </cfRule>
    <cfRule type="containsText" dxfId="43" priority="3" operator="containsText" text="S">
      <formula>NOT(ISERROR(SEARCH("S",C51)))</formula>
    </cfRule>
    <cfRule type="containsText" dxfId="42" priority="4" operator="containsText" text="A">
      <formula>NOT(ISERROR(SEARCH("A",C51)))</formula>
    </cfRule>
  </conditionalFormatting>
  <conditionalFormatting sqref="D38:K38 D40:K41 D42:D47 D48:K49 D58:K58 D75:K75 K76:K82">
    <cfRule type="containsText" dxfId="41" priority="59" operator="containsText" text="악화">
      <formula>NOT(ISERROR(SEARCH("악화",D38)))</formula>
    </cfRule>
  </conditionalFormatting>
  <conditionalFormatting sqref="D38:K38 D40:K41 D48:K49 D58:K58 D75:K75 K76:K82 D42:D47">
    <cfRule type="containsText" dxfId="40" priority="58" operator="containsText" text="개선">
      <formula>NOT(ISERROR(SEARCH("개선",D38)))</formula>
    </cfRule>
  </conditionalFormatting>
  <conditionalFormatting sqref="G4:G5">
    <cfRule type="containsText" dxfId="39" priority="9" operator="containsText" text="S">
      <formula>NOT(ISERROR(SEARCH("S",G4)))</formula>
    </cfRule>
    <cfRule type="containsText" dxfId="38" priority="10" operator="containsText" text="A">
      <formula>NOT(ISERROR(SEARCH("A",G4)))</formula>
    </cfRule>
  </conditionalFormatting>
  <conditionalFormatting sqref="G5">
    <cfRule type="containsText" dxfId="37" priority="5" operator="containsText" text="F">
      <formula>NOT(ISERROR(SEARCH("F",G5)))</formula>
    </cfRule>
    <cfRule type="containsText" dxfId="36" priority="6" operator="containsText" text="D">
      <formula>NOT(ISERROR(SEARCH("D",G5)))</formula>
    </cfRule>
  </conditionalFormatting>
  <conditionalFormatting sqref="K1:K13 J14 K16:K20 K22:K50 K52:K1048576">
    <cfRule type="containsText" dxfId="35" priority="11" operator="containsText" text="D">
      <formula>NOT(ISERROR(SEARCH("D",J1)))</formula>
    </cfRule>
    <cfRule type="containsText" dxfId="34" priority="12" operator="containsText" text="F">
      <formula>NOT(ISERROR(SEARCH("F",J1)))</formula>
    </cfRule>
    <cfRule type="containsText" dxfId="33" priority="13" operator="containsText" text="S">
      <formula>NOT(ISERROR(SEARCH("S",J1)))</formula>
    </cfRule>
    <cfRule type="containsText" dxfId="32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D76:J82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93"/>
    <col min="3" max="3" width="9.28515625" style="193" bestFit="1" customWidth="1"/>
    <col min="4" max="6" width="9.140625" style="193"/>
    <col min="7" max="10" width="9.28515625" style="193" bestFit="1" customWidth="1"/>
    <col min="11" max="12" width="9.140625" style="193"/>
    <col min="13" max="20" width="9.28515625" style="193" bestFit="1" customWidth="1"/>
    <col min="21" max="25" width="9.140625" style="193"/>
    <col min="26" max="36" width="9.28515625" style="193" bestFit="1" customWidth="1"/>
    <col min="37" max="37" width="9.140625" style="193"/>
    <col min="38" max="38" width="9.28515625" style="193" bestFit="1" customWidth="1"/>
    <col min="39" max="39" width="9.140625" style="193"/>
    <col min="40" max="40" width="15.140625" style="193" customWidth="1"/>
    <col min="41" max="43" width="9.85546875" style="193" customWidth="1"/>
    <col min="44" max="46" width="9.140625" style="193"/>
    <col min="47" max="52" width="9.28515625" style="193" bestFit="1" customWidth="1"/>
    <col min="53" max="53" width="9.5703125" style="193" bestFit="1" customWidth="1"/>
    <col min="54" max="54" width="9.28515625" style="193" bestFit="1" customWidth="1"/>
    <col min="55" max="16384" width="9.140625" style="193"/>
  </cols>
  <sheetData>
    <row r="2" spans="2:67" ht="16.5">
      <c r="F2" s="192" t="s">
        <v>132</v>
      </c>
      <c r="G2" s="192"/>
      <c r="L2" s="192" t="s">
        <v>134</v>
      </c>
      <c r="M2" s="192"/>
      <c r="W2" s="192" t="s">
        <v>692</v>
      </c>
      <c r="AO2" s="311" t="s">
        <v>694</v>
      </c>
      <c r="AP2" s="311">
        <f>MAX(AP4:AP440)</f>
        <v>12</v>
      </c>
      <c r="AQ2" s="311"/>
      <c r="AS2" s="192" t="s">
        <v>121</v>
      </c>
    </row>
    <row r="3" spans="2:67" ht="49.5">
      <c r="B3" s="193" t="s">
        <v>75</v>
      </c>
      <c r="C3" s="193" t="s">
        <v>340</v>
      </c>
      <c r="F3" s="193" t="s">
        <v>136</v>
      </c>
      <c r="G3" s="193" t="s">
        <v>137</v>
      </c>
      <c r="H3" s="193" t="s">
        <v>138</v>
      </c>
      <c r="I3" s="193" t="s">
        <v>109</v>
      </c>
      <c r="J3" s="193" t="s">
        <v>122</v>
      </c>
      <c r="L3" s="312" t="s">
        <v>38</v>
      </c>
      <c r="M3" s="312" t="s">
        <v>173</v>
      </c>
      <c r="N3" s="313" t="s">
        <v>174</v>
      </c>
      <c r="O3" s="314" t="s">
        <v>74</v>
      </c>
      <c r="P3" s="314" t="s">
        <v>69</v>
      </c>
      <c r="Q3" s="314" t="s">
        <v>71</v>
      </c>
      <c r="R3" s="314" t="s">
        <v>72</v>
      </c>
      <c r="S3" s="314" t="s">
        <v>70</v>
      </c>
      <c r="T3" s="314" t="s">
        <v>73</v>
      </c>
      <c r="U3" s="315" t="s">
        <v>68</v>
      </c>
      <c r="W3" s="200" t="s">
        <v>38</v>
      </c>
      <c r="X3" s="200" t="s">
        <v>32</v>
      </c>
      <c r="Y3" s="201" t="s">
        <v>10</v>
      </c>
      <c r="Z3" s="201" t="s">
        <v>173</v>
      </c>
      <c r="AA3" s="200" t="s">
        <v>129</v>
      </c>
      <c r="AB3" s="200" t="s">
        <v>345</v>
      </c>
      <c r="AC3" s="199" t="s">
        <v>74</v>
      </c>
      <c r="AD3" s="199" t="s">
        <v>69</v>
      </c>
      <c r="AE3" s="199" t="s">
        <v>71</v>
      </c>
      <c r="AF3" s="199" t="s">
        <v>72</v>
      </c>
      <c r="AG3" s="199" t="s">
        <v>70</v>
      </c>
      <c r="AH3" s="199" t="s">
        <v>73</v>
      </c>
      <c r="AI3" s="199" t="s">
        <v>339</v>
      </c>
      <c r="AJ3" s="315" t="s">
        <v>346</v>
      </c>
      <c r="AK3" s="315" t="s">
        <v>68</v>
      </c>
      <c r="AL3" s="315" t="s">
        <v>347</v>
      </c>
      <c r="AM3" s="315" t="s">
        <v>348</v>
      </c>
      <c r="AN3" s="316" t="s">
        <v>349</v>
      </c>
      <c r="AO3" s="311" t="s">
        <v>693</v>
      </c>
      <c r="AP3" s="311" t="s">
        <v>342</v>
      </c>
      <c r="AQ3" s="311" t="s">
        <v>343</v>
      </c>
      <c r="AS3" s="194" t="s">
        <v>0</v>
      </c>
      <c r="AT3" s="195" t="s">
        <v>10</v>
      </c>
      <c r="AU3" s="194" t="s">
        <v>94</v>
      </c>
      <c r="AV3" s="317" t="s">
        <v>12</v>
      </c>
      <c r="AW3" s="317" t="s">
        <v>13</v>
      </c>
      <c r="AX3" s="317" t="s">
        <v>6</v>
      </c>
      <c r="AY3" s="317" t="s">
        <v>16</v>
      </c>
      <c r="AZ3" s="317" t="s">
        <v>7</v>
      </c>
      <c r="BA3" s="317" t="s">
        <v>8</v>
      </c>
      <c r="BB3" s="317" t="s">
        <v>95</v>
      </c>
      <c r="BD3" s="318" t="s">
        <v>767</v>
      </c>
      <c r="BE3" s="318" t="s">
        <v>127</v>
      </c>
      <c r="BF3" s="318" t="s">
        <v>67</v>
      </c>
      <c r="BG3" s="318"/>
      <c r="BH3" s="318"/>
      <c r="BI3" s="318"/>
      <c r="BJ3" s="318"/>
      <c r="BK3" s="318"/>
      <c r="BL3" s="318"/>
      <c r="BM3" s="318"/>
      <c r="BN3" s="318"/>
      <c r="BO3" s="318"/>
    </row>
    <row r="4" spans="2:67" ht="16.5">
      <c r="B4" s="314" t="s">
        <v>74</v>
      </c>
      <c r="C4" s="193">
        <v>6</v>
      </c>
      <c r="F4" s="193" t="s">
        <v>139</v>
      </c>
      <c r="G4" s="193">
        <v>1.7711054686986105</v>
      </c>
      <c r="H4" s="193">
        <v>2.2562417289035608</v>
      </c>
      <c r="I4" s="193">
        <v>0.27391720525905394</v>
      </c>
      <c r="J4" s="193">
        <v>1</v>
      </c>
      <c r="L4" s="205" t="s">
        <v>63</v>
      </c>
      <c r="M4" s="196">
        <v>55</v>
      </c>
      <c r="N4" s="197">
        <v>129</v>
      </c>
      <c r="O4" s="198">
        <v>0.29457364341085274</v>
      </c>
      <c r="P4" s="198">
        <v>0.29457364341085274</v>
      </c>
      <c r="Q4" s="198">
        <v>0.26356589147286824</v>
      </c>
      <c r="R4" s="198">
        <v>0.10077519379844961</v>
      </c>
      <c r="S4" s="198">
        <v>4.6511627906976744E-2</v>
      </c>
      <c r="T4" s="198">
        <v>0</v>
      </c>
      <c r="U4" s="199" t="s">
        <v>69</v>
      </c>
      <c r="W4" s="200" t="s">
        <v>63</v>
      </c>
      <c r="X4" s="200" t="s">
        <v>64</v>
      </c>
      <c r="Y4" s="201" t="s">
        <v>64</v>
      </c>
      <c r="Z4" s="202">
        <v>24</v>
      </c>
      <c r="AA4" s="199">
        <v>58</v>
      </c>
      <c r="AB4" s="203">
        <v>1.0069444444444446</v>
      </c>
      <c r="AC4" s="200">
        <f>COUNTIFS(운전자별!$C:$C,숨김!AC$3,운전자별!$A:$A,숨김!$W4,운전자별!$F:$F,숨김!$X4)</f>
        <v>0</v>
      </c>
      <c r="AD4" s="200">
        <f>COUNTIFS(운전자별!$C:$C,숨김!AD$3,운전자별!$A:$A,숨김!$W4,운전자별!$F:$F,숨김!$X4)</f>
        <v>0</v>
      </c>
      <c r="AE4" s="200">
        <f>COUNTIFS(운전자별!$C:$C,숨김!AE$3,운전자별!$A:$A,숨김!$W4,운전자별!$F:$F,숨김!$X4)</f>
        <v>0</v>
      </c>
      <c r="AF4" s="200">
        <f>COUNTIFS(운전자별!$C:$C,숨김!AF$3,운전자별!$A:$A,숨김!$W4,운전자별!$F:$F,숨김!$X4)</f>
        <v>0</v>
      </c>
      <c r="AG4" s="200">
        <f>COUNTIFS(운전자별!$C:$C,숨김!AG$3,운전자별!$A:$A,숨김!$W4,운전자별!$F:$F,숨김!$X4)</f>
        <v>0</v>
      </c>
      <c r="AH4" s="200">
        <f>COUNTIFS(운전자별!$C:$C,숨김!AH$3,운전자별!$A:$A,숨김!$W4,운전자별!$F:$F,숨김!$X4)</f>
        <v>0</v>
      </c>
      <c r="AI4" s="200">
        <f>COUNTIFS(운전자별!$C:$C,숨김!AI$3,운전자별!$A:$A,숨김!$W4,운전자별!$F:$F,숨김!$X4)</f>
        <v>0</v>
      </c>
      <c r="AJ4" s="204">
        <v>0.97775707752500962</v>
      </c>
      <c r="AK4" s="199" t="s">
        <v>69</v>
      </c>
      <c r="AL4" s="199">
        <v>24</v>
      </c>
      <c r="AM4" s="199" t="s">
        <v>350</v>
      </c>
      <c r="AN4" s="205" t="s">
        <v>351</v>
      </c>
      <c r="AO4" s="206">
        <v>1</v>
      </c>
      <c r="AP4" s="206" cm="1">
        <f t="array" ref="AP4">SUM(($W$4:$W$900=W4)*($AO$4:$AO$900&lt;AO4))+1</f>
        <v>1</v>
      </c>
      <c r="AQ4" s="206" t="str">
        <f>W4&amp;AP4</f>
        <v>강인교통1</v>
      </c>
      <c r="AS4" s="194" t="s">
        <v>63</v>
      </c>
      <c r="AT4" s="195" t="s">
        <v>64</v>
      </c>
      <c r="AU4" s="194">
        <v>1</v>
      </c>
      <c r="AV4" s="207">
        <v>6.2778964938500423E-2</v>
      </c>
      <c r="AW4" s="207">
        <v>0.40881868485508399</v>
      </c>
      <c r="AX4" s="207">
        <v>0.16861151747355468</v>
      </c>
      <c r="AY4" s="208">
        <v>22.067347826086952</v>
      </c>
      <c r="AZ4" s="208">
        <v>2.0250837164652924</v>
      </c>
      <c r="BA4" s="208">
        <v>24.08651435734431</v>
      </c>
      <c r="BB4" s="208">
        <v>2.5403822383684203</v>
      </c>
      <c r="BD4" s="193" t="s">
        <v>0</v>
      </c>
    </row>
    <row r="5" spans="2:67" ht="16.5">
      <c r="B5" s="314" t="s">
        <v>69</v>
      </c>
      <c r="C5" s="193">
        <v>5</v>
      </c>
      <c r="F5" s="193" t="s">
        <v>140</v>
      </c>
      <c r="G5" s="193">
        <v>1.8754618208813343</v>
      </c>
      <c r="H5" s="193">
        <v>2.3251420226782145</v>
      </c>
      <c r="I5" s="193">
        <v>0.23977038444086385</v>
      </c>
      <c r="J5" s="193">
        <v>2</v>
      </c>
      <c r="L5" s="205" t="s">
        <v>139</v>
      </c>
      <c r="M5" s="196">
        <v>67</v>
      </c>
      <c r="N5" s="197">
        <v>150</v>
      </c>
      <c r="O5" s="198">
        <v>0.55704697986577179</v>
      </c>
      <c r="P5" s="198">
        <v>0.22147651006711411</v>
      </c>
      <c r="Q5" s="198">
        <v>0.13422818791946309</v>
      </c>
      <c r="R5" s="198">
        <v>6.0402684563758392E-2</v>
      </c>
      <c r="S5" s="198">
        <v>2.6845637583892617E-2</v>
      </c>
      <c r="T5" s="198">
        <v>0</v>
      </c>
      <c r="U5" s="199" t="s">
        <v>74</v>
      </c>
      <c r="W5" s="200" t="s">
        <v>63</v>
      </c>
      <c r="X5" s="200" t="s">
        <v>96</v>
      </c>
      <c r="Y5" s="201" t="s">
        <v>96</v>
      </c>
      <c r="Z5" s="202">
        <v>13</v>
      </c>
      <c r="AA5" s="199">
        <v>30</v>
      </c>
      <c r="AB5" s="203">
        <v>0.96153846153846156</v>
      </c>
      <c r="AC5" s="200">
        <f>COUNTIFS(운전자별!$C:$C,숨김!AC$3,운전자별!$A:$A,숨김!$W5,운전자별!$F:$F,숨김!$X5)</f>
        <v>0</v>
      </c>
      <c r="AD5" s="200">
        <f>COUNTIFS(운전자별!$C:$C,숨김!AD$3,운전자별!$A:$A,숨김!$W5,운전자별!$F:$F,숨김!$X5)</f>
        <v>0</v>
      </c>
      <c r="AE5" s="200">
        <f>COUNTIFS(운전자별!$C:$C,숨김!AE$3,운전자별!$A:$A,숨김!$W5,운전자별!$F:$F,숨김!$X5)</f>
        <v>0</v>
      </c>
      <c r="AF5" s="200">
        <f>COUNTIFS(운전자별!$C:$C,숨김!AF$3,운전자별!$A:$A,숨김!$W5,운전자별!$F:$F,숨김!$X5)</f>
        <v>0</v>
      </c>
      <c r="AG5" s="200">
        <f>COUNTIFS(운전자별!$C:$C,숨김!AG$3,운전자별!$A:$A,숨김!$W5,운전자별!$F:$F,숨김!$X5)</f>
        <v>0</v>
      </c>
      <c r="AH5" s="200">
        <f>COUNTIFS(운전자별!$C:$C,숨김!AH$3,운전자별!$A:$A,숨김!$W5,운전자별!$F:$F,숨김!$X5)</f>
        <v>0</v>
      </c>
      <c r="AI5" s="200">
        <f>COUNTIFS(운전자별!$C:$C,숨김!AI$3,운전자별!$A:$A,숨김!$W5,운전자별!$F:$F,숨김!$X5)</f>
        <v>0</v>
      </c>
      <c r="AJ5" s="204">
        <v>0.94338651000493123</v>
      </c>
      <c r="AK5" s="199" t="s">
        <v>71</v>
      </c>
      <c r="AL5" s="199">
        <v>9</v>
      </c>
      <c r="AM5" s="199" t="s">
        <v>352</v>
      </c>
      <c r="AN5" s="205" t="s">
        <v>353</v>
      </c>
      <c r="AO5" s="206">
        <v>2</v>
      </c>
      <c r="AP5" s="206" cm="1">
        <f t="array" ref="AP5">SUM(($W$4:$W$900=W5)*($AO$4:$AO$900&lt;AO5))+1</f>
        <v>2</v>
      </c>
      <c r="AQ5" s="206" t="str">
        <f t="shared" ref="AQ5:AQ68" si="0">W5&amp;AP5</f>
        <v>강인교통2</v>
      </c>
      <c r="AS5" s="194" t="s">
        <v>63</v>
      </c>
      <c r="AT5" s="195" t="s">
        <v>96</v>
      </c>
      <c r="AU5" s="194">
        <v>1</v>
      </c>
      <c r="AV5" s="207">
        <v>2.4997381769556209E-2</v>
      </c>
      <c r="AW5" s="207">
        <v>0.41654539255497558</v>
      </c>
      <c r="AX5" s="207">
        <v>0.13993675676950024</v>
      </c>
      <c r="AY5" s="208">
        <v>22.758153846153846</v>
      </c>
      <c r="AZ5" s="208">
        <v>1.4300029155522749</v>
      </c>
      <c r="BA5" s="208">
        <v>22.360623795893019</v>
      </c>
      <c r="BB5" s="208">
        <v>2.4294869503453316</v>
      </c>
    </row>
    <row r="6" spans="2:67" ht="16.5">
      <c r="B6" s="314" t="s">
        <v>71</v>
      </c>
      <c r="C6" s="193">
        <v>4</v>
      </c>
      <c r="F6" s="193" t="s">
        <v>141</v>
      </c>
      <c r="G6" s="193">
        <v>1.6193928632609071</v>
      </c>
      <c r="H6" s="193">
        <v>1.9871057230806348</v>
      </c>
      <c r="I6" s="193">
        <v>0.22706834651554475</v>
      </c>
      <c r="J6" s="193">
        <v>3</v>
      </c>
      <c r="L6" s="205" t="s">
        <v>157</v>
      </c>
      <c r="M6" s="196">
        <v>49</v>
      </c>
      <c r="N6" s="197">
        <v>96</v>
      </c>
      <c r="O6" s="198">
        <v>0.1875</v>
      </c>
      <c r="P6" s="198">
        <v>0.29166666666666669</v>
      </c>
      <c r="Q6" s="198">
        <v>0.22916666666666666</v>
      </c>
      <c r="R6" s="198">
        <v>0.23958333333333334</v>
      </c>
      <c r="S6" s="198">
        <v>5.2083333333333336E-2</v>
      </c>
      <c r="T6" s="198">
        <v>0</v>
      </c>
      <c r="U6" s="199" t="s">
        <v>71</v>
      </c>
      <c r="W6" s="200" t="s">
        <v>63</v>
      </c>
      <c r="X6" s="200" t="s">
        <v>97</v>
      </c>
      <c r="Y6" s="201" t="s">
        <v>97</v>
      </c>
      <c r="Z6" s="202">
        <v>8</v>
      </c>
      <c r="AA6" s="199">
        <v>23</v>
      </c>
      <c r="AB6" s="203">
        <v>1.1979166666666667</v>
      </c>
      <c r="AC6" s="200">
        <f>COUNTIFS(운전자별!$C:$C,숨김!AC$3,운전자별!$A:$A,숨김!$W6,운전자별!$F:$F,숨김!$X6)</f>
        <v>0</v>
      </c>
      <c r="AD6" s="200">
        <f>COUNTIFS(운전자별!$C:$C,숨김!AD$3,운전자별!$A:$A,숨김!$W6,운전자별!$F:$F,숨김!$X6)</f>
        <v>0</v>
      </c>
      <c r="AE6" s="200">
        <f>COUNTIFS(운전자별!$C:$C,숨김!AE$3,운전자별!$A:$A,숨김!$W6,운전자별!$F:$F,숨김!$X6)</f>
        <v>0</v>
      </c>
      <c r="AF6" s="200">
        <f>COUNTIFS(운전자별!$C:$C,숨김!AF$3,운전자별!$A:$A,숨김!$W6,운전자별!$F:$F,숨김!$X6)</f>
        <v>0</v>
      </c>
      <c r="AG6" s="200">
        <f>COUNTIFS(운전자별!$C:$C,숨김!AG$3,운전자별!$A:$A,숨김!$W6,운전자별!$F:$F,숨김!$X6)</f>
        <v>0</v>
      </c>
      <c r="AH6" s="200">
        <f>COUNTIFS(운전자별!$C:$C,숨김!AH$3,운전자별!$A:$A,숨김!$W6,운전자별!$F:$F,숨김!$X6)</f>
        <v>0</v>
      </c>
      <c r="AI6" s="200">
        <f>COUNTIFS(운전자별!$C:$C,숨김!AI$3,운전자별!$A:$A,숨김!$W6,운전자별!$F:$F,숨김!$X6)</f>
        <v>0</v>
      </c>
      <c r="AJ6" s="204">
        <v>0.96169711272031932</v>
      </c>
      <c r="AK6" s="199" t="s">
        <v>69</v>
      </c>
      <c r="AL6" s="199">
        <v>44</v>
      </c>
      <c r="AM6" s="199" t="s">
        <v>354</v>
      </c>
      <c r="AN6" s="205" t="s">
        <v>355</v>
      </c>
      <c r="AO6" s="206">
        <v>3</v>
      </c>
      <c r="AP6" s="206" cm="1">
        <f t="array" ref="AP6">SUM(($W$4:$W$900=W6)*($AO$4:$AO$900&lt;AO6))+1</f>
        <v>3</v>
      </c>
      <c r="AQ6" s="206" t="str">
        <f t="shared" si="0"/>
        <v>강인교통3</v>
      </c>
      <c r="AS6" s="194" t="s">
        <v>63</v>
      </c>
      <c r="AT6" s="195" t="s">
        <v>97</v>
      </c>
      <c r="AU6" s="194">
        <v>1</v>
      </c>
      <c r="AV6" s="207">
        <v>3.9922266969322405E-2</v>
      </c>
      <c r="AW6" s="207">
        <v>0.41243454300114496</v>
      </c>
      <c r="AX6" s="207">
        <v>0.13785110007534288</v>
      </c>
      <c r="AY6" s="208">
        <v>21.869285714285713</v>
      </c>
      <c r="AZ6" s="208">
        <v>0.90133411587724199</v>
      </c>
      <c r="BA6" s="208">
        <v>18.89463368838959</v>
      </c>
      <c r="BB6" s="208">
        <v>2.6762872736682759</v>
      </c>
      <c r="BD6" s="193" t="s">
        <v>63</v>
      </c>
      <c r="BE6" s="193">
        <v>4</v>
      </c>
      <c r="BF6" s="193">
        <v>55</v>
      </c>
    </row>
    <row r="7" spans="2:67" ht="16.5">
      <c r="B7" s="314" t="s">
        <v>72</v>
      </c>
      <c r="C7" s="193">
        <v>3</v>
      </c>
      <c r="F7" s="193" t="s">
        <v>142</v>
      </c>
      <c r="G7" s="193">
        <v>1.6245051003765973</v>
      </c>
      <c r="H7" s="193">
        <v>1.9817002367384087</v>
      </c>
      <c r="I7" s="193">
        <v>0.21987935666007163</v>
      </c>
      <c r="J7" s="193">
        <v>4</v>
      </c>
      <c r="L7" s="205" t="s">
        <v>154</v>
      </c>
      <c r="M7" s="196">
        <v>48</v>
      </c>
      <c r="N7" s="197">
        <v>112</v>
      </c>
      <c r="O7" s="198">
        <v>0.30357142857142855</v>
      </c>
      <c r="P7" s="198">
        <v>0.3392857142857143</v>
      </c>
      <c r="Q7" s="198">
        <v>0.20535714285714285</v>
      </c>
      <c r="R7" s="198">
        <v>0.10714285714285714</v>
      </c>
      <c r="S7" s="198">
        <v>3.5714285714285712E-2</v>
      </c>
      <c r="T7" s="198">
        <v>8.9285714285714281E-3</v>
      </c>
      <c r="U7" s="199" t="s">
        <v>69</v>
      </c>
      <c r="W7" s="200" t="s">
        <v>63</v>
      </c>
      <c r="X7" s="200" t="s">
        <v>98</v>
      </c>
      <c r="Y7" s="201" t="s">
        <v>98</v>
      </c>
      <c r="Z7" s="202">
        <v>5</v>
      </c>
      <c r="AA7" s="199">
        <v>16</v>
      </c>
      <c r="AB7" s="203">
        <v>1.3333333333333333</v>
      </c>
      <c r="AC7" s="200">
        <f>COUNTIFS(운전자별!$C:$C,숨김!AC$3,운전자별!$A:$A,숨김!$W7,운전자별!$F:$F,숨김!$X7)</f>
        <v>0</v>
      </c>
      <c r="AD7" s="200">
        <f>COUNTIFS(운전자별!$C:$C,숨김!AD$3,운전자별!$A:$A,숨김!$W7,운전자별!$F:$F,숨김!$X7)</f>
        <v>0</v>
      </c>
      <c r="AE7" s="200">
        <f>COUNTIFS(운전자별!$C:$C,숨김!AE$3,운전자별!$A:$A,숨김!$W7,운전자별!$F:$F,숨김!$X7)</f>
        <v>0</v>
      </c>
      <c r="AF7" s="200">
        <f>COUNTIFS(운전자별!$C:$C,숨김!AF$3,운전자별!$A:$A,숨김!$W7,운전자별!$F:$F,숨김!$X7)</f>
        <v>0</v>
      </c>
      <c r="AG7" s="200">
        <f>COUNTIFS(운전자별!$C:$C,숨김!AG$3,운전자별!$A:$A,숨김!$W7,운전자별!$F:$F,숨김!$X7)</f>
        <v>0</v>
      </c>
      <c r="AH7" s="200">
        <f>COUNTIFS(운전자별!$C:$C,숨김!AH$3,운전자별!$A:$A,숨김!$W7,운전자별!$F:$F,숨김!$X7)</f>
        <v>0</v>
      </c>
      <c r="AI7" s="200">
        <f>COUNTIFS(운전자별!$C:$C,숨김!AI$3,운전자별!$A:$A,숨김!$W7,운전자별!$F:$F,숨김!$X7)</f>
        <v>0</v>
      </c>
      <c r="AJ7" s="204">
        <v>0.95801739231645278</v>
      </c>
      <c r="AK7" s="199" t="s">
        <v>69</v>
      </c>
      <c r="AL7" s="199">
        <v>55</v>
      </c>
      <c r="AM7" s="199" t="s">
        <v>356</v>
      </c>
      <c r="AN7" s="205" t="s">
        <v>357</v>
      </c>
      <c r="AO7" s="206">
        <v>4</v>
      </c>
      <c r="AP7" s="206" cm="1">
        <f t="array" ref="AP7">SUM(($W$4:$W$900=W7)*($AO$4:$AO$900&lt;AO7))+1</f>
        <v>4</v>
      </c>
      <c r="AQ7" s="206" t="str">
        <f t="shared" si="0"/>
        <v>강인교통4</v>
      </c>
      <c r="AS7" s="194" t="s">
        <v>63</v>
      </c>
      <c r="AT7" s="195" t="s">
        <v>98</v>
      </c>
      <c r="AU7" s="194">
        <v>1</v>
      </c>
      <c r="AV7" s="207">
        <v>3.3409697729386366E-2</v>
      </c>
      <c r="AW7" s="207">
        <v>0.42245958544705575</v>
      </c>
      <c r="AX7" s="207">
        <v>0.17553892111319783</v>
      </c>
      <c r="AY7" s="208">
        <v>22.303000000000001</v>
      </c>
      <c r="AZ7" s="208">
        <v>2.7604405035670854</v>
      </c>
      <c r="BA7" s="208">
        <v>34.279652071569444</v>
      </c>
      <c r="BB7" s="208">
        <v>2.2527317374790212</v>
      </c>
      <c r="BD7" s="193" t="s">
        <v>139</v>
      </c>
      <c r="BE7" s="193">
        <v>4</v>
      </c>
      <c r="BF7" s="193">
        <v>66</v>
      </c>
    </row>
    <row r="8" spans="2:67" ht="16.5">
      <c r="B8" s="314" t="s">
        <v>70</v>
      </c>
      <c r="C8" s="193">
        <v>2</v>
      </c>
      <c r="F8" s="193" t="s">
        <v>143</v>
      </c>
      <c r="G8" s="193">
        <v>2.1137725971480705</v>
      </c>
      <c r="H8" s="193">
        <v>2.5645341984885355</v>
      </c>
      <c r="I8" s="193">
        <v>0.21324980839880237</v>
      </c>
      <c r="J8" s="193">
        <v>5</v>
      </c>
      <c r="L8" s="205" t="s">
        <v>162</v>
      </c>
      <c r="M8" s="196">
        <v>46</v>
      </c>
      <c r="N8" s="197">
        <v>103</v>
      </c>
      <c r="O8" s="198">
        <v>0.11650485436893204</v>
      </c>
      <c r="P8" s="198">
        <v>0.1553398058252427</v>
      </c>
      <c r="Q8" s="198">
        <v>0.35922330097087379</v>
      </c>
      <c r="R8" s="198">
        <v>0.20388349514563106</v>
      </c>
      <c r="S8" s="198">
        <v>0.11650485436893204</v>
      </c>
      <c r="T8" s="198">
        <v>4.8543689320388349E-2</v>
      </c>
      <c r="U8" s="199" t="s">
        <v>71</v>
      </c>
      <c r="W8" s="200" t="s">
        <v>139</v>
      </c>
      <c r="X8" s="200" t="s">
        <v>175</v>
      </c>
      <c r="Y8" s="201" t="s">
        <v>175</v>
      </c>
      <c r="Z8" s="202">
        <v>28</v>
      </c>
      <c r="AA8" s="199">
        <v>70</v>
      </c>
      <c r="AB8" s="203">
        <v>1.0416666666666665</v>
      </c>
      <c r="AC8" s="200">
        <f>COUNTIFS(운전자별!$C:$C,숨김!AC$3,운전자별!$A:$A,숨김!$W8,운전자별!$F:$F,숨김!$X8)</f>
        <v>0</v>
      </c>
      <c r="AD8" s="200">
        <f>COUNTIFS(운전자별!$C:$C,숨김!AD$3,운전자별!$A:$A,숨김!$W8,운전자별!$F:$F,숨김!$X8)</f>
        <v>0</v>
      </c>
      <c r="AE8" s="200">
        <f>COUNTIFS(운전자별!$C:$C,숨김!AE$3,운전자별!$A:$A,숨김!$W8,운전자별!$F:$F,숨김!$X8)</f>
        <v>0</v>
      </c>
      <c r="AF8" s="200">
        <f>COUNTIFS(운전자별!$C:$C,숨김!AF$3,운전자별!$A:$A,숨김!$W8,운전자별!$F:$F,숨김!$X8)</f>
        <v>0</v>
      </c>
      <c r="AG8" s="200">
        <f>COUNTIFS(운전자별!$C:$C,숨김!AG$3,운전자별!$A:$A,숨김!$W8,운전자별!$F:$F,숨김!$X8)</f>
        <v>0</v>
      </c>
      <c r="AH8" s="200">
        <f>COUNTIFS(운전자별!$C:$C,숨김!AH$3,운전자별!$A:$A,숨김!$W8,운전자별!$F:$F,숨김!$X8)</f>
        <v>0</v>
      </c>
      <c r="AI8" s="200">
        <f>COUNTIFS(운전자별!$C:$C,숨김!AI$3,운전자별!$A:$A,숨김!$W8,운전자별!$F:$F,숨김!$X8)</f>
        <v>0</v>
      </c>
      <c r="AJ8" s="204">
        <v>1.0035025814825611</v>
      </c>
      <c r="AK8" s="199" t="s">
        <v>74</v>
      </c>
      <c r="AL8" s="199">
        <v>17</v>
      </c>
      <c r="AM8" s="199" t="s">
        <v>358</v>
      </c>
      <c r="AN8" s="205" t="s">
        <v>359</v>
      </c>
      <c r="AO8" s="206">
        <v>5</v>
      </c>
      <c r="AP8" s="206" cm="1">
        <f t="array" ref="AP8">SUM(($W$4:$W$900=W8)*($AO$4:$AO$900&lt;AO8))+1</f>
        <v>1</v>
      </c>
      <c r="AQ8" s="206" t="str">
        <f t="shared" si="0"/>
        <v>강인여객1</v>
      </c>
      <c r="AS8" s="194" t="s">
        <v>63</v>
      </c>
      <c r="AT8" s="195" t="s">
        <v>99</v>
      </c>
      <c r="AU8" s="194">
        <v>1</v>
      </c>
      <c r="AV8" s="207">
        <v>8.8844439637456044E-2</v>
      </c>
      <c r="AW8" s="207">
        <v>0.44904534891181735</v>
      </c>
      <c r="AX8" s="207">
        <v>0.19533393223597251</v>
      </c>
      <c r="AY8" s="208">
        <v>24.977999999999998</v>
      </c>
      <c r="AZ8" s="208">
        <v>4.4849399359541469</v>
      </c>
      <c r="BA8" s="208">
        <v>50.586479886751853</v>
      </c>
      <c r="BB8" s="208">
        <v>2.2862497976587228</v>
      </c>
      <c r="BD8" s="193" t="s">
        <v>157</v>
      </c>
      <c r="BE8" s="193">
        <v>6</v>
      </c>
      <c r="BF8" s="193">
        <v>48</v>
      </c>
    </row>
    <row r="9" spans="2:67" ht="16.5">
      <c r="B9" s="314" t="s">
        <v>73</v>
      </c>
      <c r="C9" s="193">
        <v>1</v>
      </c>
      <c r="F9" s="193" t="s">
        <v>144</v>
      </c>
      <c r="G9" s="193">
        <v>2.1056171949687608</v>
      </c>
      <c r="H9" s="193">
        <v>2.5457783596186681</v>
      </c>
      <c r="I9" s="193">
        <v>0.20904139921617504</v>
      </c>
      <c r="J9" s="193">
        <v>6</v>
      </c>
      <c r="L9" s="205" t="s">
        <v>140</v>
      </c>
      <c r="M9" s="196">
        <v>57</v>
      </c>
      <c r="N9" s="197">
        <v>125</v>
      </c>
      <c r="O9" s="198">
        <v>0.47199999999999998</v>
      </c>
      <c r="P9" s="198">
        <v>0.184</v>
      </c>
      <c r="Q9" s="198">
        <v>0.16800000000000001</v>
      </c>
      <c r="R9" s="198">
        <v>0.128</v>
      </c>
      <c r="S9" s="198">
        <v>2.4E-2</v>
      </c>
      <c r="T9" s="198">
        <v>2.4E-2</v>
      </c>
      <c r="U9" s="199" t="s">
        <v>69</v>
      </c>
      <c r="W9" s="200" t="s">
        <v>139</v>
      </c>
      <c r="X9" s="200" t="s">
        <v>176</v>
      </c>
      <c r="Y9" s="201" t="s">
        <v>176</v>
      </c>
      <c r="Z9" s="202">
        <v>18</v>
      </c>
      <c r="AA9" s="199">
        <v>43</v>
      </c>
      <c r="AB9" s="203">
        <v>0.99537037037037046</v>
      </c>
      <c r="AC9" s="200">
        <f>COUNTIFS(운전자별!$C:$C,숨김!AC$3,운전자별!$A:$A,숨김!$W9,운전자별!$F:$F,숨김!$X9)</f>
        <v>0</v>
      </c>
      <c r="AD9" s="200">
        <f>COUNTIFS(운전자별!$C:$C,숨김!AD$3,운전자별!$A:$A,숨김!$W9,운전자별!$F:$F,숨김!$X9)</f>
        <v>0</v>
      </c>
      <c r="AE9" s="200">
        <f>COUNTIFS(운전자별!$C:$C,숨김!AE$3,운전자별!$A:$A,숨김!$W9,운전자별!$F:$F,숨김!$X9)</f>
        <v>0</v>
      </c>
      <c r="AF9" s="200">
        <f>COUNTIFS(운전자별!$C:$C,숨김!AF$3,운전자별!$A:$A,숨김!$W9,운전자별!$F:$F,숨김!$X9)</f>
        <v>0</v>
      </c>
      <c r="AG9" s="200">
        <f>COUNTIFS(운전자별!$C:$C,숨김!AG$3,운전자별!$A:$A,숨김!$W9,운전자별!$F:$F,숨김!$X9)</f>
        <v>0</v>
      </c>
      <c r="AH9" s="200">
        <f>COUNTIFS(운전자별!$C:$C,숨김!AH$3,운전자별!$A:$A,숨김!$W9,운전자별!$F:$F,숨김!$X9)</f>
        <v>0</v>
      </c>
      <c r="AI9" s="200">
        <f>COUNTIFS(운전자별!$C:$C,숨김!AI$3,운전자별!$A:$A,숨김!$W9,운전자별!$F:$F,숨김!$X9)</f>
        <v>0</v>
      </c>
      <c r="AJ9" s="204">
        <v>1.0485974025566391</v>
      </c>
      <c r="AK9" s="199" t="s">
        <v>74</v>
      </c>
      <c r="AL9" s="199">
        <v>4</v>
      </c>
      <c r="AM9" s="199" t="s">
        <v>360</v>
      </c>
      <c r="AN9" s="205" t="s">
        <v>361</v>
      </c>
      <c r="AO9" s="206">
        <v>6</v>
      </c>
      <c r="AP9" s="206" cm="1">
        <f t="array" ref="AP9">SUM(($W$4:$W$900=W9)*($AO$4:$AO$900&lt;AO9))+1</f>
        <v>2</v>
      </c>
      <c r="AQ9" s="206" t="str">
        <f t="shared" si="0"/>
        <v>강인여객2</v>
      </c>
      <c r="AS9" s="194" t="s">
        <v>63</v>
      </c>
      <c r="AT9" s="195" t="s">
        <v>100</v>
      </c>
      <c r="AU9" s="194">
        <v>1</v>
      </c>
      <c r="AV9" s="207">
        <v>4.6311514272893858E-2</v>
      </c>
      <c r="AW9" s="207">
        <v>0.4135383278134645</v>
      </c>
      <c r="AX9" s="207">
        <v>0.15619330890811217</v>
      </c>
      <c r="AY9" s="208">
        <v>22.410568627450981</v>
      </c>
      <c r="AZ9" s="208">
        <v>1.775297089243036</v>
      </c>
      <c r="BA9" s="208">
        <v>24.131159012097406</v>
      </c>
      <c r="BB9" s="208">
        <v>2.4910015070314531</v>
      </c>
      <c r="BD9" s="193" t="s">
        <v>154</v>
      </c>
      <c r="BE9" s="193">
        <v>12</v>
      </c>
      <c r="BF9" s="193">
        <v>48</v>
      </c>
    </row>
    <row r="10" spans="2:67" ht="16.5">
      <c r="C10" s="193">
        <v>0</v>
      </c>
      <c r="F10" s="193" t="s">
        <v>145</v>
      </c>
      <c r="G10" s="193">
        <v>1.8094563791853695</v>
      </c>
      <c r="H10" s="193">
        <v>2.1869516418022958</v>
      </c>
      <c r="I10" s="193">
        <v>0.20862357720216362</v>
      </c>
      <c r="J10" s="193">
        <v>7</v>
      </c>
      <c r="L10" s="205" t="s">
        <v>147</v>
      </c>
      <c r="M10" s="196">
        <v>106</v>
      </c>
      <c r="N10" s="197">
        <v>250</v>
      </c>
      <c r="O10" s="198">
        <v>0.36799999999999999</v>
      </c>
      <c r="P10" s="198">
        <v>0.20399999999999999</v>
      </c>
      <c r="Q10" s="198">
        <v>0.23599999999999999</v>
      </c>
      <c r="R10" s="198">
        <v>0.112</v>
      </c>
      <c r="S10" s="198">
        <v>0.06</v>
      </c>
      <c r="T10" s="198">
        <v>0.02</v>
      </c>
      <c r="U10" s="199" t="s">
        <v>69</v>
      </c>
      <c r="W10" s="200" t="s">
        <v>139</v>
      </c>
      <c r="X10" s="200" t="s">
        <v>177</v>
      </c>
      <c r="Y10" s="201" t="s">
        <v>177</v>
      </c>
      <c r="Z10" s="202">
        <v>8</v>
      </c>
      <c r="AA10" s="199">
        <v>19</v>
      </c>
      <c r="AB10" s="203">
        <v>0.98958333333333337</v>
      </c>
      <c r="AC10" s="200">
        <f>COUNTIFS(운전자별!$C:$C,숨김!AC$3,운전자별!$A:$A,숨김!$W10,운전자별!$F:$F,숨김!$X10)</f>
        <v>0</v>
      </c>
      <c r="AD10" s="200">
        <f>COUNTIFS(운전자별!$C:$C,숨김!AD$3,운전자별!$A:$A,숨김!$W10,운전자별!$F:$F,숨김!$X10)</f>
        <v>0</v>
      </c>
      <c r="AE10" s="200">
        <f>COUNTIFS(운전자별!$C:$C,숨김!AE$3,운전자별!$A:$A,숨김!$W10,운전자별!$F:$F,숨김!$X10)</f>
        <v>0</v>
      </c>
      <c r="AF10" s="200">
        <f>COUNTIFS(운전자별!$C:$C,숨김!AF$3,운전자별!$A:$A,숨김!$W10,운전자별!$F:$F,숨김!$X10)</f>
        <v>0</v>
      </c>
      <c r="AG10" s="200">
        <f>COUNTIFS(운전자별!$C:$C,숨김!AG$3,운전자별!$A:$A,숨김!$W10,운전자별!$F:$F,숨김!$X10)</f>
        <v>0</v>
      </c>
      <c r="AH10" s="200">
        <f>COUNTIFS(운전자별!$C:$C,숨김!AH$3,운전자별!$A:$A,숨김!$W10,운전자별!$F:$F,숨김!$X10)</f>
        <v>0</v>
      </c>
      <c r="AI10" s="200">
        <f>COUNTIFS(운전자별!$C:$C,숨김!AI$3,운전자별!$A:$A,숨김!$W10,운전자별!$F:$F,숨김!$X10)</f>
        <v>0</v>
      </c>
      <c r="AJ10" s="204">
        <v>0.95920542446780532</v>
      </c>
      <c r="AK10" s="199" t="s">
        <v>69</v>
      </c>
      <c r="AL10" s="199">
        <v>51</v>
      </c>
      <c r="AM10" s="199" t="s">
        <v>362</v>
      </c>
      <c r="AN10" s="205" t="s">
        <v>363</v>
      </c>
      <c r="AO10" s="206">
        <v>7</v>
      </c>
      <c r="AP10" s="206" cm="1">
        <f t="array" ref="AP10">SUM(($W$4:$W$900=W10)*($AO$4:$AO$900&lt;AO10))+1</f>
        <v>3</v>
      </c>
      <c r="AQ10" s="206" t="str">
        <f t="shared" si="0"/>
        <v>강인여객3</v>
      </c>
      <c r="AS10" s="194" t="s">
        <v>139</v>
      </c>
      <c r="AT10" s="195" t="s">
        <v>175</v>
      </c>
      <c r="AU10" s="194">
        <v>1</v>
      </c>
      <c r="AV10" s="207">
        <v>7.1838157954911483E-2</v>
      </c>
      <c r="AW10" s="207">
        <v>0.42223470101076843</v>
      </c>
      <c r="AX10" s="207">
        <v>0.24464059252028597</v>
      </c>
      <c r="AY10" s="208">
        <v>20.183958333333333</v>
      </c>
      <c r="AZ10" s="208">
        <v>5.0789215066556785</v>
      </c>
      <c r="BA10" s="208">
        <v>70.520142350760992</v>
      </c>
      <c r="BB10" s="208">
        <v>1.6949429106640221</v>
      </c>
      <c r="BD10" s="193" t="s">
        <v>162</v>
      </c>
      <c r="BE10" s="193">
        <v>7</v>
      </c>
      <c r="BF10" s="193">
        <v>46</v>
      </c>
    </row>
    <row r="11" spans="2:67" ht="16.5">
      <c r="F11" s="193" t="s">
        <v>146</v>
      </c>
      <c r="G11" s="193">
        <v>2.1215573252044813</v>
      </c>
      <c r="H11" s="193">
        <v>2.558475990121877</v>
      </c>
      <c r="I11" s="193">
        <v>0.20594242716269018</v>
      </c>
      <c r="J11" s="193">
        <v>8</v>
      </c>
      <c r="L11" s="205" t="s">
        <v>163</v>
      </c>
      <c r="M11" s="196">
        <v>26</v>
      </c>
      <c r="N11" s="197">
        <v>49</v>
      </c>
      <c r="O11" s="198">
        <v>4.0816326530612242E-2</v>
      </c>
      <c r="P11" s="198">
        <v>6.1224489795918366E-2</v>
      </c>
      <c r="Q11" s="198">
        <v>0.51020408163265307</v>
      </c>
      <c r="R11" s="198">
        <v>0.30612244897959184</v>
      </c>
      <c r="S11" s="198">
        <v>4.0816326530612242E-2</v>
      </c>
      <c r="T11" s="198">
        <v>4.0816326530612242E-2</v>
      </c>
      <c r="U11" s="199" t="s">
        <v>71</v>
      </c>
      <c r="W11" s="200" t="s">
        <v>139</v>
      </c>
      <c r="X11" s="200" t="s">
        <v>178</v>
      </c>
      <c r="Y11" s="201" t="s">
        <v>178</v>
      </c>
      <c r="Z11" s="202">
        <v>6</v>
      </c>
      <c r="AA11" s="199">
        <v>16</v>
      </c>
      <c r="AB11" s="203">
        <v>1.1111111111111112</v>
      </c>
      <c r="AC11" s="200">
        <f>COUNTIFS(운전자별!$C:$C,숨김!AC$3,운전자별!$A:$A,숨김!$W11,운전자별!$F:$F,숨김!$X11)</f>
        <v>0</v>
      </c>
      <c r="AD11" s="200">
        <f>COUNTIFS(운전자별!$C:$C,숨김!AD$3,운전자별!$A:$A,숨김!$W11,운전자별!$F:$F,숨김!$X11)</f>
        <v>0</v>
      </c>
      <c r="AE11" s="200">
        <f>COUNTIFS(운전자별!$C:$C,숨김!AE$3,운전자별!$A:$A,숨김!$W11,운전자별!$F:$F,숨김!$X11)</f>
        <v>0</v>
      </c>
      <c r="AF11" s="200">
        <f>COUNTIFS(운전자별!$C:$C,숨김!AF$3,운전자별!$A:$A,숨김!$W11,운전자별!$F:$F,숨김!$X11)</f>
        <v>0</v>
      </c>
      <c r="AG11" s="200">
        <f>COUNTIFS(운전자별!$C:$C,숨김!AG$3,운전자별!$A:$A,숨김!$W11,운전자별!$F:$F,숨김!$X11)</f>
        <v>0</v>
      </c>
      <c r="AH11" s="200">
        <f>COUNTIFS(운전자별!$C:$C,숨김!AH$3,운전자별!$A:$A,숨김!$W11,운전자별!$F:$F,숨김!$X11)</f>
        <v>0</v>
      </c>
      <c r="AI11" s="200">
        <f>COUNTIFS(운전자별!$C:$C,숨김!AI$3,운전자별!$A:$A,숨김!$W11,운전자별!$F:$F,숨김!$X11)</f>
        <v>0</v>
      </c>
      <c r="AJ11" s="204">
        <v>1.0264576609392586</v>
      </c>
      <c r="AK11" s="199" t="s">
        <v>74</v>
      </c>
      <c r="AL11" s="199">
        <v>7</v>
      </c>
      <c r="AM11" s="199" t="s">
        <v>364</v>
      </c>
      <c r="AN11" s="205" t="s">
        <v>365</v>
      </c>
      <c r="AO11" s="206">
        <v>8</v>
      </c>
      <c r="AP11" s="206" cm="1">
        <f t="array" ref="AP11">SUM(($W$4:$W$900=W11)*($AO$4:$AO$900&lt;AO11))+1</f>
        <v>4</v>
      </c>
      <c r="AQ11" s="206" t="str">
        <f t="shared" si="0"/>
        <v>강인여객4</v>
      </c>
      <c r="AS11" s="194" t="s">
        <v>139</v>
      </c>
      <c r="AT11" s="195" t="s">
        <v>176</v>
      </c>
      <c r="AU11" s="194">
        <v>1</v>
      </c>
      <c r="AV11" s="207">
        <v>9.2291408694588864E-2</v>
      </c>
      <c r="AW11" s="207">
        <v>0.45018897025048032</v>
      </c>
      <c r="AX11" s="207">
        <v>0.21788062227600094</v>
      </c>
      <c r="AY11" s="208">
        <v>21.492529411764707</v>
      </c>
      <c r="AZ11" s="208">
        <v>5.3155674944750331</v>
      </c>
      <c r="BA11" s="208">
        <v>72.375914557536646</v>
      </c>
      <c r="BB11" s="208">
        <v>1.6925242491798287</v>
      </c>
      <c r="BD11" s="193" t="s">
        <v>140</v>
      </c>
      <c r="BE11" s="193">
        <v>6</v>
      </c>
      <c r="BF11" s="193">
        <v>57</v>
      </c>
    </row>
    <row r="12" spans="2:67" ht="16.5">
      <c r="F12" s="193" t="s">
        <v>147</v>
      </c>
      <c r="G12" s="193">
        <v>1.9244754801457915</v>
      </c>
      <c r="H12" s="193">
        <v>2.3203603114085731</v>
      </c>
      <c r="I12" s="193">
        <v>0.20571050935540658</v>
      </c>
      <c r="J12" s="193">
        <v>9</v>
      </c>
      <c r="L12" s="205" t="s">
        <v>152</v>
      </c>
      <c r="M12" s="196">
        <v>60</v>
      </c>
      <c r="N12" s="197">
        <v>110</v>
      </c>
      <c r="O12" s="198">
        <v>0.30275229357798167</v>
      </c>
      <c r="P12" s="198">
        <v>0.27522935779816515</v>
      </c>
      <c r="Q12" s="198">
        <v>0.21100917431192662</v>
      </c>
      <c r="R12" s="198">
        <v>0.12844036697247707</v>
      </c>
      <c r="S12" s="198">
        <v>3.669724770642202E-2</v>
      </c>
      <c r="T12" s="198">
        <v>4.5871559633027525E-2</v>
      </c>
      <c r="U12" s="199" t="s">
        <v>69</v>
      </c>
      <c r="W12" s="200" t="s">
        <v>157</v>
      </c>
      <c r="X12" s="200" t="s">
        <v>179</v>
      </c>
      <c r="Y12" s="201" t="s">
        <v>179</v>
      </c>
      <c r="Z12" s="202">
        <v>11</v>
      </c>
      <c r="AA12" s="199">
        <v>25</v>
      </c>
      <c r="AB12" s="203">
        <v>0.94696969696969702</v>
      </c>
      <c r="AC12" s="200">
        <f>COUNTIFS(운전자별!$C:$C,숨김!AC$3,운전자별!$A:$A,숨김!$W12,운전자별!$F:$F,숨김!$X12)</f>
        <v>0</v>
      </c>
      <c r="AD12" s="200">
        <f>COUNTIFS(운전자별!$C:$C,숨김!AD$3,운전자별!$A:$A,숨김!$W12,운전자별!$F:$F,숨김!$X12)</f>
        <v>0</v>
      </c>
      <c r="AE12" s="200">
        <f>COUNTIFS(운전자별!$C:$C,숨김!AE$3,운전자별!$A:$A,숨김!$W12,운전자별!$F:$F,숨김!$X12)</f>
        <v>0</v>
      </c>
      <c r="AF12" s="200">
        <f>COUNTIFS(운전자별!$C:$C,숨김!AF$3,운전자별!$A:$A,숨김!$W12,운전자별!$F:$F,숨김!$X12)</f>
        <v>0</v>
      </c>
      <c r="AG12" s="200">
        <f>COUNTIFS(운전자별!$C:$C,숨김!AG$3,운전자별!$A:$A,숨김!$W12,운전자별!$F:$F,숨김!$X12)</f>
        <v>0</v>
      </c>
      <c r="AH12" s="200">
        <f>COUNTIFS(운전자별!$C:$C,숨김!AH$3,운전자별!$A:$A,숨김!$W12,운전자별!$F:$F,숨김!$X12)</f>
        <v>0</v>
      </c>
      <c r="AI12" s="200">
        <f>COUNTIFS(운전자별!$C:$C,숨김!AI$3,운전자별!$A:$A,숨김!$W12,운전자별!$F:$F,숨김!$X12)</f>
        <v>0</v>
      </c>
      <c r="AJ12" s="204">
        <v>0.9611217826371794</v>
      </c>
      <c r="AK12" s="199" t="s">
        <v>69</v>
      </c>
      <c r="AL12" s="199">
        <v>45</v>
      </c>
      <c r="AM12" s="199" t="s">
        <v>366</v>
      </c>
      <c r="AN12" s="205" t="s">
        <v>367</v>
      </c>
      <c r="AO12" s="206">
        <v>9</v>
      </c>
      <c r="AP12" s="206" cm="1">
        <f t="array" ref="AP12">SUM(($W$4:$W$900=W12)*($AO$4:$AO$900&lt;AO12))+1</f>
        <v>1</v>
      </c>
      <c r="AQ12" s="206" t="str">
        <f t="shared" si="0"/>
        <v>강화교통1</v>
      </c>
      <c r="AS12" s="194" t="s">
        <v>139</v>
      </c>
      <c r="AT12" s="195" t="s">
        <v>177</v>
      </c>
      <c r="AU12" s="194">
        <v>1</v>
      </c>
      <c r="AV12" s="207">
        <v>1.8128085741823979E-2</v>
      </c>
      <c r="AW12" s="207">
        <v>0.3931413319378278</v>
      </c>
      <c r="AX12" s="207">
        <v>0.21376913901822775</v>
      </c>
      <c r="AY12" s="208">
        <v>19.474999999999998</v>
      </c>
      <c r="AZ12" s="208">
        <v>5.0707664920624929</v>
      </c>
      <c r="BA12" s="208">
        <v>96.231271956067317</v>
      </c>
      <c r="BB12" s="208">
        <v>2.0050704626049076</v>
      </c>
      <c r="BD12" s="193" t="s">
        <v>147</v>
      </c>
      <c r="BE12" s="193">
        <v>5</v>
      </c>
      <c r="BF12" s="193">
        <v>106</v>
      </c>
    </row>
    <row r="13" spans="2:67" ht="16.5">
      <c r="F13" s="193" t="s">
        <v>148</v>
      </c>
      <c r="G13" s="193">
        <v>1.6200035645275037</v>
      </c>
      <c r="H13" s="193">
        <v>1.9459625369615692</v>
      </c>
      <c r="I13" s="193">
        <v>0.20120879951837378</v>
      </c>
      <c r="J13" s="193">
        <v>10</v>
      </c>
      <c r="L13" s="205" t="s">
        <v>155</v>
      </c>
      <c r="M13" s="196">
        <v>48</v>
      </c>
      <c r="N13" s="197">
        <v>103</v>
      </c>
      <c r="O13" s="198">
        <v>0.30097087378640774</v>
      </c>
      <c r="P13" s="198">
        <v>0.29126213592233008</v>
      </c>
      <c r="Q13" s="198">
        <v>0.25242718446601942</v>
      </c>
      <c r="R13" s="198">
        <v>0.13592233009708737</v>
      </c>
      <c r="S13" s="198">
        <v>1.9417475728155338E-2</v>
      </c>
      <c r="T13" s="198">
        <v>0</v>
      </c>
      <c r="U13" s="199" t="s">
        <v>69</v>
      </c>
      <c r="W13" s="200" t="s">
        <v>157</v>
      </c>
      <c r="X13" s="200" t="s">
        <v>180</v>
      </c>
      <c r="Y13" s="201" t="s">
        <v>180</v>
      </c>
      <c r="Z13" s="202">
        <v>5</v>
      </c>
      <c r="AA13" s="199">
        <v>17</v>
      </c>
      <c r="AB13" s="203">
        <v>1.4166666666666667</v>
      </c>
      <c r="AC13" s="200">
        <f>COUNTIFS(운전자별!$C:$C,숨김!AC$3,운전자별!$A:$A,숨김!$W13,운전자별!$F:$F,숨김!$X13)</f>
        <v>0</v>
      </c>
      <c r="AD13" s="200">
        <f>COUNTIFS(운전자별!$C:$C,숨김!AD$3,운전자별!$A:$A,숨김!$W13,운전자별!$F:$F,숨김!$X13)</f>
        <v>0</v>
      </c>
      <c r="AE13" s="200">
        <f>COUNTIFS(운전자별!$C:$C,숨김!AE$3,운전자별!$A:$A,숨김!$W13,운전자별!$F:$F,숨김!$X13)</f>
        <v>0</v>
      </c>
      <c r="AF13" s="200">
        <f>COUNTIFS(운전자별!$C:$C,숨김!AF$3,운전자별!$A:$A,숨김!$W13,운전자별!$F:$F,숨김!$X13)</f>
        <v>0</v>
      </c>
      <c r="AG13" s="200">
        <f>COUNTIFS(운전자별!$C:$C,숨김!AG$3,운전자별!$A:$A,숨김!$W13,운전자별!$F:$F,숨김!$X13)</f>
        <v>0</v>
      </c>
      <c r="AH13" s="200">
        <f>COUNTIFS(운전자별!$C:$C,숨김!AH$3,운전자별!$A:$A,숨김!$W13,운전자별!$F:$F,숨김!$X13)</f>
        <v>0</v>
      </c>
      <c r="AI13" s="200">
        <f>COUNTIFS(운전자별!$C:$C,숨김!AI$3,운전자별!$A:$A,숨김!$W13,운전자별!$F:$F,숨김!$X13)</f>
        <v>0</v>
      </c>
      <c r="AJ13" s="204">
        <v>0.93340444625663843</v>
      </c>
      <c r="AK13" s="199" t="s">
        <v>71</v>
      </c>
      <c r="AL13" s="199">
        <v>27</v>
      </c>
      <c r="AM13" s="199" t="s">
        <v>368</v>
      </c>
      <c r="AN13" s="205" t="s">
        <v>369</v>
      </c>
      <c r="AO13" s="206">
        <v>10</v>
      </c>
      <c r="AP13" s="206" cm="1">
        <f t="array" ref="AP13">SUM(($W$4:$W$900=W13)*($AO$4:$AO$900&lt;AO13))+1</f>
        <v>2</v>
      </c>
      <c r="AQ13" s="206" t="str">
        <f t="shared" si="0"/>
        <v>강화교통2</v>
      </c>
      <c r="AS13" s="194" t="s">
        <v>139</v>
      </c>
      <c r="AT13" s="195" t="s">
        <v>178</v>
      </c>
      <c r="AU13" s="194">
        <v>1</v>
      </c>
      <c r="AV13" s="207">
        <v>6.4190239701056001E-2</v>
      </c>
      <c r="AW13" s="207">
        <v>0.40810322205664806</v>
      </c>
      <c r="AX13" s="207">
        <v>0.25221904618407442</v>
      </c>
      <c r="AY13" s="208">
        <v>20.867333333333335</v>
      </c>
      <c r="AZ13" s="208">
        <v>2.4259059927598128</v>
      </c>
      <c r="BA13" s="208">
        <v>54.292296574554236</v>
      </c>
      <c r="BB13" s="208">
        <v>2.2015591499802447</v>
      </c>
      <c r="BD13" s="193" t="s">
        <v>163</v>
      </c>
      <c r="BE13" s="193">
        <v>4</v>
      </c>
      <c r="BF13" s="193">
        <v>26</v>
      </c>
    </row>
    <row r="14" spans="2:67" ht="16.5">
      <c r="F14" s="193" t="s">
        <v>149</v>
      </c>
      <c r="G14" s="193">
        <v>2.100909691872539</v>
      </c>
      <c r="H14" s="193">
        <v>2.5214303215812204</v>
      </c>
      <c r="I14" s="193">
        <v>0.20016121175292967</v>
      </c>
      <c r="J14" s="193">
        <v>11</v>
      </c>
      <c r="L14" s="205" t="s">
        <v>150</v>
      </c>
      <c r="M14" s="196">
        <v>44</v>
      </c>
      <c r="N14" s="197">
        <v>105</v>
      </c>
      <c r="O14" s="198">
        <v>0.41904761904761906</v>
      </c>
      <c r="P14" s="198">
        <v>0.25714285714285712</v>
      </c>
      <c r="Q14" s="198">
        <v>0.21904761904761905</v>
      </c>
      <c r="R14" s="198">
        <v>7.6190476190476197E-2</v>
      </c>
      <c r="S14" s="198">
        <v>2.8571428571428571E-2</v>
      </c>
      <c r="T14" s="198">
        <v>0</v>
      </c>
      <c r="U14" s="199" t="s">
        <v>69</v>
      </c>
      <c r="W14" s="200" t="s">
        <v>157</v>
      </c>
      <c r="X14" s="200" t="s">
        <v>181</v>
      </c>
      <c r="Y14" s="201" t="s">
        <v>181</v>
      </c>
      <c r="Z14" s="202">
        <v>11</v>
      </c>
      <c r="AA14" s="199">
        <v>23</v>
      </c>
      <c r="AB14" s="203">
        <v>0.87121212121212122</v>
      </c>
      <c r="AC14" s="200">
        <f>COUNTIFS(운전자별!$C:$C,숨김!AC$3,운전자별!$A:$A,숨김!$W14,운전자별!$F:$F,숨김!$X14)</f>
        <v>0</v>
      </c>
      <c r="AD14" s="200">
        <f>COUNTIFS(운전자별!$C:$C,숨김!AD$3,운전자별!$A:$A,숨김!$W14,운전자별!$F:$F,숨김!$X14)</f>
        <v>0</v>
      </c>
      <c r="AE14" s="200">
        <f>COUNTIFS(운전자별!$C:$C,숨김!AE$3,운전자별!$A:$A,숨김!$W14,운전자별!$F:$F,숨김!$X14)</f>
        <v>0</v>
      </c>
      <c r="AF14" s="200">
        <f>COUNTIFS(운전자별!$C:$C,숨김!AF$3,운전자별!$A:$A,숨김!$W14,운전자별!$F:$F,숨김!$X14)</f>
        <v>0</v>
      </c>
      <c r="AG14" s="200">
        <f>COUNTIFS(운전자별!$C:$C,숨김!AG$3,운전자별!$A:$A,숨김!$W14,운전자별!$F:$F,숨김!$X14)</f>
        <v>0</v>
      </c>
      <c r="AH14" s="200">
        <f>COUNTIFS(운전자별!$C:$C,숨김!AH$3,운전자별!$A:$A,숨김!$W14,운전자별!$F:$F,숨김!$X14)</f>
        <v>0</v>
      </c>
      <c r="AI14" s="200">
        <f>COUNTIFS(운전자별!$C:$C,숨김!AI$3,운전자별!$A:$A,숨김!$W14,운전자별!$F:$F,숨김!$X14)</f>
        <v>0</v>
      </c>
      <c r="AJ14" s="204">
        <v>0.95549037368528011</v>
      </c>
      <c r="AK14" s="199" t="s">
        <v>69</v>
      </c>
      <c r="AL14" s="199">
        <v>59</v>
      </c>
      <c r="AM14" s="199" t="s">
        <v>370</v>
      </c>
      <c r="AN14" s="205" t="s">
        <v>371</v>
      </c>
      <c r="AO14" s="206">
        <v>11</v>
      </c>
      <c r="AP14" s="206" cm="1">
        <f t="array" ref="AP14">SUM(($W$4:$W$900=W14)*($AO$4:$AO$900&lt;AO14))+1</f>
        <v>3</v>
      </c>
      <c r="AQ14" s="206" t="str">
        <f t="shared" si="0"/>
        <v>강화교통3</v>
      </c>
      <c r="AS14" s="194" t="s">
        <v>139</v>
      </c>
      <c r="AT14" s="195" t="s">
        <v>99</v>
      </c>
      <c r="AU14" s="194">
        <v>1</v>
      </c>
      <c r="AV14" s="207">
        <v>8.3959305888321914E-2</v>
      </c>
      <c r="AW14" s="207">
        <v>0.42870259249320353</v>
      </c>
      <c r="AX14" s="207">
        <v>0.26680620918295334</v>
      </c>
      <c r="AY14" s="208">
        <v>18.046333333333333</v>
      </c>
      <c r="AZ14" s="208">
        <v>5.6803902600241676</v>
      </c>
      <c r="BA14" s="208">
        <v>57.085574844540396</v>
      </c>
      <c r="BB14" s="208">
        <v>1.7366356845904709</v>
      </c>
      <c r="BD14" s="193" t="s">
        <v>152</v>
      </c>
      <c r="BE14" s="193">
        <v>7</v>
      </c>
      <c r="BF14" s="193">
        <v>60</v>
      </c>
    </row>
    <row r="15" spans="2:67" ht="16.5">
      <c r="F15" s="193" t="s">
        <v>150</v>
      </c>
      <c r="G15" s="193">
        <v>1.9087877700513656</v>
      </c>
      <c r="H15" s="193">
        <v>2.2848007983033374</v>
      </c>
      <c r="I15" s="193">
        <v>0.19699048482579773</v>
      </c>
      <c r="J15" s="193">
        <v>12</v>
      </c>
      <c r="L15" s="205" t="s">
        <v>142</v>
      </c>
      <c r="M15" s="196">
        <v>62</v>
      </c>
      <c r="N15" s="197">
        <v>135</v>
      </c>
      <c r="O15" s="198">
        <v>0.21481481481481482</v>
      </c>
      <c r="P15" s="198">
        <v>0.26666666666666666</v>
      </c>
      <c r="Q15" s="198">
        <v>0.27407407407407408</v>
      </c>
      <c r="R15" s="198">
        <v>0.18518518518518517</v>
      </c>
      <c r="S15" s="198">
        <v>4.4444444444444446E-2</v>
      </c>
      <c r="T15" s="198">
        <v>1.4814814814814815E-2</v>
      </c>
      <c r="U15" s="199" t="s">
        <v>71</v>
      </c>
      <c r="W15" s="200" t="s">
        <v>157</v>
      </c>
      <c r="X15" s="200" t="s">
        <v>182</v>
      </c>
      <c r="Y15" s="201" t="s">
        <v>182</v>
      </c>
      <c r="Z15" s="202">
        <v>9</v>
      </c>
      <c r="AA15" s="199">
        <v>23</v>
      </c>
      <c r="AB15" s="203">
        <v>1.0648148148148149</v>
      </c>
      <c r="AC15" s="200">
        <f>COUNTIFS(운전자별!$C:$C,숨김!AC$3,운전자별!$A:$A,숨김!$W15,운전자별!$F:$F,숨김!$X15)</f>
        <v>0</v>
      </c>
      <c r="AD15" s="200">
        <f>COUNTIFS(운전자별!$C:$C,숨김!AD$3,운전자별!$A:$A,숨김!$W15,운전자별!$F:$F,숨김!$X15)</f>
        <v>0</v>
      </c>
      <c r="AE15" s="200">
        <f>COUNTIFS(운전자별!$C:$C,숨김!AE$3,운전자별!$A:$A,숨김!$W15,운전자별!$F:$F,숨김!$X15)</f>
        <v>0</v>
      </c>
      <c r="AF15" s="200">
        <f>COUNTIFS(운전자별!$C:$C,숨김!AF$3,운전자별!$A:$A,숨김!$W15,운전자별!$F:$F,숨김!$X15)</f>
        <v>0</v>
      </c>
      <c r="AG15" s="200">
        <f>COUNTIFS(운전자별!$C:$C,숨김!AG$3,운전자별!$A:$A,숨김!$W15,운전자별!$F:$F,숨김!$X15)</f>
        <v>0</v>
      </c>
      <c r="AH15" s="200">
        <f>COUNTIFS(운전자별!$C:$C,숨김!AH$3,운전자별!$A:$A,숨김!$W15,운전자별!$F:$F,숨김!$X15)</f>
        <v>0</v>
      </c>
      <c r="AI15" s="200">
        <f>COUNTIFS(운전자별!$C:$C,숨김!AI$3,운전자별!$A:$A,숨김!$W15,운전자별!$F:$F,숨김!$X15)</f>
        <v>0</v>
      </c>
      <c r="AJ15" s="204">
        <v>0.92267712232359256</v>
      </c>
      <c r="AK15" s="199" t="s">
        <v>71</v>
      </c>
      <c r="AL15" s="199">
        <v>40</v>
      </c>
      <c r="AM15" s="199" t="s">
        <v>372</v>
      </c>
      <c r="AN15" s="205" t="s">
        <v>373</v>
      </c>
      <c r="AO15" s="206">
        <v>12</v>
      </c>
      <c r="AP15" s="206" cm="1">
        <f t="array" ref="AP15">SUM(($W$4:$W$900=W15)*($AO$4:$AO$900&lt;AO15))+1</f>
        <v>4</v>
      </c>
      <c r="AQ15" s="206" t="str">
        <f t="shared" si="0"/>
        <v>강화교통4</v>
      </c>
      <c r="AS15" s="194" t="s">
        <v>139</v>
      </c>
      <c r="AT15" s="195" t="s">
        <v>100</v>
      </c>
      <c r="AU15" s="194">
        <v>1</v>
      </c>
      <c r="AV15" s="207">
        <v>7.2810907347990048E-2</v>
      </c>
      <c r="AW15" s="207">
        <v>0.4266474047995869</v>
      </c>
      <c r="AX15" s="207">
        <v>0.2357022066717534</v>
      </c>
      <c r="AY15" s="208">
        <v>20.463946428571425</v>
      </c>
      <c r="AZ15" s="208">
        <v>4.7314697334380797</v>
      </c>
      <c r="BA15" s="208">
        <v>71.066628803726573</v>
      </c>
      <c r="BB15" s="208">
        <v>1.7952276952405914</v>
      </c>
      <c r="BD15" s="193" t="s">
        <v>155</v>
      </c>
      <c r="BE15" s="193">
        <v>4</v>
      </c>
      <c r="BF15" s="193">
        <v>48</v>
      </c>
    </row>
    <row r="16" spans="2:67" ht="16.5">
      <c r="F16" s="193" t="s">
        <v>151</v>
      </c>
      <c r="G16" s="193">
        <v>1.8025798211869086</v>
      </c>
      <c r="H16" s="193">
        <v>2.1458088314185924</v>
      </c>
      <c r="I16" s="193">
        <v>0.19040988154726191</v>
      </c>
      <c r="J16" s="193">
        <v>13</v>
      </c>
      <c r="L16" s="205" t="s">
        <v>160</v>
      </c>
      <c r="M16" s="196">
        <v>127</v>
      </c>
      <c r="N16" s="197">
        <v>295</v>
      </c>
      <c r="O16" s="198">
        <v>0.16271186440677965</v>
      </c>
      <c r="P16" s="198">
        <v>0.28135593220338984</v>
      </c>
      <c r="Q16" s="198">
        <v>0.31864406779661014</v>
      </c>
      <c r="R16" s="198">
        <v>0.16610169491525423</v>
      </c>
      <c r="S16" s="198">
        <v>5.7627118644067797E-2</v>
      </c>
      <c r="T16" s="198">
        <v>1.3559322033898305E-2</v>
      </c>
      <c r="U16" s="199" t="s">
        <v>71</v>
      </c>
      <c r="W16" s="200" t="s">
        <v>157</v>
      </c>
      <c r="X16" s="200" t="s">
        <v>183</v>
      </c>
      <c r="Y16" s="201" t="s">
        <v>183</v>
      </c>
      <c r="Z16" s="202">
        <v>12</v>
      </c>
      <c r="AA16" s="199">
        <v>8</v>
      </c>
      <c r="AB16" s="203">
        <v>0.27777777777777779</v>
      </c>
      <c r="AC16" s="200">
        <f>COUNTIFS(운전자별!$C:$C,숨김!AC$3,운전자별!$A:$A,숨김!$W16,운전자별!$F:$F,숨김!$X16)</f>
        <v>0</v>
      </c>
      <c r="AD16" s="200">
        <f>COUNTIFS(운전자별!$C:$C,숨김!AD$3,운전자별!$A:$A,숨김!$W16,운전자별!$F:$F,숨김!$X16)</f>
        <v>0</v>
      </c>
      <c r="AE16" s="200">
        <f>COUNTIFS(운전자별!$C:$C,숨김!AE$3,운전자별!$A:$A,숨김!$W16,운전자별!$F:$F,숨김!$X16)</f>
        <v>0</v>
      </c>
      <c r="AF16" s="200">
        <f>COUNTIFS(운전자별!$C:$C,숨김!AF$3,운전자별!$A:$A,숨김!$W16,운전자별!$F:$F,숨김!$X16)</f>
        <v>0</v>
      </c>
      <c r="AG16" s="200">
        <f>COUNTIFS(운전자별!$C:$C,숨김!AG$3,운전자별!$A:$A,숨김!$W16,운전자별!$F:$F,숨김!$X16)</f>
        <v>0</v>
      </c>
      <c r="AH16" s="200">
        <f>COUNTIFS(운전자별!$C:$C,숨김!AH$3,운전자별!$A:$A,숨김!$W16,운전자별!$F:$F,숨김!$X16)</f>
        <v>0</v>
      </c>
      <c r="AI16" s="200">
        <f>COUNTIFS(운전자별!$C:$C,숨김!AI$3,운전자별!$A:$A,숨김!$W16,운전자별!$F:$F,숨김!$X16)</f>
        <v>0</v>
      </c>
      <c r="AJ16" s="204">
        <v>0.90454600514480221</v>
      </c>
      <c r="AK16" s="199" t="s">
        <v>71</v>
      </c>
      <c r="AL16" s="199">
        <v>54</v>
      </c>
      <c r="AM16" s="199" t="s">
        <v>374</v>
      </c>
      <c r="AN16" s="205" t="s">
        <v>375</v>
      </c>
      <c r="AO16" s="206">
        <v>13</v>
      </c>
      <c r="AP16" s="206" cm="1">
        <f t="array" ref="AP16">SUM(($W$4:$W$900=W16)*($AO$4:$AO$900&lt;AO16))+1</f>
        <v>5</v>
      </c>
      <c r="AQ16" s="206" t="str">
        <f t="shared" si="0"/>
        <v>강화교통5</v>
      </c>
      <c r="AS16" s="194" t="s">
        <v>157</v>
      </c>
      <c r="AT16" s="195" t="s">
        <v>179</v>
      </c>
      <c r="AU16" s="194">
        <v>1</v>
      </c>
      <c r="AV16" s="207">
        <v>3.7385393452812193E-2</v>
      </c>
      <c r="AW16" s="207">
        <v>0.3997876907543193</v>
      </c>
      <c r="AX16" s="207">
        <v>0.19763366342163138</v>
      </c>
      <c r="AY16" s="208">
        <v>13.441299999999998</v>
      </c>
      <c r="AZ16" s="208">
        <v>1.8188644749736302</v>
      </c>
      <c r="BA16" s="208">
        <v>27.273811766508949</v>
      </c>
      <c r="BB16" s="208">
        <v>2.0302525168505143</v>
      </c>
      <c r="BD16" s="193" t="s">
        <v>150</v>
      </c>
      <c r="BE16" s="193">
        <v>4</v>
      </c>
      <c r="BF16" s="193">
        <v>44</v>
      </c>
    </row>
    <row r="17" spans="6:58" ht="16.5">
      <c r="F17" s="193" t="s">
        <v>152</v>
      </c>
      <c r="G17" s="193">
        <v>1.9609510860763544</v>
      </c>
      <c r="H17" s="193">
        <v>2.3316382139917229</v>
      </c>
      <c r="I17" s="193">
        <v>0.18903435712773042</v>
      </c>
      <c r="J17" s="193">
        <v>14</v>
      </c>
      <c r="L17" s="205" t="s">
        <v>146</v>
      </c>
      <c r="M17" s="196">
        <v>49</v>
      </c>
      <c r="N17" s="197">
        <v>99</v>
      </c>
      <c r="O17" s="198">
        <v>0.25252525252525254</v>
      </c>
      <c r="P17" s="198">
        <v>0.31313131313131315</v>
      </c>
      <c r="Q17" s="198">
        <v>0.31313131313131315</v>
      </c>
      <c r="R17" s="198">
        <v>0.1111111111111111</v>
      </c>
      <c r="S17" s="198">
        <v>1.0101010101010102E-2</v>
      </c>
      <c r="T17" s="198">
        <v>0</v>
      </c>
      <c r="U17" s="199" t="s">
        <v>69</v>
      </c>
      <c r="W17" s="200" t="s">
        <v>157</v>
      </c>
      <c r="X17" s="200" t="s">
        <v>334</v>
      </c>
      <c r="Y17" s="201" t="s">
        <v>334</v>
      </c>
      <c r="Z17" s="202">
        <v>1</v>
      </c>
      <c r="AA17" s="199">
        <v>0</v>
      </c>
      <c r="AB17" s="203">
        <v>0</v>
      </c>
      <c r="AC17" s="200">
        <f>COUNTIFS(운전자별!$C:$C,숨김!AC$3,운전자별!$A:$A,숨김!$W17,운전자별!$F:$F,숨김!$X17)</f>
        <v>0</v>
      </c>
      <c r="AD17" s="200">
        <f>COUNTIFS(운전자별!$C:$C,숨김!AD$3,운전자별!$A:$A,숨김!$W17,운전자별!$F:$F,숨김!$X17)</f>
        <v>0</v>
      </c>
      <c r="AE17" s="200">
        <f>COUNTIFS(운전자별!$C:$C,숨김!AE$3,운전자별!$A:$A,숨김!$W17,운전자별!$F:$F,숨김!$X17)</f>
        <v>0</v>
      </c>
      <c r="AF17" s="200">
        <f>COUNTIFS(운전자별!$C:$C,숨김!AF$3,운전자별!$A:$A,숨김!$W17,운전자별!$F:$F,숨김!$X17)</f>
        <v>0</v>
      </c>
      <c r="AG17" s="200">
        <f>COUNTIFS(운전자별!$C:$C,숨김!AG$3,운전자별!$A:$A,숨김!$W17,운전자별!$F:$F,숨김!$X17)</f>
        <v>0</v>
      </c>
      <c r="AH17" s="200">
        <f>COUNTIFS(운전자별!$C:$C,숨김!AH$3,운전자별!$A:$A,숨김!$W17,운전자별!$F:$F,숨김!$X17)</f>
        <v>0</v>
      </c>
      <c r="AI17" s="200">
        <f>COUNTIFS(운전자별!$C:$C,숨김!AI$3,운전자별!$A:$A,숨김!$W17,운전자별!$F:$F,숨김!$X17)</f>
        <v>0</v>
      </c>
      <c r="AJ17" s="204">
        <v>0</v>
      </c>
      <c r="AK17" s="199" t="s">
        <v>339</v>
      </c>
      <c r="AL17" s="199">
        <v>1</v>
      </c>
      <c r="AM17" s="199" t="s">
        <v>376</v>
      </c>
      <c r="AN17" s="205" t="s">
        <v>377</v>
      </c>
      <c r="AO17" s="206">
        <v>14</v>
      </c>
      <c r="AP17" s="206" cm="1">
        <f t="array" ref="AP17">SUM(($W$4:$W$900=W17)*($AO$4:$AO$900&lt;AO17))+1</f>
        <v>6</v>
      </c>
      <c r="AQ17" s="206" t="str">
        <f t="shared" si="0"/>
        <v>강화교통6</v>
      </c>
      <c r="AS17" s="194" t="s">
        <v>157</v>
      </c>
      <c r="AT17" s="195" t="s">
        <v>180</v>
      </c>
      <c r="AU17" s="194">
        <v>1</v>
      </c>
      <c r="AV17" s="207">
        <v>6.7738017455630212E-2</v>
      </c>
      <c r="AW17" s="207">
        <v>0.34797721945572146</v>
      </c>
      <c r="AX17" s="207">
        <v>0.18942810701110424</v>
      </c>
      <c r="AY17" s="208">
        <v>17.042749999999998</v>
      </c>
      <c r="AZ17" s="208">
        <v>1.3336011128702665</v>
      </c>
      <c r="BA17" s="208">
        <v>28.141820930738945</v>
      </c>
      <c r="BB17" s="208">
        <v>3.0889005477523361</v>
      </c>
      <c r="BD17" s="193" t="s">
        <v>142</v>
      </c>
      <c r="BE17" s="193">
        <v>3</v>
      </c>
      <c r="BF17" s="193">
        <v>61</v>
      </c>
    </row>
    <row r="18" spans="6:58" ht="16.5">
      <c r="F18" s="193" t="s">
        <v>153</v>
      </c>
      <c r="G18" s="193">
        <v>1.9709564947031954</v>
      </c>
      <c r="H18" s="193">
        <v>2.340711469266922</v>
      </c>
      <c r="I18" s="193">
        <v>0.18760179413265421</v>
      </c>
      <c r="J18" s="193">
        <v>15</v>
      </c>
      <c r="L18" s="205" t="s">
        <v>165</v>
      </c>
      <c r="M18" s="196">
        <v>79</v>
      </c>
      <c r="N18" s="197">
        <v>167</v>
      </c>
      <c r="O18" s="198">
        <v>9.580838323353294E-2</v>
      </c>
      <c r="P18" s="198">
        <v>0.16167664670658682</v>
      </c>
      <c r="Q18" s="198">
        <v>0.32335329341317365</v>
      </c>
      <c r="R18" s="198">
        <v>0.31137724550898205</v>
      </c>
      <c r="S18" s="198">
        <v>0.10179640718562874</v>
      </c>
      <c r="T18" s="198">
        <v>5.9880239520958087E-3</v>
      </c>
      <c r="U18" s="199" t="s">
        <v>71</v>
      </c>
      <c r="W18" s="200" t="s">
        <v>154</v>
      </c>
      <c r="X18" s="200" t="s">
        <v>184</v>
      </c>
      <c r="Y18" s="201" t="s">
        <v>184</v>
      </c>
      <c r="Z18" s="202">
        <v>19</v>
      </c>
      <c r="AA18" s="199">
        <v>43</v>
      </c>
      <c r="AB18" s="203">
        <v>0.94298245614035081</v>
      </c>
      <c r="AC18" s="200">
        <f>COUNTIFS(운전자별!$C:$C,숨김!AC$3,운전자별!$A:$A,숨김!$W18,운전자별!$F:$F,숨김!$X18)</f>
        <v>0</v>
      </c>
      <c r="AD18" s="200">
        <f>COUNTIFS(운전자별!$C:$C,숨김!AD$3,운전자별!$A:$A,숨김!$W18,운전자별!$F:$F,숨김!$X18)</f>
        <v>0</v>
      </c>
      <c r="AE18" s="200">
        <f>COUNTIFS(운전자별!$C:$C,숨김!AE$3,운전자별!$A:$A,숨김!$W18,운전자별!$F:$F,숨김!$X18)</f>
        <v>0</v>
      </c>
      <c r="AF18" s="200">
        <f>COUNTIFS(운전자별!$C:$C,숨김!AF$3,운전자별!$A:$A,숨김!$W18,운전자별!$F:$F,숨김!$X18)</f>
        <v>0</v>
      </c>
      <c r="AG18" s="200">
        <f>COUNTIFS(운전자별!$C:$C,숨김!AG$3,운전자별!$A:$A,숨김!$W18,운전자별!$F:$F,숨김!$X18)</f>
        <v>0</v>
      </c>
      <c r="AH18" s="200">
        <f>COUNTIFS(운전자별!$C:$C,숨김!AH$3,운전자별!$A:$A,숨김!$W18,운전자별!$F:$F,숨김!$X18)</f>
        <v>0</v>
      </c>
      <c r="AI18" s="200">
        <f>COUNTIFS(운전자별!$C:$C,숨김!AI$3,운전자별!$A:$A,숨김!$W18,운전자별!$F:$F,숨김!$X18)</f>
        <v>0</v>
      </c>
      <c r="AJ18" s="204">
        <v>0.9709799879143628</v>
      </c>
      <c r="AK18" s="199" t="s">
        <v>69</v>
      </c>
      <c r="AL18" s="199">
        <v>27</v>
      </c>
      <c r="AM18" s="199" t="s">
        <v>378</v>
      </c>
      <c r="AN18" s="205" t="s">
        <v>379</v>
      </c>
      <c r="AO18" s="206">
        <v>15</v>
      </c>
      <c r="AP18" s="206" cm="1">
        <f t="array" ref="AP18">SUM(($W$4:$W$900=W18)*($AO$4:$AO$900&lt;AO18))+1</f>
        <v>1</v>
      </c>
      <c r="AQ18" s="206" t="str">
        <f t="shared" si="0"/>
        <v>공영급행1</v>
      </c>
      <c r="AS18" s="194" t="s">
        <v>157</v>
      </c>
      <c r="AT18" s="195" t="s">
        <v>181</v>
      </c>
      <c r="AU18" s="194">
        <v>1</v>
      </c>
      <c r="AV18" s="207">
        <v>3.5789859337506967E-2</v>
      </c>
      <c r="AW18" s="207">
        <v>0.39484042657606505</v>
      </c>
      <c r="AX18" s="207">
        <v>0.2292739656849411</v>
      </c>
      <c r="AY18" s="208">
        <v>16.741199999999999</v>
      </c>
      <c r="AZ18" s="208">
        <v>2.2317264785181141</v>
      </c>
      <c r="BA18" s="208">
        <v>48.363112690608219</v>
      </c>
      <c r="BB18" s="208">
        <v>2.28370863003971</v>
      </c>
      <c r="BD18" s="193" t="s">
        <v>768</v>
      </c>
      <c r="BE18" s="193">
        <v>7</v>
      </c>
    </row>
    <row r="19" spans="6:58" ht="16.5">
      <c r="F19" s="193" t="s">
        <v>154</v>
      </c>
      <c r="G19" s="193">
        <v>2.3357119739712338</v>
      </c>
      <c r="H19" s="193">
        <v>2.7732028592404356</v>
      </c>
      <c r="I19" s="193">
        <v>0.18730515155315541</v>
      </c>
      <c r="J19" s="193">
        <v>16</v>
      </c>
      <c r="L19" s="205" t="s">
        <v>166</v>
      </c>
      <c r="M19" s="196">
        <v>43</v>
      </c>
      <c r="N19" s="197">
        <v>74</v>
      </c>
      <c r="O19" s="198">
        <v>0.13513513513513514</v>
      </c>
      <c r="P19" s="198">
        <v>0.17567567567567569</v>
      </c>
      <c r="Q19" s="198">
        <v>0.25675675675675674</v>
      </c>
      <c r="R19" s="198">
        <v>0.24324324324324326</v>
      </c>
      <c r="S19" s="198">
        <v>0.12162162162162163</v>
      </c>
      <c r="T19" s="198">
        <v>6.7567567567567571E-2</v>
      </c>
      <c r="U19" s="199" t="s">
        <v>71</v>
      </c>
      <c r="W19" s="200" t="s">
        <v>154</v>
      </c>
      <c r="X19" s="200" t="s">
        <v>185</v>
      </c>
      <c r="Y19" s="201" t="s">
        <v>185</v>
      </c>
      <c r="Z19" s="202">
        <v>2</v>
      </c>
      <c r="AA19" s="199">
        <v>6</v>
      </c>
      <c r="AB19" s="203">
        <v>1.25</v>
      </c>
      <c r="AC19" s="200">
        <f>COUNTIFS(운전자별!$C:$C,숨김!AC$3,운전자별!$A:$A,숨김!$W19,운전자별!$F:$F,숨김!$X19)</f>
        <v>0</v>
      </c>
      <c r="AD19" s="200">
        <f>COUNTIFS(운전자별!$C:$C,숨김!AD$3,운전자별!$A:$A,숨김!$W19,운전자별!$F:$F,숨김!$X19)</f>
        <v>0</v>
      </c>
      <c r="AE19" s="200">
        <f>COUNTIFS(운전자별!$C:$C,숨김!AE$3,운전자별!$A:$A,숨김!$W19,운전자별!$F:$F,숨김!$X19)</f>
        <v>0</v>
      </c>
      <c r="AF19" s="200">
        <f>COUNTIFS(운전자별!$C:$C,숨김!AF$3,운전자별!$A:$A,숨김!$W19,운전자별!$F:$F,숨김!$X19)</f>
        <v>0</v>
      </c>
      <c r="AG19" s="200">
        <f>COUNTIFS(운전자별!$C:$C,숨김!AG$3,운전자별!$A:$A,숨김!$W19,운전자별!$F:$F,숨김!$X19)</f>
        <v>0</v>
      </c>
      <c r="AH19" s="200">
        <f>COUNTIFS(운전자별!$C:$C,숨김!AH$3,운전자별!$A:$A,숨김!$W19,운전자별!$F:$F,숨김!$X19)</f>
        <v>0</v>
      </c>
      <c r="AI19" s="200">
        <f>COUNTIFS(운전자별!$C:$C,숨김!AI$3,운전자별!$A:$A,숨김!$W19,운전자별!$F:$F,숨김!$X19)</f>
        <v>0</v>
      </c>
      <c r="AJ19" s="204">
        <v>0.98565249042782233</v>
      </c>
      <c r="AK19" s="199" t="s">
        <v>69</v>
      </c>
      <c r="AL19" s="199">
        <v>9</v>
      </c>
      <c r="AM19" s="199" t="s">
        <v>380</v>
      </c>
      <c r="AN19" s="205" t="s">
        <v>381</v>
      </c>
      <c r="AO19" s="206">
        <v>16</v>
      </c>
      <c r="AP19" s="206" cm="1">
        <f t="array" ref="AP19">SUM(($W$4:$W$900=W19)*($AO$4:$AO$900&lt;AO19))+1</f>
        <v>2</v>
      </c>
      <c r="AQ19" s="206" t="str">
        <f t="shared" si="0"/>
        <v>공영급행2</v>
      </c>
      <c r="AS19" s="194" t="s">
        <v>157</v>
      </c>
      <c r="AT19" s="195" t="s">
        <v>182</v>
      </c>
      <c r="AU19" s="194">
        <v>1</v>
      </c>
      <c r="AV19" s="207">
        <v>4.2328006140400443E-2</v>
      </c>
      <c r="AW19" s="207">
        <v>0.37653062967013973</v>
      </c>
      <c r="AX19" s="207">
        <v>0.22900255513361881</v>
      </c>
      <c r="AY19" s="208">
        <v>15.931833333333335</v>
      </c>
      <c r="AZ19" s="208">
        <v>1.5081109064760621</v>
      </c>
      <c r="BA19" s="208">
        <v>31.915489922271739</v>
      </c>
      <c r="BB19" s="208">
        <v>2.5752482808383221</v>
      </c>
      <c r="BD19" s="193" t="s">
        <v>160</v>
      </c>
      <c r="BE19" s="193">
        <v>7</v>
      </c>
      <c r="BF19" s="193">
        <v>128</v>
      </c>
    </row>
    <row r="20" spans="6:58" ht="16.5">
      <c r="F20" s="193" t="s">
        <v>155</v>
      </c>
      <c r="G20" s="193">
        <v>2.1292535923242086</v>
      </c>
      <c r="H20" s="193">
        <v>2.5185112036712396</v>
      </c>
      <c r="I20" s="193">
        <v>0.18281411512009371</v>
      </c>
      <c r="J20" s="193">
        <v>17</v>
      </c>
      <c r="L20" s="205" t="s">
        <v>164</v>
      </c>
      <c r="M20" s="196">
        <v>51</v>
      </c>
      <c r="N20" s="197">
        <v>117</v>
      </c>
      <c r="O20" s="198">
        <v>0.23076923076923078</v>
      </c>
      <c r="P20" s="198">
        <v>0.27350427350427353</v>
      </c>
      <c r="Q20" s="198">
        <v>0.29914529914529914</v>
      </c>
      <c r="R20" s="198">
        <v>0.14529914529914531</v>
      </c>
      <c r="S20" s="198">
        <v>4.2735042735042736E-2</v>
      </c>
      <c r="T20" s="198">
        <v>8.5470085470085479E-3</v>
      </c>
      <c r="U20" s="199" t="s">
        <v>69</v>
      </c>
      <c r="W20" s="200" t="s">
        <v>154</v>
      </c>
      <c r="X20" s="200" t="s">
        <v>186</v>
      </c>
      <c r="Y20" s="201" t="s">
        <v>186</v>
      </c>
      <c r="Z20" s="202">
        <v>2</v>
      </c>
      <c r="AA20" s="199">
        <v>5</v>
      </c>
      <c r="AB20" s="203">
        <v>1.0416666666666667</v>
      </c>
      <c r="AC20" s="200">
        <f>COUNTIFS(운전자별!$C:$C,숨김!AC$3,운전자별!$A:$A,숨김!$W20,운전자별!$F:$F,숨김!$X20)</f>
        <v>0</v>
      </c>
      <c r="AD20" s="200">
        <f>COUNTIFS(운전자별!$C:$C,숨김!AD$3,운전자별!$A:$A,숨김!$W20,운전자별!$F:$F,숨김!$X20)</f>
        <v>0</v>
      </c>
      <c r="AE20" s="200">
        <f>COUNTIFS(운전자별!$C:$C,숨김!AE$3,운전자별!$A:$A,숨김!$W20,운전자별!$F:$F,숨김!$X20)</f>
        <v>0</v>
      </c>
      <c r="AF20" s="200">
        <f>COUNTIFS(운전자별!$C:$C,숨김!AF$3,운전자별!$A:$A,숨김!$W20,운전자별!$F:$F,숨김!$X20)</f>
        <v>0</v>
      </c>
      <c r="AG20" s="200">
        <f>COUNTIFS(운전자별!$C:$C,숨김!AG$3,운전자별!$A:$A,숨김!$W20,운전자별!$F:$F,숨김!$X20)</f>
        <v>0</v>
      </c>
      <c r="AH20" s="200">
        <f>COUNTIFS(운전자별!$C:$C,숨김!AH$3,운전자별!$A:$A,숨김!$W20,운전자별!$F:$F,숨김!$X20)</f>
        <v>0</v>
      </c>
      <c r="AI20" s="200">
        <f>COUNTIFS(운전자별!$C:$C,숨김!AI$3,운전자별!$A:$A,숨김!$W20,운전자별!$F:$F,숨김!$X20)</f>
        <v>0</v>
      </c>
      <c r="AJ20" s="204">
        <v>0.98510343832447156</v>
      </c>
      <c r="AK20" s="199" t="s">
        <v>69</v>
      </c>
      <c r="AL20" s="199">
        <v>11</v>
      </c>
      <c r="AM20" s="199" t="s">
        <v>382</v>
      </c>
      <c r="AN20" s="205" t="s">
        <v>383</v>
      </c>
      <c r="AO20" s="206">
        <v>17</v>
      </c>
      <c r="AP20" s="206" cm="1">
        <f t="array" ref="AP20">SUM(($W$4:$W$900=W20)*($AO$4:$AO$900&lt;AO20))+1</f>
        <v>3</v>
      </c>
      <c r="AQ20" s="206" t="str">
        <f t="shared" si="0"/>
        <v>공영급행3</v>
      </c>
      <c r="AS20" s="194" t="s">
        <v>157</v>
      </c>
      <c r="AT20" s="195" t="s">
        <v>183</v>
      </c>
      <c r="AU20" s="194">
        <v>1</v>
      </c>
      <c r="AV20" s="207">
        <v>6.7540032938470135E-2</v>
      </c>
      <c r="AW20" s="207">
        <v>0.33982032761402914</v>
      </c>
      <c r="AX20" s="207">
        <v>0.20153781342126417</v>
      </c>
      <c r="AY20" s="208">
        <v>16.700666666666667</v>
      </c>
      <c r="AZ20" s="208">
        <v>1.3021532732064058</v>
      </c>
      <c r="BA20" s="208">
        <v>34.5662505251155</v>
      </c>
      <c r="BB20" s="208">
        <v>2.2895305200742753</v>
      </c>
      <c r="BD20" s="193" t="s">
        <v>146</v>
      </c>
      <c r="BE20" s="193">
        <v>6</v>
      </c>
      <c r="BF20" s="193">
        <v>49</v>
      </c>
    </row>
    <row r="21" spans="6:58" ht="16.5">
      <c r="F21" s="193" t="s">
        <v>63</v>
      </c>
      <c r="G21" s="193">
        <v>2.4919791350519866</v>
      </c>
      <c r="H21" s="193">
        <v>2.9450864597885813</v>
      </c>
      <c r="I21" s="193">
        <v>0.18182629154603336</v>
      </c>
      <c r="J21" s="193">
        <v>18</v>
      </c>
      <c r="L21" s="205" t="s">
        <v>148</v>
      </c>
      <c r="M21" s="196">
        <v>70</v>
      </c>
      <c r="N21" s="197">
        <v>163</v>
      </c>
      <c r="O21" s="198">
        <v>0.20370370370370369</v>
      </c>
      <c r="P21" s="198">
        <v>0.18518518518518517</v>
      </c>
      <c r="Q21" s="198">
        <v>0.27160493827160492</v>
      </c>
      <c r="R21" s="198">
        <v>0.25925925925925924</v>
      </c>
      <c r="S21" s="198">
        <v>6.1728395061728392E-2</v>
      </c>
      <c r="T21" s="198">
        <v>1.8518518518518517E-2</v>
      </c>
      <c r="U21" s="199" t="s">
        <v>71</v>
      </c>
      <c r="W21" s="200" t="s">
        <v>154</v>
      </c>
      <c r="X21" s="200" t="s">
        <v>187</v>
      </c>
      <c r="Y21" s="201" t="s">
        <v>187</v>
      </c>
      <c r="Z21" s="202">
        <v>2</v>
      </c>
      <c r="AA21" s="199">
        <v>6</v>
      </c>
      <c r="AB21" s="203">
        <v>1.25</v>
      </c>
      <c r="AC21" s="200">
        <f>COUNTIFS(운전자별!$C:$C,숨김!AC$3,운전자별!$A:$A,숨김!$W21,운전자별!$F:$F,숨김!$X21)</f>
        <v>0</v>
      </c>
      <c r="AD21" s="200">
        <f>COUNTIFS(운전자별!$C:$C,숨김!AD$3,운전자별!$A:$A,숨김!$W21,운전자별!$F:$F,숨김!$X21)</f>
        <v>0</v>
      </c>
      <c r="AE21" s="200">
        <f>COUNTIFS(운전자별!$C:$C,숨김!AE$3,운전자별!$A:$A,숨김!$W21,운전자별!$F:$F,숨김!$X21)</f>
        <v>0</v>
      </c>
      <c r="AF21" s="200">
        <f>COUNTIFS(운전자별!$C:$C,숨김!AF$3,운전자별!$A:$A,숨김!$W21,운전자별!$F:$F,숨김!$X21)</f>
        <v>0</v>
      </c>
      <c r="AG21" s="200">
        <f>COUNTIFS(운전자별!$C:$C,숨김!AG$3,운전자별!$A:$A,숨김!$W21,운전자별!$F:$F,숨김!$X21)</f>
        <v>0</v>
      </c>
      <c r="AH21" s="200">
        <f>COUNTIFS(운전자별!$C:$C,숨김!AH$3,운전자별!$A:$A,숨김!$W21,운전자별!$F:$F,숨김!$X21)</f>
        <v>0</v>
      </c>
      <c r="AI21" s="200">
        <f>COUNTIFS(운전자별!$C:$C,숨김!AI$3,운전자별!$A:$A,숨김!$W21,운전자별!$F:$F,숨김!$X21)</f>
        <v>0</v>
      </c>
      <c r="AJ21" s="204">
        <v>1.0054660082073306</v>
      </c>
      <c r="AK21" s="199" t="s">
        <v>74</v>
      </c>
      <c r="AL21" s="199">
        <v>16</v>
      </c>
      <c r="AM21" s="199" t="s">
        <v>384</v>
      </c>
      <c r="AN21" s="205" t="s">
        <v>385</v>
      </c>
      <c r="AO21" s="206">
        <v>18</v>
      </c>
      <c r="AP21" s="206" cm="1">
        <f t="array" ref="AP21">SUM(($W$4:$W$900=W21)*($AO$4:$AO$900&lt;AO21))+1</f>
        <v>4</v>
      </c>
      <c r="AQ21" s="206" t="str">
        <f t="shared" si="0"/>
        <v>공영급행4</v>
      </c>
      <c r="AS21" s="194" t="s">
        <v>157</v>
      </c>
      <c r="AT21" s="195" t="s">
        <v>100</v>
      </c>
      <c r="AU21" s="194">
        <v>1</v>
      </c>
      <c r="AV21" s="207">
        <v>4.2636604954168753E-2</v>
      </c>
      <c r="AW21" s="207">
        <v>0.38520910928165225</v>
      </c>
      <c r="AX21" s="207">
        <v>0.2132860243389979</v>
      </c>
      <c r="AY21" s="208">
        <v>15.62693939393939</v>
      </c>
      <c r="AZ21" s="208">
        <v>1.7760055058155042</v>
      </c>
      <c r="BA21" s="208">
        <v>35.271237836398321</v>
      </c>
      <c r="BB21" s="208">
        <v>2.353119973900911</v>
      </c>
      <c r="BD21" s="193" t="s">
        <v>165</v>
      </c>
      <c r="BE21" s="193">
        <v>5</v>
      </c>
      <c r="BF21" s="193">
        <v>79</v>
      </c>
    </row>
    <row r="22" spans="6:58" ht="16.5">
      <c r="F22" s="193" t="s">
        <v>156</v>
      </c>
      <c r="G22" s="193">
        <v>2.2561611729832642</v>
      </c>
      <c r="H22" s="193">
        <v>2.6604385955571974</v>
      </c>
      <c r="I22" s="193">
        <v>0.17918818363466804</v>
      </c>
      <c r="J22" s="193">
        <v>19</v>
      </c>
      <c r="L22" s="205" t="s">
        <v>145</v>
      </c>
      <c r="M22" s="196">
        <v>61</v>
      </c>
      <c r="N22" s="197">
        <v>143</v>
      </c>
      <c r="O22" s="198">
        <v>0.31468531468531469</v>
      </c>
      <c r="P22" s="198">
        <v>0.32167832167832167</v>
      </c>
      <c r="Q22" s="198">
        <v>0.19580419580419581</v>
      </c>
      <c r="R22" s="198">
        <v>0.14685314685314685</v>
      </c>
      <c r="S22" s="198">
        <v>1.3986013986013986E-2</v>
      </c>
      <c r="T22" s="198">
        <v>6.993006993006993E-3</v>
      </c>
      <c r="U22" s="199" t="s">
        <v>69</v>
      </c>
      <c r="W22" s="200" t="s">
        <v>154</v>
      </c>
      <c r="X22" s="200" t="s">
        <v>188</v>
      </c>
      <c r="Y22" s="201" t="s">
        <v>188</v>
      </c>
      <c r="Z22" s="202">
        <v>2</v>
      </c>
      <c r="AA22" s="199">
        <v>7</v>
      </c>
      <c r="AB22" s="203">
        <v>1.4583333333333335</v>
      </c>
      <c r="AC22" s="200">
        <f>COUNTIFS(운전자별!$C:$C,숨김!AC$3,운전자별!$A:$A,숨김!$W22,운전자별!$F:$F,숨김!$X22)</f>
        <v>0</v>
      </c>
      <c r="AD22" s="200">
        <f>COUNTIFS(운전자별!$C:$C,숨김!AD$3,운전자별!$A:$A,숨김!$W22,운전자별!$F:$F,숨김!$X22)</f>
        <v>0</v>
      </c>
      <c r="AE22" s="200">
        <f>COUNTIFS(운전자별!$C:$C,숨김!AE$3,운전자별!$A:$A,숨김!$W22,운전자별!$F:$F,숨김!$X22)</f>
        <v>0</v>
      </c>
      <c r="AF22" s="200">
        <f>COUNTIFS(운전자별!$C:$C,숨김!AF$3,운전자별!$A:$A,숨김!$W22,운전자별!$F:$F,숨김!$X22)</f>
        <v>0</v>
      </c>
      <c r="AG22" s="200">
        <f>COUNTIFS(운전자별!$C:$C,숨김!AG$3,운전자별!$A:$A,숨김!$W22,운전자별!$F:$F,숨김!$X22)</f>
        <v>0</v>
      </c>
      <c r="AH22" s="200">
        <f>COUNTIFS(운전자별!$C:$C,숨김!AH$3,운전자별!$A:$A,숨김!$W22,운전자별!$F:$F,숨김!$X22)</f>
        <v>0</v>
      </c>
      <c r="AI22" s="200">
        <f>COUNTIFS(운전자별!$C:$C,숨김!AI$3,운전자별!$A:$A,숨김!$W22,운전자별!$F:$F,숨김!$X22)</f>
        <v>0</v>
      </c>
      <c r="AJ22" s="204">
        <v>1.0701478845091605</v>
      </c>
      <c r="AK22" s="199" t="s">
        <v>74</v>
      </c>
      <c r="AL22" s="199">
        <v>2</v>
      </c>
      <c r="AM22" s="199" t="s">
        <v>386</v>
      </c>
      <c r="AN22" s="205" t="s">
        <v>387</v>
      </c>
      <c r="AO22" s="206">
        <v>19</v>
      </c>
      <c r="AP22" s="206" cm="1">
        <f t="array" ref="AP22">SUM(($W$4:$W$900=W22)*($AO$4:$AO$900&lt;AO22))+1</f>
        <v>5</v>
      </c>
      <c r="AQ22" s="206" t="str">
        <f t="shared" si="0"/>
        <v>공영급행5</v>
      </c>
      <c r="AS22" s="194" t="s">
        <v>154</v>
      </c>
      <c r="AT22" s="195" t="s">
        <v>184</v>
      </c>
      <c r="AU22" s="194">
        <v>1</v>
      </c>
      <c r="AV22" s="207">
        <v>4.0843416960892498E-2</v>
      </c>
      <c r="AW22" s="207">
        <v>0.43218678783712827</v>
      </c>
      <c r="AX22" s="207">
        <v>0.17991956290150304</v>
      </c>
      <c r="AY22" s="208">
        <v>11.812055555555553</v>
      </c>
      <c r="AZ22" s="208">
        <v>0.87842463116664582</v>
      </c>
      <c r="BA22" s="208">
        <v>16.530831654644032</v>
      </c>
      <c r="BB22" s="208">
        <v>1.8852869278350517</v>
      </c>
      <c r="BD22" s="193" t="s">
        <v>769</v>
      </c>
      <c r="BE22" s="193">
        <v>5</v>
      </c>
    </row>
    <row r="23" spans="6:58" ht="16.5">
      <c r="F23" s="193" t="s">
        <v>157</v>
      </c>
      <c r="G23" s="193">
        <v>2.3444257506536914</v>
      </c>
      <c r="H23" s="193">
        <v>2.7582705378319923</v>
      </c>
      <c r="I23" s="193">
        <v>0.17652288073653399</v>
      </c>
      <c r="J23" s="193">
        <v>20</v>
      </c>
      <c r="L23" s="205" t="s">
        <v>158</v>
      </c>
      <c r="M23" s="196">
        <v>33</v>
      </c>
      <c r="N23" s="197">
        <v>76</v>
      </c>
      <c r="O23" s="198">
        <v>0.17105263157894737</v>
      </c>
      <c r="P23" s="198">
        <v>0.21052631578947367</v>
      </c>
      <c r="Q23" s="198">
        <v>0.39473684210526316</v>
      </c>
      <c r="R23" s="198">
        <v>0.18421052631578946</v>
      </c>
      <c r="S23" s="198">
        <v>3.9473684210526314E-2</v>
      </c>
      <c r="T23" s="198">
        <v>0</v>
      </c>
      <c r="U23" s="199" t="s">
        <v>71</v>
      </c>
      <c r="W23" s="200" t="s">
        <v>154</v>
      </c>
      <c r="X23" s="200" t="s">
        <v>189</v>
      </c>
      <c r="Y23" s="201" t="s">
        <v>189</v>
      </c>
      <c r="Z23" s="202">
        <v>4</v>
      </c>
      <c r="AA23" s="199">
        <v>9</v>
      </c>
      <c r="AB23" s="203">
        <v>0.9375</v>
      </c>
      <c r="AC23" s="200">
        <f>COUNTIFS(운전자별!$C:$C,숨김!AC$3,운전자별!$A:$A,숨김!$W23,운전자별!$F:$F,숨김!$X23)</f>
        <v>0</v>
      </c>
      <c r="AD23" s="200">
        <f>COUNTIFS(운전자별!$C:$C,숨김!AD$3,운전자별!$A:$A,숨김!$W23,운전자별!$F:$F,숨김!$X23)</f>
        <v>0</v>
      </c>
      <c r="AE23" s="200">
        <f>COUNTIFS(운전자별!$C:$C,숨김!AE$3,운전자별!$A:$A,숨김!$W23,운전자별!$F:$F,숨김!$X23)</f>
        <v>0</v>
      </c>
      <c r="AF23" s="200">
        <f>COUNTIFS(운전자별!$C:$C,숨김!AF$3,운전자별!$A:$A,숨김!$W23,운전자별!$F:$F,숨김!$X23)</f>
        <v>0</v>
      </c>
      <c r="AG23" s="200">
        <f>COUNTIFS(운전자별!$C:$C,숨김!AG$3,운전자별!$A:$A,숨김!$W23,운전자별!$F:$F,숨김!$X23)</f>
        <v>0</v>
      </c>
      <c r="AH23" s="200">
        <f>COUNTIFS(운전자별!$C:$C,숨김!AH$3,운전자별!$A:$A,숨김!$W23,운전자별!$F:$F,숨김!$X23)</f>
        <v>0</v>
      </c>
      <c r="AI23" s="200">
        <f>COUNTIFS(운전자별!$C:$C,숨김!AI$3,운전자별!$A:$A,숨김!$W23,운전자별!$F:$F,숨김!$X23)</f>
        <v>0</v>
      </c>
      <c r="AJ23" s="204">
        <v>0.94437465683857602</v>
      </c>
      <c r="AK23" s="199" t="s">
        <v>71</v>
      </c>
      <c r="AL23" s="199">
        <v>8</v>
      </c>
      <c r="AM23" s="199" t="s">
        <v>388</v>
      </c>
      <c r="AN23" s="205" t="s">
        <v>389</v>
      </c>
      <c r="AO23" s="206">
        <v>20</v>
      </c>
      <c r="AP23" s="206" cm="1">
        <f t="array" ref="AP23">SUM(($W$4:$W$900=W23)*($AO$4:$AO$900&lt;AO23))+1</f>
        <v>6</v>
      </c>
      <c r="AQ23" s="206" t="str">
        <f t="shared" si="0"/>
        <v>공영급행6</v>
      </c>
      <c r="AS23" s="194" t="s">
        <v>154</v>
      </c>
      <c r="AT23" s="195" t="s">
        <v>185</v>
      </c>
      <c r="AU23" s="194">
        <v>1</v>
      </c>
      <c r="AV23" s="207">
        <v>3.4165406253505635E-3</v>
      </c>
      <c r="AW23" s="207">
        <v>0.49279550333650485</v>
      </c>
      <c r="AX23" s="207">
        <v>0.46334201979707923</v>
      </c>
      <c r="AY23" s="208">
        <v>6.4459999999999997</v>
      </c>
      <c r="AZ23" s="208">
        <v>0.24462156324690518</v>
      </c>
      <c r="BA23" s="208">
        <v>5.4680114137543505</v>
      </c>
      <c r="BB23" s="208">
        <v>3.6755230981925733</v>
      </c>
      <c r="BD23" s="193" t="s">
        <v>166</v>
      </c>
      <c r="BE23" s="193">
        <v>4</v>
      </c>
      <c r="BF23" s="193">
        <v>43</v>
      </c>
    </row>
    <row r="24" spans="6:58" ht="16.5">
      <c r="F24" s="193" t="s">
        <v>158</v>
      </c>
      <c r="G24" s="193">
        <v>1.732404614095995</v>
      </c>
      <c r="H24" s="193">
        <v>2.0255161716654291</v>
      </c>
      <c r="I24" s="193">
        <v>0.16919347546438268</v>
      </c>
      <c r="J24" s="193">
        <v>21</v>
      </c>
      <c r="L24" s="205" t="s">
        <v>151</v>
      </c>
      <c r="M24" s="196">
        <v>47</v>
      </c>
      <c r="N24" s="197">
        <v>106</v>
      </c>
      <c r="O24" s="198">
        <v>0.32075471698113206</v>
      </c>
      <c r="P24" s="198">
        <v>0.22641509433962265</v>
      </c>
      <c r="Q24" s="198">
        <v>0.26415094339622641</v>
      </c>
      <c r="R24" s="198">
        <v>0.15094339622641509</v>
      </c>
      <c r="S24" s="198">
        <v>3.7735849056603772E-2</v>
      </c>
      <c r="T24" s="198">
        <v>0</v>
      </c>
      <c r="U24" s="199" t="s">
        <v>69</v>
      </c>
      <c r="W24" s="200" t="s">
        <v>154</v>
      </c>
      <c r="X24" s="200" t="s">
        <v>190</v>
      </c>
      <c r="Y24" s="201" t="s">
        <v>190</v>
      </c>
      <c r="Z24" s="202">
        <v>4</v>
      </c>
      <c r="AA24" s="199">
        <v>8</v>
      </c>
      <c r="AB24" s="203">
        <v>0.83333333333333337</v>
      </c>
      <c r="AC24" s="200">
        <f>COUNTIFS(운전자별!$C:$C,숨김!AC$3,운전자별!$A:$A,숨김!$W24,운전자별!$F:$F,숨김!$X24)</f>
        <v>0</v>
      </c>
      <c r="AD24" s="200">
        <f>COUNTIFS(운전자별!$C:$C,숨김!AD$3,운전자별!$A:$A,숨김!$W24,운전자별!$F:$F,숨김!$X24)</f>
        <v>0</v>
      </c>
      <c r="AE24" s="200">
        <f>COUNTIFS(운전자별!$C:$C,숨김!AE$3,운전자별!$A:$A,숨김!$W24,운전자별!$F:$F,숨김!$X24)</f>
        <v>0</v>
      </c>
      <c r="AF24" s="200">
        <f>COUNTIFS(운전자별!$C:$C,숨김!AF$3,운전자별!$A:$A,숨김!$W24,운전자별!$F:$F,숨김!$X24)</f>
        <v>0</v>
      </c>
      <c r="AG24" s="200">
        <f>COUNTIFS(운전자별!$C:$C,숨김!AG$3,운전자별!$A:$A,숨김!$W24,운전자별!$F:$F,숨김!$X24)</f>
        <v>0</v>
      </c>
      <c r="AH24" s="200">
        <f>COUNTIFS(운전자별!$C:$C,숨김!AH$3,운전자별!$A:$A,숨김!$W24,운전자별!$F:$F,숨김!$X24)</f>
        <v>0</v>
      </c>
      <c r="AI24" s="200">
        <f>COUNTIFS(운전자별!$C:$C,숨김!AI$3,운전자별!$A:$A,숨김!$W24,운전자별!$F:$F,숨김!$X24)</f>
        <v>0</v>
      </c>
      <c r="AJ24" s="204">
        <v>0.94051660326542197</v>
      </c>
      <c r="AK24" s="199" t="s">
        <v>71</v>
      </c>
      <c r="AL24" s="199">
        <v>12</v>
      </c>
      <c r="AM24" s="199" t="s">
        <v>390</v>
      </c>
      <c r="AN24" s="205" t="s">
        <v>391</v>
      </c>
      <c r="AO24" s="206">
        <v>21</v>
      </c>
      <c r="AP24" s="206" cm="1">
        <f t="array" ref="AP24">SUM(($W$4:$W$900=W24)*($AO$4:$AO$900&lt;AO24))+1</f>
        <v>7</v>
      </c>
      <c r="AQ24" s="206" t="str">
        <f t="shared" si="0"/>
        <v>공영급행7</v>
      </c>
      <c r="AS24" s="194" t="s">
        <v>154</v>
      </c>
      <c r="AT24" s="195" t="s">
        <v>186</v>
      </c>
      <c r="AU24" s="194">
        <v>1</v>
      </c>
      <c r="AV24" s="207">
        <v>7.2411916528357431E-3</v>
      </c>
      <c r="AW24" s="207">
        <v>0.51666990494564335</v>
      </c>
      <c r="AX24" s="207">
        <v>0.42168102618342951</v>
      </c>
      <c r="AY24" s="208">
        <v>7.9909999999999997</v>
      </c>
      <c r="AZ24" s="208">
        <v>0.63891064573246892</v>
      </c>
      <c r="BA24" s="208">
        <v>6.3019822783611712</v>
      </c>
      <c r="BB24" s="208">
        <v>3.698907416697371</v>
      </c>
      <c r="BD24" s="193" t="s">
        <v>164</v>
      </c>
      <c r="BE24" s="193">
        <v>6</v>
      </c>
      <c r="BF24" s="193">
        <v>51</v>
      </c>
    </row>
    <row r="25" spans="6:58" ht="16.5">
      <c r="F25" s="193" t="s">
        <v>159</v>
      </c>
      <c r="G25" s="193">
        <v>2.0674464768237248</v>
      </c>
      <c r="H25" s="193">
        <v>2.4142240701368185</v>
      </c>
      <c r="I25" s="193">
        <v>0.16773231965156254</v>
      </c>
      <c r="J25" s="193">
        <v>22</v>
      </c>
      <c r="L25" s="205" t="s">
        <v>144</v>
      </c>
      <c r="M25" s="196">
        <v>52</v>
      </c>
      <c r="N25" s="197">
        <v>114</v>
      </c>
      <c r="O25" s="198">
        <v>0.35087719298245612</v>
      </c>
      <c r="P25" s="198">
        <v>0.30701754385964913</v>
      </c>
      <c r="Q25" s="198">
        <v>0.23684210526315788</v>
      </c>
      <c r="R25" s="198">
        <v>7.0175438596491224E-2</v>
      </c>
      <c r="S25" s="198">
        <v>2.6315789473684209E-2</v>
      </c>
      <c r="T25" s="198">
        <v>8.771929824561403E-3</v>
      </c>
      <c r="U25" s="199" t="s">
        <v>69</v>
      </c>
      <c r="W25" s="200" t="s">
        <v>154</v>
      </c>
      <c r="X25" s="200" t="s">
        <v>191</v>
      </c>
      <c r="Y25" s="201" t="s">
        <v>191</v>
      </c>
      <c r="Z25" s="202">
        <v>2</v>
      </c>
      <c r="AA25" s="199">
        <v>6</v>
      </c>
      <c r="AB25" s="203">
        <v>1.25</v>
      </c>
      <c r="AC25" s="200">
        <f>COUNTIFS(운전자별!$C:$C,숨김!AC$3,운전자별!$A:$A,숨김!$W25,운전자별!$F:$F,숨김!$X25)</f>
        <v>0</v>
      </c>
      <c r="AD25" s="200">
        <f>COUNTIFS(운전자별!$C:$C,숨김!AD$3,운전자별!$A:$A,숨김!$W25,운전자별!$F:$F,숨김!$X25)</f>
        <v>0</v>
      </c>
      <c r="AE25" s="200">
        <f>COUNTIFS(운전자별!$C:$C,숨김!AE$3,운전자별!$A:$A,숨김!$W25,운전자별!$F:$F,숨김!$X25)</f>
        <v>0</v>
      </c>
      <c r="AF25" s="200">
        <f>COUNTIFS(운전자별!$C:$C,숨김!AF$3,운전자별!$A:$A,숨김!$W25,운전자별!$F:$F,숨김!$X25)</f>
        <v>0</v>
      </c>
      <c r="AG25" s="200">
        <f>COUNTIFS(운전자별!$C:$C,숨김!AG$3,운전자별!$A:$A,숨김!$W25,운전자별!$F:$F,숨김!$X25)</f>
        <v>0</v>
      </c>
      <c r="AH25" s="200">
        <f>COUNTIFS(운전자별!$C:$C,숨김!AH$3,운전자별!$A:$A,숨김!$W25,운전자별!$F:$F,숨김!$X25)</f>
        <v>0</v>
      </c>
      <c r="AI25" s="200">
        <f>COUNTIFS(운전자별!$C:$C,숨김!AI$3,운전자별!$A:$A,숨김!$W25,운전자별!$F:$F,숨김!$X25)</f>
        <v>0</v>
      </c>
      <c r="AJ25" s="204">
        <v>0.96799991764165405</v>
      </c>
      <c r="AK25" s="199" t="s">
        <v>69</v>
      </c>
      <c r="AL25" s="199">
        <v>33</v>
      </c>
      <c r="AM25" s="199" t="s">
        <v>392</v>
      </c>
      <c r="AN25" s="205" t="s">
        <v>393</v>
      </c>
      <c r="AO25" s="206">
        <v>22</v>
      </c>
      <c r="AP25" s="206" cm="1">
        <f t="array" ref="AP25">SUM(($W$4:$W$900=W25)*($AO$4:$AO$900&lt;AO25))+1</f>
        <v>8</v>
      </c>
      <c r="AQ25" s="206" t="str">
        <f t="shared" si="0"/>
        <v>공영급행8</v>
      </c>
      <c r="AS25" s="194" t="s">
        <v>154</v>
      </c>
      <c r="AT25" s="195" t="s">
        <v>187</v>
      </c>
      <c r="AU25" s="194">
        <v>1</v>
      </c>
      <c r="AV25" s="207">
        <v>5.8218916974487698E-3</v>
      </c>
      <c r="AW25" s="207">
        <v>0.51719153502251503</v>
      </c>
      <c r="AX25" s="207">
        <v>0.46024585329230372</v>
      </c>
      <c r="AY25" s="208">
        <v>9.1635000000000009</v>
      </c>
      <c r="AZ25" s="208">
        <v>0.98671097656758777</v>
      </c>
      <c r="BA25" s="208">
        <v>16.072425462756485</v>
      </c>
      <c r="BB25" s="208">
        <v>3.5347369644829389</v>
      </c>
      <c r="BD25" s="193" t="s">
        <v>148</v>
      </c>
      <c r="BE25" s="193">
        <v>7</v>
      </c>
      <c r="BF25" s="193">
        <v>72</v>
      </c>
    </row>
    <row r="26" spans="6:58" ht="16.5">
      <c r="F26" s="193" t="s">
        <v>160</v>
      </c>
      <c r="G26" s="193">
        <v>1.932779127135916</v>
      </c>
      <c r="H26" s="193">
        <v>2.2505727469541315</v>
      </c>
      <c r="I26" s="193">
        <v>0.1644231435224246</v>
      </c>
      <c r="J26" s="193">
        <v>23</v>
      </c>
      <c r="L26" s="205" t="s">
        <v>153</v>
      </c>
      <c r="M26" s="196">
        <v>59</v>
      </c>
      <c r="N26" s="197">
        <v>146</v>
      </c>
      <c r="O26" s="198">
        <v>0.30136986301369861</v>
      </c>
      <c r="P26" s="198">
        <v>0.27397260273972601</v>
      </c>
      <c r="Q26" s="198">
        <v>0.28082191780821919</v>
      </c>
      <c r="R26" s="198">
        <v>0.11643835616438356</v>
      </c>
      <c r="S26" s="198">
        <v>2.7397260273972601E-2</v>
      </c>
      <c r="T26" s="198">
        <v>0</v>
      </c>
      <c r="U26" s="199" t="s">
        <v>69</v>
      </c>
      <c r="W26" s="200" t="s">
        <v>154</v>
      </c>
      <c r="X26" s="200" t="s">
        <v>192</v>
      </c>
      <c r="Y26" s="201" t="s">
        <v>192</v>
      </c>
      <c r="Z26" s="202">
        <v>1</v>
      </c>
      <c r="AA26" s="199">
        <v>3</v>
      </c>
      <c r="AB26" s="203">
        <v>1.25</v>
      </c>
      <c r="AC26" s="200">
        <f>COUNTIFS(운전자별!$C:$C,숨김!AC$3,운전자별!$A:$A,숨김!$W26,운전자별!$F:$F,숨김!$X26)</f>
        <v>0</v>
      </c>
      <c r="AD26" s="200">
        <f>COUNTIFS(운전자별!$C:$C,숨김!AD$3,운전자별!$A:$A,숨김!$W26,운전자별!$F:$F,숨김!$X26)</f>
        <v>0</v>
      </c>
      <c r="AE26" s="200">
        <f>COUNTIFS(운전자별!$C:$C,숨김!AE$3,운전자별!$A:$A,숨김!$W26,운전자별!$F:$F,숨김!$X26)</f>
        <v>0</v>
      </c>
      <c r="AF26" s="200">
        <f>COUNTIFS(운전자별!$C:$C,숨김!AF$3,운전자별!$A:$A,숨김!$W26,운전자별!$F:$F,숨김!$X26)</f>
        <v>0</v>
      </c>
      <c r="AG26" s="200">
        <f>COUNTIFS(운전자별!$C:$C,숨김!AG$3,운전자별!$A:$A,숨김!$W26,운전자별!$F:$F,숨김!$X26)</f>
        <v>0</v>
      </c>
      <c r="AH26" s="200">
        <f>COUNTIFS(운전자별!$C:$C,숨김!AH$3,운전자별!$A:$A,숨김!$W26,운전자별!$F:$F,숨김!$X26)</f>
        <v>0</v>
      </c>
      <c r="AI26" s="200">
        <f>COUNTIFS(운전자별!$C:$C,숨김!AI$3,운전자별!$A:$A,숨김!$W26,운전자별!$F:$F,숨김!$X26)</f>
        <v>0</v>
      </c>
      <c r="AJ26" s="204">
        <v>0.96344827586206905</v>
      </c>
      <c r="AK26" s="199" t="s">
        <v>69</v>
      </c>
      <c r="AL26" s="199">
        <v>42</v>
      </c>
      <c r="AM26" s="199" t="s">
        <v>394</v>
      </c>
      <c r="AN26" s="205" t="s">
        <v>395</v>
      </c>
      <c r="AO26" s="206">
        <v>23</v>
      </c>
      <c r="AP26" s="206" cm="1">
        <f t="array" ref="AP26">SUM(($W$4:$W$900=W26)*($AO$4:$AO$900&lt;AO26))+1</f>
        <v>9</v>
      </c>
      <c r="AQ26" s="206" t="str">
        <f t="shared" si="0"/>
        <v>공영급행9</v>
      </c>
      <c r="AS26" s="194" t="s">
        <v>154</v>
      </c>
      <c r="AT26" s="195" t="s">
        <v>188</v>
      </c>
      <c r="AU26" s="194">
        <v>1</v>
      </c>
      <c r="AV26" s="207">
        <v>3.0672054149782457E-3</v>
      </c>
      <c r="AW26" s="207">
        <v>0.4960760758038128</v>
      </c>
      <c r="AX26" s="207">
        <v>0.44274915188555075</v>
      </c>
      <c r="AY26" s="208">
        <v>8.5685000000000002</v>
      </c>
      <c r="AZ26" s="208">
        <v>1.0040747504963894</v>
      </c>
      <c r="BA26" s="208">
        <v>9.3713643379663019</v>
      </c>
      <c r="BB26" s="208">
        <v>3.7336865928163032</v>
      </c>
      <c r="BD26" s="193" t="s">
        <v>145</v>
      </c>
      <c r="BE26" s="193">
        <v>2</v>
      </c>
      <c r="BF26" s="193">
        <v>61</v>
      </c>
    </row>
    <row r="27" spans="6:58" ht="16.5">
      <c r="F27" s="193" t="s">
        <v>161</v>
      </c>
      <c r="G27" s="193">
        <v>1.8703212966418323</v>
      </c>
      <c r="H27" s="193">
        <v>2.1749039625540454</v>
      </c>
      <c r="I27" s="193">
        <v>0.16285045059321734</v>
      </c>
      <c r="J27" s="193">
        <v>24</v>
      </c>
      <c r="L27" s="205" t="s">
        <v>156</v>
      </c>
      <c r="M27" s="196">
        <v>34</v>
      </c>
      <c r="N27" s="197">
        <v>87</v>
      </c>
      <c r="O27" s="198">
        <v>0.23255813953488372</v>
      </c>
      <c r="P27" s="198">
        <v>0.26744186046511625</v>
      </c>
      <c r="Q27" s="198">
        <v>0.18604651162790697</v>
      </c>
      <c r="R27" s="198">
        <v>0.20930232558139536</v>
      </c>
      <c r="S27" s="198">
        <v>5.8139534883720929E-2</v>
      </c>
      <c r="T27" s="198">
        <v>4.6511627906976744E-2</v>
      </c>
      <c r="U27" s="199" t="s">
        <v>71</v>
      </c>
      <c r="W27" s="200" t="s">
        <v>154</v>
      </c>
      <c r="X27" s="200" t="s">
        <v>193</v>
      </c>
      <c r="Y27" s="201" t="s">
        <v>193</v>
      </c>
      <c r="Z27" s="202">
        <v>2</v>
      </c>
      <c r="AA27" s="199">
        <v>4</v>
      </c>
      <c r="AB27" s="203">
        <v>0.83333333333333337</v>
      </c>
      <c r="AC27" s="200">
        <f>COUNTIFS(운전자별!$C:$C,숨김!AC$3,운전자별!$A:$A,숨김!$W27,운전자별!$F:$F,숨김!$X27)</f>
        <v>0</v>
      </c>
      <c r="AD27" s="200">
        <f>COUNTIFS(운전자별!$C:$C,숨김!AD$3,운전자별!$A:$A,숨김!$W27,운전자별!$F:$F,숨김!$X27)</f>
        <v>0</v>
      </c>
      <c r="AE27" s="200">
        <f>COUNTIFS(운전자별!$C:$C,숨김!AE$3,운전자별!$A:$A,숨김!$W27,운전자별!$F:$F,숨김!$X27)</f>
        <v>0</v>
      </c>
      <c r="AF27" s="200">
        <f>COUNTIFS(운전자별!$C:$C,숨김!AF$3,운전자별!$A:$A,숨김!$W27,운전자별!$F:$F,숨김!$X27)</f>
        <v>0</v>
      </c>
      <c r="AG27" s="200">
        <f>COUNTIFS(운전자별!$C:$C,숨김!AG$3,운전자별!$A:$A,숨김!$W27,운전자별!$F:$F,숨김!$X27)</f>
        <v>0</v>
      </c>
      <c r="AH27" s="200">
        <f>COUNTIFS(운전자별!$C:$C,숨김!AH$3,운전자별!$A:$A,숨김!$W27,운전자별!$F:$F,숨김!$X27)</f>
        <v>0</v>
      </c>
      <c r="AI27" s="200">
        <f>COUNTIFS(운전자별!$C:$C,숨김!AI$3,운전자별!$A:$A,숨김!$W27,운전자별!$F:$F,숨김!$X27)</f>
        <v>0</v>
      </c>
      <c r="AJ27" s="204">
        <v>0.89668040324795217</v>
      </c>
      <c r="AK27" s="199" t="s">
        <v>72</v>
      </c>
      <c r="AL27" s="199">
        <v>5</v>
      </c>
      <c r="AM27" s="199" t="s">
        <v>396</v>
      </c>
      <c r="AN27" s="205" t="s">
        <v>397</v>
      </c>
      <c r="AO27" s="206">
        <v>24</v>
      </c>
      <c r="AP27" s="206" cm="1">
        <f t="array" ref="AP27">SUM(($W$4:$W$900=W27)*($AO$4:$AO$900&lt;AO27))+1</f>
        <v>10</v>
      </c>
      <c r="AQ27" s="206" t="str">
        <f t="shared" si="0"/>
        <v>공영급행10</v>
      </c>
      <c r="AS27" s="194" t="s">
        <v>154</v>
      </c>
      <c r="AT27" s="195" t="s">
        <v>189</v>
      </c>
      <c r="AU27" s="194">
        <v>1</v>
      </c>
      <c r="AV27" s="207">
        <v>1.767668324983529E-2</v>
      </c>
      <c r="AW27" s="207">
        <v>0.53867420766205876</v>
      </c>
      <c r="AX27" s="207">
        <v>0.48995583794643288</v>
      </c>
      <c r="AY27" s="208">
        <v>9.4116666666666671</v>
      </c>
      <c r="AZ27" s="208">
        <v>1.3340381726264261</v>
      </c>
      <c r="BA27" s="208">
        <v>9.2978418092144857</v>
      </c>
      <c r="BB27" s="208">
        <v>3.6423375505350073</v>
      </c>
      <c r="BD27" s="193" t="s">
        <v>158</v>
      </c>
      <c r="BE27" s="193">
        <v>3</v>
      </c>
      <c r="BF27" s="193">
        <v>35</v>
      </c>
    </row>
    <row r="28" spans="6:58" ht="16.5">
      <c r="F28" s="193" t="s">
        <v>162</v>
      </c>
      <c r="G28" s="193">
        <v>1.9840105286931891</v>
      </c>
      <c r="H28" s="193">
        <v>2.2911852207870815</v>
      </c>
      <c r="I28" s="193">
        <v>0.15482513205019122</v>
      </c>
      <c r="J28" s="193">
        <v>25</v>
      </c>
      <c r="L28" s="205" t="s">
        <v>167</v>
      </c>
      <c r="M28" s="196">
        <v>45</v>
      </c>
      <c r="N28" s="197">
        <v>104</v>
      </c>
      <c r="O28" s="198">
        <v>0</v>
      </c>
      <c r="P28" s="198">
        <v>3.8461538461538464E-2</v>
      </c>
      <c r="Q28" s="198">
        <v>0.25</v>
      </c>
      <c r="R28" s="198">
        <v>0.44230769230769229</v>
      </c>
      <c r="S28" s="198">
        <v>0.26923076923076922</v>
      </c>
      <c r="T28" s="198">
        <v>0</v>
      </c>
      <c r="U28" s="199" t="s">
        <v>72</v>
      </c>
      <c r="W28" s="200" t="s">
        <v>154</v>
      </c>
      <c r="X28" s="200" t="s">
        <v>194</v>
      </c>
      <c r="Y28" s="201" t="s">
        <v>194</v>
      </c>
      <c r="Z28" s="202">
        <v>2</v>
      </c>
      <c r="AA28" s="199">
        <v>6</v>
      </c>
      <c r="AB28" s="203">
        <v>1.25</v>
      </c>
      <c r="AC28" s="200">
        <f>COUNTIFS(운전자별!$C:$C,숨김!AC$3,운전자별!$A:$A,숨김!$W28,운전자별!$F:$F,숨김!$X28)</f>
        <v>0</v>
      </c>
      <c r="AD28" s="200">
        <f>COUNTIFS(운전자별!$C:$C,숨김!AD$3,운전자별!$A:$A,숨김!$W28,운전자별!$F:$F,숨김!$X28)</f>
        <v>0</v>
      </c>
      <c r="AE28" s="200">
        <f>COUNTIFS(운전자별!$C:$C,숨김!AE$3,운전자별!$A:$A,숨김!$W28,운전자별!$F:$F,숨김!$X28)</f>
        <v>0</v>
      </c>
      <c r="AF28" s="200">
        <f>COUNTIFS(운전자별!$C:$C,숨김!AF$3,운전자별!$A:$A,숨김!$W28,운전자별!$F:$F,숨김!$X28)</f>
        <v>0</v>
      </c>
      <c r="AG28" s="200">
        <f>COUNTIFS(운전자별!$C:$C,숨김!AG$3,운전자별!$A:$A,숨김!$W28,운전자별!$F:$F,숨김!$X28)</f>
        <v>0</v>
      </c>
      <c r="AH28" s="200">
        <f>COUNTIFS(운전자별!$C:$C,숨김!AH$3,운전자별!$A:$A,숨김!$W28,운전자별!$F:$F,숨김!$X28)</f>
        <v>0</v>
      </c>
      <c r="AI28" s="200">
        <f>COUNTIFS(운전자별!$C:$C,숨김!AI$3,운전자별!$A:$A,숨김!$W28,운전자별!$F:$F,숨김!$X28)</f>
        <v>0</v>
      </c>
      <c r="AJ28" s="204">
        <v>0.95877039324512237</v>
      </c>
      <c r="AK28" s="199" t="s">
        <v>69</v>
      </c>
      <c r="AL28" s="199">
        <v>52</v>
      </c>
      <c r="AM28" s="199" t="s">
        <v>398</v>
      </c>
      <c r="AN28" s="205" t="s">
        <v>399</v>
      </c>
      <c r="AO28" s="206">
        <v>25</v>
      </c>
      <c r="AP28" s="206" cm="1">
        <f t="array" ref="AP28">SUM(($W$4:$W$900=W28)*($AO$4:$AO$900&lt;AO28))+1</f>
        <v>11</v>
      </c>
      <c r="AQ28" s="206" t="str">
        <f t="shared" si="0"/>
        <v>공영급행11</v>
      </c>
      <c r="AS28" s="194" t="s">
        <v>154</v>
      </c>
      <c r="AT28" s="195" t="s">
        <v>190</v>
      </c>
      <c r="AU28" s="194">
        <v>1</v>
      </c>
      <c r="AV28" s="207">
        <v>3.8866958264391079E-2</v>
      </c>
      <c r="AW28" s="207">
        <v>0.41103800666472962</v>
      </c>
      <c r="AX28" s="207">
        <v>0.20156926454850077</v>
      </c>
      <c r="AY28" s="208">
        <v>10.17825</v>
      </c>
      <c r="AZ28" s="208">
        <v>0.21963610548342791</v>
      </c>
      <c r="BA28" s="208">
        <v>22.523328365542493</v>
      </c>
      <c r="BB28" s="208">
        <v>2.3542019092809654</v>
      </c>
      <c r="BD28" s="193" t="s">
        <v>151</v>
      </c>
      <c r="BE28" s="193">
        <v>5</v>
      </c>
      <c r="BF28" s="193">
        <v>47</v>
      </c>
    </row>
    <row r="29" spans="6:58" ht="16.5">
      <c r="F29" s="193" t="s">
        <v>163</v>
      </c>
      <c r="G29" s="193">
        <v>1.7423246681955449</v>
      </c>
      <c r="H29" s="193">
        <v>1.9678215188336479</v>
      </c>
      <c r="I29" s="193">
        <v>0.12942297997286634</v>
      </c>
      <c r="J29" s="193">
        <v>26</v>
      </c>
      <c r="L29" s="205" t="s">
        <v>169</v>
      </c>
      <c r="M29" s="196">
        <v>42</v>
      </c>
      <c r="N29" s="197">
        <v>99</v>
      </c>
      <c r="O29" s="198">
        <v>5.0505050505050504E-2</v>
      </c>
      <c r="P29" s="198">
        <v>7.0707070707070704E-2</v>
      </c>
      <c r="Q29" s="198">
        <v>0.26262626262626265</v>
      </c>
      <c r="R29" s="198">
        <v>0.30303030303030304</v>
      </c>
      <c r="S29" s="198">
        <v>0.25252525252525254</v>
      </c>
      <c r="T29" s="198">
        <v>6.0606060606060608E-2</v>
      </c>
      <c r="U29" s="199" t="s">
        <v>72</v>
      </c>
      <c r="W29" s="200" t="s">
        <v>154</v>
      </c>
      <c r="X29" s="200" t="s">
        <v>195</v>
      </c>
      <c r="Y29" s="201" t="s">
        <v>195</v>
      </c>
      <c r="Z29" s="202">
        <v>2</v>
      </c>
      <c r="AA29" s="199">
        <v>5</v>
      </c>
      <c r="AB29" s="203">
        <v>1.0416666666666667</v>
      </c>
      <c r="AC29" s="200">
        <f>COUNTIFS(운전자별!$C:$C,숨김!AC$3,운전자별!$A:$A,숨김!$W29,운전자별!$F:$F,숨김!$X29)</f>
        <v>0</v>
      </c>
      <c r="AD29" s="200">
        <f>COUNTIFS(운전자별!$C:$C,숨김!AD$3,운전자별!$A:$A,숨김!$W29,운전자별!$F:$F,숨김!$X29)</f>
        <v>0</v>
      </c>
      <c r="AE29" s="200">
        <f>COUNTIFS(운전자별!$C:$C,숨김!AE$3,운전자별!$A:$A,숨김!$W29,운전자별!$F:$F,숨김!$X29)</f>
        <v>0</v>
      </c>
      <c r="AF29" s="200">
        <f>COUNTIFS(운전자별!$C:$C,숨김!AF$3,운전자별!$A:$A,숨김!$W29,운전자별!$F:$F,숨김!$X29)</f>
        <v>0</v>
      </c>
      <c r="AG29" s="200">
        <f>COUNTIFS(운전자별!$C:$C,숨김!AG$3,운전자별!$A:$A,숨김!$W29,운전자별!$F:$F,숨김!$X29)</f>
        <v>0</v>
      </c>
      <c r="AH29" s="200">
        <f>COUNTIFS(운전자별!$C:$C,숨김!AH$3,운전자별!$A:$A,숨김!$W29,운전자별!$F:$F,숨김!$X29)</f>
        <v>0</v>
      </c>
      <c r="AI29" s="200">
        <f>COUNTIFS(운전자별!$C:$C,숨김!AI$3,운전자별!$A:$A,숨김!$W29,운전자별!$F:$F,숨김!$X29)</f>
        <v>0</v>
      </c>
      <c r="AJ29" s="204">
        <v>0.93168259412883359</v>
      </c>
      <c r="AK29" s="199" t="s">
        <v>71</v>
      </c>
      <c r="AL29" s="199">
        <v>28</v>
      </c>
      <c r="AM29" s="199" t="s">
        <v>400</v>
      </c>
      <c r="AN29" s="205" t="s">
        <v>401</v>
      </c>
      <c r="AO29" s="206">
        <v>26</v>
      </c>
      <c r="AP29" s="206" cm="1">
        <f t="array" ref="AP29">SUM(($W$4:$W$900=W29)*($AO$4:$AO$900&lt;AO29))+1</f>
        <v>12</v>
      </c>
      <c r="AQ29" s="206" t="str">
        <f t="shared" si="0"/>
        <v>공영급행12</v>
      </c>
      <c r="AS29" s="194" t="s">
        <v>154</v>
      </c>
      <c r="AT29" s="195" t="s">
        <v>191</v>
      </c>
      <c r="AU29" s="194">
        <v>1</v>
      </c>
      <c r="AV29" s="207">
        <v>2.9325856772225812E-2</v>
      </c>
      <c r="AW29" s="207">
        <v>0.44382908534051568</v>
      </c>
      <c r="AX29" s="207">
        <v>0.26185878554832248</v>
      </c>
      <c r="AY29" s="208">
        <v>7.7104999999999997</v>
      </c>
      <c r="AZ29" s="208">
        <v>0.27289878171781595</v>
      </c>
      <c r="BA29" s="208">
        <v>9.4274124593427331</v>
      </c>
      <c r="BB29" s="208">
        <v>2.4470058042649598</v>
      </c>
      <c r="BD29" s="193" t="s">
        <v>144</v>
      </c>
      <c r="BE29" s="193">
        <v>4</v>
      </c>
      <c r="BF29" s="193">
        <v>52</v>
      </c>
    </row>
    <row r="30" spans="6:58" ht="16.5">
      <c r="F30" s="193" t="s">
        <v>164</v>
      </c>
      <c r="G30" s="193">
        <v>2.3676337393819513</v>
      </c>
      <c r="H30" s="193">
        <v>2.6674594521775492</v>
      </c>
      <c r="I30" s="193">
        <v>0.12663517494638543</v>
      </c>
      <c r="J30" s="193">
        <v>27</v>
      </c>
      <c r="L30" s="205" t="s">
        <v>141</v>
      </c>
      <c r="M30" s="196">
        <v>73</v>
      </c>
      <c r="N30" s="197">
        <v>165</v>
      </c>
      <c r="O30" s="198">
        <v>0.52121212121212124</v>
      </c>
      <c r="P30" s="198">
        <v>0.23030303030303031</v>
      </c>
      <c r="Q30" s="198">
        <v>0.18787878787878787</v>
      </c>
      <c r="R30" s="198">
        <v>4.2424242424242427E-2</v>
      </c>
      <c r="S30" s="198">
        <v>1.8181818181818181E-2</v>
      </c>
      <c r="T30" s="198">
        <v>0</v>
      </c>
      <c r="U30" s="199" t="s">
        <v>69</v>
      </c>
      <c r="W30" s="200" t="s">
        <v>162</v>
      </c>
      <c r="X30" s="200" t="s">
        <v>196</v>
      </c>
      <c r="Y30" s="201" t="s">
        <v>196</v>
      </c>
      <c r="Z30" s="202">
        <v>2</v>
      </c>
      <c r="AA30" s="199">
        <f>SUM(AC30:AI30)</f>
        <v>0</v>
      </c>
      <c r="AB30" s="203">
        <v>0.83333333333333337</v>
      </c>
      <c r="AC30" s="200">
        <f>COUNTIFS(운전자별!$C:$C,숨김!AC$3,운전자별!$A:$A,숨김!$W30,운전자별!$F:$F,숨김!$X30)</f>
        <v>0</v>
      </c>
      <c r="AD30" s="200">
        <f>COUNTIFS(운전자별!$C:$C,숨김!AD$3,운전자별!$A:$A,숨김!$W30,운전자별!$F:$F,숨김!$X30)</f>
        <v>0</v>
      </c>
      <c r="AE30" s="200">
        <f>COUNTIFS(운전자별!$C:$C,숨김!AE$3,운전자별!$A:$A,숨김!$W30,운전자별!$F:$F,숨김!$X30)</f>
        <v>0</v>
      </c>
      <c r="AF30" s="200">
        <f>COUNTIFS(운전자별!$C:$C,숨김!AF$3,운전자별!$A:$A,숨김!$W30,운전자별!$F:$F,숨김!$X30)</f>
        <v>0</v>
      </c>
      <c r="AG30" s="200">
        <f>COUNTIFS(운전자별!$C:$C,숨김!AG$3,운전자별!$A:$A,숨김!$W30,운전자별!$F:$F,숨김!$X30)</f>
        <v>0</v>
      </c>
      <c r="AH30" s="200">
        <f>COUNTIFS(운전자별!$C:$C,숨김!AH$3,운전자별!$A:$A,숨김!$W30,운전자별!$F:$F,숨김!$X30)</f>
        <v>0</v>
      </c>
      <c r="AI30" s="200">
        <f>COUNTIFS(운전자별!$C:$C,숨김!AI$3,운전자별!$A:$A,숨김!$W30,운전자별!$F:$F,숨김!$X30)</f>
        <v>0</v>
      </c>
      <c r="AJ30" s="204">
        <v>0.82512186482383454</v>
      </c>
      <c r="AK30" s="199" t="s">
        <v>70</v>
      </c>
      <c r="AL30" s="199">
        <v>2</v>
      </c>
      <c r="AM30" s="199" t="s">
        <v>402</v>
      </c>
      <c r="AN30" s="205" t="s">
        <v>403</v>
      </c>
      <c r="AO30" s="206">
        <v>27</v>
      </c>
      <c r="AP30" s="206" cm="1">
        <f t="array" ref="AP30">SUM(($W$4:$W$900=W30)*($AO$4:$AO$900&lt;AO30))+1</f>
        <v>1</v>
      </c>
      <c r="AQ30" s="206" t="str">
        <f t="shared" si="0"/>
        <v>대인교통1</v>
      </c>
      <c r="AS30" s="194" t="s">
        <v>154</v>
      </c>
      <c r="AT30" s="195" t="s">
        <v>192</v>
      </c>
      <c r="AU30" s="194">
        <v>1</v>
      </c>
      <c r="AV30" s="207">
        <v>2.9174302087371321E-2</v>
      </c>
      <c r="AW30" s="207">
        <v>0.48597566458485003</v>
      </c>
      <c r="AX30" s="207">
        <v>0.26840649130775901</v>
      </c>
      <c r="AY30" s="208">
        <v>10.912000000000001</v>
      </c>
      <c r="AZ30" s="208">
        <v>0.57911344278409538</v>
      </c>
      <c r="BA30" s="208">
        <v>20.948799321581191</v>
      </c>
      <c r="BB30" s="208">
        <v>2.3070762907055031</v>
      </c>
      <c r="BD30" s="193" t="s">
        <v>153</v>
      </c>
      <c r="BE30" s="193">
        <v>7</v>
      </c>
      <c r="BF30" s="193">
        <v>59</v>
      </c>
    </row>
    <row r="31" spans="6:58" ht="16.5">
      <c r="F31" s="193" t="s">
        <v>165</v>
      </c>
      <c r="G31" s="193">
        <v>2.0181502502527811</v>
      </c>
      <c r="H31" s="193">
        <v>2.2730361229891916</v>
      </c>
      <c r="I31" s="193">
        <v>0.12629677731104771</v>
      </c>
      <c r="J31" s="193">
        <v>28</v>
      </c>
      <c r="L31" s="205" t="s">
        <v>161</v>
      </c>
      <c r="M31" s="196">
        <v>54</v>
      </c>
      <c r="N31" s="197">
        <v>122</v>
      </c>
      <c r="O31" s="198">
        <v>0.32786885245901637</v>
      </c>
      <c r="P31" s="198">
        <v>0.22950819672131148</v>
      </c>
      <c r="Q31" s="198">
        <v>0.22950819672131148</v>
      </c>
      <c r="R31" s="198">
        <v>0.15573770491803279</v>
      </c>
      <c r="S31" s="198">
        <v>5.737704918032787E-2</v>
      </c>
      <c r="T31" s="198">
        <v>0</v>
      </c>
      <c r="U31" s="199" t="s">
        <v>69</v>
      </c>
      <c r="W31" s="200" t="s">
        <v>162</v>
      </c>
      <c r="X31" s="200" t="s">
        <v>197</v>
      </c>
      <c r="Y31" s="201" t="s">
        <v>197</v>
      </c>
      <c r="Z31" s="202">
        <v>9</v>
      </c>
      <c r="AA31" s="199">
        <f t="shared" ref="AA31:AA36" si="1">SUM(AC31:AI31)</f>
        <v>0</v>
      </c>
      <c r="AB31" s="203">
        <v>0.97222222222222232</v>
      </c>
      <c r="AC31" s="200">
        <f>COUNTIFS(운전자별!$C:$C,숨김!AC$3,운전자별!$A:$A,숨김!$W31,운전자별!$F:$F,숨김!$X31)</f>
        <v>0</v>
      </c>
      <c r="AD31" s="200">
        <f>COUNTIFS(운전자별!$C:$C,숨김!AD$3,운전자별!$A:$A,숨김!$W31,운전자별!$F:$F,숨김!$X31)</f>
        <v>0</v>
      </c>
      <c r="AE31" s="200">
        <f>COUNTIFS(운전자별!$C:$C,숨김!AE$3,운전자별!$A:$A,숨김!$W31,운전자별!$F:$F,숨김!$X31)</f>
        <v>0</v>
      </c>
      <c r="AF31" s="200">
        <f>COUNTIFS(운전자별!$C:$C,숨김!AF$3,운전자별!$A:$A,숨김!$W31,운전자별!$F:$F,숨김!$X31)</f>
        <v>0</v>
      </c>
      <c r="AG31" s="200">
        <f>COUNTIFS(운전자별!$C:$C,숨김!AG$3,운전자별!$A:$A,숨김!$W31,운전자별!$F:$F,숨김!$X31)</f>
        <v>0</v>
      </c>
      <c r="AH31" s="200">
        <f>COUNTIFS(운전자별!$C:$C,숨김!AH$3,운전자별!$A:$A,숨김!$W31,운전자별!$F:$F,숨김!$X31)</f>
        <v>0</v>
      </c>
      <c r="AI31" s="200">
        <f>COUNTIFS(운전자별!$C:$C,숨김!AI$3,운전자별!$A:$A,숨김!$W31,운전자별!$F:$F,숨김!$X31)</f>
        <v>0</v>
      </c>
      <c r="AJ31" s="204">
        <v>0.91288393388531575</v>
      </c>
      <c r="AK31" s="199" t="s">
        <v>71</v>
      </c>
      <c r="AL31" s="199">
        <v>50</v>
      </c>
      <c r="AM31" s="199" t="s">
        <v>404</v>
      </c>
      <c r="AN31" s="205" t="s">
        <v>405</v>
      </c>
      <c r="AO31" s="206">
        <v>28</v>
      </c>
      <c r="AP31" s="206" cm="1">
        <f t="array" ref="AP31">SUM(($W$4:$W$900=W31)*($AO$4:$AO$900&lt;AO31))+1</f>
        <v>2</v>
      </c>
      <c r="AQ31" s="206" t="str">
        <f t="shared" si="0"/>
        <v>대인교통2</v>
      </c>
      <c r="AS31" s="194" t="s">
        <v>154</v>
      </c>
      <c r="AT31" s="195" t="s">
        <v>193</v>
      </c>
      <c r="AU31" s="194">
        <v>1</v>
      </c>
      <c r="AV31" s="207">
        <v>3.9037833394534482E-2</v>
      </c>
      <c r="AW31" s="207">
        <v>0.39893583163741075</v>
      </c>
      <c r="AX31" s="207">
        <v>0.17872837453979687</v>
      </c>
      <c r="AY31" s="208">
        <v>6.8469999999999995</v>
      </c>
      <c r="AZ31" s="208">
        <v>0.16667638945605159</v>
      </c>
      <c r="BA31" s="208">
        <v>7.6927564364331511</v>
      </c>
      <c r="BB31" s="208">
        <v>2.4416413670733594</v>
      </c>
      <c r="BD31" s="193" t="s">
        <v>156</v>
      </c>
      <c r="BE31" s="193">
        <v>9</v>
      </c>
      <c r="BF31" s="193">
        <v>34</v>
      </c>
    </row>
    <row r="32" spans="6:58" ht="16.5">
      <c r="F32" s="193" t="s">
        <v>166</v>
      </c>
      <c r="G32" s="193">
        <v>2.0554093654867969</v>
      </c>
      <c r="H32" s="193">
        <v>2.3081828946065683</v>
      </c>
      <c r="I32" s="193">
        <v>0.12297965230877761</v>
      </c>
      <c r="J32" s="193">
        <v>29</v>
      </c>
      <c r="L32" s="205" t="s">
        <v>143</v>
      </c>
      <c r="M32" s="196">
        <v>55</v>
      </c>
      <c r="N32" s="197">
        <v>129</v>
      </c>
      <c r="O32" s="198">
        <v>0.37984496124031009</v>
      </c>
      <c r="P32" s="198">
        <v>0.20930232558139536</v>
      </c>
      <c r="Q32" s="198">
        <v>0.27131782945736432</v>
      </c>
      <c r="R32" s="198">
        <v>6.2015503875968991E-2</v>
      </c>
      <c r="S32" s="198">
        <v>6.9767441860465115E-2</v>
      </c>
      <c r="T32" s="198">
        <v>7.7519379844961239E-3</v>
      </c>
      <c r="U32" s="199" t="s">
        <v>69</v>
      </c>
      <c r="W32" s="200" t="s">
        <v>162</v>
      </c>
      <c r="X32" s="200" t="s">
        <v>198</v>
      </c>
      <c r="Y32" s="201" t="s">
        <v>198</v>
      </c>
      <c r="Z32" s="202">
        <v>3</v>
      </c>
      <c r="AA32" s="199">
        <f t="shared" si="1"/>
        <v>0</v>
      </c>
      <c r="AB32" s="203">
        <v>1.1111111111111112</v>
      </c>
      <c r="AC32" s="200">
        <f>COUNTIFS(운전자별!$C:$C,숨김!AC$3,운전자별!$A:$A,숨김!$W32,운전자별!$F:$F,숨김!$X32)</f>
        <v>0</v>
      </c>
      <c r="AD32" s="200">
        <f>COUNTIFS(운전자별!$C:$C,숨김!AD$3,운전자별!$A:$A,숨김!$W32,운전자별!$F:$F,숨김!$X32)</f>
        <v>0</v>
      </c>
      <c r="AE32" s="200">
        <f>COUNTIFS(운전자별!$C:$C,숨김!AE$3,운전자별!$A:$A,숨김!$W32,운전자별!$F:$F,숨김!$X32)</f>
        <v>0</v>
      </c>
      <c r="AF32" s="200">
        <f>COUNTIFS(운전자별!$C:$C,숨김!AF$3,운전자별!$A:$A,숨김!$W32,운전자별!$F:$F,숨김!$X32)</f>
        <v>0</v>
      </c>
      <c r="AG32" s="200">
        <f>COUNTIFS(운전자별!$C:$C,숨김!AG$3,운전자별!$A:$A,숨김!$W32,운전자별!$F:$F,숨김!$X32)</f>
        <v>0</v>
      </c>
      <c r="AH32" s="200">
        <f>COUNTIFS(운전자별!$C:$C,숨김!AH$3,운전자별!$A:$A,숨김!$W32,운전자별!$F:$F,숨김!$X32)</f>
        <v>0</v>
      </c>
      <c r="AI32" s="200">
        <f>COUNTIFS(운전자별!$C:$C,숨김!AI$3,운전자별!$A:$A,숨김!$W32,운전자별!$F:$F,숨김!$X32)</f>
        <v>0</v>
      </c>
      <c r="AJ32" s="204">
        <v>0.91110862918422364</v>
      </c>
      <c r="AK32" s="199" t="s">
        <v>71</v>
      </c>
      <c r="AL32" s="199">
        <v>52</v>
      </c>
      <c r="AM32" s="199" t="s">
        <v>406</v>
      </c>
      <c r="AN32" s="205" t="s">
        <v>407</v>
      </c>
      <c r="AO32" s="206">
        <v>29</v>
      </c>
      <c r="AP32" s="206" cm="1">
        <f t="array" ref="AP32">SUM(($W$4:$W$900=W32)*($AO$4:$AO$900&lt;AO32))+1</f>
        <v>3</v>
      </c>
      <c r="AQ32" s="206" t="str">
        <f t="shared" si="0"/>
        <v>대인교통3</v>
      </c>
      <c r="AS32" s="194" t="s">
        <v>154</v>
      </c>
      <c r="AT32" s="195" t="s">
        <v>194</v>
      </c>
      <c r="AU32" s="194">
        <v>1</v>
      </c>
      <c r="AV32" s="207">
        <v>3.7634731370841133E-2</v>
      </c>
      <c r="AW32" s="207">
        <v>0.4528760526160388</v>
      </c>
      <c r="AX32" s="207">
        <v>0.3002506840519199</v>
      </c>
      <c r="AY32" s="208">
        <v>10.613</v>
      </c>
      <c r="AZ32" s="208">
        <v>0.41467509234619926</v>
      </c>
      <c r="BA32" s="208">
        <v>16.275997374588322</v>
      </c>
      <c r="BB32" s="208">
        <v>2.3302348629105754</v>
      </c>
      <c r="BD32" s="193" t="s">
        <v>167</v>
      </c>
      <c r="BE32" s="193">
        <v>3</v>
      </c>
      <c r="BF32" s="193">
        <v>45</v>
      </c>
    </row>
    <row r="33" spans="6:58" ht="16.5">
      <c r="F33" s="193" t="s">
        <v>167</v>
      </c>
      <c r="G33" s="193">
        <v>2.3439006339503594</v>
      </c>
      <c r="H33" s="193">
        <v>2.5979446213006967</v>
      </c>
      <c r="I33" s="193">
        <v>0.10838513530421179</v>
      </c>
      <c r="J33" s="193">
        <v>30</v>
      </c>
      <c r="L33" s="205" t="s">
        <v>149</v>
      </c>
      <c r="M33" s="196">
        <v>34</v>
      </c>
      <c r="N33" s="197">
        <v>86</v>
      </c>
      <c r="O33" s="198">
        <v>0.4</v>
      </c>
      <c r="P33" s="198">
        <v>0.21176470588235294</v>
      </c>
      <c r="Q33" s="198">
        <v>0.25882352941176473</v>
      </c>
      <c r="R33" s="198">
        <v>8.2352941176470587E-2</v>
      </c>
      <c r="S33" s="198">
        <v>4.7058823529411764E-2</v>
      </c>
      <c r="T33" s="198">
        <v>0</v>
      </c>
      <c r="U33" s="199" t="s">
        <v>69</v>
      </c>
      <c r="W33" s="200" t="s">
        <v>162</v>
      </c>
      <c r="X33" s="200" t="s">
        <v>199</v>
      </c>
      <c r="Y33" s="201" t="s">
        <v>199</v>
      </c>
      <c r="Z33" s="202">
        <v>6</v>
      </c>
      <c r="AA33" s="199">
        <f t="shared" si="1"/>
        <v>0</v>
      </c>
      <c r="AB33" s="203">
        <v>0.9027777777777779</v>
      </c>
      <c r="AC33" s="200">
        <f>COUNTIFS(운전자별!$C:$C,숨김!AC$3,운전자별!$A:$A,숨김!$W33,운전자별!$F:$F,숨김!$X33)</f>
        <v>0</v>
      </c>
      <c r="AD33" s="200">
        <f>COUNTIFS(운전자별!$C:$C,숨김!AD$3,운전자별!$A:$A,숨김!$W33,운전자별!$F:$F,숨김!$X33)</f>
        <v>0</v>
      </c>
      <c r="AE33" s="200">
        <f>COUNTIFS(운전자별!$C:$C,숨김!AE$3,운전자별!$A:$A,숨김!$W33,운전자별!$F:$F,숨김!$X33)</f>
        <v>0</v>
      </c>
      <c r="AF33" s="200">
        <f>COUNTIFS(운전자별!$C:$C,숨김!AF$3,운전자별!$A:$A,숨김!$W33,운전자별!$F:$F,숨김!$X33)</f>
        <v>0</v>
      </c>
      <c r="AG33" s="200">
        <f>COUNTIFS(운전자별!$C:$C,숨김!AG$3,운전자별!$A:$A,숨김!$W33,운전자별!$F:$F,숨김!$X33)</f>
        <v>0</v>
      </c>
      <c r="AH33" s="200">
        <f>COUNTIFS(운전자별!$C:$C,숨김!AH$3,운전자별!$A:$A,숨김!$W33,운전자별!$F:$F,숨김!$X33)</f>
        <v>0</v>
      </c>
      <c r="AI33" s="200">
        <f>COUNTIFS(운전자별!$C:$C,숨김!AI$3,운전자별!$A:$A,숨김!$W33,운전자별!$F:$F,숨김!$X33)</f>
        <v>0</v>
      </c>
      <c r="AJ33" s="204">
        <v>0.90240210894553186</v>
      </c>
      <c r="AK33" s="199" t="s">
        <v>71</v>
      </c>
      <c r="AL33" s="199">
        <v>55</v>
      </c>
      <c r="AM33" s="199" t="s">
        <v>408</v>
      </c>
      <c r="AN33" s="205" t="s">
        <v>409</v>
      </c>
      <c r="AO33" s="206">
        <v>30</v>
      </c>
      <c r="AP33" s="206" cm="1">
        <f t="array" ref="AP33">SUM(($W$4:$W$900=W33)*($AO$4:$AO$900&lt;AO33))+1</f>
        <v>4</v>
      </c>
      <c r="AQ33" s="206" t="str">
        <f t="shared" si="0"/>
        <v>대인교통4</v>
      </c>
      <c r="AS33" s="194" t="s">
        <v>154</v>
      </c>
      <c r="AT33" s="195" t="s">
        <v>195</v>
      </c>
      <c r="AU33" s="194">
        <v>1</v>
      </c>
      <c r="AV33" s="207">
        <v>3.9112213118838335E-2</v>
      </c>
      <c r="AW33" s="207">
        <v>0.44766005905216333</v>
      </c>
      <c r="AX33" s="207">
        <v>0.27506542989282201</v>
      </c>
      <c r="AY33" s="208">
        <v>10.846499999999999</v>
      </c>
      <c r="AZ33" s="208">
        <v>0.6913673282763928</v>
      </c>
      <c r="BA33" s="208">
        <v>16.950845387919415</v>
      </c>
      <c r="BB33" s="208">
        <v>2.3222623956723916</v>
      </c>
      <c r="BD33" s="193" t="s">
        <v>169</v>
      </c>
      <c r="BE33" s="193">
        <v>5</v>
      </c>
      <c r="BF33" s="193">
        <v>42</v>
      </c>
    </row>
    <row r="34" spans="6:58" ht="16.5">
      <c r="F34" s="193" t="s">
        <v>168</v>
      </c>
      <c r="G34" s="193">
        <v>2.394684761506801</v>
      </c>
      <c r="H34" s="193">
        <v>2.6435543221140123</v>
      </c>
      <c r="I34" s="193">
        <v>0.10392581295360803</v>
      </c>
      <c r="J34" s="193">
        <v>31</v>
      </c>
      <c r="L34" s="205" t="s">
        <v>159</v>
      </c>
      <c r="M34" s="196">
        <v>52</v>
      </c>
      <c r="N34" s="197">
        <v>110</v>
      </c>
      <c r="O34" s="198">
        <v>0.22727272727272727</v>
      </c>
      <c r="P34" s="198">
        <v>0.22727272727272727</v>
      </c>
      <c r="Q34" s="198">
        <v>0.15454545454545454</v>
      </c>
      <c r="R34" s="198">
        <v>0.17272727272727273</v>
      </c>
      <c r="S34" s="198">
        <v>0.15454545454545454</v>
      </c>
      <c r="T34" s="198">
        <v>6.363636363636363E-2</v>
      </c>
      <c r="U34" s="199" t="s">
        <v>71</v>
      </c>
      <c r="W34" s="200" t="s">
        <v>162</v>
      </c>
      <c r="X34" s="200" t="s">
        <v>335</v>
      </c>
      <c r="Y34" s="201" t="s">
        <v>335</v>
      </c>
      <c r="Z34" s="202">
        <v>1</v>
      </c>
      <c r="AA34" s="199">
        <f t="shared" si="1"/>
        <v>0</v>
      </c>
      <c r="AB34" s="203">
        <v>0.83333333333333337</v>
      </c>
      <c r="AC34" s="200">
        <f>COUNTIFS(운전자별!$C:$C,숨김!AC$3,운전자별!$A:$A,숨김!$W34,운전자별!$F:$F,숨김!$X34)</f>
        <v>0</v>
      </c>
      <c r="AD34" s="200">
        <f>COUNTIFS(운전자별!$C:$C,숨김!AD$3,운전자별!$A:$A,숨김!$W34,운전자별!$F:$F,숨김!$X34)</f>
        <v>0</v>
      </c>
      <c r="AE34" s="200">
        <f>COUNTIFS(운전자별!$C:$C,숨김!AE$3,운전자별!$A:$A,숨김!$W34,운전자별!$F:$F,숨김!$X34)</f>
        <v>0</v>
      </c>
      <c r="AF34" s="200">
        <f>COUNTIFS(운전자별!$C:$C,숨김!AF$3,운전자별!$A:$A,숨김!$W34,운전자별!$F:$F,숨김!$X34)</f>
        <v>0</v>
      </c>
      <c r="AG34" s="200">
        <f>COUNTIFS(운전자별!$C:$C,숨김!AG$3,운전자별!$A:$A,숨김!$W34,운전자별!$F:$F,숨김!$X34)</f>
        <v>0</v>
      </c>
      <c r="AH34" s="200">
        <f>COUNTIFS(운전자별!$C:$C,숨김!AH$3,운전자별!$A:$A,숨김!$W34,운전자별!$F:$F,숨김!$X34)</f>
        <v>0</v>
      </c>
      <c r="AI34" s="200">
        <f>COUNTIFS(운전자별!$C:$C,숨김!AI$3,운전자별!$A:$A,숨김!$W34,운전자별!$F:$F,숨김!$X34)</f>
        <v>0</v>
      </c>
      <c r="AJ34" s="204">
        <v>0.89</v>
      </c>
      <c r="AK34" s="199" t="s">
        <v>72</v>
      </c>
      <c r="AL34" s="199">
        <v>11</v>
      </c>
      <c r="AM34" s="199" t="s">
        <v>410</v>
      </c>
      <c r="AN34" s="205" t="s">
        <v>411</v>
      </c>
      <c r="AO34" s="206">
        <v>31</v>
      </c>
      <c r="AP34" s="206" cm="1">
        <f t="array" ref="AP34">SUM(($W$4:$W$900=W34)*($AO$4:$AO$900&lt;AO34))+1</f>
        <v>5</v>
      </c>
      <c r="AQ34" s="206" t="str">
        <f t="shared" si="0"/>
        <v>대인교통5</v>
      </c>
      <c r="AS34" s="194" t="s">
        <v>154</v>
      </c>
      <c r="AT34" s="195" t="s">
        <v>99</v>
      </c>
      <c r="AU34" s="194">
        <v>1</v>
      </c>
      <c r="AV34" s="207">
        <v>3.2801039519766428E-2</v>
      </c>
      <c r="AW34" s="207">
        <v>0.44323850825713812</v>
      </c>
      <c r="AX34" s="207">
        <v>0.18593649080523086</v>
      </c>
      <c r="AY34" s="208">
        <v>11.812000000000001</v>
      </c>
      <c r="AZ34" s="208">
        <v>1.4179904239711483</v>
      </c>
      <c r="BA34" s="208">
        <v>17.874668020481376</v>
      </c>
      <c r="BB34" s="208">
        <v>1.9681299706023738</v>
      </c>
      <c r="BD34" s="193" t="s">
        <v>141</v>
      </c>
      <c r="BE34" s="193">
        <v>6</v>
      </c>
      <c r="BF34" s="193">
        <v>73</v>
      </c>
    </row>
    <row r="35" spans="6:58" ht="16.5">
      <c r="F35" s="193" t="s">
        <v>169</v>
      </c>
      <c r="G35" s="193">
        <v>2.8330940223239724</v>
      </c>
      <c r="H35" s="193">
        <v>3.1086368577891008</v>
      </c>
      <c r="I35" s="193">
        <v>9.7258627244252827E-2</v>
      </c>
      <c r="J35" s="193">
        <v>32</v>
      </c>
      <c r="L35" s="205" t="s">
        <v>168</v>
      </c>
      <c r="M35" s="196">
        <v>74</v>
      </c>
      <c r="N35" s="197">
        <v>153</v>
      </c>
      <c r="O35" s="198">
        <v>0.34640522875816993</v>
      </c>
      <c r="P35" s="198">
        <v>0.13071895424836602</v>
      </c>
      <c r="Q35" s="198">
        <v>0.18300653594771241</v>
      </c>
      <c r="R35" s="198">
        <v>0.20261437908496732</v>
      </c>
      <c r="S35" s="198">
        <v>0.11764705882352941</v>
      </c>
      <c r="T35" s="198">
        <v>1.9607843137254902E-2</v>
      </c>
      <c r="U35" s="199" t="s">
        <v>71</v>
      </c>
      <c r="W35" s="200" t="s">
        <v>162</v>
      </c>
      <c r="X35" s="200" t="s">
        <v>200</v>
      </c>
      <c r="Y35" s="201" t="s">
        <v>200</v>
      </c>
      <c r="Z35" s="202">
        <v>9</v>
      </c>
      <c r="AA35" s="199">
        <f t="shared" si="1"/>
        <v>0</v>
      </c>
      <c r="AB35" s="203">
        <v>0.83333333333333337</v>
      </c>
      <c r="AC35" s="200">
        <f>COUNTIFS(운전자별!$C:$C,숨김!AC$3,운전자별!$A:$A,숨김!$W35,운전자별!$F:$F,숨김!$X35)</f>
        <v>0</v>
      </c>
      <c r="AD35" s="200">
        <f>COUNTIFS(운전자별!$C:$C,숨김!AD$3,운전자별!$A:$A,숨김!$W35,운전자별!$F:$F,숨김!$X35)</f>
        <v>0</v>
      </c>
      <c r="AE35" s="200">
        <f>COUNTIFS(운전자별!$C:$C,숨김!AE$3,운전자별!$A:$A,숨김!$W35,운전자별!$F:$F,숨김!$X35)</f>
        <v>0</v>
      </c>
      <c r="AF35" s="200">
        <f>COUNTIFS(운전자별!$C:$C,숨김!AF$3,운전자별!$A:$A,숨김!$W35,운전자별!$F:$F,숨김!$X35)</f>
        <v>0</v>
      </c>
      <c r="AG35" s="200">
        <f>COUNTIFS(운전자별!$C:$C,숨김!AG$3,운전자별!$A:$A,숨김!$W35,운전자별!$F:$F,숨김!$X35)</f>
        <v>0</v>
      </c>
      <c r="AH35" s="200">
        <f>COUNTIFS(운전자별!$C:$C,숨김!AH$3,운전자별!$A:$A,숨김!$W35,운전자별!$F:$F,숨김!$X35)</f>
        <v>0</v>
      </c>
      <c r="AI35" s="200">
        <f>COUNTIFS(운전자별!$C:$C,숨김!AI$3,운전자별!$A:$A,숨김!$W35,운전자별!$F:$F,숨김!$X35)</f>
        <v>0</v>
      </c>
      <c r="AJ35" s="204">
        <v>0.91620900264356964</v>
      </c>
      <c r="AK35" s="199" t="s">
        <v>71</v>
      </c>
      <c r="AL35" s="199">
        <v>47</v>
      </c>
      <c r="AM35" s="199" t="s">
        <v>412</v>
      </c>
      <c r="AN35" s="205" t="s">
        <v>413</v>
      </c>
      <c r="AO35" s="206">
        <v>32</v>
      </c>
      <c r="AP35" s="206" cm="1">
        <f t="array" ref="AP35">SUM(($W$4:$W$900=W35)*($AO$4:$AO$900&lt;AO35))+1</f>
        <v>6</v>
      </c>
      <c r="AQ35" s="206" t="str">
        <f t="shared" si="0"/>
        <v>대인교통6</v>
      </c>
      <c r="AS35" s="194" t="s">
        <v>154</v>
      </c>
      <c r="AT35" s="195" t="s">
        <v>100</v>
      </c>
      <c r="AU35" s="194">
        <v>1</v>
      </c>
      <c r="AV35" s="207">
        <v>3.0531872573032557E-2</v>
      </c>
      <c r="AW35" s="207">
        <v>0.45371122824252375</v>
      </c>
      <c r="AX35" s="207">
        <v>0.265135899550694</v>
      </c>
      <c r="AY35" s="208">
        <v>10.283477272727271</v>
      </c>
      <c r="AZ35" s="208">
        <v>0.71114489927761848</v>
      </c>
      <c r="BA35" s="208">
        <v>14.621933092654249</v>
      </c>
      <c r="BB35" s="208">
        <v>2.3123786516021321</v>
      </c>
      <c r="BD35" s="193" t="s">
        <v>161</v>
      </c>
      <c r="BE35" s="193">
        <v>3</v>
      </c>
      <c r="BF35" s="193">
        <v>54</v>
      </c>
    </row>
    <row r="36" spans="6:58" ht="16.5">
      <c r="L36" s="202" t="s">
        <v>100</v>
      </c>
      <c r="M36" s="196">
        <v>1802</v>
      </c>
      <c r="N36" s="197">
        <v>4022</v>
      </c>
      <c r="O36" s="198">
        <v>0.27931292008961911</v>
      </c>
      <c r="P36" s="198">
        <v>0.22902663679362709</v>
      </c>
      <c r="Q36" s="198">
        <v>0.25143141647996015</v>
      </c>
      <c r="R36" s="198">
        <v>0.16131441374159822</v>
      </c>
      <c r="S36" s="198">
        <v>6.3978093104306702E-2</v>
      </c>
      <c r="T36" s="198">
        <v>1.4936519790888723E-2</v>
      </c>
      <c r="U36" s="199" t="s">
        <v>135</v>
      </c>
      <c r="W36" s="200" t="s">
        <v>162</v>
      </c>
      <c r="X36" s="200" t="s">
        <v>201</v>
      </c>
      <c r="Y36" s="201" t="s">
        <v>201</v>
      </c>
      <c r="Z36" s="202">
        <v>14</v>
      </c>
      <c r="AA36" s="199">
        <f t="shared" si="1"/>
        <v>0</v>
      </c>
      <c r="AB36" s="203">
        <v>1.0119047619047619</v>
      </c>
      <c r="AC36" s="200">
        <f>COUNTIFS(운전자별!$C:$C,숨김!AC$3,운전자별!$A:$A,숨김!$W36,운전자별!$F:$F,숨김!$X36)</f>
        <v>0</v>
      </c>
      <c r="AD36" s="200">
        <f>COUNTIFS(운전자별!$C:$C,숨김!AD$3,운전자별!$A:$A,숨김!$W36,운전자별!$F:$F,숨김!$X36)</f>
        <v>0</v>
      </c>
      <c r="AE36" s="200">
        <f>COUNTIFS(운전자별!$C:$C,숨김!AE$3,운전자별!$A:$A,숨김!$W36,운전자별!$F:$F,숨김!$X36)</f>
        <v>0</v>
      </c>
      <c r="AF36" s="200">
        <f>COUNTIFS(운전자별!$C:$C,숨김!AF$3,운전자별!$A:$A,숨김!$W36,운전자별!$F:$F,숨김!$X36)</f>
        <v>0</v>
      </c>
      <c r="AG36" s="200">
        <f>COUNTIFS(운전자별!$C:$C,숨김!AG$3,운전자별!$A:$A,숨김!$W36,운전자별!$F:$F,숨김!$X36)</f>
        <v>0</v>
      </c>
      <c r="AH36" s="200">
        <f>COUNTIFS(운전자별!$C:$C,숨김!AH$3,운전자별!$A:$A,숨김!$W36,운전자별!$F:$F,숨김!$X36)</f>
        <v>0</v>
      </c>
      <c r="AI36" s="200">
        <f>COUNTIFS(운전자별!$C:$C,숨김!AI$3,운전자별!$A:$A,숨김!$W36,운전자별!$F:$F,숨김!$X36)</f>
        <v>0</v>
      </c>
      <c r="AJ36" s="204">
        <v>0.92384191157488549</v>
      </c>
      <c r="AK36" s="199" t="s">
        <v>71</v>
      </c>
      <c r="AL36" s="199">
        <v>38</v>
      </c>
      <c r="AM36" s="199" t="s">
        <v>414</v>
      </c>
      <c r="AN36" s="205" t="s">
        <v>415</v>
      </c>
      <c r="AO36" s="206">
        <v>33</v>
      </c>
      <c r="AP36" s="206" cm="1">
        <f t="array" ref="AP36">SUM(($W$4:$W$900=W36)*($AO$4:$AO$900&lt;AO36))+1</f>
        <v>7</v>
      </c>
      <c r="AQ36" s="206" t="str">
        <f t="shared" si="0"/>
        <v>대인교통7</v>
      </c>
      <c r="AS36" s="194" t="s">
        <v>162</v>
      </c>
      <c r="AT36" s="195" t="s">
        <v>196</v>
      </c>
      <c r="AU36" s="194">
        <v>1</v>
      </c>
      <c r="AV36" s="207">
        <v>6.2818655373463567E-2</v>
      </c>
      <c r="AW36" s="207">
        <v>0.37418877616721874</v>
      </c>
      <c r="AX36" s="207">
        <v>0.15418671345880705</v>
      </c>
      <c r="AY36" s="208">
        <v>56.615000000000002</v>
      </c>
      <c r="AZ36" s="208">
        <v>6.5302608053141817</v>
      </c>
      <c r="BA36" s="208">
        <v>33.981542338764534</v>
      </c>
      <c r="BB36" s="208">
        <v>2.2283769799992452</v>
      </c>
      <c r="BD36" s="193" t="s">
        <v>143</v>
      </c>
      <c r="BE36" s="193">
        <v>4</v>
      </c>
      <c r="BF36" s="193">
        <v>55</v>
      </c>
    </row>
    <row r="37" spans="6:58" ht="16.5">
      <c r="W37" s="200" t="s">
        <v>140</v>
      </c>
      <c r="X37" s="200" t="s">
        <v>202</v>
      </c>
      <c r="Y37" s="201" t="s">
        <v>202</v>
      </c>
      <c r="Z37" s="202">
        <v>14</v>
      </c>
      <c r="AA37" s="199">
        <v>30</v>
      </c>
      <c r="AB37" s="203">
        <v>0.89285714285714279</v>
      </c>
      <c r="AC37" s="200">
        <f>COUNTIFS(운전자별!$C:$C,숨김!AC$3,운전자별!$A:$A,숨김!$W37,운전자별!$F:$F,숨김!$X37)</f>
        <v>0</v>
      </c>
      <c r="AD37" s="200">
        <f>COUNTIFS(운전자별!$C:$C,숨김!AD$3,운전자별!$A:$A,숨김!$W37,운전자별!$F:$F,숨김!$X37)</f>
        <v>0</v>
      </c>
      <c r="AE37" s="200">
        <f>COUNTIFS(운전자별!$C:$C,숨김!AE$3,운전자별!$A:$A,숨김!$W37,운전자별!$F:$F,숨김!$X37)</f>
        <v>0</v>
      </c>
      <c r="AF37" s="200">
        <f>COUNTIFS(운전자별!$C:$C,숨김!AF$3,운전자별!$A:$A,숨김!$W37,운전자별!$F:$F,숨김!$X37)</f>
        <v>0</v>
      </c>
      <c r="AG37" s="200">
        <f>COUNTIFS(운전자별!$C:$C,숨김!AG$3,운전자별!$A:$A,숨김!$W37,운전자별!$F:$F,숨김!$X37)</f>
        <v>0</v>
      </c>
      <c r="AH37" s="200">
        <f>COUNTIFS(운전자별!$C:$C,숨김!AH$3,운전자별!$A:$A,숨김!$W37,운전자별!$F:$F,숨김!$X37)</f>
        <v>0</v>
      </c>
      <c r="AI37" s="200">
        <f>COUNTIFS(운전자별!$C:$C,숨김!AI$3,운전자별!$A:$A,숨김!$W37,운전자별!$F:$F,숨김!$X37)</f>
        <v>0</v>
      </c>
      <c r="AJ37" s="204">
        <v>0.99240940875966344</v>
      </c>
      <c r="AK37" s="199" t="s">
        <v>69</v>
      </c>
      <c r="AL37" s="199">
        <v>5</v>
      </c>
      <c r="AM37" s="199" t="s">
        <v>416</v>
      </c>
      <c r="AN37" s="205" t="s">
        <v>417</v>
      </c>
      <c r="AO37" s="206">
        <v>34</v>
      </c>
      <c r="AP37" s="206" cm="1">
        <f t="array" ref="AP37">SUM(($W$4:$W$900=W37)*($AO$4:$AO$900&lt;AO37))+1</f>
        <v>1</v>
      </c>
      <c r="AQ37" s="206" t="str">
        <f t="shared" si="0"/>
        <v>도영운수1</v>
      </c>
      <c r="AS37" s="194" t="s">
        <v>162</v>
      </c>
      <c r="AT37" s="195" t="s">
        <v>197</v>
      </c>
      <c r="AU37" s="194">
        <v>1</v>
      </c>
      <c r="AV37" s="207">
        <v>2.5731608100916972E-2</v>
      </c>
      <c r="AW37" s="207">
        <v>0.41197637167309259</v>
      </c>
      <c r="AX37" s="207">
        <v>0.17708574651989567</v>
      </c>
      <c r="AY37" s="208">
        <v>12.716666666666665</v>
      </c>
      <c r="AZ37" s="208">
        <v>1.2958437108817178</v>
      </c>
      <c r="BA37" s="208">
        <v>21.433641797001787</v>
      </c>
      <c r="BB37" s="208">
        <v>1.8677791750782857</v>
      </c>
      <c r="BD37" s="193" t="s">
        <v>149</v>
      </c>
      <c r="BE37" s="193">
        <v>4</v>
      </c>
      <c r="BF37" s="193">
        <v>34</v>
      </c>
    </row>
    <row r="38" spans="6:58" ht="16.5">
      <c r="W38" s="200" t="s">
        <v>140</v>
      </c>
      <c r="X38" s="200" t="s">
        <v>203</v>
      </c>
      <c r="Y38" s="201" t="s">
        <v>203</v>
      </c>
      <c r="Z38" s="202">
        <v>11</v>
      </c>
      <c r="AA38" s="199">
        <v>29</v>
      </c>
      <c r="AB38" s="203">
        <v>1.0984848484848486</v>
      </c>
      <c r="AC38" s="200">
        <f>COUNTIFS(운전자별!$C:$C,숨김!AC$3,운전자별!$A:$A,숨김!$W38,운전자별!$F:$F,숨김!$X38)</f>
        <v>0</v>
      </c>
      <c r="AD38" s="200">
        <f>COUNTIFS(운전자별!$C:$C,숨김!AD$3,운전자별!$A:$A,숨김!$W38,운전자별!$F:$F,숨김!$X38)</f>
        <v>0</v>
      </c>
      <c r="AE38" s="200">
        <f>COUNTIFS(운전자별!$C:$C,숨김!AE$3,운전자별!$A:$A,숨김!$W38,운전자별!$F:$F,숨김!$X38)</f>
        <v>0</v>
      </c>
      <c r="AF38" s="200">
        <f>COUNTIFS(운전자별!$C:$C,숨김!AF$3,운전자별!$A:$A,숨김!$W38,운전자별!$F:$F,숨김!$X38)</f>
        <v>0</v>
      </c>
      <c r="AG38" s="200">
        <f>COUNTIFS(운전자별!$C:$C,숨김!AG$3,운전자별!$A:$A,숨김!$W38,운전자별!$F:$F,숨김!$X38)</f>
        <v>0</v>
      </c>
      <c r="AH38" s="200">
        <f>COUNTIFS(운전자별!$C:$C,숨김!AH$3,운전자별!$A:$A,숨김!$W38,운전자별!$F:$F,숨김!$X38)</f>
        <v>0</v>
      </c>
      <c r="AI38" s="200">
        <f>COUNTIFS(운전자별!$C:$C,숨김!AI$3,운전자별!$A:$A,숨김!$W38,운전자별!$F:$F,숨김!$X38)</f>
        <v>0</v>
      </c>
      <c r="AJ38" s="204">
        <v>0.97933362357928466</v>
      </c>
      <c r="AK38" s="199" t="s">
        <v>69</v>
      </c>
      <c r="AL38" s="199">
        <v>18</v>
      </c>
      <c r="AM38" s="199" t="s">
        <v>418</v>
      </c>
      <c r="AN38" s="205" t="s">
        <v>419</v>
      </c>
      <c r="AO38" s="206">
        <v>35</v>
      </c>
      <c r="AP38" s="206" cm="1">
        <f t="array" ref="AP38">SUM(($W$4:$W$900=W38)*($AO$4:$AO$900&lt;AO38))+1</f>
        <v>2</v>
      </c>
      <c r="AQ38" s="206" t="str">
        <f t="shared" si="0"/>
        <v>도영운수2</v>
      </c>
      <c r="AS38" s="194" t="s">
        <v>162</v>
      </c>
      <c r="AT38" s="195" t="s">
        <v>198</v>
      </c>
      <c r="AU38" s="194">
        <v>1</v>
      </c>
      <c r="AV38" s="207">
        <v>4.4927189708626199E-2</v>
      </c>
      <c r="AW38" s="207">
        <v>0.42429680767383665</v>
      </c>
      <c r="AX38" s="207">
        <v>0.21723424680581532</v>
      </c>
      <c r="AY38" s="208">
        <v>9.4973333333333319</v>
      </c>
      <c r="AZ38" s="208">
        <v>0.40824203556901517</v>
      </c>
      <c r="BA38" s="208">
        <v>10.045228269152735</v>
      </c>
      <c r="BB38" s="208">
        <v>1.8678447566515386</v>
      </c>
      <c r="BD38" s="193" t="s">
        <v>159</v>
      </c>
      <c r="BE38" s="193">
        <v>11</v>
      </c>
      <c r="BF38" s="193">
        <v>52</v>
      </c>
    </row>
    <row r="39" spans="6:58" ht="16.5">
      <c r="W39" s="200" t="s">
        <v>140</v>
      </c>
      <c r="X39" s="200" t="s">
        <v>204</v>
      </c>
      <c r="Y39" s="201" t="s">
        <v>204</v>
      </c>
      <c r="Z39" s="202">
        <v>8</v>
      </c>
      <c r="AA39" s="199">
        <v>18</v>
      </c>
      <c r="AB39" s="203">
        <v>0.9375</v>
      </c>
      <c r="AC39" s="200">
        <f>COUNTIFS(운전자별!$C:$C,숨김!AC$3,운전자별!$A:$A,숨김!$W39,운전자별!$F:$F,숨김!$X39)</f>
        <v>0</v>
      </c>
      <c r="AD39" s="200">
        <f>COUNTIFS(운전자별!$C:$C,숨김!AD$3,운전자별!$A:$A,숨김!$W39,운전자별!$F:$F,숨김!$X39)</f>
        <v>0</v>
      </c>
      <c r="AE39" s="200">
        <f>COUNTIFS(운전자별!$C:$C,숨김!AE$3,운전자별!$A:$A,숨김!$W39,운전자별!$F:$F,숨김!$X39)</f>
        <v>0</v>
      </c>
      <c r="AF39" s="200">
        <f>COUNTIFS(운전자별!$C:$C,숨김!AF$3,운전자별!$A:$A,숨김!$W39,운전자별!$F:$F,숨김!$X39)</f>
        <v>0</v>
      </c>
      <c r="AG39" s="200">
        <f>COUNTIFS(운전자별!$C:$C,숨김!AG$3,운전자별!$A:$A,숨김!$W39,운전자별!$F:$F,숨김!$X39)</f>
        <v>0</v>
      </c>
      <c r="AH39" s="200">
        <f>COUNTIFS(운전자별!$C:$C,숨김!AH$3,운전자별!$A:$A,숨김!$W39,운전자별!$F:$F,숨김!$X39)</f>
        <v>0</v>
      </c>
      <c r="AI39" s="200">
        <f>COUNTIFS(운전자별!$C:$C,숨김!AI$3,운전자별!$A:$A,숨김!$W39,운전자별!$F:$F,숨김!$X39)</f>
        <v>0</v>
      </c>
      <c r="AJ39" s="204">
        <v>1.0549947060940066</v>
      </c>
      <c r="AK39" s="199" t="s">
        <v>74</v>
      </c>
      <c r="AL39" s="199">
        <v>3</v>
      </c>
      <c r="AM39" s="199" t="s">
        <v>420</v>
      </c>
      <c r="AN39" s="205" t="s">
        <v>421</v>
      </c>
      <c r="AO39" s="206">
        <v>36</v>
      </c>
      <c r="AP39" s="206" cm="1">
        <f t="array" ref="AP39">SUM(($W$4:$W$900=W39)*($AO$4:$AO$900&lt;AO39))+1</f>
        <v>3</v>
      </c>
      <c r="AQ39" s="206" t="str">
        <f t="shared" si="0"/>
        <v>도영운수3</v>
      </c>
      <c r="AS39" s="194" t="s">
        <v>162</v>
      </c>
      <c r="AT39" s="195" t="s">
        <v>199</v>
      </c>
      <c r="AU39" s="194">
        <v>1</v>
      </c>
      <c r="AV39" s="207">
        <v>1.3653998035352286E-2</v>
      </c>
      <c r="AW39" s="207">
        <v>0.52915525892262827</v>
      </c>
      <c r="AX39" s="207">
        <v>0.21699115320287415</v>
      </c>
      <c r="AY39" s="208">
        <v>9.4396000000000004</v>
      </c>
      <c r="AZ39" s="208">
        <v>2.197035426179101</v>
      </c>
      <c r="BA39" s="208">
        <v>15.162256830050831</v>
      </c>
      <c r="BB39" s="208">
        <v>1.9401240735758545</v>
      </c>
      <c r="BD39" s="193" t="s">
        <v>168</v>
      </c>
      <c r="BE39" s="193">
        <v>11</v>
      </c>
      <c r="BF39" s="193">
        <v>74</v>
      </c>
    </row>
    <row r="40" spans="6:58" ht="16.5">
      <c r="W40" s="200" t="s">
        <v>140</v>
      </c>
      <c r="X40" s="200" t="s">
        <v>205</v>
      </c>
      <c r="Y40" s="201" t="s">
        <v>205</v>
      </c>
      <c r="Z40" s="202">
        <v>7</v>
      </c>
      <c r="AA40" s="199">
        <v>16</v>
      </c>
      <c r="AB40" s="203">
        <v>0.95238095238095233</v>
      </c>
      <c r="AC40" s="200">
        <f>COUNTIFS(운전자별!$C:$C,숨김!AC$3,운전자별!$A:$A,숨김!$W40,운전자별!$F:$F,숨김!$X40)</f>
        <v>0</v>
      </c>
      <c r="AD40" s="200">
        <f>COUNTIFS(운전자별!$C:$C,숨김!AD$3,운전자별!$A:$A,숨김!$W40,운전자별!$F:$F,숨김!$X40)</f>
        <v>0</v>
      </c>
      <c r="AE40" s="200">
        <f>COUNTIFS(운전자별!$C:$C,숨김!AE$3,운전자별!$A:$A,숨김!$W40,운전자별!$F:$F,숨김!$X40)</f>
        <v>0</v>
      </c>
      <c r="AF40" s="200">
        <f>COUNTIFS(운전자별!$C:$C,숨김!AF$3,운전자별!$A:$A,숨김!$W40,운전자별!$F:$F,숨김!$X40)</f>
        <v>0</v>
      </c>
      <c r="AG40" s="200">
        <f>COUNTIFS(운전자별!$C:$C,숨김!AG$3,운전자별!$A:$A,숨김!$W40,운전자별!$F:$F,숨김!$X40)</f>
        <v>0</v>
      </c>
      <c r="AH40" s="200">
        <f>COUNTIFS(운전자별!$C:$C,숨김!AH$3,운전자별!$A:$A,숨김!$W40,운전자별!$F:$F,숨김!$X40)</f>
        <v>0</v>
      </c>
      <c r="AI40" s="200">
        <f>COUNTIFS(운전자별!$C:$C,숨김!AI$3,운전자별!$A:$A,숨김!$W40,운전자별!$F:$F,숨김!$X40)</f>
        <v>0</v>
      </c>
      <c r="AJ40" s="204">
        <v>1.0069878146193381</v>
      </c>
      <c r="AK40" s="199" t="s">
        <v>74</v>
      </c>
      <c r="AL40" s="199">
        <v>15</v>
      </c>
      <c r="AM40" s="199" t="s">
        <v>422</v>
      </c>
      <c r="AN40" s="205" t="s">
        <v>423</v>
      </c>
      <c r="AO40" s="206">
        <v>37</v>
      </c>
      <c r="AP40" s="206" cm="1">
        <f t="array" ref="AP40">SUM(($W$4:$W$900=W40)*($AO$4:$AO$900&lt;AO40))+1</f>
        <v>4</v>
      </c>
      <c r="AQ40" s="206" t="str">
        <f t="shared" si="0"/>
        <v>도영운수4</v>
      </c>
      <c r="AS40" s="194" t="s">
        <v>162</v>
      </c>
      <c r="AT40" s="195" t="s">
        <v>200</v>
      </c>
      <c r="AU40" s="194">
        <v>1</v>
      </c>
      <c r="AV40" s="207">
        <v>3.2349945290273227E-2</v>
      </c>
      <c r="AW40" s="207">
        <v>0.40421094588775319</v>
      </c>
      <c r="AX40" s="207">
        <v>0.19144402221821671</v>
      </c>
      <c r="AY40" s="208">
        <v>6.0106666666666664</v>
      </c>
      <c r="AZ40" s="208">
        <v>0.36511892349310249</v>
      </c>
      <c r="BA40" s="208">
        <v>4.977787990289297</v>
      </c>
      <c r="BB40" s="208">
        <v>2.2548169211825431</v>
      </c>
    </row>
    <row r="41" spans="6:58" ht="16.5">
      <c r="W41" s="200" t="s">
        <v>140</v>
      </c>
      <c r="X41" s="200" t="s">
        <v>206</v>
      </c>
      <c r="Y41" s="201" t="s">
        <v>206</v>
      </c>
      <c r="Z41" s="202">
        <v>9</v>
      </c>
      <c r="AA41" s="199">
        <v>20</v>
      </c>
      <c r="AB41" s="203">
        <v>0.92592592592592604</v>
      </c>
      <c r="AC41" s="200">
        <f>COUNTIFS(운전자별!$C:$C,숨김!AC$3,운전자별!$A:$A,숨김!$W41,운전자별!$F:$F,숨김!$X41)</f>
        <v>0</v>
      </c>
      <c r="AD41" s="200">
        <f>COUNTIFS(운전자별!$C:$C,숨김!AD$3,운전자별!$A:$A,숨김!$W41,운전자별!$F:$F,숨김!$X41)</f>
        <v>0</v>
      </c>
      <c r="AE41" s="200">
        <f>COUNTIFS(운전자별!$C:$C,숨김!AE$3,운전자별!$A:$A,숨김!$W41,운전자별!$F:$F,숨김!$X41)</f>
        <v>0</v>
      </c>
      <c r="AF41" s="200">
        <f>COUNTIFS(운전자별!$C:$C,숨김!AF$3,운전자별!$A:$A,숨김!$W41,운전자별!$F:$F,숨김!$X41)</f>
        <v>0</v>
      </c>
      <c r="AG41" s="200">
        <f>COUNTIFS(운전자별!$C:$C,숨김!AG$3,운전자별!$A:$A,숨김!$W41,운전자별!$F:$F,숨김!$X41)</f>
        <v>0</v>
      </c>
      <c r="AH41" s="200">
        <f>COUNTIFS(운전자별!$C:$C,숨김!AH$3,운전자별!$A:$A,숨김!$W41,운전자별!$F:$F,숨김!$X41)</f>
        <v>0</v>
      </c>
      <c r="AI41" s="200">
        <f>COUNTIFS(운전자별!$C:$C,숨김!AI$3,운전자별!$A:$A,숨김!$W41,운전자별!$F:$F,숨김!$X41)</f>
        <v>0</v>
      </c>
      <c r="AJ41" s="204">
        <v>0.96038550563858427</v>
      </c>
      <c r="AK41" s="199" t="s">
        <v>69</v>
      </c>
      <c r="AL41" s="199">
        <v>46</v>
      </c>
      <c r="AM41" s="199" t="s">
        <v>424</v>
      </c>
      <c r="AN41" s="205" t="s">
        <v>425</v>
      </c>
      <c r="AO41" s="206">
        <v>38</v>
      </c>
      <c r="AP41" s="206" cm="1">
        <f t="array" ref="AP41">SUM(($W$4:$W$900=W41)*($AO$4:$AO$900&lt;AO41))+1</f>
        <v>5</v>
      </c>
      <c r="AQ41" s="206" t="str">
        <f t="shared" si="0"/>
        <v>도영운수5</v>
      </c>
      <c r="AS41" s="194" t="s">
        <v>162</v>
      </c>
      <c r="AT41" s="195" t="s">
        <v>201</v>
      </c>
      <c r="AU41" s="194">
        <v>1</v>
      </c>
      <c r="AV41" s="207">
        <v>4.3425443031112655E-2</v>
      </c>
      <c r="AW41" s="207">
        <v>0.37036734043785707</v>
      </c>
      <c r="AX41" s="207">
        <v>0.18705326957032975</v>
      </c>
      <c r="AY41" s="208">
        <v>13.534916666666666</v>
      </c>
      <c r="AZ41" s="208">
        <v>2.2604115091804022</v>
      </c>
      <c r="BA41" s="208">
        <v>59.418037236188951</v>
      </c>
      <c r="BB41" s="208">
        <v>2.0391642130046099</v>
      </c>
    </row>
    <row r="42" spans="6:58" ht="16.5">
      <c r="W42" s="200" t="s">
        <v>140</v>
      </c>
      <c r="X42" s="200" t="s">
        <v>207</v>
      </c>
      <c r="Y42" s="201" t="s">
        <v>207</v>
      </c>
      <c r="Z42" s="202">
        <v>6</v>
      </c>
      <c r="AA42" s="199">
        <v>12</v>
      </c>
      <c r="AB42" s="203">
        <v>0.83333333333333337</v>
      </c>
      <c r="AC42" s="200">
        <f>COUNTIFS(운전자별!$C:$C,숨김!AC$3,운전자별!$A:$A,숨김!$W42,운전자별!$F:$F,숨김!$X42)</f>
        <v>0</v>
      </c>
      <c r="AD42" s="200">
        <f>COUNTIFS(운전자별!$C:$C,숨김!AD$3,운전자별!$A:$A,숨김!$W42,운전자별!$F:$F,숨김!$X42)</f>
        <v>0</v>
      </c>
      <c r="AE42" s="200">
        <f>COUNTIFS(운전자별!$C:$C,숨김!AE$3,운전자별!$A:$A,숨김!$W42,운전자별!$F:$F,숨김!$X42)</f>
        <v>0</v>
      </c>
      <c r="AF42" s="200">
        <f>COUNTIFS(운전자별!$C:$C,숨김!AF$3,운전자별!$A:$A,숨김!$W42,운전자별!$F:$F,숨김!$X42)</f>
        <v>0</v>
      </c>
      <c r="AG42" s="200">
        <f>COUNTIFS(운전자별!$C:$C,숨김!AG$3,운전자별!$A:$A,숨김!$W42,운전자별!$F:$F,숨김!$X42)</f>
        <v>0</v>
      </c>
      <c r="AH42" s="200">
        <f>COUNTIFS(운전자별!$C:$C,숨김!AH$3,운전자별!$A:$A,숨김!$W42,운전자별!$F:$F,숨김!$X42)</f>
        <v>0</v>
      </c>
      <c r="AI42" s="200">
        <f>COUNTIFS(운전자별!$C:$C,숨김!AI$3,운전자별!$A:$A,숨김!$W42,운전자별!$F:$F,숨김!$X42)</f>
        <v>0</v>
      </c>
      <c r="AJ42" s="204">
        <v>0.89518999460629911</v>
      </c>
      <c r="AK42" s="199" t="s">
        <v>72</v>
      </c>
      <c r="AL42" s="199">
        <v>8</v>
      </c>
      <c r="AM42" s="199" t="s">
        <v>426</v>
      </c>
      <c r="AN42" s="205" t="s">
        <v>427</v>
      </c>
      <c r="AO42" s="206">
        <v>39</v>
      </c>
      <c r="AP42" s="206" cm="1">
        <f t="array" ref="AP42">SUM(($W$4:$W$900=W42)*($AO$4:$AO$900&lt;AO42))+1</f>
        <v>6</v>
      </c>
      <c r="AQ42" s="206" t="str">
        <f t="shared" si="0"/>
        <v>도영운수6</v>
      </c>
      <c r="AS42" s="194" t="s">
        <v>162</v>
      </c>
      <c r="AT42" s="195" t="s">
        <v>99</v>
      </c>
      <c r="AU42" s="194">
        <v>1</v>
      </c>
      <c r="AV42" s="207">
        <v>3.2993634295462891E-2</v>
      </c>
      <c r="AW42" s="207">
        <v>0.42379364858642377</v>
      </c>
      <c r="AX42" s="207">
        <v>0.20462250421931605</v>
      </c>
      <c r="AY42" s="208">
        <v>10.101000000000001</v>
      </c>
      <c r="AZ42" s="208">
        <v>0.81849001687726419</v>
      </c>
      <c r="BA42" s="208">
        <v>15.674083823199609</v>
      </c>
      <c r="BB42" s="208">
        <v>1.8468759495048592</v>
      </c>
    </row>
    <row r="43" spans="6:58" ht="16.5">
      <c r="W43" s="200" t="s">
        <v>147</v>
      </c>
      <c r="X43" s="200" t="s">
        <v>208</v>
      </c>
      <c r="Y43" s="201" t="s">
        <v>208</v>
      </c>
      <c r="Z43" s="202">
        <v>16</v>
      </c>
      <c r="AA43" s="199">
        <v>36</v>
      </c>
      <c r="AB43" s="203">
        <v>0.9375</v>
      </c>
      <c r="AC43" s="200">
        <f>COUNTIFS(운전자별!$C:$C,숨김!AC$3,운전자별!$A:$A,숨김!$W43,운전자별!$F:$F,숨김!$X43)</f>
        <v>0</v>
      </c>
      <c r="AD43" s="200">
        <f>COUNTIFS(운전자별!$C:$C,숨김!AD$3,운전자별!$A:$A,숨김!$W43,운전자별!$F:$F,숨김!$X43)</f>
        <v>0</v>
      </c>
      <c r="AE43" s="200">
        <f>COUNTIFS(운전자별!$C:$C,숨김!AE$3,운전자별!$A:$A,숨김!$W43,운전자별!$F:$F,숨김!$X43)</f>
        <v>0</v>
      </c>
      <c r="AF43" s="200">
        <f>COUNTIFS(운전자별!$C:$C,숨김!AF$3,운전자별!$A:$A,숨김!$W43,운전자별!$F:$F,숨김!$X43)</f>
        <v>0</v>
      </c>
      <c r="AG43" s="200">
        <f>COUNTIFS(운전자별!$C:$C,숨김!AG$3,운전자별!$A:$A,숨김!$W43,운전자별!$F:$F,숨김!$X43)</f>
        <v>0</v>
      </c>
      <c r="AH43" s="200">
        <f>COUNTIFS(운전자별!$C:$C,숨김!AH$3,운전자별!$A:$A,숨김!$W43,운전자별!$F:$F,숨김!$X43)</f>
        <v>0</v>
      </c>
      <c r="AI43" s="200">
        <f>COUNTIFS(운전자별!$C:$C,숨김!AI$3,운전자별!$A:$A,숨김!$W43,운전자별!$F:$F,숨김!$X43)</f>
        <v>0</v>
      </c>
      <c r="AJ43" s="204">
        <v>0.95379051673262283</v>
      </c>
      <c r="AK43" s="199" t="s">
        <v>69</v>
      </c>
      <c r="AL43" s="199">
        <v>61</v>
      </c>
      <c r="AM43" s="199" t="s">
        <v>428</v>
      </c>
      <c r="AN43" s="205" t="s">
        <v>429</v>
      </c>
      <c r="AO43" s="206">
        <v>40</v>
      </c>
      <c r="AP43" s="206" cm="1">
        <f t="array" ref="AP43">SUM(($W$4:$W$900=W43)*($AO$4:$AO$900&lt;AO43))+1</f>
        <v>1</v>
      </c>
      <c r="AQ43" s="206" t="str">
        <f t="shared" si="0"/>
        <v>동화운수1</v>
      </c>
      <c r="AS43" s="194" t="s">
        <v>162</v>
      </c>
      <c r="AT43" s="195" t="s">
        <v>100</v>
      </c>
      <c r="AU43" s="194">
        <v>1</v>
      </c>
      <c r="AV43" s="207">
        <v>3.2630638292533785E-2</v>
      </c>
      <c r="AW43" s="207">
        <v>0.41957359755913043</v>
      </c>
      <c r="AX43" s="207">
        <v>0.19122621864287304</v>
      </c>
      <c r="AY43" s="208">
        <v>12.861970588235296</v>
      </c>
      <c r="AZ43" s="208">
        <v>1.772713993303439</v>
      </c>
      <c r="BA43" s="208">
        <v>35.160979632005045</v>
      </c>
      <c r="BB43" s="208">
        <v>1.9808020389040335</v>
      </c>
    </row>
    <row r="44" spans="6:58" ht="16.5">
      <c r="W44" s="200" t="s">
        <v>147</v>
      </c>
      <c r="X44" s="200" t="s">
        <v>209</v>
      </c>
      <c r="Y44" s="201" t="s">
        <v>209</v>
      </c>
      <c r="Z44" s="202">
        <v>31</v>
      </c>
      <c r="AA44" s="199">
        <v>75</v>
      </c>
      <c r="AB44" s="203">
        <v>1.0080645161290325</v>
      </c>
      <c r="AC44" s="200">
        <f>COUNTIFS(운전자별!$C:$C,숨김!AC$3,운전자별!$A:$A,숨김!$W44,운전자별!$F:$F,숨김!$X44)</f>
        <v>0</v>
      </c>
      <c r="AD44" s="200">
        <f>COUNTIFS(운전자별!$C:$C,숨김!AD$3,운전자별!$A:$A,숨김!$W44,운전자별!$F:$F,숨김!$X44)</f>
        <v>0</v>
      </c>
      <c r="AE44" s="200">
        <f>COUNTIFS(운전자별!$C:$C,숨김!AE$3,운전자별!$A:$A,숨김!$W44,운전자별!$F:$F,숨김!$X44)</f>
        <v>0</v>
      </c>
      <c r="AF44" s="200">
        <f>COUNTIFS(운전자별!$C:$C,숨김!AF$3,운전자별!$A:$A,숨김!$W44,운전자별!$F:$F,숨김!$X44)</f>
        <v>0</v>
      </c>
      <c r="AG44" s="200">
        <f>COUNTIFS(운전자별!$C:$C,숨김!AG$3,운전자별!$A:$A,숨김!$W44,운전자별!$F:$F,숨김!$X44)</f>
        <v>0</v>
      </c>
      <c r="AH44" s="200">
        <f>COUNTIFS(운전자별!$C:$C,숨김!AH$3,운전자별!$A:$A,숨김!$W44,운전자별!$F:$F,숨김!$X44)</f>
        <v>0</v>
      </c>
      <c r="AI44" s="200">
        <f>COUNTIFS(운전자별!$C:$C,숨김!AI$3,운전자별!$A:$A,숨김!$W44,운전자별!$F:$F,숨김!$X44)</f>
        <v>0</v>
      </c>
      <c r="AJ44" s="204">
        <v>0.97811771751056786</v>
      </c>
      <c r="AK44" s="199" t="s">
        <v>69</v>
      </c>
      <c r="AL44" s="199">
        <v>22</v>
      </c>
      <c r="AM44" s="199" t="s">
        <v>430</v>
      </c>
      <c r="AN44" s="205" t="s">
        <v>431</v>
      </c>
      <c r="AO44" s="206">
        <v>41</v>
      </c>
      <c r="AP44" s="206" cm="1">
        <f t="array" ref="AP44">SUM(($W$4:$W$900=W44)*($AO$4:$AO$900&lt;AO44))+1</f>
        <v>2</v>
      </c>
      <c r="AQ44" s="206" t="str">
        <f t="shared" si="0"/>
        <v>동화운수2</v>
      </c>
      <c r="AS44" s="194" t="s">
        <v>140</v>
      </c>
      <c r="AT44" s="195" t="s">
        <v>202</v>
      </c>
      <c r="AU44" s="194">
        <v>1</v>
      </c>
      <c r="AV44" s="207">
        <v>6.7733199946496278E-2</v>
      </c>
      <c r="AW44" s="207">
        <v>0.38617129133179268</v>
      </c>
      <c r="AX44" s="207">
        <v>0.18883784168951637</v>
      </c>
      <c r="AY44" s="208">
        <v>15.646666666666668</v>
      </c>
      <c r="AZ44" s="208">
        <v>4.8302487338562248</v>
      </c>
      <c r="BA44" s="208">
        <v>56.804841392957222</v>
      </c>
      <c r="BB44" s="208">
        <v>1.972870191175891</v>
      </c>
    </row>
    <row r="45" spans="6:58" ht="16.5">
      <c r="W45" s="200" t="s">
        <v>147</v>
      </c>
      <c r="X45" s="200" t="s">
        <v>210</v>
      </c>
      <c r="Y45" s="201" t="s">
        <v>210</v>
      </c>
      <c r="Z45" s="202">
        <v>10</v>
      </c>
      <c r="AA45" s="199">
        <v>25</v>
      </c>
      <c r="AB45" s="203">
        <v>1.0416666666666667</v>
      </c>
      <c r="AC45" s="200">
        <f>COUNTIFS(운전자별!$C:$C,숨김!AC$3,운전자별!$A:$A,숨김!$W45,운전자별!$F:$F,숨김!$X45)</f>
        <v>0</v>
      </c>
      <c r="AD45" s="200">
        <f>COUNTIFS(운전자별!$C:$C,숨김!AD$3,운전자별!$A:$A,숨김!$W45,운전자별!$F:$F,숨김!$X45)</f>
        <v>0</v>
      </c>
      <c r="AE45" s="200">
        <f>COUNTIFS(운전자별!$C:$C,숨김!AE$3,운전자별!$A:$A,숨김!$W45,운전자별!$F:$F,숨김!$X45)</f>
        <v>0</v>
      </c>
      <c r="AF45" s="200">
        <f>COUNTIFS(운전자별!$C:$C,숨김!AF$3,운전자별!$A:$A,숨김!$W45,운전자별!$F:$F,숨김!$X45)</f>
        <v>0</v>
      </c>
      <c r="AG45" s="200">
        <f>COUNTIFS(운전자별!$C:$C,숨김!AG$3,운전자별!$A:$A,숨김!$W45,운전자별!$F:$F,숨김!$X45)</f>
        <v>0</v>
      </c>
      <c r="AH45" s="200">
        <f>COUNTIFS(운전자별!$C:$C,숨김!AH$3,운전자별!$A:$A,숨김!$W45,운전자별!$F:$F,숨김!$X45)</f>
        <v>0</v>
      </c>
      <c r="AI45" s="200">
        <f>COUNTIFS(운전자별!$C:$C,숨김!AI$3,운전자별!$A:$A,숨김!$W45,운전자별!$F:$F,숨김!$X45)</f>
        <v>0</v>
      </c>
      <c r="AJ45" s="204">
        <v>1.0020143663110768</v>
      </c>
      <c r="AK45" s="199" t="s">
        <v>74</v>
      </c>
      <c r="AL45" s="199">
        <v>18</v>
      </c>
      <c r="AM45" s="199" t="s">
        <v>432</v>
      </c>
      <c r="AN45" s="205" t="s">
        <v>433</v>
      </c>
      <c r="AO45" s="206">
        <v>42</v>
      </c>
      <c r="AP45" s="206" cm="1">
        <f t="array" ref="AP45">SUM(($W$4:$W$900=W45)*($AO$4:$AO$900&lt;AO45))+1</f>
        <v>3</v>
      </c>
      <c r="AQ45" s="206" t="str">
        <f t="shared" si="0"/>
        <v>동화운수3</v>
      </c>
      <c r="AS45" s="194" t="s">
        <v>140</v>
      </c>
      <c r="AT45" s="195" t="s">
        <v>203</v>
      </c>
      <c r="AU45" s="194">
        <v>1</v>
      </c>
      <c r="AV45" s="207">
        <v>4.3131125170486319E-2</v>
      </c>
      <c r="AW45" s="207">
        <v>0.35880878829551521</v>
      </c>
      <c r="AX45" s="207">
        <v>0.23513040884448563</v>
      </c>
      <c r="AY45" s="208">
        <v>17.456900000000001</v>
      </c>
      <c r="AZ45" s="208">
        <v>6.6172498680281553</v>
      </c>
      <c r="BA45" s="208">
        <v>111.19965003791675</v>
      </c>
      <c r="BB45" s="208">
        <v>1.8662932908253584</v>
      </c>
    </row>
    <row r="46" spans="6:58" ht="16.5">
      <c r="W46" s="200" t="s">
        <v>147</v>
      </c>
      <c r="X46" s="200" t="s">
        <v>211</v>
      </c>
      <c r="Y46" s="201" t="s">
        <v>211</v>
      </c>
      <c r="Z46" s="202">
        <v>37</v>
      </c>
      <c r="AA46" s="199">
        <v>83</v>
      </c>
      <c r="AB46" s="203">
        <v>0.93468468468468469</v>
      </c>
      <c r="AC46" s="200">
        <f>COUNTIFS(운전자별!$C:$C,숨김!AC$3,운전자별!$A:$A,숨김!$W46,운전자별!$F:$F,숨김!$X46)</f>
        <v>0</v>
      </c>
      <c r="AD46" s="200">
        <f>COUNTIFS(운전자별!$C:$C,숨김!AD$3,운전자별!$A:$A,숨김!$W46,운전자별!$F:$F,숨김!$X46)</f>
        <v>0</v>
      </c>
      <c r="AE46" s="200">
        <f>COUNTIFS(운전자별!$C:$C,숨김!AE$3,운전자별!$A:$A,숨김!$W46,운전자별!$F:$F,숨김!$X46)</f>
        <v>0</v>
      </c>
      <c r="AF46" s="200">
        <f>COUNTIFS(운전자별!$C:$C,숨김!AF$3,운전자별!$A:$A,숨김!$W46,운전자별!$F:$F,숨김!$X46)</f>
        <v>0</v>
      </c>
      <c r="AG46" s="200">
        <f>COUNTIFS(운전자별!$C:$C,숨김!AG$3,운전자별!$A:$A,숨김!$W46,운전자별!$F:$F,숨김!$X46)</f>
        <v>0</v>
      </c>
      <c r="AH46" s="200">
        <f>COUNTIFS(운전자별!$C:$C,숨김!AH$3,운전자별!$A:$A,숨김!$W46,운전자별!$F:$F,숨김!$X46)</f>
        <v>0</v>
      </c>
      <c r="AI46" s="200">
        <f>COUNTIFS(운전자별!$C:$C,숨김!AI$3,운전자별!$A:$A,숨김!$W46,운전자별!$F:$F,숨김!$X46)</f>
        <v>0</v>
      </c>
      <c r="AJ46" s="204">
        <v>0.96437030769148846</v>
      </c>
      <c r="AK46" s="199" t="s">
        <v>69</v>
      </c>
      <c r="AL46" s="199">
        <v>41</v>
      </c>
      <c r="AM46" s="199" t="s">
        <v>434</v>
      </c>
      <c r="AN46" s="205" t="s">
        <v>435</v>
      </c>
      <c r="AO46" s="206">
        <v>43</v>
      </c>
      <c r="AP46" s="206" cm="1">
        <f t="array" ref="AP46">SUM(($W$4:$W$900=W46)*($AO$4:$AO$900&lt;AO46))+1</f>
        <v>4</v>
      </c>
      <c r="AQ46" s="206" t="str">
        <f t="shared" si="0"/>
        <v>동화운수4</v>
      </c>
      <c r="AS46" s="194" t="s">
        <v>140</v>
      </c>
      <c r="AT46" s="195" t="s">
        <v>204</v>
      </c>
      <c r="AU46" s="194">
        <v>1</v>
      </c>
      <c r="AV46" s="207">
        <v>5.2468238067196124E-2</v>
      </c>
      <c r="AW46" s="207">
        <v>0.38207449826726986</v>
      </c>
      <c r="AX46" s="207">
        <v>0.25002538203119384</v>
      </c>
      <c r="AY46" s="208">
        <v>18.727333333333334</v>
      </c>
      <c r="AZ46" s="208">
        <v>7.5018614406191908</v>
      </c>
      <c r="BA46" s="208">
        <v>85.2044262742467</v>
      </c>
      <c r="BB46" s="208">
        <v>1.682505826073567</v>
      </c>
    </row>
    <row r="47" spans="6:58" ht="16.5">
      <c r="W47" s="200" t="s">
        <v>147</v>
      </c>
      <c r="X47" s="200" t="s">
        <v>212</v>
      </c>
      <c r="Y47" s="201" t="s">
        <v>212</v>
      </c>
      <c r="Z47" s="202">
        <v>12</v>
      </c>
      <c r="AA47" s="199">
        <v>31</v>
      </c>
      <c r="AB47" s="203">
        <v>1.0763888888888891</v>
      </c>
      <c r="AC47" s="200">
        <f>COUNTIFS(운전자별!$C:$C,숨김!AC$3,운전자별!$A:$A,숨김!$W47,운전자별!$F:$F,숨김!$X47)</f>
        <v>0</v>
      </c>
      <c r="AD47" s="200">
        <f>COUNTIFS(운전자별!$C:$C,숨김!AD$3,운전자별!$A:$A,숨김!$W47,운전자별!$F:$F,숨김!$X47)</f>
        <v>0</v>
      </c>
      <c r="AE47" s="200">
        <f>COUNTIFS(운전자별!$C:$C,숨김!AE$3,운전자별!$A:$A,숨김!$W47,운전자별!$F:$F,숨김!$X47)</f>
        <v>0</v>
      </c>
      <c r="AF47" s="200">
        <f>COUNTIFS(운전자별!$C:$C,숨김!AF$3,운전자별!$A:$A,숨김!$W47,운전자별!$F:$F,숨김!$X47)</f>
        <v>0</v>
      </c>
      <c r="AG47" s="200">
        <f>COUNTIFS(운전자별!$C:$C,숨김!AG$3,운전자별!$A:$A,숨김!$W47,운전자별!$F:$F,숨김!$X47)</f>
        <v>0</v>
      </c>
      <c r="AH47" s="200">
        <f>COUNTIFS(운전자별!$C:$C,숨김!AH$3,운전자별!$A:$A,숨김!$W47,운전자별!$F:$F,숨김!$X47)</f>
        <v>0</v>
      </c>
      <c r="AI47" s="200">
        <f>COUNTIFS(운전자별!$C:$C,숨김!AI$3,운전자별!$A:$A,숨김!$W47,운전자별!$F:$F,숨김!$X47)</f>
        <v>0</v>
      </c>
      <c r="AJ47" s="204">
        <v>0.94250138417740914</v>
      </c>
      <c r="AK47" s="199" t="s">
        <v>71</v>
      </c>
      <c r="AL47" s="199">
        <v>10</v>
      </c>
      <c r="AM47" s="199" t="s">
        <v>436</v>
      </c>
      <c r="AN47" s="205" t="s">
        <v>437</v>
      </c>
      <c r="AO47" s="206">
        <v>44</v>
      </c>
      <c r="AP47" s="206" cm="1">
        <f t="array" ref="AP47">SUM(($W$4:$W$900=W47)*($AO$4:$AO$900&lt;AO47))+1</f>
        <v>5</v>
      </c>
      <c r="AQ47" s="206" t="str">
        <f t="shared" si="0"/>
        <v>동화운수5</v>
      </c>
      <c r="AS47" s="194" t="s">
        <v>140</v>
      </c>
      <c r="AT47" s="195" t="s">
        <v>205</v>
      </c>
      <c r="AU47" s="194">
        <v>1</v>
      </c>
      <c r="AV47" s="207">
        <v>7.1202348222222447E-2</v>
      </c>
      <c r="AW47" s="207">
        <v>0.37770500755628217</v>
      </c>
      <c r="AX47" s="207">
        <v>0.19094864232901809</v>
      </c>
      <c r="AY47" s="208">
        <v>19.113500000000002</v>
      </c>
      <c r="AZ47" s="208">
        <v>5.0514001403121336</v>
      </c>
      <c r="BA47" s="208">
        <v>80.838736602763944</v>
      </c>
      <c r="BB47" s="208">
        <v>1.8963699939031515</v>
      </c>
    </row>
    <row r="48" spans="6:58" ht="16.5">
      <c r="W48" s="200" t="s">
        <v>163</v>
      </c>
      <c r="X48" s="200" t="s">
        <v>213</v>
      </c>
      <c r="Y48" s="201" t="s">
        <v>213</v>
      </c>
      <c r="Z48" s="202">
        <v>5</v>
      </c>
      <c r="AA48" s="199">
        <v>6</v>
      </c>
      <c r="AB48" s="203">
        <v>0.5</v>
      </c>
      <c r="AC48" s="200">
        <f>COUNTIFS(운전자별!$C:$C,숨김!AC$3,운전자별!$A:$A,숨김!$W48,운전자별!$F:$F,숨김!$X48)</f>
        <v>0</v>
      </c>
      <c r="AD48" s="200">
        <f>COUNTIFS(운전자별!$C:$C,숨김!AD$3,운전자별!$A:$A,숨김!$W48,운전자별!$F:$F,숨김!$X48)</f>
        <v>0</v>
      </c>
      <c r="AE48" s="200">
        <f>COUNTIFS(운전자별!$C:$C,숨김!AE$3,운전자별!$A:$A,숨김!$W48,운전자별!$F:$F,숨김!$X48)</f>
        <v>0</v>
      </c>
      <c r="AF48" s="200">
        <f>COUNTIFS(운전자별!$C:$C,숨김!AF$3,운전자별!$A:$A,숨김!$W48,운전자별!$F:$F,숨김!$X48)</f>
        <v>0</v>
      </c>
      <c r="AG48" s="200">
        <f>COUNTIFS(운전자별!$C:$C,숨김!AG$3,운전자별!$A:$A,숨김!$W48,운전자별!$F:$F,숨김!$X48)</f>
        <v>0</v>
      </c>
      <c r="AH48" s="200">
        <f>COUNTIFS(운전자별!$C:$C,숨김!AH$3,운전자별!$A:$A,숨김!$W48,운전자별!$F:$F,숨김!$X48)</f>
        <v>0</v>
      </c>
      <c r="AI48" s="200">
        <f>COUNTIFS(운전자별!$C:$C,숨김!AI$3,운전자별!$A:$A,숨김!$W48,운전자별!$F:$F,숨김!$X48)</f>
        <v>0</v>
      </c>
      <c r="AJ48" s="204">
        <v>0.8984919092934871</v>
      </c>
      <c r="AK48" s="199" t="s">
        <v>72</v>
      </c>
      <c r="AL48" s="199">
        <v>2</v>
      </c>
      <c r="AM48" s="199" t="s">
        <v>438</v>
      </c>
      <c r="AN48" s="205" t="s">
        <v>439</v>
      </c>
      <c r="AO48" s="206">
        <v>45</v>
      </c>
      <c r="AP48" s="206" cm="1">
        <f t="array" ref="AP48">SUM(($W$4:$W$900=W48)*($AO$4:$AO$900&lt;AO48))+1</f>
        <v>1</v>
      </c>
      <c r="AQ48" s="206" t="str">
        <f t="shared" si="0"/>
        <v>마니교통1</v>
      </c>
      <c r="AS48" s="194" t="s">
        <v>140</v>
      </c>
      <c r="AT48" s="195" t="s">
        <v>206</v>
      </c>
      <c r="AU48" s="194">
        <v>1</v>
      </c>
      <c r="AV48" s="207">
        <v>5.8678134529910844E-2</v>
      </c>
      <c r="AW48" s="207">
        <v>0.38053111319651817</v>
      </c>
      <c r="AX48" s="207">
        <v>0.18867870228080119</v>
      </c>
      <c r="AY48" s="208">
        <v>16.840499999999999</v>
      </c>
      <c r="AZ48" s="208">
        <v>4.8292763083776498</v>
      </c>
      <c r="BA48" s="208">
        <v>46.587073922532646</v>
      </c>
      <c r="BB48" s="208">
        <v>1.8068383913244008</v>
      </c>
    </row>
    <row r="49" spans="23:54" ht="16.5">
      <c r="W49" s="200" t="s">
        <v>163</v>
      </c>
      <c r="X49" s="200" t="s">
        <v>214</v>
      </c>
      <c r="Y49" s="201" t="s">
        <v>214</v>
      </c>
      <c r="Z49" s="202">
        <v>5</v>
      </c>
      <c r="AA49" s="199">
        <v>13</v>
      </c>
      <c r="AB49" s="203">
        <v>1.0833333333333333</v>
      </c>
      <c r="AC49" s="200">
        <f>COUNTIFS(운전자별!$C:$C,숨김!AC$3,운전자별!$A:$A,숨김!$W49,운전자별!$F:$F,숨김!$X49)</f>
        <v>0</v>
      </c>
      <c r="AD49" s="200">
        <f>COUNTIFS(운전자별!$C:$C,숨김!AD$3,운전자별!$A:$A,숨김!$W49,운전자별!$F:$F,숨김!$X49)</f>
        <v>0</v>
      </c>
      <c r="AE49" s="200">
        <f>COUNTIFS(운전자별!$C:$C,숨김!AE$3,운전자별!$A:$A,숨김!$W49,운전자별!$F:$F,숨김!$X49)</f>
        <v>0</v>
      </c>
      <c r="AF49" s="200">
        <f>COUNTIFS(운전자별!$C:$C,숨김!AF$3,운전자별!$A:$A,숨김!$W49,운전자별!$F:$F,숨김!$X49)</f>
        <v>0</v>
      </c>
      <c r="AG49" s="200">
        <f>COUNTIFS(운전자별!$C:$C,숨김!AG$3,운전자별!$A:$A,숨김!$W49,운전자별!$F:$F,숨김!$X49)</f>
        <v>0</v>
      </c>
      <c r="AH49" s="200">
        <f>COUNTIFS(운전자별!$C:$C,숨김!AH$3,운전자별!$A:$A,숨김!$W49,운전자별!$F:$F,숨김!$X49)</f>
        <v>0</v>
      </c>
      <c r="AI49" s="200">
        <f>COUNTIFS(운전자별!$C:$C,숨김!AI$3,운전자별!$A:$A,숨김!$W49,운전자별!$F:$F,숨김!$X49)</f>
        <v>0</v>
      </c>
      <c r="AJ49" s="204">
        <v>0.89741650489938785</v>
      </c>
      <c r="AK49" s="199" t="s">
        <v>72</v>
      </c>
      <c r="AL49" s="199">
        <v>3</v>
      </c>
      <c r="AM49" s="199" t="s">
        <v>440</v>
      </c>
      <c r="AN49" s="205" t="s">
        <v>441</v>
      </c>
      <c r="AO49" s="206">
        <v>46</v>
      </c>
      <c r="AP49" s="206" cm="1">
        <f t="array" ref="AP49">SUM(($W$4:$W$900=W49)*($AO$4:$AO$900&lt;AO49))+1</f>
        <v>2</v>
      </c>
      <c r="AQ49" s="206" t="str">
        <f t="shared" si="0"/>
        <v>마니교통2</v>
      </c>
      <c r="AS49" s="194" t="s">
        <v>140</v>
      </c>
      <c r="AT49" s="195" t="s">
        <v>207</v>
      </c>
      <c r="AU49" s="194">
        <v>1</v>
      </c>
      <c r="AV49" s="207">
        <v>5.1159500683115165E-2</v>
      </c>
      <c r="AW49" s="207">
        <v>0.43134926420723441</v>
      </c>
      <c r="AX49" s="207">
        <v>0.25417534309724493</v>
      </c>
      <c r="AY49" s="208">
        <v>9.4480000000000004</v>
      </c>
      <c r="AZ49" s="208">
        <v>4.1678441352591724</v>
      </c>
      <c r="BA49" s="208">
        <v>15.155796855487898</v>
      </c>
      <c r="BB49" s="208">
        <v>2.4259467351148554</v>
      </c>
    </row>
    <row r="50" spans="23:54" ht="16.5">
      <c r="W50" s="200" t="s">
        <v>163</v>
      </c>
      <c r="X50" s="200" t="s">
        <v>215</v>
      </c>
      <c r="Y50" s="201" t="s">
        <v>215</v>
      </c>
      <c r="Z50" s="202">
        <v>8</v>
      </c>
      <c r="AA50" s="199">
        <v>17</v>
      </c>
      <c r="AB50" s="203">
        <v>0.88541666666666674</v>
      </c>
      <c r="AC50" s="200">
        <f>COUNTIFS(운전자별!$C:$C,숨김!AC$3,운전자별!$A:$A,숨김!$W50,운전자별!$F:$F,숨김!$X50)</f>
        <v>0</v>
      </c>
      <c r="AD50" s="200">
        <f>COUNTIFS(운전자별!$C:$C,숨김!AD$3,운전자별!$A:$A,숨김!$W50,운전자별!$F:$F,숨김!$X50)</f>
        <v>0</v>
      </c>
      <c r="AE50" s="200">
        <f>COUNTIFS(운전자별!$C:$C,숨김!AE$3,운전자별!$A:$A,숨김!$W50,운전자별!$F:$F,숨김!$X50)</f>
        <v>0</v>
      </c>
      <c r="AF50" s="200">
        <f>COUNTIFS(운전자별!$C:$C,숨김!AF$3,운전자별!$A:$A,숨김!$W50,운전자별!$F:$F,숨김!$X50)</f>
        <v>0</v>
      </c>
      <c r="AG50" s="200">
        <f>COUNTIFS(운전자별!$C:$C,숨김!AG$3,운전자별!$A:$A,숨김!$W50,운전자별!$F:$F,숨김!$X50)</f>
        <v>0</v>
      </c>
      <c r="AH50" s="200">
        <f>COUNTIFS(운전자별!$C:$C,숨김!AH$3,운전자별!$A:$A,숨김!$W50,운전자별!$F:$F,숨김!$X50)</f>
        <v>0</v>
      </c>
      <c r="AI50" s="200">
        <f>COUNTIFS(운전자별!$C:$C,숨김!AI$3,운전자별!$A:$A,숨김!$W50,운전자별!$F:$F,숨김!$X50)</f>
        <v>0</v>
      </c>
      <c r="AJ50" s="204">
        <v>0.89632473391619771</v>
      </c>
      <c r="AK50" s="199" t="s">
        <v>72</v>
      </c>
      <c r="AL50" s="199">
        <v>6</v>
      </c>
      <c r="AM50" s="199" t="s">
        <v>442</v>
      </c>
      <c r="AN50" s="205" t="s">
        <v>443</v>
      </c>
      <c r="AO50" s="206">
        <v>47</v>
      </c>
      <c r="AP50" s="206" cm="1">
        <f t="array" ref="AP50">SUM(($W$4:$W$900=W50)*($AO$4:$AO$900&lt;AO50))+1</f>
        <v>3</v>
      </c>
      <c r="AQ50" s="206" t="str">
        <f t="shared" si="0"/>
        <v>마니교통3</v>
      </c>
      <c r="AS50" s="194" t="s">
        <v>140</v>
      </c>
      <c r="AT50" s="195" t="s">
        <v>100</v>
      </c>
      <c r="AU50" s="194">
        <v>1</v>
      </c>
      <c r="AV50" s="207">
        <v>5.9252611822716475E-2</v>
      </c>
      <c r="AW50" s="207">
        <v>0.37830108983884875</v>
      </c>
      <c r="AX50" s="207">
        <v>0.20563530477579703</v>
      </c>
      <c r="AY50" s="208">
        <v>16.934100000000004</v>
      </c>
      <c r="AZ50" s="208">
        <v>5.4526640540365525</v>
      </c>
      <c r="BA50" s="208">
        <v>72.831160037670202</v>
      </c>
      <c r="BB50" s="208">
        <v>1.8863117546676891</v>
      </c>
    </row>
    <row r="51" spans="23:54" ht="16.5">
      <c r="W51" s="200" t="s">
        <v>163</v>
      </c>
      <c r="X51" s="200" t="s">
        <v>216</v>
      </c>
      <c r="Y51" s="201" t="s">
        <v>216</v>
      </c>
      <c r="Z51" s="202">
        <v>5</v>
      </c>
      <c r="AA51" s="199">
        <v>13</v>
      </c>
      <c r="AB51" s="203">
        <v>1.0833333333333333</v>
      </c>
      <c r="AC51" s="200">
        <f>COUNTIFS(운전자별!$C:$C,숨김!AC$3,운전자별!$A:$A,숨김!$W51,운전자별!$F:$F,숨김!$X51)</f>
        <v>0</v>
      </c>
      <c r="AD51" s="200">
        <f>COUNTIFS(운전자별!$C:$C,숨김!AD$3,운전자별!$A:$A,숨김!$W51,운전자별!$F:$F,숨김!$X51)</f>
        <v>0</v>
      </c>
      <c r="AE51" s="200">
        <f>COUNTIFS(운전자별!$C:$C,숨김!AE$3,운전자별!$A:$A,숨김!$W51,운전자별!$F:$F,숨김!$X51)</f>
        <v>0</v>
      </c>
      <c r="AF51" s="200">
        <f>COUNTIFS(운전자별!$C:$C,숨김!AF$3,운전자별!$A:$A,숨김!$W51,운전자별!$F:$F,숨김!$X51)</f>
        <v>0</v>
      </c>
      <c r="AG51" s="200">
        <f>COUNTIFS(운전자별!$C:$C,숨김!AG$3,운전자별!$A:$A,숨김!$W51,운전자별!$F:$F,숨김!$X51)</f>
        <v>0</v>
      </c>
      <c r="AH51" s="200">
        <f>COUNTIFS(운전자별!$C:$C,숨김!AH$3,운전자별!$A:$A,숨김!$W51,운전자별!$F:$F,숨김!$X51)</f>
        <v>0</v>
      </c>
      <c r="AI51" s="200">
        <f>COUNTIFS(운전자별!$C:$C,숨김!AI$3,운전자별!$A:$A,숨김!$W51,운전자별!$F:$F,숨김!$X51)</f>
        <v>0</v>
      </c>
      <c r="AJ51" s="204">
        <v>0.92774467802662675</v>
      </c>
      <c r="AK51" s="199" t="s">
        <v>71</v>
      </c>
      <c r="AL51" s="199">
        <v>34</v>
      </c>
      <c r="AM51" s="199" t="s">
        <v>444</v>
      </c>
      <c r="AN51" s="205" t="s">
        <v>445</v>
      </c>
      <c r="AO51" s="206">
        <v>48</v>
      </c>
      <c r="AP51" s="206" cm="1">
        <f t="array" ref="AP51">SUM(($W$4:$W$900=W51)*($AO$4:$AO$900&lt;AO51))+1</f>
        <v>4</v>
      </c>
      <c r="AQ51" s="206" t="str">
        <f t="shared" si="0"/>
        <v>마니교통4</v>
      </c>
      <c r="AS51" s="194" t="s">
        <v>147</v>
      </c>
      <c r="AT51" s="195" t="s">
        <v>208</v>
      </c>
      <c r="AU51" s="194">
        <v>1</v>
      </c>
      <c r="AV51" s="207">
        <v>4.4456996974096323E-2</v>
      </c>
      <c r="AW51" s="207">
        <v>0.4118833377381666</v>
      </c>
      <c r="AX51" s="207">
        <v>0.19860660051146156</v>
      </c>
      <c r="AY51" s="208">
        <v>14.505769230769232</v>
      </c>
      <c r="AZ51" s="208">
        <v>2.2658335029036971</v>
      </c>
      <c r="BA51" s="208">
        <v>43.189304158125474</v>
      </c>
      <c r="BB51" s="208">
        <v>1.94502149162655</v>
      </c>
    </row>
    <row r="52" spans="23:54" ht="16.5">
      <c r="W52" s="200" t="s">
        <v>152</v>
      </c>
      <c r="X52" s="200" t="s">
        <v>217</v>
      </c>
      <c r="Y52" s="201" t="s">
        <v>217</v>
      </c>
      <c r="Z52" s="202">
        <v>12</v>
      </c>
      <c r="AA52" s="199">
        <v>27</v>
      </c>
      <c r="AB52" s="203">
        <v>0.93750000000000011</v>
      </c>
      <c r="AC52" s="200">
        <f>COUNTIFS(운전자별!$C:$C,숨김!AC$3,운전자별!$A:$A,숨김!$W52,운전자별!$F:$F,숨김!$X52)</f>
        <v>0</v>
      </c>
      <c r="AD52" s="200">
        <f>COUNTIFS(운전자별!$C:$C,숨김!AD$3,운전자별!$A:$A,숨김!$W52,운전자별!$F:$F,숨김!$X52)</f>
        <v>0</v>
      </c>
      <c r="AE52" s="200">
        <f>COUNTIFS(운전자별!$C:$C,숨김!AE$3,운전자별!$A:$A,숨김!$W52,운전자별!$F:$F,숨김!$X52)</f>
        <v>0</v>
      </c>
      <c r="AF52" s="200">
        <f>COUNTIFS(운전자별!$C:$C,숨김!AF$3,운전자별!$A:$A,숨김!$W52,운전자별!$F:$F,숨김!$X52)</f>
        <v>0</v>
      </c>
      <c r="AG52" s="200">
        <f>COUNTIFS(운전자별!$C:$C,숨김!AG$3,운전자별!$A:$A,숨김!$W52,운전자별!$F:$F,숨김!$X52)</f>
        <v>0</v>
      </c>
      <c r="AH52" s="200">
        <f>COUNTIFS(운전자별!$C:$C,숨김!AH$3,운전자별!$A:$A,숨김!$W52,운전자별!$F:$F,숨김!$X52)</f>
        <v>0</v>
      </c>
      <c r="AI52" s="200">
        <f>COUNTIFS(운전자별!$C:$C,숨김!AI$3,운전자별!$A:$A,숨김!$W52,운전자별!$F:$F,숨김!$X52)</f>
        <v>0</v>
      </c>
      <c r="AJ52" s="204">
        <v>0.96902352240039591</v>
      </c>
      <c r="AK52" s="199" t="s">
        <v>69</v>
      </c>
      <c r="AL52" s="199">
        <v>31</v>
      </c>
      <c r="AM52" s="199" t="s">
        <v>446</v>
      </c>
      <c r="AN52" s="205" t="s">
        <v>447</v>
      </c>
      <c r="AO52" s="206">
        <v>49</v>
      </c>
      <c r="AP52" s="206" cm="1">
        <f t="array" ref="AP52">SUM(($W$4:$W$900=W52)*($AO$4:$AO$900&lt;AO52))+1</f>
        <v>1</v>
      </c>
      <c r="AQ52" s="206" t="str">
        <f t="shared" si="0"/>
        <v>명진교통1</v>
      </c>
      <c r="AS52" s="194" t="s">
        <v>147</v>
      </c>
      <c r="AT52" s="195" t="s">
        <v>209</v>
      </c>
      <c r="AU52" s="194">
        <v>1</v>
      </c>
      <c r="AV52" s="207">
        <v>5.0710398735990037E-2</v>
      </c>
      <c r="AW52" s="207">
        <v>0.39489842208933323</v>
      </c>
      <c r="AX52" s="207">
        <v>0.21040151971083632</v>
      </c>
      <c r="AY52" s="208">
        <v>15.603965517241379</v>
      </c>
      <c r="AZ52" s="208">
        <v>2.6654766341083107</v>
      </c>
      <c r="BA52" s="208">
        <v>40.378337331470135</v>
      </c>
      <c r="BB52" s="208">
        <v>1.8376765178104644</v>
      </c>
    </row>
    <row r="53" spans="23:54" ht="16.5">
      <c r="W53" s="200" t="s">
        <v>152</v>
      </c>
      <c r="X53" s="200" t="s">
        <v>218</v>
      </c>
      <c r="Y53" s="201" t="s">
        <v>218</v>
      </c>
      <c r="Z53" s="202">
        <v>8</v>
      </c>
      <c r="AA53" s="199">
        <v>3</v>
      </c>
      <c r="AB53" s="203">
        <v>0.15625</v>
      </c>
      <c r="AC53" s="200">
        <f>COUNTIFS(운전자별!$C:$C,숨김!AC$3,운전자별!$A:$A,숨김!$W53,운전자별!$F:$F,숨김!$X53)</f>
        <v>0</v>
      </c>
      <c r="AD53" s="200">
        <f>COUNTIFS(운전자별!$C:$C,숨김!AD$3,운전자별!$A:$A,숨김!$W53,운전자별!$F:$F,숨김!$X53)</f>
        <v>0</v>
      </c>
      <c r="AE53" s="200">
        <f>COUNTIFS(운전자별!$C:$C,숨김!AE$3,운전자별!$A:$A,숨김!$W53,운전자별!$F:$F,숨김!$X53)</f>
        <v>0</v>
      </c>
      <c r="AF53" s="200">
        <f>COUNTIFS(운전자별!$C:$C,숨김!AF$3,운전자별!$A:$A,숨김!$W53,운전자별!$F:$F,숨김!$X53)</f>
        <v>0</v>
      </c>
      <c r="AG53" s="200">
        <f>COUNTIFS(운전자별!$C:$C,숨김!AG$3,운전자별!$A:$A,숨김!$W53,운전자별!$F:$F,숨김!$X53)</f>
        <v>0</v>
      </c>
      <c r="AH53" s="200">
        <f>COUNTIFS(운전자별!$C:$C,숨김!AH$3,운전자별!$A:$A,숨김!$W53,운전자별!$F:$F,숨김!$X53)</f>
        <v>0</v>
      </c>
      <c r="AI53" s="200">
        <f>COUNTIFS(운전자별!$C:$C,숨김!AI$3,운전자별!$A:$A,숨김!$W53,운전자별!$F:$F,숨김!$X53)</f>
        <v>0</v>
      </c>
      <c r="AJ53" s="204">
        <v>0.87126215200217616</v>
      </c>
      <c r="AK53" s="199" t="s">
        <v>72</v>
      </c>
      <c r="AL53" s="199">
        <v>21</v>
      </c>
      <c r="AM53" s="199" t="s">
        <v>448</v>
      </c>
      <c r="AN53" s="205" t="s">
        <v>449</v>
      </c>
      <c r="AO53" s="206">
        <v>50</v>
      </c>
      <c r="AP53" s="206" cm="1">
        <f t="array" ref="AP53">SUM(($W$4:$W$900=W53)*($AO$4:$AO$900&lt;AO53))+1</f>
        <v>2</v>
      </c>
      <c r="AQ53" s="206" t="str">
        <f t="shared" si="0"/>
        <v>명진교통2</v>
      </c>
      <c r="AS53" s="194" t="s">
        <v>147</v>
      </c>
      <c r="AT53" s="195" t="s">
        <v>210</v>
      </c>
      <c r="AU53" s="194">
        <v>1</v>
      </c>
      <c r="AV53" s="207">
        <v>3.8038974072539769E-2</v>
      </c>
      <c r="AW53" s="207">
        <v>0.40925682207921343</v>
      </c>
      <c r="AX53" s="207">
        <v>0.19004617680128419</v>
      </c>
      <c r="AY53" s="208">
        <v>16.2622</v>
      </c>
      <c r="AZ53" s="208">
        <v>2.6767386380717544</v>
      </c>
      <c r="BA53" s="208">
        <v>53.049741374011418</v>
      </c>
      <c r="BB53" s="208">
        <v>2.0683748711392766</v>
      </c>
    </row>
    <row r="54" spans="23:54" ht="16.5">
      <c r="W54" s="200" t="s">
        <v>152</v>
      </c>
      <c r="X54" s="200" t="s">
        <v>219</v>
      </c>
      <c r="Y54" s="201" t="s">
        <v>219</v>
      </c>
      <c r="Z54" s="202">
        <v>8</v>
      </c>
      <c r="AA54" s="199">
        <v>18</v>
      </c>
      <c r="AB54" s="203">
        <v>0.9375</v>
      </c>
      <c r="AC54" s="200">
        <f>COUNTIFS(운전자별!$C:$C,숨김!AC$3,운전자별!$A:$A,숨김!$W54,운전자별!$F:$F,숨김!$X54)</f>
        <v>0</v>
      </c>
      <c r="AD54" s="200">
        <f>COUNTIFS(운전자별!$C:$C,숨김!AD$3,운전자별!$A:$A,숨김!$W54,운전자별!$F:$F,숨김!$X54)</f>
        <v>0</v>
      </c>
      <c r="AE54" s="200">
        <f>COUNTIFS(운전자별!$C:$C,숨김!AE$3,운전자별!$A:$A,숨김!$W54,운전자별!$F:$F,숨김!$X54)</f>
        <v>0</v>
      </c>
      <c r="AF54" s="200">
        <f>COUNTIFS(운전자별!$C:$C,숨김!AF$3,운전자별!$A:$A,숨김!$W54,운전자별!$F:$F,숨김!$X54)</f>
        <v>0</v>
      </c>
      <c r="AG54" s="200">
        <f>COUNTIFS(운전자별!$C:$C,숨김!AG$3,운전자별!$A:$A,숨김!$W54,운전자별!$F:$F,숨김!$X54)</f>
        <v>0</v>
      </c>
      <c r="AH54" s="200">
        <f>COUNTIFS(운전자별!$C:$C,숨김!AH$3,운전자별!$A:$A,숨김!$W54,운전자별!$F:$F,숨김!$X54)</f>
        <v>0</v>
      </c>
      <c r="AI54" s="200">
        <f>COUNTIFS(운전자별!$C:$C,숨김!AI$3,운전자별!$A:$A,숨김!$W54,운전자별!$F:$F,숨김!$X54)</f>
        <v>0</v>
      </c>
      <c r="AJ54" s="204">
        <v>0.99720792514610435</v>
      </c>
      <c r="AK54" s="199" t="s">
        <v>69</v>
      </c>
      <c r="AL54" s="199">
        <v>2</v>
      </c>
      <c r="AM54" s="199" t="s">
        <v>450</v>
      </c>
      <c r="AN54" s="205" t="s">
        <v>451</v>
      </c>
      <c r="AO54" s="206">
        <v>51</v>
      </c>
      <c r="AP54" s="206" cm="1">
        <f t="array" ref="AP54">SUM(($W$4:$W$900=W54)*($AO$4:$AO$900&lt;AO54))+1</f>
        <v>3</v>
      </c>
      <c r="AQ54" s="206" t="str">
        <f t="shared" si="0"/>
        <v>명진교통3</v>
      </c>
      <c r="AS54" s="194" t="s">
        <v>147</v>
      </c>
      <c r="AT54" s="195" t="s">
        <v>211</v>
      </c>
      <c r="AU54" s="194">
        <v>1</v>
      </c>
      <c r="AV54" s="207">
        <v>4.0723344985278936E-2</v>
      </c>
      <c r="AW54" s="207">
        <v>0.37761276188133625</v>
      </c>
      <c r="AX54" s="207">
        <v>0.2012328723655735</v>
      </c>
      <c r="AY54" s="208">
        <v>14.838676470588231</v>
      </c>
      <c r="AZ54" s="208">
        <v>2.2952876120342558</v>
      </c>
      <c r="BA54" s="208">
        <v>37.491169567556064</v>
      </c>
      <c r="BB54" s="208">
        <v>1.9252712258556832</v>
      </c>
    </row>
    <row r="55" spans="23:54" ht="16.5">
      <c r="W55" s="200" t="s">
        <v>152</v>
      </c>
      <c r="X55" s="200" t="s">
        <v>220</v>
      </c>
      <c r="Y55" s="201" t="s">
        <v>220</v>
      </c>
      <c r="Z55" s="202">
        <v>8</v>
      </c>
      <c r="AA55" s="199">
        <v>20</v>
      </c>
      <c r="AB55" s="203">
        <v>1.0416666666666667</v>
      </c>
      <c r="AC55" s="200">
        <f>COUNTIFS(운전자별!$C:$C,숨김!AC$3,운전자별!$A:$A,숨김!$W55,운전자별!$F:$F,숨김!$X55)</f>
        <v>0</v>
      </c>
      <c r="AD55" s="200">
        <f>COUNTIFS(운전자별!$C:$C,숨김!AD$3,운전자별!$A:$A,숨김!$W55,운전자별!$F:$F,숨김!$X55)</f>
        <v>0</v>
      </c>
      <c r="AE55" s="200">
        <f>COUNTIFS(운전자별!$C:$C,숨김!AE$3,운전자별!$A:$A,숨김!$W55,운전자별!$F:$F,숨김!$X55)</f>
        <v>0</v>
      </c>
      <c r="AF55" s="200">
        <f>COUNTIFS(운전자별!$C:$C,숨김!AF$3,운전자별!$A:$A,숨김!$W55,운전자별!$F:$F,숨김!$X55)</f>
        <v>0</v>
      </c>
      <c r="AG55" s="200">
        <f>COUNTIFS(운전자별!$C:$C,숨김!AG$3,운전자별!$A:$A,숨김!$W55,운전자별!$F:$F,숨김!$X55)</f>
        <v>0</v>
      </c>
      <c r="AH55" s="200">
        <f>COUNTIFS(운전자별!$C:$C,숨김!AH$3,운전자별!$A:$A,숨김!$W55,운전자별!$F:$F,숨김!$X55)</f>
        <v>0</v>
      </c>
      <c r="AI55" s="200">
        <f>COUNTIFS(운전자별!$C:$C,숨김!AI$3,운전자별!$A:$A,숨김!$W55,운전자별!$F:$F,숨김!$X55)</f>
        <v>0</v>
      </c>
      <c r="AJ55" s="204">
        <v>0.95832932031734086</v>
      </c>
      <c r="AK55" s="199" t="s">
        <v>69</v>
      </c>
      <c r="AL55" s="199">
        <v>54</v>
      </c>
      <c r="AM55" s="199" t="s">
        <v>452</v>
      </c>
      <c r="AN55" s="205" t="s">
        <v>453</v>
      </c>
      <c r="AO55" s="206">
        <v>52</v>
      </c>
      <c r="AP55" s="206" cm="1">
        <f t="array" ref="AP55">SUM(($W$4:$W$900=W55)*($AO$4:$AO$900&lt;AO55))+1</f>
        <v>4</v>
      </c>
      <c r="AQ55" s="206" t="str">
        <f t="shared" si="0"/>
        <v>명진교통4</v>
      </c>
      <c r="AS55" s="194" t="s">
        <v>147</v>
      </c>
      <c r="AT55" s="195" t="s">
        <v>212</v>
      </c>
      <c r="AU55" s="194">
        <v>1</v>
      </c>
      <c r="AV55" s="207">
        <v>4.6806470329442088E-2</v>
      </c>
      <c r="AW55" s="207">
        <v>0.40652140985803903</v>
      </c>
      <c r="AX55" s="207">
        <v>0.17114653916762185</v>
      </c>
      <c r="AY55" s="208">
        <v>14.279</v>
      </c>
      <c r="AZ55" s="208">
        <v>1.8347823667723417</v>
      </c>
      <c r="BA55" s="208">
        <v>28.403737707570645</v>
      </c>
      <c r="BB55" s="208">
        <v>2.1237495411067204</v>
      </c>
    </row>
    <row r="56" spans="23:54" ht="16.5">
      <c r="W56" s="200" t="s">
        <v>152</v>
      </c>
      <c r="X56" s="200" t="s">
        <v>221</v>
      </c>
      <c r="Y56" s="201" t="s">
        <v>221</v>
      </c>
      <c r="Z56" s="202">
        <v>11</v>
      </c>
      <c r="AA56" s="199">
        <v>21</v>
      </c>
      <c r="AB56" s="203">
        <v>0.79545454545454553</v>
      </c>
      <c r="AC56" s="200">
        <f>COUNTIFS(운전자별!$C:$C,숨김!AC$3,운전자별!$A:$A,숨김!$W56,운전자별!$F:$F,숨김!$X56)</f>
        <v>0</v>
      </c>
      <c r="AD56" s="200">
        <f>COUNTIFS(운전자별!$C:$C,숨김!AD$3,운전자별!$A:$A,숨김!$W56,운전자별!$F:$F,숨김!$X56)</f>
        <v>0</v>
      </c>
      <c r="AE56" s="200">
        <f>COUNTIFS(운전자별!$C:$C,숨김!AE$3,운전자별!$A:$A,숨김!$W56,운전자별!$F:$F,숨김!$X56)</f>
        <v>0</v>
      </c>
      <c r="AF56" s="200">
        <f>COUNTIFS(운전자별!$C:$C,숨김!AF$3,운전자별!$A:$A,숨김!$W56,운전자별!$F:$F,숨김!$X56)</f>
        <v>0</v>
      </c>
      <c r="AG56" s="200">
        <f>COUNTIFS(운전자별!$C:$C,숨김!AG$3,운전자별!$A:$A,숨김!$W56,운전자별!$F:$F,숨김!$X56)</f>
        <v>0</v>
      </c>
      <c r="AH56" s="200">
        <f>COUNTIFS(운전자별!$C:$C,숨김!AH$3,운전자별!$A:$A,숨김!$W56,운전자별!$F:$F,숨김!$X56)</f>
        <v>0</v>
      </c>
      <c r="AI56" s="200">
        <f>COUNTIFS(운전자별!$C:$C,숨김!AI$3,운전자별!$A:$A,숨김!$W56,운전자별!$F:$F,숨김!$X56)</f>
        <v>0</v>
      </c>
      <c r="AJ56" s="204">
        <v>0.95089304055338797</v>
      </c>
      <c r="AK56" s="199" t="s">
        <v>69</v>
      </c>
      <c r="AL56" s="199">
        <v>64</v>
      </c>
      <c r="AM56" s="199" t="s">
        <v>454</v>
      </c>
      <c r="AN56" s="205" t="s">
        <v>455</v>
      </c>
      <c r="AO56" s="206">
        <v>53</v>
      </c>
      <c r="AP56" s="206" cm="1">
        <f t="array" ref="AP56">SUM(($W$4:$W$900=W56)*($AO$4:$AO$900&lt;AO56))+1</f>
        <v>5</v>
      </c>
      <c r="AQ56" s="206" t="str">
        <f t="shared" si="0"/>
        <v>명진교통5</v>
      </c>
      <c r="AS56" s="194" t="s">
        <v>147</v>
      </c>
      <c r="AT56" s="195" t="s">
        <v>100</v>
      </c>
      <c r="AU56" s="194">
        <v>1</v>
      </c>
      <c r="AV56" s="207">
        <v>4.4323265284370542E-2</v>
      </c>
      <c r="AW56" s="207">
        <v>0.39376057232507494</v>
      </c>
      <c r="AX56" s="207">
        <v>0.19834054976951324</v>
      </c>
      <c r="AY56" s="208">
        <v>15.11476041666667</v>
      </c>
      <c r="AZ56" s="208">
        <v>2.393493761537508</v>
      </c>
      <c r="BA56" s="208">
        <v>39.997825931257303</v>
      </c>
      <c r="BB56" s="208">
        <v>1.942385647261839</v>
      </c>
    </row>
    <row r="57" spans="23:54" ht="16.5">
      <c r="W57" s="200" t="s">
        <v>152</v>
      </c>
      <c r="X57" s="200" t="s">
        <v>222</v>
      </c>
      <c r="Y57" s="201" t="s">
        <v>222</v>
      </c>
      <c r="Z57" s="202">
        <v>3</v>
      </c>
      <c r="AA57" s="199">
        <v>8</v>
      </c>
      <c r="AB57" s="203">
        <v>1.1111111111111112</v>
      </c>
      <c r="AC57" s="200">
        <f>COUNTIFS(운전자별!$C:$C,숨김!AC$3,운전자별!$A:$A,숨김!$W57,운전자별!$F:$F,숨김!$X57)</f>
        <v>0</v>
      </c>
      <c r="AD57" s="200">
        <f>COUNTIFS(운전자별!$C:$C,숨김!AD$3,운전자별!$A:$A,숨김!$W57,운전자별!$F:$F,숨김!$X57)</f>
        <v>0</v>
      </c>
      <c r="AE57" s="200">
        <f>COUNTIFS(운전자별!$C:$C,숨김!AE$3,운전자별!$A:$A,숨김!$W57,운전자별!$F:$F,숨김!$X57)</f>
        <v>0</v>
      </c>
      <c r="AF57" s="200">
        <f>COUNTIFS(운전자별!$C:$C,숨김!AF$3,운전자별!$A:$A,숨김!$W57,운전자별!$F:$F,숨김!$X57)</f>
        <v>0</v>
      </c>
      <c r="AG57" s="200">
        <f>COUNTIFS(운전자별!$C:$C,숨김!AG$3,운전자별!$A:$A,숨김!$W57,운전자별!$F:$F,숨김!$X57)</f>
        <v>0</v>
      </c>
      <c r="AH57" s="200">
        <f>COUNTIFS(운전자별!$C:$C,숨김!AH$3,운전자별!$A:$A,숨김!$W57,운전자별!$F:$F,숨김!$X57)</f>
        <v>0</v>
      </c>
      <c r="AI57" s="200">
        <f>COUNTIFS(운전자별!$C:$C,숨김!AI$3,운전자별!$A:$A,숨김!$W57,운전자별!$F:$F,숨김!$X57)</f>
        <v>0</v>
      </c>
      <c r="AJ57" s="204">
        <v>0.95657953684128583</v>
      </c>
      <c r="AK57" s="199" t="s">
        <v>69</v>
      </c>
      <c r="AL57" s="199">
        <v>57</v>
      </c>
      <c r="AM57" s="199" t="s">
        <v>456</v>
      </c>
      <c r="AN57" s="205" t="s">
        <v>457</v>
      </c>
      <c r="AO57" s="206">
        <v>54</v>
      </c>
      <c r="AP57" s="206" cm="1">
        <f t="array" ref="AP57">SUM(($W$4:$W$900=W57)*($AO$4:$AO$900&lt;AO57))+1</f>
        <v>6</v>
      </c>
      <c r="AQ57" s="206" t="str">
        <f t="shared" si="0"/>
        <v>명진교통6</v>
      </c>
      <c r="AS57" s="194" t="s">
        <v>163</v>
      </c>
      <c r="AT57" s="195" t="s">
        <v>213</v>
      </c>
      <c r="AU57" s="194">
        <v>1</v>
      </c>
      <c r="AV57" s="207">
        <v>0.10580851109718649</v>
      </c>
      <c r="AW57" s="207">
        <v>0.3871060304663948</v>
      </c>
      <c r="AX57" s="207">
        <v>0.19638870481257339</v>
      </c>
      <c r="AY57" s="208">
        <v>27.254000000000001</v>
      </c>
      <c r="AZ57" s="208">
        <v>6.4261268135000078</v>
      </c>
      <c r="BA57" s="208">
        <v>33.180757229706138</v>
      </c>
      <c r="BB57" s="208">
        <v>1.6246074839556042</v>
      </c>
    </row>
    <row r="58" spans="23:54" ht="16.5">
      <c r="W58" s="200" t="s">
        <v>152</v>
      </c>
      <c r="X58" s="200" t="s">
        <v>223</v>
      </c>
      <c r="Y58" s="201" t="s">
        <v>223</v>
      </c>
      <c r="Z58" s="202">
        <v>6</v>
      </c>
      <c r="AA58" s="199">
        <v>13</v>
      </c>
      <c r="AB58" s="203">
        <v>0.9027777777777779</v>
      </c>
      <c r="AC58" s="200">
        <f>COUNTIFS(운전자별!$C:$C,숨김!AC$3,운전자별!$A:$A,숨김!$W58,운전자별!$F:$F,숨김!$X58)</f>
        <v>0</v>
      </c>
      <c r="AD58" s="200">
        <f>COUNTIFS(운전자별!$C:$C,숨김!AD$3,운전자별!$A:$A,숨김!$W58,운전자별!$F:$F,숨김!$X58)</f>
        <v>0</v>
      </c>
      <c r="AE58" s="200">
        <f>COUNTIFS(운전자별!$C:$C,숨김!AE$3,운전자별!$A:$A,숨김!$W58,운전자별!$F:$F,숨김!$X58)</f>
        <v>0</v>
      </c>
      <c r="AF58" s="200">
        <f>COUNTIFS(운전자별!$C:$C,숨김!AF$3,운전자별!$A:$A,숨김!$W58,운전자별!$F:$F,숨김!$X58)</f>
        <v>0</v>
      </c>
      <c r="AG58" s="200">
        <f>COUNTIFS(운전자별!$C:$C,숨김!AG$3,운전자별!$A:$A,숨김!$W58,운전자별!$F:$F,숨김!$X58)</f>
        <v>0</v>
      </c>
      <c r="AH58" s="200">
        <f>COUNTIFS(운전자별!$C:$C,숨김!AH$3,운전자별!$A:$A,숨김!$W58,운전자별!$F:$F,숨김!$X58)</f>
        <v>0</v>
      </c>
      <c r="AI58" s="200">
        <f>COUNTIFS(운전자별!$C:$C,숨김!AI$3,운전자별!$A:$A,숨김!$W58,운전자별!$F:$F,숨김!$X58)</f>
        <v>0</v>
      </c>
      <c r="AJ58" s="204">
        <v>0.95843118080073553</v>
      </c>
      <c r="AK58" s="199" t="s">
        <v>69</v>
      </c>
      <c r="AL58" s="199">
        <v>53</v>
      </c>
      <c r="AM58" s="199" t="s">
        <v>458</v>
      </c>
      <c r="AN58" s="205" t="s">
        <v>459</v>
      </c>
      <c r="AO58" s="206">
        <v>55</v>
      </c>
      <c r="AP58" s="206" cm="1">
        <f t="array" ref="AP58">SUM(($W$4:$W$900=W58)*($AO$4:$AO$900&lt;AO58))+1</f>
        <v>7</v>
      </c>
      <c r="AQ58" s="206" t="str">
        <f t="shared" si="0"/>
        <v>명진교통7</v>
      </c>
      <c r="AS58" s="194" t="s">
        <v>163</v>
      </c>
      <c r="AT58" s="195" t="s">
        <v>214</v>
      </c>
      <c r="AU58" s="194">
        <v>1</v>
      </c>
      <c r="AV58" s="207">
        <v>4.9734414991513619E-2</v>
      </c>
      <c r="AW58" s="207">
        <v>0.38938162539842364</v>
      </c>
      <c r="AX58" s="207">
        <v>0.21985608345759652</v>
      </c>
      <c r="AY58" s="208">
        <v>18.080249999999999</v>
      </c>
      <c r="AZ58" s="208">
        <v>6.5445531819935709</v>
      </c>
      <c r="BA58" s="208">
        <v>42.675940540916415</v>
      </c>
      <c r="BB58" s="208">
        <v>1.6667768860486878</v>
      </c>
    </row>
    <row r="59" spans="23:54" ht="16.5">
      <c r="W59" s="200" t="s">
        <v>155</v>
      </c>
      <c r="X59" s="200" t="s">
        <v>224</v>
      </c>
      <c r="Y59" s="201" t="s">
        <v>224</v>
      </c>
      <c r="Z59" s="202">
        <v>20</v>
      </c>
      <c r="AA59" s="199">
        <v>50</v>
      </c>
      <c r="AB59" s="203">
        <v>1.0416666666666667</v>
      </c>
      <c r="AC59" s="200">
        <f>COUNTIFS(운전자별!$C:$C,숨김!AC$3,운전자별!$A:$A,숨김!$W59,운전자별!$F:$F,숨김!$X59)</f>
        <v>0</v>
      </c>
      <c r="AD59" s="200">
        <f>COUNTIFS(운전자별!$C:$C,숨김!AD$3,운전자별!$A:$A,숨김!$W59,운전자별!$F:$F,숨김!$X59)</f>
        <v>0</v>
      </c>
      <c r="AE59" s="200">
        <f>COUNTIFS(운전자별!$C:$C,숨김!AE$3,운전자별!$A:$A,숨김!$W59,운전자별!$F:$F,숨김!$X59)</f>
        <v>0</v>
      </c>
      <c r="AF59" s="200">
        <f>COUNTIFS(운전자별!$C:$C,숨김!AF$3,운전자별!$A:$A,숨김!$W59,운전자별!$F:$F,숨김!$X59)</f>
        <v>0</v>
      </c>
      <c r="AG59" s="200">
        <f>COUNTIFS(운전자별!$C:$C,숨김!AG$3,운전자별!$A:$A,숨김!$W59,운전자별!$F:$F,숨김!$X59)</f>
        <v>0</v>
      </c>
      <c r="AH59" s="200">
        <f>COUNTIFS(운전자별!$C:$C,숨김!AH$3,운전자별!$A:$A,숨김!$W59,운전자별!$F:$F,숨김!$X59)</f>
        <v>0</v>
      </c>
      <c r="AI59" s="200">
        <f>COUNTIFS(운전자별!$C:$C,숨김!AI$3,운전자별!$A:$A,숨김!$W59,운전자별!$F:$F,숨김!$X59)</f>
        <v>0</v>
      </c>
      <c r="AJ59" s="204">
        <v>0.97058023268004567</v>
      </c>
      <c r="AK59" s="199" t="s">
        <v>69</v>
      </c>
      <c r="AL59" s="199">
        <v>28</v>
      </c>
      <c r="AM59" s="199" t="s">
        <v>460</v>
      </c>
      <c r="AN59" s="205" t="s">
        <v>461</v>
      </c>
      <c r="AO59" s="206">
        <v>56</v>
      </c>
      <c r="AP59" s="206" cm="1">
        <f t="array" ref="AP59">SUM(($W$4:$W$900=W59)*($AO$4:$AO$900&lt;AO59))+1</f>
        <v>1</v>
      </c>
      <c r="AQ59" s="206" t="str">
        <f t="shared" si="0"/>
        <v>미래교통1</v>
      </c>
      <c r="AS59" s="194" t="s">
        <v>163</v>
      </c>
      <c r="AT59" s="195" t="s">
        <v>215</v>
      </c>
      <c r="AU59" s="194">
        <v>1</v>
      </c>
      <c r="AV59" s="207">
        <v>7.0265788207618321E-2</v>
      </c>
      <c r="AW59" s="207">
        <v>0.39576348899014469</v>
      </c>
      <c r="AX59" s="207">
        <v>0.14760096972306747</v>
      </c>
      <c r="AY59" s="208">
        <v>17.53</v>
      </c>
      <c r="AZ59" s="208">
        <v>1.9841960892339423</v>
      </c>
      <c r="BA59" s="208">
        <v>31.863234007432297</v>
      </c>
      <c r="BB59" s="208">
        <v>2.0136306066700649</v>
      </c>
    </row>
    <row r="60" spans="23:54" ht="16.5">
      <c r="W60" s="200" t="s">
        <v>155</v>
      </c>
      <c r="X60" s="200" t="s">
        <v>225</v>
      </c>
      <c r="Y60" s="201" t="s">
        <v>225</v>
      </c>
      <c r="Z60" s="202">
        <v>16</v>
      </c>
      <c r="AA60" s="199">
        <v>35</v>
      </c>
      <c r="AB60" s="203">
        <v>0.91145833333333337</v>
      </c>
      <c r="AC60" s="200">
        <f>COUNTIFS(운전자별!$C:$C,숨김!AC$3,운전자별!$A:$A,숨김!$W60,운전자별!$F:$F,숨김!$X60)</f>
        <v>0</v>
      </c>
      <c r="AD60" s="200">
        <f>COUNTIFS(운전자별!$C:$C,숨김!AD$3,운전자별!$A:$A,숨김!$W60,운전자별!$F:$F,숨김!$X60)</f>
        <v>0</v>
      </c>
      <c r="AE60" s="200">
        <f>COUNTIFS(운전자별!$C:$C,숨김!AE$3,운전자별!$A:$A,숨김!$W60,운전자별!$F:$F,숨김!$X60)</f>
        <v>0</v>
      </c>
      <c r="AF60" s="200">
        <f>COUNTIFS(운전자별!$C:$C,숨김!AF$3,운전자별!$A:$A,숨김!$W60,운전자별!$F:$F,숨김!$X60)</f>
        <v>0</v>
      </c>
      <c r="AG60" s="200">
        <f>COUNTIFS(운전자별!$C:$C,숨김!AG$3,운전자별!$A:$A,숨김!$W60,운전자별!$F:$F,숨김!$X60)</f>
        <v>0</v>
      </c>
      <c r="AH60" s="200">
        <f>COUNTIFS(운전자별!$C:$C,숨김!AH$3,운전자별!$A:$A,숨김!$W60,운전자별!$F:$F,숨김!$X60)</f>
        <v>0</v>
      </c>
      <c r="AI60" s="200">
        <f>COUNTIFS(운전자별!$C:$C,숨김!AI$3,운전자별!$A:$A,숨김!$W60,운전자별!$F:$F,숨김!$X60)</f>
        <v>0</v>
      </c>
      <c r="AJ60" s="204">
        <v>0.96305061945546544</v>
      </c>
      <c r="AK60" s="199" t="s">
        <v>69</v>
      </c>
      <c r="AL60" s="199">
        <v>43</v>
      </c>
      <c r="AM60" s="199" t="s">
        <v>462</v>
      </c>
      <c r="AN60" s="205" t="s">
        <v>463</v>
      </c>
      <c r="AO60" s="206">
        <v>57</v>
      </c>
      <c r="AP60" s="206" cm="1">
        <f t="array" ref="AP60">SUM(($W$4:$W$900=W60)*($AO$4:$AO$900&lt;AO60))+1</f>
        <v>2</v>
      </c>
      <c r="AQ60" s="206" t="str">
        <f t="shared" si="0"/>
        <v>미래교통2</v>
      </c>
      <c r="AS60" s="194" t="s">
        <v>163</v>
      </c>
      <c r="AT60" s="195" t="s">
        <v>216</v>
      </c>
      <c r="AU60" s="194">
        <v>1</v>
      </c>
      <c r="AV60" s="207">
        <v>6.5686794639407034E-2</v>
      </c>
      <c r="AW60" s="207">
        <v>0.41931462227621874</v>
      </c>
      <c r="AX60" s="207">
        <v>0.23080122252757274</v>
      </c>
      <c r="AY60" s="208">
        <v>22.714000000000002</v>
      </c>
      <c r="AZ60" s="208">
        <v>3.0043859743245172</v>
      </c>
      <c r="BA60" s="208">
        <v>64.546013673389766</v>
      </c>
      <c r="BB60" s="208">
        <v>1.6241175772495127</v>
      </c>
    </row>
    <row r="61" spans="23:54" ht="16.5">
      <c r="W61" s="200" t="s">
        <v>155</v>
      </c>
      <c r="X61" s="200" t="s">
        <v>226</v>
      </c>
      <c r="Y61" s="201" t="s">
        <v>226</v>
      </c>
      <c r="Z61" s="202">
        <v>2</v>
      </c>
      <c r="AA61" s="199">
        <v>5</v>
      </c>
      <c r="AB61" s="203">
        <v>1.0416666666666667</v>
      </c>
      <c r="AC61" s="200">
        <f>COUNTIFS(운전자별!$C:$C,숨김!AC$3,운전자별!$A:$A,숨김!$W61,운전자별!$F:$F,숨김!$X61)</f>
        <v>0</v>
      </c>
      <c r="AD61" s="200">
        <f>COUNTIFS(운전자별!$C:$C,숨김!AD$3,운전자별!$A:$A,숨김!$W61,운전자별!$F:$F,숨김!$X61)</f>
        <v>0</v>
      </c>
      <c r="AE61" s="200">
        <f>COUNTIFS(운전자별!$C:$C,숨김!AE$3,운전자별!$A:$A,숨김!$W61,운전자별!$F:$F,숨김!$X61)</f>
        <v>0</v>
      </c>
      <c r="AF61" s="200">
        <f>COUNTIFS(운전자별!$C:$C,숨김!AF$3,운전자별!$A:$A,숨김!$W61,운전자별!$F:$F,숨김!$X61)</f>
        <v>0</v>
      </c>
      <c r="AG61" s="200">
        <f>COUNTIFS(운전자별!$C:$C,숨김!AG$3,운전자별!$A:$A,숨김!$W61,운전자별!$F:$F,숨김!$X61)</f>
        <v>0</v>
      </c>
      <c r="AH61" s="200">
        <f>COUNTIFS(운전자별!$C:$C,숨김!AH$3,운전자별!$A:$A,숨김!$W61,운전자별!$F:$F,숨김!$X61)</f>
        <v>0</v>
      </c>
      <c r="AI61" s="200">
        <f>COUNTIFS(운전자별!$C:$C,숨김!AI$3,운전자별!$A:$A,숨김!$W61,운전자별!$F:$F,숨김!$X61)</f>
        <v>0</v>
      </c>
      <c r="AJ61" s="204">
        <v>0.96456181826289344</v>
      </c>
      <c r="AK61" s="199" t="s">
        <v>69</v>
      </c>
      <c r="AL61" s="199">
        <v>40</v>
      </c>
      <c r="AM61" s="199" t="s">
        <v>464</v>
      </c>
      <c r="AN61" s="205" t="s">
        <v>465</v>
      </c>
      <c r="AO61" s="206">
        <v>58</v>
      </c>
      <c r="AP61" s="206" cm="1">
        <f t="array" ref="AP61">SUM(($W$4:$W$900=W61)*($AO$4:$AO$900&lt;AO61))+1</f>
        <v>3</v>
      </c>
      <c r="AQ61" s="206" t="str">
        <f t="shared" si="0"/>
        <v>미래교통3</v>
      </c>
      <c r="AS61" s="194" t="s">
        <v>163</v>
      </c>
      <c r="AT61" s="195" t="s">
        <v>99</v>
      </c>
      <c r="AU61" s="194">
        <v>1</v>
      </c>
      <c r="AV61" s="207">
        <v>6.5103432573444725E-2</v>
      </c>
      <c r="AW61" s="207">
        <v>0.41751394724616037</v>
      </c>
      <c r="AX61" s="207">
        <v>0.24122093925270391</v>
      </c>
      <c r="AY61" s="208">
        <v>38.661000000000001</v>
      </c>
      <c r="AZ61" s="208">
        <v>11.689120404316048</v>
      </c>
      <c r="BA61" s="208">
        <v>50.050688276662356</v>
      </c>
      <c r="BB61" s="208">
        <v>2.1013199038039994</v>
      </c>
    </row>
    <row r="62" spans="23:54" ht="16.5">
      <c r="W62" s="200" t="s">
        <v>155</v>
      </c>
      <c r="X62" s="200" t="s">
        <v>98</v>
      </c>
      <c r="Y62" s="201" t="s">
        <v>98</v>
      </c>
      <c r="Z62" s="202">
        <v>5</v>
      </c>
      <c r="AA62" s="199">
        <v>13</v>
      </c>
      <c r="AB62" s="203">
        <v>1.0833333333333333</v>
      </c>
      <c r="AC62" s="200">
        <f>COUNTIFS(운전자별!$C:$C,숨김!AC$3,운전자별!$A:$A,숨김!$W62,운전자별!$F:$F,숨김!$X62)</f>
        <v>0</v>
      </c>
      <c r="AD62" s="200">
        <f>COUNTIFS(운전자별!$C:$C,숨김!AD$3,운전자별!$A:$A,숨김!$W62,운전자별!$F:$F,숨김!$X62)</f>
        <v>0</v>
      </c>
      <c r="AE62" s="200">
        <f>COUNTIFS(운전자별!$C:$C,숨김!AE$3,운전자별!$A:$A,숨김!$W62,운전자별!$F:$F,숨김!$X62)</f>
        <v>0</v>
      </c>
      <c r="AF62" s="200">
        <f>COUNTIFS(운전자별!$C:$C,숨김!AF$3,운전자별!$A:$A,숨김!$W62,운전자별!$F:$F,숨김!$X62)</f>
        <v>0</v>
      </c>
      <c r="AG62" s="200">
        <f>COUNTIFS(운전자별!$C:$C,숨김!AG$3,운전자별!$A:$A,숨김!$W62,운전자별!$F:$F,숨김!$X62)</f>
        <v>0</v>
      </c>
      <c r="AH62" s="200">
        <f>COUNTIFS(운전자별!$C:$C,숨김!AH$3,운전자별!$A:$A,숨김!$W62,운전자별!$F:$F,숨김!$X62)</f>
        <v>0</v>
      </c>
      <c r="AI62" s="200">
        <f>COUNTIFS(운전자별!$C:$C,숨김!AI$3,운전자별!$A:$A,숨김!$W62,운전자별!$F:$F,숨김!$X62)</f>
        <v>0</v>
      </c>
      <c r="AJ62" s="204">
        <v>0.93713220396314312</v>
      </c>
      <c r="AK62" s="199" t="s">
        <v>71</v>
      </c>
      <c r="AL62" s="199">
        <v>19</v>
      </c>
      <c r="AM62" s="199" t="s">
        <v>466</v>
      </c>
      <c r="AN62" s="205" t="s">
        <v>467</v>
      </c>
      <c r="AO62" s="206">
        <v>59</v>
      </c>
      <c r="AP62" s="206" cm="1">
        <f t="array" ref="AP62">SUM(($W$4:$W$900=W62)*($AO$4:$AO$900&lt;AO62))+1</f>
        <v>4</v>
      </c>
      <c r="AQ62" s="206" t="str">
        <f t="shared" si="0"/>
        <v>미래교통4</v>
      </c>
      <c r="AS62" s="194" t="s">
        <v>163</v>
      </c>
      <c r="AT62" s="195" t="s">
        <v>100</v>
      </c>
      <c r="AU62" s="194">
        <v>1</v>
      </c>
      <c r="AV62" s="207">
        <v>6.7715156896309539E-2</v>
      </c>
      <c r="AW62" s="207">
        <v>0.40056657245528138</v>
      </c>
      <c r="AX62" s="207">
        <v>0.20037294245033796</v>
      </c>
      <c r="AY62" s="208">
        <v>21.9374</v>
      </c>
      <c r="AZ62" s="208">
        <v>4.3916506335701442</v>
      </c>
      <c r="BA62" s="208">
        <v>45.20698076161969</v>
      </c>
      <c r="BB62" s="208">
        <v>1.7537285056679037</v>
      </c>
    </row>
    <row r="63" spans="23:54" ht="16.5">
      <c r="W63" s="200" t="s">
        <v>150</v>
      </c>
      <c r="X63" s="200" t="s">
        <v>227</v>
      </c>
      <c r="Y63" s="201" t="s">
        <v>227</v>
      </c>
      <c r="Z63" s="202">
        <v>25</v>
      </c>
      <c r="AA63" s="199">
        <v>53</v>
      </c>
      <c r="AB63" s="203">
        <v>0.8833333333333333</v>
      </c>
      <c r="AC63" s="200">
        <f>COUNTIFS(운전자별!$C:$C,숨김!AC$3,운전자별!$A:$A,숨김!$W63,운전자별!$F:$F,숨김!$X63)</f>
        <v>0</v>
      </c>
      <c r="AD63" s="200">
        <f>COUNTIFS(운전자별!$C:$C,숨김!AD$3,운전자별!$A:$A,숨김!$W63,운전자별!$F:$F,숨김!$X63)</f>
        <v>0</v>
      </c>
      <c r="AE63" s="200">
        <f>COUNTIFS(운전자별!$C:$C,숨김!AE$3,운전자별!$A:$A,숨김!$W63,운전자별!$F:$F,숨김!$X63)</f>
        <v>0</v>
      </c>
      <c r="AF63" s="200">
        <f>COUNTIFS(운전자별!$C:$C,숨김!AF$3,운전자별!$A:$A,숨김!$W63,운전자별!$F:$F,숨김!$X63)</f>
        <v>0</v>
      </c>
      <c r="AG63" s="200">
        <f>COUNTIFS(운전자별!$C:$C,숨김!AG$3,운전자별!$A:$A,숨김!$W63,운전자별!$F:$F,숨김!$X63)</f>
        <v>0</v>
      </c>
      <c r="AH63" s="200">
        <f>COUNTIFS(운전자별!$C:$C,숨김!AH$3,운전자별!$A:$A,숨김!$W63,운전자별!$F:$F,숨김!$X63)</f>
        <v>0</v>
      </c>
      <c r="AI63" s="200">
        <f>COUNTIFS(운전자별!$C:$C,숨김!AI$3,운전자별!$A:$A,숨김!$W63,운전자별!$F:$F,숨김!$X63)</f>
        <v>0</v>
      </c>
      <c r="AJ63" s="204">
        <v>0.97031696792512256</v>
      </c>
      <c r="AK63" s="199" t="s">
        <v>69</v>
      </c>
      <c r="AL63" s="199">
        <v>29</v>
      </c>
      <c r="AM63" s="199" t="s">
        <v>468</v>
      </c>
      <c r="AN63" s="205" t="s">
        <v>469</v>
      </c>
      <c r="AO63" s="206">
        <v>60</v>
      </c>
      <c r="AP63" s="206" cm="1">
        <f t="array" ref="AP63">SUM(($W$4:$W$900=W63)*($AO$4:$AO$900&lt;AO63))+1</f>
        <v>1</v>
      </c>
      <c r="AQ63" s="206" t="str">
        <f t="shared" si="0"/>
        <v>미추홀교통1</v>
      </c>
      <c r="AS63" s="194" t="s">
        <v>152</v>
      </c>
      <c r="AT63" s="195" t="s">
        <v>217</v>
      </c>
      <c r="AU63" s="194">
        <v>1</v>
      </c>
      <c r="AV63" s="207">
        <v>2.802483091645128E-2</v>
      </c>
      <c r="AW63" s="207">
        <v>0.5563906565430724</v>
      </c>
      <c r="AX63" s="207">
        <v>0.23516692247094528</v>
      </c>
      <c r="AY63" s="208">
        <v>13.788333333333334</v>
      </c>
      <c r="AZ63" s="208">
        <v>1.7276016634596951</v>
      </c>
      <c r="BA63" s="208">
        <v>41.43199760297172</v>
      </c>
      <c r="BB63" s="208">
        <v>1.792563814096239</v>
      </c>
    </row>
    <row r="64" spans="23:54" ht="16.5">
      <c r="W64" s="200" t="s">
        <v>150</v>
      </c>
      <c r="X64" s="200" t="s">
        <v>228</v>
      </c>
      <c r="Y64" s="201" t="s">
        <v>228</v>
      </c>
      <c r="Z64" s="202">
        <v>8</v>
      </c>
      <c r="AA64" s="199">
        <v>21</v>
      </c>
      <c r="AB64" s="203">
        <v>1.09375</v>
      </c>
      <c r="AC64" s="200">
        <f>COUNTIFS(운전자별!$C:$C,숨김!AC$3,운전자별!$A:$A,숨김!$W64,운전자별!$F:$F,숨김!$X64)</f>
        <v>0</v>
      </c>
      <c r="AD64" s="200">
        <f>COUNTIFS(운전자별!$C:$C,숨김!AD$3,운전자별!$A:$A,숨김!$W64,운전자별!$F:$F,숨김!$X64)</f>
        <v>0</v>
      </c>
      <c r="AE64" s="200">
        <f>COUNTIFS(운전자별!$C:$C,숨김!AE$3,운전자별!$A:$A,숨김!$W64,운전자별!$F:$F,숨김!$X64)</f>
        <v>0</v>
      </c>
      <c r="AF64" s="200">
        <f>COUNTIFS(운전자별!$C:$C,숨김!AF$3,운전자별!$A:$A,숨김!$W64,운전자별!$F:$F,숨김!$X64)</f>
        <v>0</v>
      </c>
      <c r="AG64" s="200">
        <f>COUNTIFS(운전자별!$C:$C,숨김!AG$3,운전자별!$A:$A,숨김!$W64,운전자별!$F:$F,숨김!$X64)</f>
        <v>0</v>
      </c>
      <c r="AH64" s="200">
        <f>COUNTIFS(운전자별!$C:$C,숨김!AH$3,운전자별!$A:$A,숨김!$W64,운전자별!$F:$F,숨김!$X64)</f>
        <v>0</v>
      </c>
      <c r="AI64" s="200">
        <f>COUNTIFS(운전자별!$C:$C,숨김!AI$3,운전자별!$A:$A,숨김!$W64,운전자별!$F:$F,숨김!$X64)</f>
        <v>0</v>
      </c>
      <c r="AJ64" s="204">
        <v>1.0071861175130772</v>
      </c>
      <c r="AK64" s="199" t="s">
        <v>74</v>
      </c>
      <c r="AL64" s="199">
        <v>14</v>
      </c>
      <c r="AM64" s="199" t="s">
        <v>470</v>
      </c>
      <c r="AN64" s="205" t="s">
        <v>471</v>
      </c>
      <c r="AO64" s="206">
        <v>61</v>
      </c>
      <c r="AP64" s="206" cm="1">
        <f t="array" ref="AP64">SUM(($W$4:$W$900=W64)*($AO$4:$AO$900&lt;AO64))+1</f>
        <v>2</v>
      </c>
      <c r="AQ64" s="206" t="str">
        <f t="shared" si="0"/>
        <v>미추홀교통2</v>
      </c>
      <c r="AS64" s="194" t="s">
        <v>152</v>
      </c>
      <c r="AT64" s="195" t="s">
        <v>218</v>
      </c>
      <c r="AU64" s="194">
        <v>1</v>
      </c>
      <c r="AV64" s="207">
        <v>2.2812138806905802E-2</v>
      </c>
      <c r="AW64" s="207">
        <v>0.53215597368201206</v>
      </c>
      <c r="AX64" s="207">
        <v>0.19386150131918689</v>
      </c>
      <c r="AY64" s="208">
        <v>8.3680000000000003</v>
      </c>
      <c r="AZ64" s="208">
        <v>0.62685754917581393</v>
      </c>
      <c r="BA64" s="208">
        <v>19.595102648310629</v>
      </c>
      <c r="BB64" s="208">
        <v>1.7858785962627228</v>
      </c>
    </row>
    <row r="65" spans="23:54" ht="16.5">
      <c r="W65" s="200" t="s">
        <v>150</v>
      </c>
      <c r="X65" s="200" t="s">
        <v>229</v>
      </c>
      <c r="Y65" s="201" t="s">
        <v>229</v>
      </c>
      <c r="Z65" s="202">
        <v>8</v>
      </c>
      <c r="AA65" s="199">
        <v>21</v>
      </c>
      <c r="AB65" s="203">
        <v>1.09375</v>
      </c>
      <c r="AC65" s="200">
        <f>COUNTIFS(운전자별!$C:$C,숨김!AC$3,운전자별!$A:$A,숨김!$W65,운전자별!$F:$F,숨김!$X65)</f>
        <v>0</v>
      </c>
      <c r="AD65" s="200">
        <f>COUNTIFS(운전자별!$C:$C,숨김!AD$3,운전자별!$A:$A,숨김!$W65,운전자별!$F:$F,숨김!$X65)</f>
        <v>0</v>
      </c>
      <c r="AE65" s="200">
        <f>COUNTIFS(운전자별!$C:$C,숨김!AE$3,운전자별!$A:$A,숨김!$W65,운전자별!$F:$F,숨김!$X65)</f>
        <v>0</v>
      </c>
      <c r="AF65" s="200">
        <f>COUNTIFS(운전자별!$C:$C,숨김!AF$3,운전자별!$A:$A,숨김!$W65,운전자별!$F:$F,숨김!$X65)</f>
        <v>0</v>
      </c>
      <c r="AG65" s="200">
        <f>COUNTIFS(운전자별!$C:$C,숨김!AG$3,운전자별!$A:$A,숨김!$W65,운전자별!$F:$F,숨김!$X65)</f>
        <v>0</v>
      </c>
      <c r="AH65" s="200">
        <f>COUNTIFS(운전자별!$C:$C,숨김!AH$3,운전자별!$A:$A,숨김!$W65,운전자별!$F:$F,숨김!$X65)</f>
        <v>0</v>
      </c>
      <c r="AI65" s="200">
        <f>COUNTIFS(운전자별!$C:$C,숨김!AI$3,운전자별!$A:$A,숨김!$W65,운전자별!$F:$F,숨김!$X65)</f>
        <v>0</v>
      </c>
      <c r="AJ65" s="204">
        <v>0.93008050029431844</v>
      </c>
      <c r="AK65" s="199" t="s">
        <v>71</v>
      </c>
      <c r="AL65" s="199">
        <v>30</v>
      </c>
      <c r="AM65" s="199" t="s">
        <v>472</v>
      </c>
      <c r="AN65" s="205" t="s">
        <v>473</v>
      </c>
      <c r="AO65" s="206">
        <v>62</v>
      </c>
      <c r="AP65" s="206" cm="1">
        <f t="array" ref="AP65">SUM(($W$4:$W$900=W65)*($AO$4:$AO$900&lt;AO65))+1</f>
        <v>3</v>
      </c>
      <c r="AQ65" s="206" t="str">
        <f t="shared" si="0"/>
        <v>미추홀교통3</v>
      </c>
      <c r="AS65" s="194" t="s">
        <v>152</v>
      </c>
      <c r="AT65" s="195" t="s">
        <v>219</v>
      </c>
      <c r="AU65" s="194">
        <v>1</v>
      </c>
      <c r="AV65" s="207">
        <v>2.0329760043394245E-2</v>
      </c>
      <c r="AW65" s="207">
        <v>0.58066909837381764</v>
      </c>
      <c r="AX65" s="207">
        <v>0.24753228571718422</v>
      </c>
      <c r="AY65" s="208">
        <v>12.664125000000002</v>
      </c>
      <c r="AZ65" s="208">
        <v>1.494497206849053</v>
      </c>
      <c r="BA65" s="208">
        <v>15.905013320572372</v>
      </c>
      <c r="BB65" s="208">
        <v>2.0734096538202773</v>
      </c>
    </row>
    <row r="66" spans="23:54" ht="16.5">
      <c r="W66" s="200" t="s">
        <v>150</v>
      </c>
      <c r="X66" s="200" t="s">
        <v>230</v>
      </c>
      <c r="Y66" s="201" t="s">
        <v>230</v>
      </c>
      <c r="Z66" s="202">
        <v>4</v>
      </c>
      <c r="AA66" s="199">
        <v>10</v>
      </c>
      <c r="AB66" s="203">
        <v>1.0416666666666667</v>
      </c>
      <c r="AC66" s="200">
        <f>COUNTIFS(운전자별!$C:$C,숨김!AC$3,운전자별!$A:$A,숨김!$W66,운전자별!$F:$F,숨김!$X66)</f>
        <v>0</v>
      </c>
      <c r="AD66" s="200">
        <f>COUNTIFS(운전자별!$C:$C,숨김!AD$3,운전자별!$A:$A,숨김!$W66,운전자별!$F:$F,숨김!$X66)</f>
        <v>0</v>
      </c>
      <c r="AE66" s="200">
        <f>COUNTIFS(운전자별!$C:$C,숨김!AE$3,운전자별!$A:$A,숨김!$W66,운전자별!$F:$F,숨김!$X66)</f>
        <v>0</v>
      </c>
      <c r="AF66" s="200">
        <f>COUNTIFS(운전자별!$C:$C,숨김!AF$3,운전자별!$A:$A,숨김!$W66,운전자별!$F:$F,숨김!$X66)</f>
        <v>0</v>
      </c>
      <c r="AG66" s="200">
        <f>COUNTIFS(운전자별!$C:$C,숨김!AG$3,운전자별!$A:$A,숨김!$W66,운전자별!$F:$F,숨김!$X66)</f>
        <v>0</v>
      </c>
      <c r="AH66" s="200">
        <f>COUNTIFS(운전자별!$C:$C,숨김!AH$3,운전자별!$A:$A,숨김!$W66,운전자별!$F:$F,숨김!$X66)</f>
        <v>0</v>
      </c>
      <c r="AI66" s="200">
        <f>COUNTIFS(운전자별!$C:$C,숨김!AI$3,운전자별!$A:$A,숨김!$W66,운전자별!$F:$F,숨김!$X66)</f>
        <v>0</v>
      </c>
      <c r="AJ66" s="204">
        <v>0.98253795018852186</v>
      </c>
      <c r="AK66" s="199" t="s">
        <v>69</v>
      </c>
      <c r="AL66" s="199">
        <v>14</v>
      </c>
      <c r="AM66" s="199" t="s">
        <v>474</v>
      </c>
      <c r="AN66" s="205" t="s">
        <v>475</v>
      </c>
      <c r="AO66" s="206">
        <v>63</v>
      </c>
      <c r="AP66" s="206" cm="1">
        <f t="array" ref="AP66">SUM(($W$4:$W$900=W66)*($AO$4:$AO$900&lt;AO66))+1</f>
        <v>4</v>
      </c>
      <c r="AQ66" s="206" t="str">
        <f t="shared" si="0"/>
        <v>미추홀교통4</v>
      </c>
      <c r="AS66" s="194" t="s">
        <v>152</v>
      </c>
      <c r="AT66" s="195" t="s">
        <v>220</v>
      </c>
      <c r="AU66" s="194">
        <v>1</v>
      </c>
      <c r="AV66" s="207">
        <v>1.6876009118535328E-2</v>
      </c>
      <c r="AW66" s="207">
        <v>0.50896532439155706</v>
      </c>
      <c r="AX66" s="207">
        <v>0.25126009218629214</v>
      </c>
      <c r="AY66" s="208">
        <v>11.198666666666668</v>
      </c>
      <c r="AZ66" s="208">
        <v>2.0664289667987692</v>
      </c>
      <c r="BA66" s="208">
        <v>38.098863753662819</v>
      </c>
      <c r="BB66" s="208">
        <v>2.150108822994595</v>
      </c>
    </row>
    <row r="67" spans="23:54" ht="16.5">
      <c r="W67" s="200" t="s">
        <v>142</v>
      </c>
      <c r="X67" s="200" t="s">
        <v>231</v>
      </c>
      <c r="Y67" s="201" t="s">
        <v>231</v>
      </c>
      <c r="Z67" s="202">
        <v>20</v>
      </c>
      <c r="AA67" s="199">
        <v>42</v>
      </c>
      <c r="AB67" s="203">
        <v>0.875</v>
      </c>
      <c r="AC67" s="200">
        <f>COUNTIFS(운전자별!$C:$C,숨김!AC$3,운전자별!$A:$A,숨김!$W67,운전자별!$F:$F,숨김!$X67)</f>
        <v>0</v>
      </c>
      <c r="AD67" s="200">
        <f>COUNTIFS(운전자별!$C:$C,숨김!AD$3,운전자별!$A:$A,숨김!$W67,운전자별!$F:$F,숨김!$X67)</f>
        <v>0</v>
      </c>
      <c r="AE67" s="200">
        <f>COUNTIFS(운전자별!$C:$C,숨김!AE$3,운전자별!$A:$A,숨김!$W67,운전자별!$F:$F,숨김!$X67)</f>
        <v>0</v>
      </c>
      <c r="AF67" s="200">
        <f>COUNTIFS(운전자별!$C:$C,숨김!AF$3,운전자별!$A:$A,숨김!$W67,운전자별!$F:$F,숨김!$X67)</f>
        <v>0</v>
      </c>
      <c r="AG67" s="200">
        <f>COUNTIFS(운전자별!$C:$C,숨김!AG$3,운전자별!$A:$A,숨김!$W67,운전자별!$F:$F,숨김!$X67)</f>
        <v>0</v>
      </c>
      <c r="AH67" s="200">
        <f>COUNTIFS(운전자별!$C:$C,숨김!AH$3,운전자별!$A:$A,숨김!$W67,운전자별!$F:$F,숨김!$X67)</f>
        <v>0</v>
      </c>
      <c r="AI67" s="200">
        <f>COUNTIFS(운전자별!$C:$C,숨김!AI$3,운전자별!$A:$A,숨김!$W67,운전자별!$F:$F,숨김!$X67)</f>
        <v>0</v>
      </c>
      <c r="AJ67" s="204">
        <v>0.92598654573547179</v>
      </c>
      <c r="AK67" s="199" t="s">
        <v>71</v>
      </c>
      <c r="AL67" s="199">
        <v>35</v>
      </c>
      <c r="AM67" s="199" t="s">
        <v>476</v>
      </c>
      <c r="AN67" s="205" t="s">
        <v>477</v>
      </c>
      <c r="AO67" s="206">
        <v>64</v>
      </c>
      <c r="AP67" s="206" cm="1">
        <f t="array" ref="AP67">SUM(($W$4:$W$900=W67)*($AO$4:$AO$900&lt;AO67))+1</f>
        <v>1</v>
      </c>
      <c r="AQ67" s="206" t="str">
        <f t="shared" si="0"/>
        <v>부성여객1</v>
      </c>
      <c r="AS67" s="194" t="s">
        <v>152</v>
      </c>
      <c r="AT67" s="195" t="s">
        <v>221</v>
      </c>
      <c r="AU67" s="194">
        <v>1</v>
      </c>
      <c r="AV67" s="207">
        <v>2.0712172912782188E-2</v>
      </c>
      <c r="AW67" s="207">
        <v>0.58887835935339417</v>
      </c>
      <c r="AX67" s="207">
        <v>0.25907363264877964</v>
      </c>
      <c r="AY67" s="208">
        <v>15.161333333333333</v>
      </c>
      <c r="AZ67" s="208">
        <v>3.7485566450931942</v>
      </c>
      <c r="BA67" s="208">
        <v>36.922527196779839</v>
      </c>
      <c r="BB67" s="208">
        <v>2.2555093462066074</v>
      </c>
    </row>
    <row r="68" spans="23:54" ht="16.5">
      <c r="W68" s="200" t="s">
        <v>142</v>
      </c>
      <c r="X68" s="200" t="s">
        <v>232</v>
      </c>
      <c r="Y68" s="201" t="s">
        <v>232</v>
      </c>
      <c r="Z68" s="202">
        <v>34</v>
      </c>
      <c r="AA68" s="199">
        <v>74</v>
      </c>
      <c r="AB68" s="203">
        <v>0.90686274509803932</v>
      </c>
      <c r="AC68" s="200">
        <f>COUNTIFS(운전자별!$C:$C,숨김!AC$3,운전자별!$A:$A,숨김!$W68,운전자별!$F:$F,숨김!$X68)</f>
        <v>0</v>
      </c>
      <c r="AD68" s="200">
        <f>COUNTIFS(운전자별!$C:$C,숨김!AD$3,운전자별!$A:$A,숨김!$W68,운전자별!$F:$F,숨김!$X68)</f>
        <v>0</v>
      </c>
      <c r="AE68" s="200">
        <f>COUNTIFS(운전자별!$C:$C,숨김!AE$3,운전자별!$A:$A,숨김!$W68,운전자별!$F:$F,숨김!$X68)</f>
        <v>0</v>
      </c>
      <c r="AF68" s="200">
        <f>COUNTIFS(운전자별!$C:$C,숨김!AF$3,운전자별!$A:$A,숨김!$W68,운전자별!$F:$F,숨김!$X68)</f>
        <v>0</v>
      </c>
      <c r="AG68" s="200">
        <f>COUNTIFS(운전자별!$C:$C,숨김!AG$3,운전자별!$A:$A,숨김!$W68,운전자별!$F:$F,숨김!$X68)</f>
        <v>0</v>
      </c>
      <c r="AH68" s="200">
        <f>COUNTIFS(운전자별!$C:$C,숨김!AH$3,운전자별!$A:$A,숨김!$W68,운전자별!$F:$F,숨김!$X68)</f>
        <v>0</v>
      </c>
      <c r="AI68" s="200">
        <f>COUNTIFS(운전자별!$C:$C,숨김!AI$3,운전자별!$A:$A,숨김!$W68,운전자별!$F:$F,숨김!$X68)</f>
        <v>0</v>
      </c>
      <c r="AJ68" s="204">
        <v>0.96687897293199199</v>
      </c>
      <c r="AK68" s="199" t="s">
        <v>69</v>
      </c>
      <c r="AL68" s="199">
        <v>36</v>
      </c>
      <c r="AM68" s="199" t="s">
        <v>478</v>
      </c>
      <c r="AN68" s="205" t="s">
        <v>479</v>
      </c>
      <c r="AO68" s="206">
        <v>65</v>
      </c>
      <c r="AP68" s="206" cm="1">
        <f t="array" ref="AP68">SUM(($W$4:$W$900=W68)*($AO$4:$AO$900&lt;AO68))+1</f>
        <v>2</v>
      </c>
      <c r="AQ68" s="206" t="str">
        <f t="shared" si="0"/>
        <v>부성여객2</v>
      </c>
      <c r="AS68" s="194" t="s">
        <v>152</v>
      </c>
      <c r="AT68" s="195" t="s">
        <v>222</v>
      </c>
      <c r="AU68" s="194">
        <v>1</v>
      </c>
      <c r="AV68" s="207">
        <v>4.5916760767701417E-2</v>
      </c>
      <c r="AW68" s="207">
        <v>0.5470189819974266</v>
      </c>
      <c r="AX68" s="207">
        <v>0.28985298210212174</v>
      </c>
      <c r="AY68" s="208">
        <v>14.777000000000001</v>
      </c>
      <c r="AZ68" s="208">
        <v>1.6498107706562484</v>
      </c>
      <c r="BA68" s="208">
        <v>35.861156272348396</v>
      </c>
      <c r="BB68" s="208">
        <v>2.0390509596904431</v>
      </c>
    </row>
    <row r="69" spans="23:54" ht="16.5">
      <c r="W69" s="200" t="s">
        <v>142</v>
      </c>
      <c r="X69" s="200" t="s">
        <v>233</v>
      </c>
      <c r="Y69" s="201" t="s">
        <v>233</v>
      </c>
      <c r="Z69" s="202">
        <v>6</v>
      </c>
      <c r="AA69" s="199">
        <v>17</v>
      </c>
      <c r="AB69" s="203">
        <v>1.1805555555555556</v>
      </c>
      <c r="AC69" s="200">
        <f>COUNTIFS(운전자별!$C:$C,숨김!AC$3,운전자별!$A:$A,숨김!$W69,운전자별!$F:$F,숨김!$X69)</f>
        <v>0</v>
      </c>
      <c r="AD69" s="200">
        <f>COUNTIFS(운전자별!$C:$C,숨김!AD$3,운전자별!$A:$A,숨김!$W69,운전자별!$F:$F,숨김!$X69)</f>
        <v>0</v>
      </c>
      <c r="AE69" s="200">
        <f>COUNTIFS(운전자별!$C:$C,숨김!AE$3,운전자별!$A:$A,숨김!$W69,운전자별!$F:$F,숨김!$X69)</f>
        <v>0</v>
      </c>
      <c r="AF69" s="200">
        <f>COUNTIFS(운전자별!$C:$C,숨김!AF$3,운전자별!$A:$A,숨김!$W69,운전자별!$F:$F,숨김!$X69)</f>
        <v>0</v>
      </c>
      <c r="AG69" s="200">
        <f>COUNTIFS(운전자별!$C:$C,숨김!AG$3,운전자별!$A:$A,숨김!$W69,운전자별!$F:$F,숨김!$X69)</f>
        <v>0</v>
      </c>
      <c r="AH69" s="200">
        <f>COUNTIFS(운전자별!$C:$C,숨김!AH$3,운전자별!$A:$A,숨김!$W69,운전자별!$F:$F,숨김!$X69)</f>
        <v>0</v>
      </c>
      <c r="AI69" s="200">
        <f>COUNTIFS(운전자별!$C:$C,숨김!AI$3,운전자별!$A:$A,숨김!$W69,운전자별!$F:$F,숨김!$X69)</f>
        <v>0</v>
      </c>
      <c r="AJ69" s="204">
        <v>0.93663218363264444</v>
      </c>
      <c r="AK69" s="199" t="s">
        <v>71</v>
      </c>
      <c r="AL69" s="199">
        <v>20</v>
      </c>
      <c r="AM69" s="199" t="s">
        <v>480</v>
      </c>
      <c r="AN69" s="205" t="s">
        <v>481</v>
      </c>
      <c r="AO69" s="206">
        <v>66</v>
      </c>
      <c r="AP69" s="206" cm="1">
        <f t="array" ref="AP69">SUM(($W$4:$W$900=W69)*($AO$4:$AO$900&lt;AO69))+1</f>
        <v>3</v>
      </c>
      <c r="AQ69" s="206" t="str">
        <f t="shared" ref="AQ69:AQ132" si="2">W69&amp;AP69</f>
        <v>부성여객3</v>
      </c>
      <c r="AS69" s="194" t="s">
        <v>152</v>
      </c>
      <c r="AT69" s="195" t="s">
        <v>223</v>
      </c>
      <c r="AU69" s="194">
        <v>1</v>
      </c>
      <c r="AV69" s="207">
        <v>1.6642513768987902E-2</v>
      </c>
      <c r="AW69" s="207">
        <v>0.53101912891647107</v>
      </c>
      <c r="AX69" s="207">
        <v>0.21697934074999026</v>
      </c>
      <c r="AY69" s="208">
        <v>14.77</v>
      </c>
      <c r="AZ69" s="208">
        <v>1.6661699593957524</v>
      </c>
      <c r="BA69" s="208">
        <v>38.20873525753958</v>
      </c>
      <c r="BB69" s="208">
        <v>1.8344347426512992</v>
      </c>
    </row>
    <row r="70" spans="23:54" ht="16.5">
      <c r="W70" s="200" t="s">
        <v>160</v>
      </c>
      <c r="X70" s="200" t="s">
        <v>234</v>
      </c>
      <c r="Y70" s="201" t="s">
        <v>234</v>
      </c>
      <c r="Z70" s="202">
        <v>19</v>
      </c>
      <c r="AA70" s="199">
        <v>51</v>
      </c>
      <c r="AB70" s="203">
        <v>1.118421052631579</v>
      </c>
      <c r="AC70" s="200">
        <f>COUNTIFS(운전자별!$C:$C,숨김!AC$3,운전자별!$A:$A,숨김!$W70,운전자별!$F:$F,숨김!$X70)</f>
        <v>7</v>
      </c>
      <c r="AD70" s="200">
        <f>COUNTIFS(운전자별!$C:$C,숨김!AD$3,운전자별!$A:$A,숨김!$W70,운전자별!$F:$F,숨김!$X70)</f>
        <v>12</v>
      </c>
      <c r="AE70" s="200">
        <f>COUNTIFS(운전자별!$C:$C,숨김!AE$3,운전자별!$A:$A,숨김!$W70,운전자별!$F:$F,숨김!$X70)</f>
        <v>17</v>
      </c>
      <c r="AF70" s="200">
        <f>COUNTIFS(운전자별!$C:$C,숨김!AF$3,운전자별!$A:$A,숨김!$W70,운전자별!$F:$F,숨김!$X70)</f>
        <v>10</v>
      </c>
      <c r="AG70" s="200">
        <f>COUNTIFS(운전자별!$C:$C,숨김!AG$3,운전자별!$A:$A,숨김!$W70,운전자별!$F:$F,숨김!$X70)</f>
        <v>2</v>
      </c>
      <c r="AH70" s="200">
        <f>COUNTIFS(운전자별!$C:$C,숨김!AH$3,운전자별!$A:$A,숨김!$W70,운전자별!$F:$F,숨김!$X70)</f>
        <v>0</v>
      </c>
      <c r="AI70" s="200">
        <f>COUNTIFS(운전자별!$C:$C,숨김!AI$3,운전자별!$A:$A,숨김!$W70,운전자별!$F:$F,숨김!$X70)</f>
        <v>0</v>
      </c>
      <c r="AJ70" s="204">
        <v>0.95388532897506195</v>
      </c>
      <c r="AK70" s="199" t="s">
        <v>69</v>
      </c>
      <c r="AL70" s="199">
        <v>60</v>
      </c>
      <c r="AM70" s="199" t="s">
        <v>482</v>
      </c>
      <c r="AN70" s="205" t="s">
        <v>483</v>
      </c>
      <c r="AO70" s="206">
        <v>67</v>
      </c>
      <c r="AP70" s="206" cm="1">
        <f t="array" ref="AP70">SUM(($W$4:$W$900=W70)*($AO$4:$AO$900&lt;AO70))+1</f>
        <v>1</v>
      </c>
      <c r="AQ70" s="206" t="str">
        <f t="shared" si="2"/>
        <v>삼환교통1</v>
      </c>
      <c r="AS70" s="194" t="s">
        <v>152</v>
      </c>
      <c r="AT70" s="195" t="s">
        <v>99</v>
      </c>
      <c r="AU70" s="194">
        <v>1</v>
      </c>
      <c r="AV70" s="207">
        <v>5.0162640594496509E-2</v>
      </c>
      <c r="AW70" s="207">
        <v>0.6227586114014021</v>
      </c>
      <c r="AX70" s="207">
        <v>0.23970768723927863</v>
      </c>
      <c r="AY70" s="208">
        <v>21.728000000000002</v>
      </c>
      <c r="AZ70" s="208">
        <v>2.8300503942477899</v>
      </c>
      <c r="BA70" s="208">
        <v>47.578710474234214</v>
      </c>
      <c r="BB70" s="208">
        <v>1.7711976378330576</v>
      </c>
    </row>
    <row r="71" spans="23:54" ht="16.5">
      <c r="W71" s="200" t="s">
        <v>160</v>
      </c>
      <c r="X71" s="200" t="s">
        <v>235</v>
      </c>
      <c r="Y71" s="201" t="s">
        <v>235</v>
      </c>
      <c r="Z71" s="202">
        <v>21</v>
      </c>
      <c r="AA71" s="199">
        <v>47</v>
      </c>
      <c r="AB71" s="203">
        <v>0.93253968253968256</v>
      </c>
      <c r="AC71" s="200">
        <f>COUNTIFS(운전자별!$C:$C,숨김!AC$3,운전자별!$A:$A,숨김!$W71,운전자별!$F:$F,숨김!$X71)</f>
        <v>3</v>
      </c>
      <c r="AD71" s="200">
        <f>COUNTIFS(운전자별!$C:$C,숨김!AD$3,운전자별!$A:$A,숨김!$W71,운전자별!$F:$F,숨김!$X71)</f>
        <v>9</v>
      </c>
      <c r="AE71" s="200">
        <f>COUNTIFS(운전자별!$C:$C,숨김!AE$3,운전자별!$A:$A,숨김!$W71,운전자별!$F:$F,숨김!$X71)</f>
        <v>17</v>
      </c>
      <c r="AF71" s="200">
        <f>COUNTIFS(운전자별!$C:$C,숨김!AF$3,운전자별!$A:$A,숨김!$W71,운전자별!$F:$F,숨김!$X71)</f>
        <v>8</v>
      </c>
      <c r="AG71" s="200">
        <f>COUNTIFS(운전자별!$C:$C,숨김!AG$3,운전자별!$A:$A,숨김!$W71,운전자별!$F:$F,숨김!$X71)</f>
        <v>10</v>
      </c>
      <c r="AH71" s="200">
        <f>COUNTIFS(운전자별!$C:$C,숨김!AH$3,운전자별!$A:$A,숨김!$W71,운전자별!$F:$F,숨김!$X71)</f>
        <v>1</v>
      </c>
      <c r="AI71" s="200">
        <f>COUNTIFS(운전자별!$C:$C,숨김!AI$3,운전자별!$A:$A,숨김!$W71,운전자별!$F:$F,숨김!$X71)</f>
        <v>0</v>
      </c>
      <c r="AJ71" s="204">
        <v>0.92861742317586926</v>
      </c>
      <c r="AK71" s="199" t="s">
        <v>71</v>
      </c>
      <c r="AL71" s="199">
        <v>33</v>
      </c>
      <c r="AM71" s="199" t="s">
        <v>484</v>
      </c>
      <c r="AN71" s="205" t="s">
        <v>485</v>
      </c>
      <c r="AO71" s="206">
        <v>68</v>
      </c>
      <c r="AP71" s="206" cm="1">
        <f t="array" ref="AP71">SUM(($W$4:$W$900=W71)*($AO$4:$AO$900&lt;AO71))+1</f>
        <v>2</v>
      </c>
      <c r="AQ71" s="206" t="str">
        <f t="shared" si="2"/>
        <v>삼환교통2</v>
      </c>
      <c r="AS71" s="194" t="s">
        <v>152</v>
      </c>
      <c r="AT71" s="195" t="s">
        <v>100</v>
      </c>
      <c r="AU71" s="194">
        <v>1</v>
      </c>
      <c r="AV71" s="207">
        <v>2.4138346687025528E-2</v>
      </c>
      <c r="AW71" s="207">
        <v>0.55738043998398701</v>
      </c>
      <c r="AX71" s="207">
        <v>0.24220269058906124</v>
      </c>
      <c r="AY71" s="208">
        <v>13.321851063829788</v>
      </c>
      <c r="AZ71" s="208">
        <v>2.0519563259240341</v>
      </c>
      <c r="BA71" s="208">
        <v>33.60619147434214</v>
      </c>
      <c r="BB71" s="208">
        <v>1.9821223583049288</v>
      </c>
    </row>
    <row r="72" spans="23:54" ht="16.5">
      <c r="W72" s="200" t="s">
        <v>160</v>
      </c>
      <c r="X72" s="200" t="s">
        <v>236</v>
      </c>
      <c r="Y72" s="201" t="s">
        <v>236</v>
      </c>
      <c r="Z72" s="202">
        <v>23</v>
      </c>
      <c r="AA72" s="199">
        <v>55</v>
      </c>
      <c r="AB72" s="203">
        <v>0.99637681159420299</v>
      </c>
      <c r="AC72" s="200">
        <f>COUNTIFS(운전자별!$C:$C,숨김!AC$3,운전자별!$A:$A,숨김!$W72,운전자별!$F:$F,숨김!$X72)</f>
        <v>8</v>
      </c>
      <c r="AD72" s="200">
        <f>COUNTIFS(운전자별!$C:$C,숨김!AD$3,운전자별!$A:$A,숨김!$W72,운전자별!$F:$F,숨김!$X72)</f>
        <v>16</v>
      </c>
      <c r="AE72" s="200">
        <f>COUNTIFS(운전자별!$C:$C,숨김!AE$3,운전자별!$A:$A,숨김!$W72,운전자별!$F:$F,숨김!$X72)</f>
        <v>18</v>
      </c>
      <c r="AF72" s="200">
        <f>COUNTIFS(운전자별!$C:$C,숨김!AF$3,운전자별!$A:$A,숨김!$W72,운전자별!$F:$F,숨김!$X72)</f>
        <v>8</v>
      </c>
      <c r="AG72" s="200">
        <f>COUNTIFS(운전자별!$C:$C,숨김!AG$3,운전자별!$A:$A,숨김!$W72,운전자별!$F:$F,숨김!$X72)</f>
        <v>2</v>
      </c>
      <c r="AH72" s="200">
        <f>COUNTIFS(운전자별!$C:$C,숨김!AH$3,운전자별!$A:$A,숨김!$W72,운전자별!$F:$F,숨김!$X72)</f>
        <v>1</v>
      </c>
      <c r="AI72" s="200">
        <f>COUNTIFS(운전자별!$C:$C,숨김!AI$3,운전자별!$A:$A,숨김!$W72,운전자별!$F:$F,숨김!$X72)</f>
        <v>0</v>
      </c>
      <c r="AJ72" s="204">
        <v>0.93371778589675403</v>
      </c>
      <c r="AK72" s="199" t="s">
        <v>71</v>
      </c>
      <c r="AL72" s="199">
        <v>26</v>
      </c>
      <c r="AM72" s="199" t="s">
        <v>486</v>
      </c>
      <c r="AN72" s="205" t="s">
        <v>487</v>
      </c>
      <c r="AO72" s="206">
        <v>69</v>
      </c>
      <c r="AP72" s="206" cm="1">
        <f t="array" ref="AP72">SUM(($W$4:$W$900=W72)*($AO$4:$AO$900&lt;AO72))+1</f>
        <v>3</v>
      </c>
      <c r="AQ72" s="206" t="str">
        <f t="shared" si="2"/>
        <v>삼환교통3</v>
      </c>
      <c r="AS72" s="194" t="s">
        <v>155</v>
      </c>
      <c r="AT72" s="195" t="s">
        <v>224</v>
      </c>
      <c r="AU72" s="194">
        <v>1</v>
      </c>
      <c r="AV72" s="207">
        <v>4.7950913160410523E-2</v>
      </c>
      <c r="AW72" s="207">
        <v>0.40215809825201687</v>
      </c>
      <c r="AX72" s="207">
        <v>0.15184994350370873</v>
      </c>
      <c r="AY72" s="208">
        <v>25.293049999999997</v>
      </c>
      <c r="AZ72" s="208">
        <v>1.966204308961951</v>
      </c>
      <c r="BA72" s="208">
        <v>51.694215386437868</v>
      </c>
      <c r="BB72" s="208">
        <v>2.3428171829015678</v>
      </c>
    </row>
    <row r="73" spans="23:54" ht="16.5">
      <c r="W73" s="200" t="s">
        <v>160</v>
      </c>
      <c r="X73" s="200" t="s">
        <v>237</v>
      </c>
      <c r="Y73" s="201" t="s">
        <v>237</v>
      </c>
      <c r="Z73" s="202">
        <v>12</v>
      </c>
      <c r="AA73" s="199">
        <v>29</v>
      </c>
      <c r="AB73" s="203">
        <v>1.0069444444444446</v>
      </c>
      <c r="AC73" s="200">
        <f>COUNTIFS(운전자별!$C:$C,숨김!AC$3,운전자별!$A:$A,숨김!$W73,운전자별!$F:$F,숨김!$X73)</f>
        <v>2</v>
      </c>
      <c r="AD73" s="200">
        <f>COUNTIFS(운전자별!$C:$C,숨김!AD$3,운전자별!$A:$A,숨김!$W73,운전자별!$F:$F,숨김!$X73)</f>
        <v>7</v>
      </c>
      <c r="AE73" s="200">
        <f>COUNTIFS(운전자별!$C:$C,숨김!AE$3,운전자별!$A:$A,숨김!$W73,운전자별!$F:$F,숨김!$X73)</f>
        <v>14</v>
      </c>
      <c r="AF73" s="200">
        <f>COUNTIFS(운전자별!$C:$C,숨김!AF$3,운전자별!$A:$A,숨김!$W73,운전자별!$F:$F,숨김!$X73)</f>
        <v>5</v>
      </c>
      <c r="AG73" s="200">
        <f>COUNTIFS(운전자별!$C:$C,숨김!AG$3,운전자별!$A:$A,숨김!$W73,운전자별!$F:$F,숨김!$X73)</f>
        <v>2</v>
      </c>
      <c r="AH73" s="200">
        <f>COUNTIFS(운전자별!$C:$C,숨김!AH$3,운전자별!$A:$A,숨김!$W73,운전자별!$F:$F,숨김!$X73)</f>
        <v>1</v>
      </c>
      <c r="AI73" s="200">
        <f>COUNTIFS(운전자별!$C:$C,숨김!AI$3,운전자별!$A:$A,숨김!$W73,운전자별!$F:$F,숨김!$X73)</f>
        <v>0</v>
      </c>
      <c r="AJ73" s="204">
        <v>0.92381022242836397</v>
      </c>
      <c r="AK73" s="199" t="s">
        <v>71</v>
      </c>
      <c r="AL73" s="199">
        <v>39</v>
      </c>
      <c r="AM73" s="199" t="s">
        <v>488</v>
      </c>
      <c r="AN73" s="205" t="s">
        <v>489</v>
      </c>
      <c r="AO73" s="206">
        <v>70</v>
      </c>
      <c r="AP73" s="206" cm="1">
        <f t="array" ref="AP73">SUM(($W$4:$W$900=W73)*($AO$4:$AO$900&lt;AO73))+1</f>
        <v>4</v>
      </c>
      <c r="AQ73" s="206" t="str">
        <f t="shared" si="2"/>
        <v>삼환교통4</v>
      </c>
      <c r="AS73" s="194" t="s">
        <v>155</v>
      </c>
      <c r="AT73" s="195" t="s">
        <v>225</v>
      </c>
      <c r="AU73" s="194">
        <v>1</v>
      </c>
      <c r="AV73" s="207">
        <v>6.6139866691780527E-2</v>
      </c>
      <c r="AW73" s="207">
        <v>0.44567788482005993</v>
      </c>
      <c r="AX73" s="207">
        <v>0.2092790222105628</v>
      </c>
      <c r="AY73" s="208">
        <v>20.173181818181817</v>
      </c>
      <c r="AZ73" s="208">
        <v>5.671445374573433</v>
      </c>
      <c r="BA73" s="208">
        <v>76.82523777064354</v>
      </c>
      <c r="BB73" s="208">
        <v>1.6097896049269946</v>
      </c>
    </row>
    <row r="74" spans="23:54" ht="16.5">
      <c r="W74" s="200" t="s">
        <v>160</v>
      </c>
      <c r="X74" s="200" t="s">
        <v>238</v>
      </c>
      <c r="Y74" s="201" t="s">
        <v>238</v>
      </c>
      <c r="Z74" s="202">
        <v>21</v>
      </c>
      <c r="AA74" s="199">
        <v>51</v>
      </c>
      <c r="AB74" s="203">
        <v>1.0119047619047619</v>
      </c>
      <c r="AC74" s="200">
        <f>COUNTIFS(운전자별!$C:$C,숨김!AC$3,운전자별!$A:$A,숨김!$W74,운전자별!$F:$F,숨김!$X74)</f>
        <v>10</v>
      </c>
      <c r="AD74" s="200">
        <f>COUNTIFS(운전자별!$C:$C,숨김!AD$3,운전자별!$A:$A,숨김!$W74,운전자별!$F:$F,숨김!$X74)</f>
        <v>9</v>
      </c>
      <c r="AE74" s="200">
        <f>COUNTIFS(운전자별!$C:$C,숨김!AE$3,운전자별!$A:$A,숨김!$W74,운전자별!$F:$F,숨김!$X74)</f>
        <v>16</v>
      </c>
      <c r="AF74" s="200">
        <f>COUNTIFS(운전자별!$C:$C,숨김!AF$3,운전자별!$A:$A,숨김!$W74,운전자별!$F:$F,숨김!$X74)</f>
        <v>10</v>
      </c>
      <c r="AG74" s="200">
        <f>COUNTIFS(운전자별!$C:$C,숨김!AG$3,운전자별!$A:$A,숨김!$W74,운전자별!$F:$F,숨김!$X74)</f>
        <v>5</v>
      </c>
      <c r="AH74" s="200">
        <f>COUNTIFS(운전자별!$C:$C,숨김!AH$3,운전자별!$A:$A,숨김!$W74,운전자별!$F:$F,숨김!$X74)</f>
        <v>1</v>
      </c>
      <c r="AI74" s="200">
        <f>COUNTIFS(운전자별!$C:$C,숨김!AI$3,운전자별!$A:$A,숨김!$W74,운전자별!$F:$F,숨김!$X74)</f>
        <v>0</v>
      </c>
      <c r="AJ74" s="204">
        <v>0.93152313446001178</v>
      </c>
      <c r="AK74" s="199" t="s">
        <v>71</v>
      </c>
      <c r="AL74" s="199">
        <v>29</v>
      </c>
      <c r="AM74" s="199" t="s">
        <v>490</v>
      </c>
      <c r="AN74" s="205" t="s">
        <v>491</v>
      </c>
      <c r="AO74" s="206">
        <v>71</v>
      </c>
      <c r="AP74" s="206" cm="1">
        <f t="array" ref="AP74">SUM(($W$4:$W$900=W74)*($AO$4:$AO$900&lt;AO74))+1</f>
        <v>5</v>
      </c>
      <c r="AQ74" s="206" t="str">
        <f t="shared" si="2"/>
        <v>삼환교통5</v>
      </c>
      <c r="AS74" s="194" t="s">
        <v>155</v>
      </c>
      <c r="AT74" s="195" t="s">
        <v>226</v>
      </c>
      <c r="AU74" s="194">
        <v>1</v>
      </c>
      <c r="AV74" s="207">
        <v>8.3346098257112602E-2</v>
      </c>
      <c r="AW74" s="207">
        <v>0.37309714432957375</v>
      </c>
      <c r="AX74" s="207">
        <v>9.3139369761223417E-2</v>
      </c>
      <c r="AY74" s="208">
        <v>28.378999999999998</v>
      </c>
      <c r="AZ74" s="208">
        <v>0.65097408972898096</v>
      </c>
      <c r="BA74" s="208">
        <v>20.688099642815526</v>
      </c>
      <c r="BB74" s="208">
        <v>2.2491530913232625</v>
      </c>
    </row>
    <row r="75" spans="23:54" ht="16.5">
      <c r="W75" s="200" t="s">
        <v>160</v>
      </c>
      <c r="X75" s="200" t="s">
        <v>239</v>
      </c>
      <c r="Y75" s="201" t="s">
        <v>239</v>
      </c>
      <c r="Z75" s="202">
        <v>15</v>
      </c>
      <c r="AA75" s="199">
        <v>37</v>
      </c>
      <c r="AB75" s="203">
        <v>1.0277777777777777</v>
      </c>
      <c r="AC75" s="200">
        <f>COUNTIFS(운전자별!$C:$C,숨김!AC$3,운전자별!$A:$A,숨김!$W75,운전자별!$F:$F,숨김!$X75)</f>
        <v>10</v>
      </c>
      <c r="AD75" s="200">
        <f>COUNTIFS(운전자별!$C:$C,숨김!AD$3,운전자별!$A:$A,숨김!$W75,운전자별!$F:$F,숨김!$X75)</f>
        <v>8</v>
      </c>
      <c r="AE75" s="200">
        <f>COUNTIFS(운전자별!$C:$C,숨김!AE$3,운전자별!$A:$A,숨김!$W75,운전자별!$F:$F,숨김!$X75)</f>
        <v>8</v>
      </c>
      <c r="AF75" s="200">
        <f>COUNTIFS(운전자별!$C:$C,숨김!AF$3,운전자별!$A:$A,숨김!$W75,운전자별!$F:$F,숨김!$X75)</f>
        <v>8</v>
      </c>
      <c r="AG75" s="200">
        <f>COUNTIFS(운전자별!$C:$C,숨김!AG$3,운전자별!$A:$A,숨김!$W75,운전자별!$F:$F,숨김!$X75)</f>
        <v>2</v>
      </c>
      <c r="AH75" s="200">
        <f>COUNTIFS(운전자별!$C:$C,숨김!AH$3,운전자별!$A:$A,숨김!$W75,운전자별!$F:$F,숨김!$X75)</f>
        <v>1</v>
      </c>
      <c r="AI75" s="200">
        <f>COUNTIFS(운전자별!$C:$C,숨김!AI$3,운전자별!$A:$A,숨김!$W75,운전자별!$F:$F,숨김!$X75)</f>
        <v>0</v>
      </c>
      <c r="AJ75" s="204">
        <v>0.94891792741030434</v>
      </c>
      <c r="AK75" s="199" t="s">
        <v>71</v>
      </c>
      <c r="AL75" s="199">
        <v>3</v>
      </c>
      <c r="AM75" s="199" t="s">
        <v>492</v>
      </c>
      <c r="AN75" s="205" t="s">
        <v>493</v>
      </c>
      <c r="AO75" s="206">
        <v>72</v>
      </c>
      <c r="AP75" s="206" cm="1">
        <f t="array" ref="AP75">SUM(($W$4:$W$900=W75)*($AO$4:$AO$900&lt;AO75))+1</f>
        <v>6</v>
      </c>
      <c r="AQ75" s="206" t="str">
        <f t="shared" si="2"/>
        <v>삼환교통6</v>
      </c>
      <c r="AS75" s="194" t="s">
        <v>155</v>
      </c>
      <c r="AT75" s="195" t="s">
        <v>98</v>
      </c>
      <c r="AU75" s="194">
        <v>1</v>
      </c>
      <c r="AV75" s="207">
        <v>5.7892194739185387E-2</v>
      </c>
      <c r="AW75" s="207">
        <v>0.36216696314186286</v>
      </c>
      <c r="AX75" s="207">
        <v>0.17236274869641663</v>
      </c>
      <c r="AY75" s="208">
        <v>24.331</v>
      </c>
      <c r="AZ75" s="208">
        <v>2.5672508169040151</v>
      </c>
      <c r="BA75" s="208">
        <v>40.139035165364248</v>
      </c>
      <c r="BB75" s="208">
        <v>2.3865294171707228</v>
      </c>
    </row>
    <row r="76" spans="23:54" ht="16.5">
      <c r="W76" s="200" t="s">
        <v>160</v>
      </c>
      <c r="X76" s="200" t="s">
        <v>240</v>
      </c>
      <c r="Y76" s="201" t="s">
        <v>240</v>
      </c>
      <c r="Z76" s="202">
        <v>9</v>
      </c>
      <c r="AA76" s="199">
        <v>24</v>
      </c>
      <c r="AB76" s="203">
        <v>1.1111111111111112</v>
      </c>
      <c r="AC76" s="200">
        <f>COUNTIFS(운전자별!$C:$C,숨김!AC$3,운전자별!$A:$A,숨김!$W76,운전자별!$F:$F,숨김!$X76)</f>
        <v>4</v>
      </c>
      <c r="AD76" s="200">
        <f>COUNTIFS(운전자별!$C:$C,숨김!AD$3,운전자별!$A:$A,숨김!$W76,운전자별!$F:$F,숨김!$X76)</f>
        <v>9</v>
      </c>
      <c r="AE76" s="200">
        <f>COUNTIFS(운전자별!$C:$C,숨김!AE$3,운전자별!$A:$A,숨김!$W76,운전자별!$F:$F,숨김!$X76)</f>
        <v>6</v>
      </c>
      <c r="AF76" s="200">
        <f>COUNTIFS(운전자별!$C:$C,숨김!AF$3,운전자별!$A:$A,숨김!$W76,운전자별!$F:$F,숨김!$X76)</f>
        <v>2</v>
      </c>
      <c r="AG76" s="200">
        <f>COUNTIFS(운전자별!$C:$C,숨김!AG$3,운전자별!$A:$A,숨김!$W76,운전자별!$F:$F,숨김!$X76)</f>
        <v>1</v>
      </c>
      <c r="AH76" s="200">
        <f>COUNTIFS(운전자별!$C:$C,숨김!AH$3,운전자별!$A:$A,숨김!$W76,운전자별!$F:$F,숨김!$X76)</f>
        <v>0</v>
      </c>
      <c r="AI76" s="200">
        <f>COUNTIFS(운전자별!$C:$C,숨김!AI$3,운전자별!$A:$A,숨김!$W76,운전자별!$F:$F,숨김!$X76)</f>
        <v>0</v>
      </c>
      <c r="AJ76" s="204">
        <v>0.95729366102853974</v>
      </c>
      <c r="AK76" s="199" t="s">
        <v>69</v>
      </c>
      <c r="AL76" s="199">
        <v>56</v>
      </c>
      <c r="AM76" s="199" t="s">
        <v>494</v>
      </c>
      <c r="AN76" s="205" t="s">
        <v>495</v>
      </c>
      <c r="AO76" s="206">
        <v>73</v>
      </c>
      <c r="AP76" s="206" cm="1">
        <f t="array" ref="AP76">SUM(($W$4:$W$900=W76)*($AO$4:$AO$900&lt;AO76))+1</f>
        <v>7</v>
      </c>
      <c r="AQ76" s="206" t="str">
        <f t="shared" si="2"/>
        <v>삼환교통7</v>
      </c>
      <c r="AS76" s="194" t="s">
        <v>155</v>
      </c>
      <c r="AT76" s="195" t="s">
        <v>99</v>
      </c>
      <c r="AU76" s="194">
        <v>1</v>
      </c>
      <c r="AV76" s="207">
        <v>0.15441646443689774</v>
      </c>
      <c r="AW76" s="207">
        <v>0.48483924934197281</v>
      </c>
      <c r="AX76" s="207">
        <v>0.17218305052739979</v>
      </c>
      <c r="AY76" s="208">
        <v>26.766999999999999</v>
      </c>
      <c r="AZ76" s="208">
        <v>3.7876611540033753</v>
      </c>
      <c r="BA76" s="208">
        <v>55.259597512513011</v>
      </c>
      <c r="BB76" s="208">
        <v>2.0767140798657553</v>
      </c>
    </row>
    <row r="77" spans="23:54" ht="16.5">
      <c r="W77" s="200" t="s">
        <v>146</v>
      </c>
      <c r="X77" s="200" t="s">
        <v>241</v>
      </c>
      <c r="Y77" s="201" t="s">
        <v>241</v>
      </c>
      <c r="Z77" s="202">
        <v>7</v>
      </c>
      <c r="AA77" s="199">
        <v>14</v>
      </c>
      <c r="AB77" s="203">
        <v>0.83333333333333326</v>
      </c>
      <c r="AC77" s="200">
        <f>COUNTIFS(운전자별!$C:$C,숨김!AC$3,운전자별!$A:$A,숨김!$W77,운전자별!$F:$F,숨김!$X77)</f>
        <v>0</v>
      </c>
      <c r="AD77" s="200">
        <f>COUNTIFS(운전자별!$C:$C,숨김!AD$3,운전자별!$A:$A,숨김!$W77,운전자별!$F:$F,숨김!$X77)</f>
        <v>0</v>
      </c>
      <c r="AE77" s="200">
        <f>COUNTIFS(운전자별!$C:$C,숨김!AE$3,운전자별!$A:$A,숨김!$W77,운전자별!$F:$F,숨김!$X77)</f>
        <v>0</v>
      </c>
      <c r="AF77" s="200">
        <f>COUNTIFS(운전자별!$C:$C,숨김!AF$3,운전자별!$A:$A,숨김!$W77,운전자별!$F:$F,숨김!$X77)</f>
        <v>0</v>
      </c>
      <c r="AG77" s="200">
        <f>COUNTIFS(운전자별!$C:$C,숨김!AG$3,운전자별!$A:$A,숨김!$W77,운전자별!$F:$F,숨김!$X77)</f>
        <v>0</v>
      </c>
      <c r="AH77" s="200">
        <f>COUNTIFS(운전자별!$C:$C,숨김!AH$3,운전자별!$A:$A,숨김!$W77,운전자별!$F:$F,숨김!$X77)</f>
        <v>0</v>
      </c>
      <c r="AI77" s="200">
        <f>COUNTIFS(운전자별!$C:$C,숨김!AI$3,운전자별!$A:$A,숨김!$W77,운전자별!$F:$F,숨김!$X77)</f>
        <v>0</v>
      </c>
      <c r="AJ77" s="204">
        <v>0.96773127326073982</v>
      </c>
      <c r="AK77" s="199" t="s">
        <v>69</v>
      </c>
      <c r="AL77" s="199">
        <v>34</v>
      </c>
      <c r="AM77" s="199" t="s">
        <v>496</v>
      </c>
      <c r="AN77" s="205" t="s">
        <v>497</v>
      </c>
      <c r="AO77" s="206">
        <v>74</v>
      </c>
      <c r="AP77" s="206" cm="1">
        <f t="array" ref="AP77">SUM(($W$4:$W$900=W77)*($AO$4:$AO$900&lt;AO77))+1</f>
        <v>1</v>
      </c>
      <c r="AQ77" s="206" t="str">
        <f t="shared" si="2"/>
        <v>삼환운수1</v>
      </c>
      <c r="AS77" s="194" t="s">
        <v>155</v>
      </c>
      <c r="AT77" s="195" t="s">
        <v>100</v>
      </c>
      <c r="AU77" s="194">
        <v>1</v>
      </c>
      <c r="AV77" s="207">
        <v>5.9373915244577073E-2</v>
      </c>
      <c r="AW77" s="207">
        <v>0.41107287946070992</v>
      </c>
      <c r="AX77" s="207">
        <v>0.16119323120964546</v>
      </c>
      <c r="AY77" s="208">
        <v>24.053725000000004</v>
      </c>
      <c r="AZ77" s="208">
        <v>2.6442519748962741</v>
      </c>
      <c r="BA77" s="208">
        <v>52.544932393999034</v>
      </c>
      <c r="BB77" s="208">
        <v>2.1659981232572716</v>
      </c>
    </row>
    <row r="78" spans="23:54" ht="16.5">
      <c r="W78" s="200" t="s">
        <v>146</v>
      </c>
      <c r="X78" s="200" t="s">
        <v>242</v>
      </c>
      <c r="Y78" s="201" t="s">
        <v>242</v>
      </c>
      <c r="Z78" s="202">
        <v>16</v>
      </c>
      <c r="AA78" s="199">
        <v>34</v>
      </c>
      <c r="AB78" s="203">
        <v>0.88541666666666674</v>
      </c>
      <c r="AC78" s="200">
        <f>COUNTIFS(운전자별!$C:$C,숨김!AC$3,운전자별!$A:$A,숨김!$W78,운전자별!$F:$F,숨김!$X78)</f>
        <v>0</v>
      </c>
      <c r="AD78" s="200">
        <f>COUNTIFS(운전자별!$C:$C,숨김!AD$3,운전자별!$A:$A,숨김!$W78,운전자별!$F:$F,숨김!$X78)</f>
        <v>0</v>
      </c>
      <c r="AE78" s="200">
        <f>COUNTIFS(운전자별!$C:$C,숨김!AE$3,운전자별!$A:$A,숨김!$W78,운전자별!$F:$F,숨김!$X78)</f>
        <v>0</v>
      </c>
      <c r="AF78" s="200">
        <f>COUNTIFS(운전자별!$C:$C,숨김!AF$3,운전자별!$A:$A,숨김!$W78,운전자별!$F:$F,숨김!$X78)</f>
        <v>0</v>
      </c>
      <c r="AG78" s="200">
        <f>COUNTIFS(운전자별!$C:$C,숨김!AG$3,운전자별!$A:$A,숨김!$W78,운전자별!$F:$F,숨김!$X78)</f>
        <v>0</v>
      </c>
      <c r="AH78" s="200">
        <f>COUNTIFS(운전자별!$C:$C,숨김!AH$3,운전자별!$A:$A,숨김!$W78,운전자별!$F:$F,숨김!$X78)</f>
        <v>0</v>
      </c>
      <c r="AI78" s="200">
        <f>COUNTIFS(운전자별!$C:$C,숨김!AI$3,운전자별!$A:$A,숨김!$W78,운전자별!$F:$F,숨김!$X78)</f>
        <v>0</v>
      </c>
      <c r="AJ78" s="204">
        <v>0.94880670640935771</v>
      </c>
      <c r="AK78" s="199" t="s">
        <v>71</v>
      </c>
      <c r="AL78" s="199">
        <v>4</v>
      </c>
      <c r="AM78" s="199" t="s">
        <v>498</v>
      </c>
      <c r="AN78" s="205" t="s">
        <v>499</v>
      </c>
      <c r="AO78" s="206">
        <v>75</v>
      </c>
      <c r="AP78" s="206" cm="1">
        <f t="array" ref="AP78">SUM(($W$4:$W$900=W78)*($AO$4:$AO$900&lt;AO78))+1</f>
        <v>2</v>
      </c>
      <c r="AQ78" s="206" t="str">
        <f t="shared" si="2"/>
        <v>삼환운수2</v>
      </c>
      <c r="AS78" s="194" t="s">
        <v>150</v>
      </c>
      <c r="AT78" s="195" t="s">
        <v>227</v>
      </c>
      <c r="AU78" s="194">
        <v>1</v>
      </c>
      <c r="AV78" s="207">
        <v>4.7332524956438221E-2</v>
      </c>
      <c r="AW78" s="207">
        <v>0.39893183214493921</v>
      </c>
      <c r="AX78" s="207">
        <v>0.18402435355562125</v>
      </c>
      <c r="AY78" s="208">
        <v>13.330789473684211</v>
      </c>
      <c r="AZ78" s="208">
        <v>1.910673470035628</v>
      </c>
      <c r="BA78" s="208">
        <v>49.372430059196191</v>
      </c>
      <c r="BB78" s="208">
        <v>1.6676657392969325</v>
      </c>
    </row>
    <row r="79" spans="23:54" ht="16.5">
      <c r="W79" s="200" t="s">
        <v>146</v>
      </c>
      <c r="X79" s="200" t="s">
        <v>243</v>
      </c>
      <c r="Y79" s="201" t="s">
        <v>243</v>
      </c>
      <c r="Z79" s="202">
        <v>10</v>
      </c>
      <c r="AA79" s="199">
        <v>15</v>
      </c>
      <c r="AB79" s="203">
        <v>0.625</v>
      </c>
      <c r="AC79" s="200">
        <f>COUNTIFS(운전자별!$C:$C,숨김!AC$3,운전자별!$A:$A,숨김!$W79,운전자별!$F:$F,숨김!$X79)</f>
        <v>0</v>
      </c>
      <c r="AD79" s="200">
        <f>COUNTIFS(운전자별!$C:$C,숨김!AD$3,운전자별!$A:$A,숨김!$W79,운전자별!$F:$F,숨김!$X79)</f>
        <v>0</v>
      </c>
      <c r="AE79" s="200">
        <f>COUNTIFS(운전자별!$C:$C,숨김!AE$3,운전자별!$A:$A,숨김!$W79,운전자별!$F:$F,숨김!$X79)</f>
        <v>0</v>
      </c>
      <c r="AF79" s="200">
        <f>COUNTIFS(운전자별!$C:$C,숨김!AF$3,운전자별!$A:$A,숨김!$W79,운전자별!$F:$F,숨김!$X79)</f>
        <v>0</v>
      </c>
      <c r="AG79" s="200">
        <f>COUNTIFS(운전자별!$C:$C,숨김!AG$3,운전자별!$A:$A,숨김!$W79,운전자별!$F:$F,숨김!$X79)</f>
        <v>0</v>
      </c>
      <c r="AH79" s="200">
        <f>COUNTIFS(운전자별!$C:$C,숨김!AH$3,운전자별!$A:$A,숨김!$W79,운전자별!$F:$F,숨김!$X79)</f>
        <v>0</v>
      </c>
      <c r="AI79" s="200">
        <f>COUNTIFS(운전자별!$C:$C,숨김!AI$3,운전자별!$A:$A,숨김!$W79,운전자별!$F:$F,숨김!$X79)</f>
        <v>0</v>
      </c>
      <c r="AJ79" s="204">
        <v>0.9339542684964437</v>
      </c>
      <c r="AK79" s="199" t="s">
        <v>71</v>
      </c>
      <c r="AL79" s="199">
        <v>24</v>
      </c>
      <c r="AM79" s="199" t="s">
        <v>500</v>
      </c>
      <c r="AN79" s="205" t="s">
        <v>501</v>
      </c>
      <c r="AO79" s="206">
        <v>76</v>
      </c>
      <c r="AP79" s="206" cm="1">
        <f t="array" ref="AP79">SUM(($W$4:$W$900=W79)*($AO$4:$AO$900&lt;AO79))+1</f>
        <v>3</v>
      </c>
      <c r="AQ79" s="206" t="str">
        <f t="shared" si="2"/>
        <v>삼환운수3</v>
      </c>
      <c r="AS79" s="194" t="s">
        <v>150</v>
      </c>
      <c r="AT79" s="195" t="s">
        <v>228</v>
      </c>
      <c r="AU79" s="194">
        <v>1</v>
      </c>
      <c r="AV79" s="207">
        <v>0.13076311934008963</v>
      </c>
      <c r="AW79" s="207">
        <v>0.40066435811137185</v>
      </c>
      <c r="AX79" s="207">
        <v>0.27392169968192676</v>
      </c>
      <c r="AY79" s="208">
        <v>13.067999999999998</v>
      </c>
      <c r="AZ79" s="208">
        <v>1.7277341133368425</v>
      </c>
      <c r="BA79" s="208">
        <v>28.180194306823829</v>
      </c>
      <c r="BB79" s="208">
        <v>2.1018144674508519</v>
      </c>
    </row>
    <row r="80" spans="23:54" ht="16.5">
      <c r="W80" s="200" t="s">
        <v>146</v>
      </c>
      <c r="X80" s="200" t="s">
        <v>244</v>
      </c>
      <c r="Y80" s="201" t="s">
        <v>244</v>
      </c>
      <c r="Z80" s="202">
        <v>4</v>
      </c>
      <c r="AA80" s="199">
        <v>11</v>
      </c>
      <c r="AB80" s="203">
        <v>1.1458333333333335</v>
      </c>
      <c r="AC80" s="200">
        <f>COUNTIFS(운전자별!$C:$C,숨김!AC$3,운전자별!$A:$A,숨김!$W80,운전자별!$F:$F,숨김!$X80)</f>
        <v>0</v>
      </c>
      <c r="AD80" s="200">
        <f>COUNTIFS(운전자별!$C:$C,숨김!AD$3,운전자별!$A:$A,숨김!$W80,운전자별!$F:$F,숨김!$X80)</f>
        <v>0</v>
      </c>
      <c r="AE80" s="200">
        <f>COUNTIFS(운전자별!$C:$C,숨김!AE$3,운전자별!$A:$A,숨김!$W80,운전자별!$F:$F,숨김!$X80)</f>
        <v>0</v>
      </c>
      <c r="AF80" s="200">
        <f>COUNTIFS(운전자별!$C:$C,숨김!AF$3,운전자별!$A:$A,숨김!$W80,운전자별!$F:$F,숨김!$X80)</f>
        <v>0</v>
      </c>
      <c r="AG80" s="200">
        <f>COUNTIFS(운전자별!$C:$C,숨김!AG$3,운전자별!$A:$A,숨김!$W80,운전자별!$F:$F,숨김!$X80)</f>
        <v>0</v>
      </c>
      <c r="AH80" s="200">
        <f>COUNTIFS(운전자별!$C:$C,숨김!AH$3,운전자별!$A:$A,숨김!$W80,운전자별!$F:$F,숨김!$X80)</f>
        <v>0</v>
      </c>
      <c r="AI80" s="200">
        <f>COUNTIFS(운전자별!$C:$C,숨김!AI$3,운전자별!$A:$A,숨김!$W80,운전자별!$F:$F,숨김!$X80)</f>
        <v>0</v>
      </c>
      <c r="AJ80" s="204">
        <v>1.0019833769313282</v>
      </c>
      <c r="AK80" s="199" t="s">
        <v>74</v>
      </c>
      <c r="AL80" s="199">
        <v>19</v>
      </c>
      <c r="AM80" s="199" t="s">
        <v>502</v>
      </c>
      <c r="AN80" s="205" t="s">
        <v>503</v>
      </c>
      <c r="AO80" s="206">
        <v>77</v>
      </c>
      <c r="AP80" s="206" cm="1">
        <f t="array" ref="AP80">SUM(($W$4:$W$900=W80)*($AO$4:$AO$900&lt;AO80))+1</f>
        <v>4</v>
      </c>
      <c r="AQ80" s="206" t="str">
        <f t="shared" si="2"/>
        <v>삼환운수4</v>
      </c>
      <c r="AS80" s="194" t="s">
        <v>150</v>
      </c>
      <c r="AT80" s="195" t="s">
        <v>229</v>
      </c>
      <c r="AU80" s="194">
        <v>1</v>
      </c>
      <c r="AV80" s="207">
        <v>0.11495703529420813</v>
      </c>
      <c r="AW80" s="207">
        <v>0.34362799766703717</v>
      </c>
      <c r="AX80" s="207">
        <v>0.30920670891227536</v>
      </c>
      <c r="AY80" s="208">
        <v>10.648250000000001</v>
      </c>
      <c r="AZ80" s="208">
        <v>0.9081011705424088</v>
      </c>
      <c r="BA80" s="208">
        <v>22.486811744121027</v>
      </c>
      <c r="BB80" s="208">
        <v>2.4225763692589037</v>
      </c>
    </row>
    <row r="81" spans="23:54" ht="16.5">
      <c r="W81" s="200" t="s">
        <v>146</v>
      </c>
      <c r="X81" s="200" t="s">
        <v>245</v>
      </c>
      <c r="Y81" s="201" t="s">
        <v>245</v>
      </c>
      <c r="Z81" s="202">
        <v>7</v>
      </c>
      <c r="AA81" s="199">
        <v>14</v>
      </c>
      <c r="AB81" s="203">
        <v>0.83333333333333326</v>
      </c>
      <c r="AC81" s="200">
        <f>COUNTIFS(운전자별!$C:$C,숨김!AC$3,운전자별!$A:$A,숨김!$W81,운전자별!$F:$F,숨김!$X81)</f>
        <v>0</v>
      </c>
      <c r="AD81" s="200">
        <f>COUNTIFS(운전자별!$C:$C,숨김!AD$3,운전자별!$A:$A,숨김!$W81,운전자별!$F:$F,숨김!$X81)</f>
        <v>0</v>
      </c>
      <c r="AE81" s="200">
        <f>COUNTIFS(운전자별!$C:$C,숨김!AE$3,운전자별!$A:$A,숨김!$W81,운전자별!$F:$F,숨김!$X81)</f>
        <v>0</v>
      </c>
      <c r="AF81" s="200">
        <f>COUNTIFS(운전자별!$C:$C,숨김!AF$3,운전자별!$A:$A,숨김!$W81,운전자별!$F:$F,숨김!$X81)</f>
        <v>0</v>
      </c>
      <c r="AG81" s="200">
        <f>COUNTIFS(운전자별!$C:$C,숨김!AG$3,운전자별!$A:$A,숨김!$W81,운전자별!$F:$F,숨김!$X81)</f>
        <v>0</v>
      </c>
      <c r="AH81" s="200">
        <f>COUNTIFS(운전자별!$C:$C,숨김!AH$3,운전자별!$A:$A,숨김!$W81,운전자별!$F:$F,숨김!$X81)</f>
        <v>0</v>
      </c>
      <c r="AI81" s="200">
        <f>COUNTIFS(운전자별!$C:$C,숨김!AI$3,운전자별!$A:$A,숨김!$W81,운전자별!$F:$F,숨김!$X81)</f>
        <v>0</v>
      </c>
      <c r="AJ81" s="204">
        <v>0.98338282133767052</v>
      </c>
      <c r="AK81" s="199" t="s">
        <v>69</v>
      </c>
      <c r="AL81" s="199">
        <v>12</v>
      </c>
      <c r="AM81" s="199" t="s">
        <v>504</v>
      </c>
      <c r="AN81" s="205" t="s">
        <v>505</v>
      </c>
      <c r="AO81" s="206">
        <v>78</v>
      </c>
      <c r="AP81" s="206" cm="1">
        <f t="array" ref="AP81">SUM(($W$4:$W$900=W81)*($AO$4:$AO$900&lt;AO81))+1</f>
        <v>5</v>
      </c>
      <c r="AQ81" s="206" t="str">
        <f t="shared" si="2"/>
        <v>삼환운수5</v>
      </c>
      <c r="AS81" s="194" t="s">
        <v>150</v>
      </c>
      <c r="AT81" s="195" t="s">
        <v>230</v>
      </c>
      <c r="AU81" s="194">
        <v>1</v>
      </c>
      <c r="AV81" s="207">
        <v>7.7950677531613707E-2</v>
      </c>
      <c r="AW81" s="207">
        <v>0.35825788858119811</v>
      </c>
      <c r="AX81" s="207">
        <v>0.20314052087650397</v>
      </c>
      <c r="AY81" s="208">
        <v>9.158666666666667</v>
      </c>
      <c r="AZ81" s="208">
        <v>0.72362232177511132</v>
      </c>
      <c r="BA81" s="208">
        <v>13.051515330925644</v>
      </c>
      <c r="BB81" s="208">
        <v>2.0211457586825383</v>
      </c>
    </row>
    <row r="82" spans="23:54" ht="16.5">
      <c r="W82" s="200" t="s">
        <v>146</v>
      </c>
      <c r="X82" s="200" t="s">
        <v>246</v>
      </c>
      <c r="Y82" s="201" t="s">
        <v>246</v>
      </c>
      <c r="Z82" s="202">
        <v>5</v>
      </c>
      <c r="AA82" s="199">
        <v>11</v>
      </c>
      <c r="AB82" s="203">
        <v>0.91666666666666663</v>
      </c>
      <c r="AC82" s="200">
        <f>COUNTIFS(운전자별!$C:$C,숨김!AC$3,운전자별!$A:$A,숨김!$W82,운전자별!$F:$F,숨김!$X82)</f>
        <v>0</v>
      </c>
      <c r="AD82" s="200">
        <f>COUNTIFS(운전자별!$C:$C,숨김!AD$3,운전자별!$A:$A,숨김!$W82,운전자별!$F:$F,숨김!$X82)</f>
        <v>0</v>
      </c>
      <c r="AE82" s="200">
        <f>COUNTIFS(운전자별!$C:$C,숨김!AE$3,운전자별!$A:$A,숨김!$W82,운전자별!$F:$F,숨김!$X82)</f>
        <v>0</v>
      </c>
      <c r="AF82" s="200">
        <f>COUNTIFS(운전자별!$C:$C,숨김!AF$3,운전자별!$A:$A,숨김!$W82,운전자별!$F:$F,숨김!$X82)</f>
        <v>0</v>
      </c>
      <c r="AG82" s="200">
        <f>COUNTIFS(운전자별!$C:$C,숨김!AG$3,운전자별!$A:$A,숨김!$W82,운전자별!$F:$F,숨김!$X82)</f>
        <v>0</v>
      </c>
      <c r="AH82" s="200">
        <f>COUNTIFS(운전자별!$C:$C,숨김!AH$3,운전자별!$A:$A,숨김!$W82,운전자별!$F:$F,숨김!$X82)</f>
        <v>0</v>
      </c>
      <c r="AI82" s="200">
        <f>COUNTIFS(운전자별!$C:$C,숨김!AI$3,운전자별!$A:$A,숨김!$W82,운전자별!$F:$F,숨김!$X82)</f>
        <v>0</v>
      </c>
      <c r="AJ82" s="204">
        <v>0.96466841673393722</v>
      </c>
      <c r="AK82" s="199" t="s">
        <v>69</v>
      </c>
      <c r="AL82" s="199">
        <v>39</v>
      </c>
      <c r="AM82" s="199" t="s">
        <v>506</v>
      </c>
      <c r="AN82" s="205" t="s">
        <v>507</v>
      </c>
      <c r="AO82" s="206">
        <v>79</v>
      </c>
      <c r="AP82" s="206" cm="1">
        <f t="array" ref="AP82">SUM(($W$4:$W$900=W82)*($AO$4:$AO$900&lt;AO82))+1</f>
        <v>6</v>
      </c>
      <c r="AQ82" s="206" t="str">
        <f t="shared" si="2"/>
        <v>삼환운수6</v>
      </c>
      <c r="AS82" s="194" t="s">
        <v>150</v>
      </c>
      <c r="AT82" s="195" t="s">
        <v>100</v>
      </c>
      <c r="AU82" s="194">
        <v>1</v>
      </c>
      <c r="AV82" s="207">
        <v>8.513254558522039E-2</v>
      </c>
      <c r="AW82" s="207">
        <v>0.38322295413288066</v>
      </c>
      <c r="AX82" s="207">
        <v>0.23515421597525316</v>
      </c>
      <c r="AY82" s="208">
        <v>12.362783783783785</v>
      </c>
      <c r="AZ82" s="208">
        <v>1.5563198612852689</v>
      </c>
      <c r="BA82" s="208">
        <v>35.941132379324998</v>
      </c>
      <c r="BB82" s="208">
        <v>1.9200258621006345</v>
      </c>
    </row>
    <row r="83" spans="23:54" ht="16.5">
      <c r="W83" s="200" t="s">
        <v>165</v>
      </c>
      <c r="X83" s="200" t="s">
        <v>247</v>
      </c>
      <c r="Y83" s="201" t="s">
        <v>247</v>
      </c>
      <c r="Z83" s="202">
        <v>7</v>
      </c>
      <c r="AA83" s="199">
        <v>19</v>
      </c>
      <c r="AB83" s="203">
        <v>1.1309523809523809</v>
      </c>
      <c r="AC83" s="200">
        <f>COUNTIFS(운전자별!$C:$C,숨김!AC$3,운전자별!$A:$A,숨김!$W83,운전자별!$F:$F,숨김!$X83)</f>
        <v>0</v>
      </c>
      <c r="AD83" s="200">
        <f>COUNTIFS(운전자별!$C:$C,숨김!AD$3,운전자별!$A:$A,숨김!$W83,운전자별!$F:$F,숨김!$X83)</f>
        <v>0</v>
      </c>
      <c r="AE83" s="200">
        <f>COUNTIFS(운전자별!$C:$C,숨김!AE$3,운전자별!$A:$A,숨김!$W83,운전자별!$F:$F,숨김!$X83)</f>
        <v>0</v>
      </c>
      <c r="AF83" s="200">
        <f>COUNTIFS(운전자별!$C:$C,숨김!AF$3,운전자별!$A:$A,숨김!$W83,운전자별!$F:$F,숨김!$X83)</f>
        <v>0</v>
      </c>
      <c r="AG83" s="200">
        <f>COUNTIFS(운전자별!$C:$C,숨김!AG$3,운전자별!$A:$A,숨김!$W83,운전자별!$F:$F,숨김!$X83)</f>
        <v>0</v>
      </c>
      <c r="AH83" s="200">
        <f>COUNTIFS(운전자별!$C:$C,숨김!AH$3,운전자별!$A:$A,숨김!$W83,운전자별!$F:$F,숨김!$X83)</f>
        <v>0</v>
      </c>
      <c r="AI83" s="200">
        <f>COUNTIFS(운전자별!$C:$C,숨김!AI$3,운전자별!$A:$A,숨김!$W83,운전자별!$F:$F,숨김!$X83)</f>
        <v>0</v>
      </c>
      <c r="AJ83" s="204">
        <v>0.94914810597897703</v>
      </c>
      <c r="AK83" s="199" t="s">
        <v>71</v>
      </c>
      <c r="AL83" s="199">
        <v>2</v>
      </c>
      <c r="AM83" s="199" t="s">
        <v>508</v>
      </c>
      <c r="AN83" s="205" t="s">
        <v>509</v>
      </c>
      <c r="AO83" s="206">
        <v>80</v>
      </c>
      <c r="AP83" s="206" cm="1">
        <f t="array" ref="AP83">SUM(($W$4:$W$900=W83)*($AO$4:$AO$900&lt;AO83))+1</f>
        <v>1</v>
      </c>
      <c r="AQ83" s="206" t="str">
        <f t="shared" si="2"/>
        <v>선진여객1</v>
      </c>
      <c r="AS83" s="194" t="s">
        <v>142</v>
      </c>
      <c r="AT83" s="195" t="s">
        <v>231</v>
      </c>
      <c r="AU83" s="194">
        <v>1</v>
      </c>
      <c r="AV83" s="207">
        <v>5.7401091645707399E-2</v>
      </c>
      <c r="AW83" s="207">
        <v>0.42838201521595348</v>
      </c>
      <c r="AX83" s="207">
        <v>0.19707722686963011</v>
      </c>
      <c r="AY83" s="208">
        <v>16.382166666666667</v>
      </c>
      <c r="AZ83" s="208">
        <v>2.6969477420461798</v>
      </c>
      <c r="BA83" s="208">
        <v>28.470995242887863</v>
      </c>
      <c r="BB83" s="208">
        <v>1.7411097604555927</v>
      </c>
    </row>
    <row r="84" spans="23:54" ht="16.5">
      <c r="W84" s="200" t="s">
        <v>165</v>
      </c>
      <c r="X84" s="200" t="s">
        <v>248</v>
      </c>
      <c r="Y84" s="201" t="s">
        <v>248</v>
      </c>
      <c r="Z84" s="202">
        <v>5</v>
      </c>
      <c r="AA84" s="199">
        <v>11</v>
      </c>
      <c r="AB84" s="203">
        <v>0.91666666666666663</v>
      </c>
      <c r="AC84" s="200">
        <f>COUNTIFS(운전자별!$C:$C,숨김!AC$3,운전자별!$A:$A,숨김!$W84,운전자별!$F:$F,숨김!$X84)</f>
        <v>0</v>
      </c>
      <c r="AD84" s="200">
        <f>COUNTIFS(운전자별!$C:$C,숨김!AD$3,운전자별!$A:$A,숨김!$W84,운전자별!$F:$F,숨김!$X84)</f>
        <v>0</v>
      </c>
      <c r="AE84" s="200">
        <f>COUNTIFS(운전자별!$C:$C,숨김!AE$3,운전자별!$A:$A,숨김!$W84,운전자별!$F:$F,숨김!$X84)</f>
        <v>0</v>
      </c>
      <c r="AF84" s="200">
        <f>COUNTIFS(운전자별!$C:$C,숨김!AF$3,운전자별!$A:$A,숨김!$W84,운전자별!$F:$F,숨김!$X84)</f>
        <v>0</v>
      </c>
      <c r="AG84" s="200">
        <f>COUNTIFS(운전자별!$C:$C,숨김!AG$3,운전자별!$A:$A,숨김!$W84,운전자별!$F:$F,숨김!$X84)</f>
        <v>0</v>
      </c>
      <c r="AH84" s="200">
        <f>COUNTIFS(운전자별!$C:$C,숨김!AH$3,운전자별!$A:$A,숨김!$W84,운전자별!$F:$F,숨김!$X84)</f>
        <v>0</v>
      </c>
      <c r="AI84" s="200">
        <f>COUNTIFS(운전자별!$C:$C,숨김!AI$3,운전자별!$A:$A,숨김!$W84,운전자별!$F:$F,숨김!$X84)</f>
        <v>0</v>
      </c>
      <c r="AJ84" s="204">
        <v>0.9138402484040884</v>
      </c>
      <c r="AK84" s="199" t="s">
        <v>71</v>
      </c>
      <c r="AL84" s="199">
        <v>49</v>
      </c>
      <c r="AM84" s="199" t="s">
        <v>510</v>
      </c>
      <c r="AN84" s="205" t="s">
        <v>511</v>
      </c>
      <c r="AO84" s="206">
        <v>81</v>
      </c>
      <c r="AP84" s="206" cm="1">
        <f t="array" ref="AP84">SUM(($W$4:$W$900=W84)*($AO$4:$AO$900&lt;AO84))+1</f>
        <v>2</v>
      </c>
      <c r="AQ84" s="206" t="str">
        <f t="shared" si="2"/>
        <v>선진여객2</v>
      </c>
      <c r="AS84" s="194" t="s">
        <v>142</v>
      </c>
      <c r="AT84" s="195" t="s">
        <v>232</v>
      </c>
      <c r="AU84" s="194">
        <v>1</v>
      </c>
      <c r="AV84" s="207">
        <v>5.6968887198506131E-2</v>
      </c>
      <c r="AW84" s="207">
        <v>0.43904558085902051</v>
      </c>
      <c r="AX84" s="207">
        <v>0.20094873360040671</v>
      </c>
      <c r="AY84" s="208">
        <v>16.676639999999992</v>
      </c>
      <c r="AZ84" s="208">
        <v>4.9243495778672539</v>
      </c>
      <c r="BA84" s="208">
        <v>33.858633915699393</v>
      </c>
      <c r="BB84" s="208">
        <v>1.6527205739044275</v>
      </c>
    </row>
    <row r="85" spans="23:54" ht="16.5">
      <c r="W85" s="200" t="s">
        <v>165</v>
      </c>
      <c r="X85" s="200" t="s">
        <v>249</v>
      </c>
      <c r="Y85" s="201" t="s">
        <v>249</v>
      </c>
      <c r="Z85" s="202">
        <v>17</v>
      </c>
      <c r="AA85" s="199">
        <v>28</v>
      </c>
      <c r="AB85" s="203">
        <v>0.68627450980392157</v>
      </c>
      <c r="AC85" s="200">
        <f>COUNTIFS(운전자별!$C:$C,숨김!AC$3,운전자별!$A:$A,숨김!$W85,운전자별!$F:$F,숨김!$X85)</f>
        <v>0</v>
      </c>
      <c r="AD85" s="200">
        <f>COUNTIFS(운전자별!$C:$C,숨김!AD$3,운전자별!$A:$A,숨김!$W85,운전자별!$F:$F,숨김!$X85)</f>
        <v>0</v>
      </c>
      <c r="AE85" s="200">
        <f>COUNTIFS(운전자별!$C:$C,숨김!AE$3,운전자별!$A:$A,숨김!$W85,운전자별!$F:$F,숨김!$X85)</f>
        <v>0</v>
      </c>
      <c r="AF85" s="200">
        <f>COUNTIFS(운전자별!$C:$C,숨김!AF$3,운전자별!$A:$A,숨김!$W85,운전자별!$F:$F,숨김!$X85)</f>
        <v>0</v>
      </c>
      <c r="AG85" s="200">
        <f>COUNTIFS(운전자별!$C:$C,숨김!AG$3,운전자별!$A:$A,숨김!$W85,운전자별!$F:$F,숨김!$X85)</f>
        <v>0</v>
      </c>
      <c r="AH85" s="200">
        <f>COUNTIFS(운전자별!$C:$C,숨김!AH$3,운전자별!$A:$A,숨김!$W85,운전자별!$F:$F,숨김!$X85)</f>
        <v>0</v>
      </c>
      <c r="AI85" s="200">
        <f>COUNTIFS(운전자별!$C:$C,숨김!AI$3,운전자별!$A:$A,숨김!$W85,운전자별!$F:$F,숨김!$X85)</f>
        <v>0</v>
      </c>
      <c r="AJ85" s="204">
        <v>0.91620736044522222</v>
      </c>
      <c r="AK85" s="199" t="s">
        <v>71</v>
      </c>
      <c r="AL85" s="199">
        <v>48</v>
      </c>
      <c r="AM85" s="199" t="s">
        <v>512</v>
      </c>
      <c r="AN85" s="205" t="s">
        <v>513</v>
      </c>
      <c r="AO85" s="206">
        <v>82</v>
      </c>
      <c r="AP85" s="206" cm="1">
        <f t="array" ref="AP85">SUM(($W$4:$W$900=W85)*($AO$4:$AO$900&lt;AO85))+1</f>
        <v>3</v>
      </c>
      <c r="AQ85" s="206" t="str">
        <f t="shared" si="2"/>
        <v>선진여객3</v>
      </c>
      <c r="AS85" s="194" t="s">
        <v>142</v>
      </c>
      <c r="AT85" s="195" t="s">
        <v>233</v>
      </c>
      <c r="AU85" s="194">
        <v>1</v>
      </c>
      <c r="AV85" s="207">
        <v>6.8559312286022758E-2</v>
      </c>
      <c r="AW85" s="207">
        <v>0.31571332616521741</v>
      </c>
      <c r="AX85" s="207">
        <v>0.24139433681697908</v>
      </c>
      <c r="AY85" s="208">
        <v>11.197833333333334</v>
      </c>
      <c r="AZ85" s="208">
        <v>1.0632132700995975</v>
      </c>
      <c r="BA85" s="208">
        <v>27.838217874861297</v>
      </c>
      <c r="BB85" s="208">
        <v>2.0373969382923365</v>
      </c>
    </row>
    <row r="86" spans="23:54" ht="16.5">
      <c r="W86" s="200" t="s">
        <v>165</v>
      </c>
      <c r="X86" s="200" t="s">
        <v>250</v>
      </c>
      <c r="Y86" s="201" t="s">
        <v>250</v>
      </c>
      <c r="Z86" s="202">
        <v>22</v>
      </c>
      <c r="AA86" s="199">
        <v>49</v>
      </c>
      <c r="AB86" s="203">
        <v>0.92803030303030309</v>
      </c>
      <c r="AC86" s="200">
        <f>COUNTIFS(운전자별!$C:$C,숨김!AC$3,운전자별!$A:$A,숨김!$W86,운전자별!$F:$F,숨김!$X86)</f>
        <v>0</v>
      </c>
      <c r="AD86" s="200">
        <f>COUNTIFS(운전자별!$C:$C,숨김!AD$3,운전자별!$A:$A,숨김!$W86,운전자별!$F:$F,숨김!$X86)</f>
        <v>0</v>
      </c>
      <c r="AE86" s="200">
        <f>COUNTIFS(운전자별!$C:$C,숨김!AE$3,운전자별!$A:$A,숨김!$W86,운전자별!$F:$F,숨김!$X86)</f>
        <v>0</v>
      </c>
      <c r="AF86" s="200">
        <f>COUNTIFS(운전자별!$C:$C,숨김!AF$3,운전자별!$A:$A,숨김!$W86,운전자별!$F:$F,숨김!$X86)</f>
        <v>0</v>
      </c>
      <c r="AG86" s="200">
        <f>COUNTIFS(운전자별!$C:$C,숨김!AG$3,운전자별!$A:$A,숨김!$W86,운전자별!$F:$F,숨김!$X86)</f>
        <v>0</v>
      </c>
      <c r="AH86" s="200">
        <f>COUNTIFS(운전자별!$C:$C,숨김!AH$3,운전자별!$A:$A,숨김!$W86,운전자별!$F:$F,숨김!$X86)</f>
        <v>0</v>
      </c>
      <c r="AI86" s="200">
        <f>COUNTIFS(운전자별!$C:$C,숨김!AI$3,운전자별!$A:$A,숨김!$W86,운전자별!$F:$F,숨김!$X86)</f>
        <v>0</v>
      </c>
      <c r="AJ86" s="204">
        <v>0.94121514393739891</v>
      </c>
      <c r="AK86" s="199" t="s">
        <v>71</v>
      </c>
      <c r="AL86" s="199">
        <v>11</v>
      </c>
      <c r="AM86" s="199" t="s">
        <v>514</v>
      </c>
      <c r="AN86" s="205" t="s">
        <v>515</v>
      </c>
      <c r="AO86" s="206">
        <v>83</v>
      </c>
      <c r="AP86" s="206" cm="1">
        <f t="array" ref="AP86">SUM(($W$4:$W$900=W86)*($AO$4:$AO$900&lt;AO86))+1</f>
        <v>4</v>
      </c>
      <c r="AQ86" s="206" t="str">
        <f t="shared" si="2"/>
        <v>선진여객4</v>
      </c>
      <c r="AS86" s="194" t="s">
        <v>142</v>
      </c>
      <c r="AT86" s="195" t="s">
        <v>99</v>
      </c>
      <c r="AU86" s="194">
        <v>1</v>
      </c>
      <c r="AV86" s="207">
        <v>0.14053851053255251</v>
      </c>
      <c r="AW86" s="207">
        <v>0.43807737369268313</v>
      </c>
      <c r="AX86" s="207">
        <v>0.18577401342558744</v>
      </c>
      <c r="AY86" s="208">
        <v>16.670500000000001</v>
      </c>
      <c r="AZ86" s="208">
        <v>3.005167864237444</v>
      </c>
      <c r="BA86" s="208">
        <v>25.680525385301795</v>
      </c>
      <c r="BB86" s="208">
        <v>1.6840386945617472</v>
      </c>
    </row>
    <row r="87" spans="23:54" ht="16.5">
      <c r="W87" s="200" t="s">
        <v>165</v>
      </c>
      <c r="X87" s="200" t="s">
        <v>251</v>
      </c>
      <c r="Y87" s="201" t="s">
        <v>251</v>
      </c>
      <c r="Z87" s="202">
        <v>25</v>
      </c>
      <c r="AA87" s="199">
        <v>58</v>
      </c>
      <c r="AB87" s="203">
        <v>0.96666666666666667</v>
      </c>
      <c r="AC87" s="200">
        <f>COUNTIFS(운전자별!$C:$C,숨김!AC$3,운전자별!$A:$A,숨김!$W87,운전자별!$F:$F,숨김!$X87)</f>
        <v>0</v>
      </c>
      <c r="AD87" s="200">
        <f>COUNTIFS(운전자별!$C:$C,숨김!AD$3,운전자별!$A:$A,숨김!$W87,운전자별!$F:$F,숨김!$X87)</f>
        <v>0</v>
      </c>
      <c r="AE87" s="200">
        <f>COUNTIFS(운전자별!$C:$C,숨김!AE$3,운전자별!$A:$A,숨김!$W87,운전자별!$F:$F,숨김!$X87)</f>
        <v>0</v>
      </c>
      <c r="AF87" s="200">
        <f>COUNTIFS(운전자별!$C:$C,숨김!AF$3,운전자별!$A:$A,숨김!$W87,운전자별!$F:$F,숨김!$X87)</f>
        <v>0</v>
      </c>
      <c r="AG87" s="200">
        <f>COUNTIFS(운전자별!$C:$C,숨김!AG$3,운전자별!$A:$A,숨김!$W87,운전자별!$F:$F,숨김!$X87)</f>
        <v>0</v>
      </c>
      <c r="AH87" s="200">
        <f>COUNTIFS(운전자별!$C:$C,숨김!AH$3,운전자별!$A:$A,숨김!$W87,운전자별!$F:$F,숨김!$X87)</f>
        <v>0</v>
      </c>
      <c r="AI87" s="200">
        <f>COUNTIFS(운전자별!$C:$C,숨김!AI$3,운전자별!$A:$A,숨김!$W87,운전자별!$F:$F,숨김!$X87)</f>
        <v>0</v>
      </c>
      <c r="AJ87" s="204">
        <v>0.87939011940606793</v>
      </c>
      <c r="AK87" s="199" t="s">
        <v>72</v>
      </c>
      <c r="AL87" s="199">
        <v>16</v>
      </c>
      <c r="AM87" s="199" t="s">
        <v>516</v>
      </c>
      <c r="AN87" s="205" t="s">
        <v>517</v>
      </c>
      <c r="AO87" s="206">
        <v>84</v>
      </c>
      <c r="AP87" s="206" cm="1">
        <f t="array" ref="AP87">SUM(($W$4:$W$900=W87)*($AO$4:$AO$900&lt;AO87))+1</f>
        <v>5</v>
      </c>
      <c r="AQ87" s="206" t="str">
        <f t="shared" si="2"/>
        <v>선진여객5</v>
      </c>
      <c r="AS87" s="194" t="s">
        <v>142</v>
      </c>
      <c r="AT87" s="195" t="s">
        <v>100</v>
      </c>
      <c r="AU87" s="194">
        <v>1</v>
      </c>
      <c r="AV87" s="207">
        <v>5.9860773283974843E-2</v>
      </c>
      <c r="AW87" s="207">
        <v>0.43194458066410824</v>
      </c>
      <c r="AX87" s="207">
        <v>0.20146967747153111</v>
      </c>
      <c r="AY87" s="208">
        <v>15.867333333333335</v>
      </c>
      <c r="AZ87" s="208">
        <v>3.9322881453522411</v>
      </c>
      <c r="BA87" s="208">
        <v>31.553647927548354</v>
      </c>
      <c r="BB87" s="208">
        <v>1.6993056435792249</v>
      </c>
    </row>
    <row r="88" spans="23:54" ht="16.5">
      <c r="W88" s="200" t="s">
        <v>166</v>
      </c>
      <c r="X88" s="200" t="s">
        <v>252</v>
      </c>
      <c r="Y88" s="201" t="s">
        <v>252</v>
      </c>
      <c r="Z88" s="202">
        <v>12</v>
      </c>
      <c r="AA88" s="199">
        <v>24</v>
      </c>
      <c r="AB88" s="203">
        <v>0.83333333333333337</v>
      </c>
      <c r="AC88" s="200">
        <f>COUNTIFS(운전자별!$C:$C,숨김!AC$3,운전자별!$A:$A,숨김!$W88,운전자별!$F:$F,숨김!$X88)</f>
        <v>0</v>
      </c>
      <c r="AD88" s="200">
        <f>COUNTIFS(운전자별!$C:$C,숨김!AD$3,운전자별!$A:$A,숨김!$W88,운전자별!$F:$F,숨김!$X88)</f>
        <v>0</v>
      </c>
      <c r="AE88" s="200">
        <f>COUNTIFS(운전자별!$C:$C,숨김!AE$3,운전자별!$A:$A,숨김!$W88,운전자별!$F:$F,숨김!$X88)</f>
        <v>0</v>
      </c>
      <c r="AF88" s="200">
        <f>COUNTIFS(운전자별!$C:$C,숨김!AF$3,운전자별!$A:$A,숨김!$W88,운전자별!$F:$F,숨김!$X88)</f>
        <v>0</v>
      </c>
      <c r="AG88" s="200">
        <f>COUNTIFS(운전자별!$C:$C,숨김!AG$3,운전자별!$A:$A,숨김!$W88,운전자별!$F:$F,숨김!$X88)</f>
        <v>0</v>
      </c>
      <c r="AH88" s="200">
        <f>COUNTIFS(운전자별!$C:$C,숨김!AH$3,운전자별!$A:$A,숨김!$W88,운전자별!$F:$F,숨김!$X88)</f>
        <v>0</v>
      </c>
      <c r="AI88" s="200">
        <f>COUNTIFS(운전자별!$C:$C,숨김!AI$3,운전자별!$A:$A,숨김!$W88,운전자별!$F:$F,숨김!$X88)</f>
        <v>0</v>
      </c>
      <c r="AJ88" s="204">
        <v>0.92192256973465136</v>
      </c>
      <c r="AK88" s="199" t="s">
        <v>71</v>
      </c>
      <c r="AL88" s="199">
        <v>43</v>
      </c>
      <c r="AM88" s="199" t="s">
        <v>518</v>
      </c>
      <c r="AN88" s="205" t="s">
        <v>519</v>
      </c>
      <c r="AO88" s="206">
        <v>85</v>
      </c>
      <c r="AP88" s="206" cm="1">
        <f t="array" ref="AP88">SUM(($W$4:$W$900=W88)*($AO$4:$AO$900&lt;AO88))+1</f>
        <v>1</v>
      </c>
      <c r="AQ88" s="206" t="str">
        <f t="shared" si="2"/>
        <v>성산여객1</v>
      </c>
      <c r="AS88" s="194" t="s">
        <v>160</v>
      </c>
      <c r="AT88" s="195" t="s">
        <v>234</v>
      </c>
      <c r="AU88" s="194">
        <v>1</v>
      </c>
      <c r="AV88" s="207">
        <v>4.8595966074153306E-2</v>
      </c>
      <c r="AW88" s="207">
        <v>0.37704966998854589</v>
      </c>
      <c r="AX88" s="207">
        <v>0.20053794630517766</v>
      </c>
      <c r="AY88" s="208">
        <v>13.381625</v>
      </c>
      <c r="AZ88" s="208">
        <v>2.6977768533011739</v>
      </c>
      <c r="BA88" s="208">
        <v>37.797677834329967</v>
      </c>
      <c r="BB88" s="208">
        <v>1.6378174074159213</v>
      </c>
    </row>
    <row r="89" spans="23:54" ht="16.5">
      <c r="W89" s="200" t="s">
        <v>166</v>
      </c>
      <c r="X89" s="200" t="s">
        <v>253</v>
      </c>
      <c r="Y89" s="201" t="s">
        <v>253</v>
      </c>
      <c r="Z89" s="202">
        <v>8</v>
      </c>
      <c r="AA89" s="199">
        <v>2</v>
      </c>
      <c r="AB89" s="203">
        <v>0.10416666666666667</v>
      </c>
      <c r="AC89" s="200">
        <f>COUNTIFS(운전자별!$C:$C,숨김!AC$3,운전자별!$A:$A,숨김!$W89,운전자별!$F:$F,숨김!$X89)</f>
        <v>0</v>
      </c>
      <c r="AD89" s="200">
        <f>COUNTIFS(운전자별!$C:$C,숨김!AD$3,운전자별!$A:$A,숨김!$W89,운전자별!$F:$F,숨김!$X89)</f>
        <v>0</v>
      </c>
      <c r="AE89" s="200">
        <f>COUNTIFS(운전자별!$C:$C,숨김!AE$3,운전자별!$A:$A,숨김!$W89,운전자별!$F:$F,숨김!$X89)</f>
        <v>0</v>
      </c>
      <c r="AF89" s="200">
        <f>COUNTIFS(운전자별!$C:$C,숨김!AF$3,운전자별!$A:$A,숨김!$W89,운전자별!$F:$F,숨김!$X89)</f>
        <v>0</v>
      </c>
      <c r="AG89" s="200">
        <f>COUNTIFS(운전자별!$C:$C,숨김!AG$3,운전자별!$A:$A,숨김!$W89,운전자별!$F:$F,숨김!$X89)</f>
        <v>0</v>
      </c>
      <c r="AH89" s="200">
        <f>COUNTIFS(운전자별!$C:$C,숨김!AH$3,운전자별!$A:$A,숨김!$W89,운전자별!$F:$F,숨김!$X89)</f>
        <v>0</v>
      </c>
      <c r="AI89" s="200">
        <f>COUNTIFS(운전자별!$C:$C,숨김!AI$3,운전자별!$A:$A,숨김!$W89,운전자별!$F:$F,숨김!$X89)</f>
        <v>0</v>
      </c>
      <c r="AJ89" s="204">
        <v>0.89384190754902082</v>
      </c>
      <c r="AK89" s="199" t="s">
        <v>72</v>
      </c>
      <c r="AL89" s="199">
        <v>9</v>
      </c>
      <c r="AM89" s="199" t="s">
        <v>520</v>
      </c>
      <c r="AN89" s="205" t="s">
        <v>521</v>
      </c>
      <c r="AO89" s="206">
        <v>86</v>
      </c>
      <c r="AP89" s="206" cm="1">
        <f t="array" ref="AP89">SUM(($W$4:$W$900=W89)*($AO$4:$AO$900&lt;AO89))+1</f>
        <v>2</v>
      </c>
      <c r="AQ89" s="206" t="str">
        <f t="shared" si="2"/>
        <v>성산여객2</v>
      </c>
      <c r="AS89" s="194" t="s">
        <v>160</v>
      </c>
      <c r="AT89" s="195" t="s">
        <v>235</v>
      </c>
      <c r="AU89" s="194">
        <v>1</v>
      </c>
      <c r="AV89" s="207">
        <v>5.391382013901138E-2</v>
      </c>
      <c r="AW89" s="207">
        <v>0.39722123274603632</v>
      </c>
      <c r="AX89" s="207">
        <v>0.19919336394879683</v>
      </c>
      <c r="AY89" s="208">
        <v>13.292538461538459</v>
      </c>
      <c r="AZ89" s="208">
        <v>1.8693445739555703</v>
      </c>
      <c r="BA89" s="208">
        <v>35.323401326258377</v>
      </c>
      <c r="BB89" s="208">
        <v>1.6412919036698683</v>
      </c>
    </row>
    <row r="90" spans="23:54" ht="16.5">
      <c r="W90" s="200" t="s">
        <v>166</v>
      </c>
      <c r="X90" s="200" t="s">
        <v>254</v>
      </c>
      <c r="Y90" s="201" t="s">
        <v>254</v>
      </c>
      <c r="Z90" s="202">
        <v>9</v>
      </c>
      <c r="AA90" s="199">
        <v>21</v>
      </c>
      <c r="AB90" s="203">
        <v>0.97222222222222232</v>
      </c>
      <c r="AC90" s="200">
        <f>COUNTIFS(운전자별!$C:$C,숨김!AC$3,운전자별!$A:$A,숨김!$W90,운전자별!$F:$F,숨김!$X90)</f>
        <v>0</v>
      </c>
      <c r="AD90" s="200">
        <f>COUNTIFS(운전자별!$C:$C,숨김!AD$3,운전자별!$A:$A,숨김!$W90,운전자별!$F:$F,숨김!$X90)</f>
        <v>0</v>
      </c>
      <c r="AE90" s="200">
        <f>COUNTIFS(운전자별!$C:$C,숨김!AE$3,운전자별!$A:$A,숨김!$W90,운전자별!$F:$F,숨김!$X90)</f>
        <v>0</v>
      </c>
      <c r="AF90" s="200">
        <f>COUNTIFS(운전자별!$C:$C,숨김!AF$3,운전자별!$A:$A,숨김!$W90,운전자별!$F:$F,숨김!$X90)</f>
        <v>0</v>
      </c>
      <c r="AG90" s="200">
        <f>COUNTIFS(운전자별!$C:$C,숨김!AG$3,운전자별!$A:$A,숨김!$W90,운전자별!$F:$F,숨김!$X90)</f>
        <v>0</v>
      </c>
      <c r="AH90" s="200">
        <f>COUNTIFS(운전자별!$C:$C,숨김!AH$3,운전자별!$A:$A,숨김!$W90,운전자별!$F:$F,숨김!$X90)</f>
        <v>0</v>
      </c>
      <c r="AI90" s="200">
        <f>COUNTIFS(운전자별!$C:$C,숨김!AI$3,운전자별!$A:$A,숨김!$W90,운전자별!$F:$F,숨김!$X90)</f>
        <v>0</v>
      </c>
      <c r="AJ90" s="204">
        <v>0.88748828787503076</v>
      </c>
      <c r="AK90" s="199" t="s">
        <v>72</v>
      </c>
      <c r="AL90" s="199">
        <v>13</v>
      </c>
      <c r="AM90" s="199" t="s">
        <v>522</v>
      </c>
      <c r="AN90" s="205" t="s">
        <v>523</v>
      </c>
      <c r="AO90" s="206">
        <v>87</v>
      </c>
      <c r="AP90" s="206" cm="1">
        <f t="array" ref="AP90">SUM(($W$4:$W$900=W90)*($AO$4:$AO$900&lt;AO90))+1</f>
        <v>3</v>
      </c>
      <c r="AQ90" s="206" t="str">
        <f t="shared" si="2"/>
        <v>성산여객3</v>
      </c>
      <c r="AS90" s="194" t="s">
        <v>160</v>
      </c>
      <c r="AT90" s="195" t="s">
        <v>236</v>
      </c>
      <c r="AU90" s="194">
        <v>1</v>
      </c>
      <c r="AV90" s="207">
        <v>7.4673767883378983E-2</v>
      </c>
      <c r="AW90" s="207">
        <v>0.34274687618793559</v>
      </c>
      <c r="AX90" s="207">
        <v>0.25198345141691775</v>
      </c>
      <c r="AY90" s="208">
        <v>11.874047619047619</v>
      </c>
      <c r="AZ90" s="208">
        <v>1.5471136600345852</v>
      </c>
      <c r="BA90" s="208">
        <v>43.238603644508252</v>
      </c>
      <c r="BB90" s="208">
        <v>2.33805821938132</v>
      </c>
    </row>
    <row r="91" spans="23:54" ht="16.5">
      <c r="W91" s="200" t="s">
        <v>166</v>
      </c>
      <c r="X91" s="200" t="s">
        <v>255</v>
      </c>
      <c r="Y91" s="201" t="s">
        <v>255</v>
      </c>
      <c r="Z91" s="202">
        <v>14</v>
      </c>
      <c r="AA91" s="199">
        <v>27</v>
      </c>
      <c r="AB91" s="203">
        <v>0.80357142857142849</v>
      </c>
      <c r="AC91" s="200">
        <f>COUNTIFS(운전자별!$C:$C,숨김!AC$3,운전자별!$A:$A,숨김!$W91,운전자별!$F:$F,숨김!$X91)</f>
        <v>0</v>
      </c>
      <c r="AD91" s="200">
        <f>COUNTIFS(운전자별!$C:$C,숨김!AD$3,운전자별!$A:$A,숨김!$W91,운전자별!$F:$F,숨김!$X91)</f>
        <v>0</v>
      </c>
      <c r="AE91" s="200">
        <f>COUNTIFS(운전자별!$C:$C,숨김!AE$3,운전자별!$A:$A,숨김!$W91,운전자별!$F:$F,숨김!$X91)</f>
        <v>0</v>
      </c>
      <c r="AF91" s="200">
        <f>COUNTIFS(운전자별!$C:$C,숨김!AF$3,운전자별!$A:$A,숨김!$W91,운전자별!$F:$F,숨김!$X91)</f>
        <v>0</v>
      </c>
      <c r="AG91" s="200">
        <f>COUNTIFS(운전자별!$C:$C,숨김!AG$3,운전자별!$A:$A,숨김!$W91,운전자별!$F:$F,숨김!$X91)</f>
        <v>0</v>
      </c>
      <c r="AH91" s="200">
        <f>COUNTIFS(운전자별!$C:$C,숨김!AH$3,운전자별!$A:$A,숨김!$W91,운전자별!$F:$F,숨김!$X91)</f>
        <v>0</v>
      </c>
      <c r="AI91" s="200">
        <f>COUNTIFS(운전자별!$C:$C,숨김!AI$3,운전자별!$A:$A,숨김!$W91,운전자별!$F:$F,숨김!$X91)</f>
        <v>0</v>
      </c>
      <c r="AJ91" s="204">
        <v>0.91224432563985269</v>
      </c>
      <c r="AK91" s="199" t="s">
        <v>71</v>
      </c>
      <c r="AL91" s="199">
        <v>51</v>
      </c>
      <c r="AM91" s="199" t="s">
        <v>524</v>
      </c>
      <c r="AN91" s="205" t="s">
        <v>525</v>
      </c>
      <c r="AO91" s="206">
        <v>88</v>
      </c>
      <c r="AP91" s="206" cm="1">
        <f t="array" ref="AP91">SUM(($W$4:$W$900=W91)*($AO$4:$AO$900&lt;AO91))+1</f>
        <v>4</v>
      </c>
      <c r="AQ91" s="206" t="str">
        <f t="shared" si="2"/>
        <v>성산여객4</v>
      </c>
      <c r="AS91" s="194" t="s">
        <v>160</v>
      </c>
      <c r="AT91" s="195" t="s">
        <v>237</v>
      </c>
      <c r="AU91" s="194">
        <v>1</v>
      </c>
      <c r="AV91" s="207">
        <v>6.9280757012897307E-2</v>
      </c>
      <c r="AW91" s="207">
        <v>0.38280144019812534</v>
      </c>
      <c r="AX91" s="207">
        <v>0.25447792565056965</v>
      </c>
      <c r="AY91" s="208">
        <v>13.328083333333334</v>
      </c>
      <c r="AZ91" s="208">
        <v>1.0506196735719719</v>
      </c>
      <c r="BA91" s="208">
        <v>28.317173654670981</v>
      </c>
      <c r="BB91" s="208">
        <v>2.2970967724125271</v>
      </c>
    </row>
    <row r="92" spans="23:54" ht="16.5">
      <c r="W92" s="200" t="s">
        <v>164</v>
      </c>
      <c r="X92" s="200" t="s">
        <v>256</v>
      </c>
      <c r="Y92" s="201" t="s">
        <v>256</v>
      </c>
      <c r="Z92" s="202">
        <v>13</v>
      </c>
      <c r="AA92" s="199">
        <v>32</v>
      </c>
      <c r="AB92" s="203">
        <v>1.0256410256410258</v>
      </c>
      <c r="AC92" s="200">
        <f>COUNTIFS(운전자별!$C:$C,숨김!AC$3,운전자별!$A:$A,숨김!$W92,운전자별!$F:$F,숨김!$X92)</f>
        <v>0</v>
      </c>
      <c r="AD92" s="200">
        <f>COUNTIFS(운전자별!$C:$C,숨김!AD$3,운전자별!$A:$A,숨김!$W92,운전자별!$F:$F,숨김!$X92)</f>
        <v>0</v>
      </c>
      <c r="AE92" s="200">
        <f>COUNTIFS(운전자별!$C:$C,숨김!AE$3,운전자별!$A:$A,숨김!$W92,운전자별!$F:$F,숨김!$X92)</f>
        <v>0</v>
      </c>
      <c r="AF92" s="200">
        <f>COUNTIFS(운전자별!$C:$C,숨김!AF$3,운전자별!$A:$A,숨김!$W92,운전자별!$F:$F,숨김!$X92)</f>
        <v>0</v>
      </c>
      <c r="AG92" s="200">
        <f>COUNTIFS(운전자별!$C:$C,숨김!AG$3,운전자별!$A:$A,숨김!$W92,운전자별!$F:$F,숨김!$X92)</f>
        <v>0</v>
      </c>
      <c r="AH92" s="200">
        <f>COUNTIFS(운전자별!$C:$C,숨김!AH$3,운전자별!$A:$A,숨김!$W92,운전자별!$F:$F,숨김!$X92)</f>
        <v>0</v>
      </c>
      <c r="AI92" s="200">
        <f>COUNTIFS(운전자별!$C:$C,숨김!AI$3,운전자별!$A:$A,숨김!$W92,운전자별!$F:$F,숨김!$X92)</f>
        <v>0</v>
      </c>
      <c r="AJ92" s="204">
        <v>0.97835005654027973</v>
      </c>
      <c r="AK92" s="199" t="s">
        <v>69</v>
      </c>
      <c r="AL92" s="199">
        <v>21</v>
      </c>
      <c r="AM92" s="199" t="s">
        <v>526</v>
      </c>
      <c r="AN92" s="205" t="s">
        <v>527</v>
      </c>
      <c r="AO92" s="206">
        <v>89</v>
      </c>
      <c r="AP92" s="206" cm="1">
        <f t="array" ref="AP92">SUM(($W$4:$W$900=W92)*($AO$4:$AO$900&lt;AO92))+1</f>
        <v>1</v>
      </c>
      <c r="AQ92" s="206" t="str">
        <f t="shared" si="2"/>
        <v>성원운수1</v>
      </c>
      <c r="AS92" s="194" t="s">
        <v>160</v>
      </c>
      <c r="AT92" s="195" t="s">
        <v>238</v>
      </c>
      <c r="AU92" s="194">
        <v>1</v>
      </c>
      <c r="AV92" s="207">
        <v>4.3798853187746636E-2</v>
      </c>
      <c r="AW92" s="207">
        <v>0.38061165129757574</v>
      </c>
      <c r="AX92" s="207">
        <v>0.21309768729010914</v>
      </c>
      <c r="AY92" s="208">
        <v>12.808190476190475</v>
      </c>
      <c r="AZ92" s="208">
        <v>2.2048665009489792</v>
      </c>
      <c r="BA92" s="208">
        <v>25.475665958350842</v>
      </c>
      <c r="BB92" s="208">
        <v>1.8456682142494485</v>
      </c>
    </row>
    <row r="93" spans="23:54" ht="16.5">
      <c r="W93" s="200" t="s">
        <v>164</v>
      </c>
      <c r="X93" s="200" t="s">
        <v>257</v>
      </c>
      <c r="Y93" s="201" t="s">
        <v>257</v>
      </c>
      <c r="Z93" s="202">
        <v>14</v>
      </c>
      <c r="AA93" s="199">
        <v>35</v>
      </c>
      <c r="AB93" s="203">
        <v>1.0416666666666665</v>
      </c>
      <c r="AC93" s="200">
        <f>COUNTIFS(운전자별!$C:$C,숨김!AC$3,운전자별!$A:$A,숨김!$W93,운전자별!$F:$F,숨김!$X93)</f>
        <v>0</v>
      </c>
      <c r="AD93" s="200">
        <f>COUNTIFS(운전자별!$C:$C,숨김!AD$3,운전자별!$A:$A,숨김!$W93,운전자별!$F:$F,숨김!$X93)</f>
        <v>0</v>
      </c>
      <c r="AE93" s="200">
        <f>COUNTIFS(운전자별!$C:$C,숨김!AE$3,운전자별!$A:$A,숨김!$W93,운전자별!$F:$F,숨김!$X93)</f>
        <v>0</v>
      </c>
      <c r="AF93" s="200">
        <f>COUNTIFS(운전자별!$C:$C,숨김!AF$3,운전자별!$A:$A,숨김!$W93,운전자별!$F:$F,숨김!$X93)</f>
        <v>0</v>
      </c>
      <c r="AG93" s="200">
        <f>COUNTIFS(운전자별!$C:$C,숨김!AG$3,운전자별!$A:$A,숨김!$W93,운전자별!$F:$F,숨김!$X93)</f>
        <v>0</v>
      </c>
      <c r="AH93" s="200">
        <f>COUNTIFS(운전자별!$C:$C,숨김!AH$3,운전자별!$A:$A,숨김!$W93,운전자별!$F:$F,숨김!$X93)</f>
        <v>0</v>
      </c>
      <c r="AI93" s="200">
        <f>COUNTIFS(운전자별!$C:$C,숨김!AI$3,운전자별!$A:$A,숨김!$W93,운전자별!$F:$F,숨김!$X93)</f>
        <v>0</v>
      </c>
      <c r="AJ93" s="204">
        <v>0.93658335663392278</v>
      </c>
      <c r="AK93" s="199" t="s">
        <v>71</v>
      </c>
      <c r="AL93" s="199">
        <v>21</v>
      </c>
      <c r="AM93" s="199" t="s">
        <v>528</v>
      </c>
      <c r="AN93" s="205" t="s">
        <v>529</v>
      </c>
      <c r="AO93" s="206">
        <v>90</v>
      </c>
      <c r="AP93" s="206" cm="1">
        <f t="array" ref="AP93">SUM(($W$4:$W$900=W93)*($AO$4:$AO$900&lt;AO93))+1</f>
        <v>2</v>
      </c>
      <c r="AQ93" s="206" t="str">
        <f t="shared" si="2"/>
        <v>성원운수2</v>
      </c>
      <c r="AS93" s="194" t="s">
        <v>160</v>
      </c>
      <c r="AT93" s="195" t="s">
        <v>239</v>
      </c>
      <c r="AU93" s="194">
        <v>1</v>
      </c>
      <c r="AV93" s="207">
        <v>5.213890440396992E-2</v>
      </c>
      <c r="AW93" s="207">
        <v>0.38813654423160504</v>
      </c>
      <c r="AX93" s="207">
        <v>0.22583204051460262</v>
      </c>
      <c r="AY93" s="208">
        <v>14.15807142857143</v>
      </c>
      <c r="AZ93" s="208">
        <v>3.8612850848771272</v>
      </c>
      <c r="BA93" s="208">
        <v>48.907643039898822</v>
      </c>
      <c r="BB93" s="208">
        <v>1.8394460198291402</v>
      </c>
    </row>
    <row r="94" spans="23:54" ht="16.5">
      <c r="W94" s="200" t="s">
        <v>164</v>
      </c>
      <c r="X94" s="200" t="s">
        <v>258</v>
      </c>
      <c r="Y94" s="201" t="s">
        <v>258</v>
      </c>
      <c r="Z94" s="202">
        <v>12</v>
      </c>
      <c r="AA94" s="199">
        <v>18</v>
      </c>
      <c r="AB94" s="203">
        <v>0.62500000000000011</v>
      </c>
      <c r="AC94" s="200">
        <f>COUNTIFS(운전자별!$C:$C,숨김!AC$3,운전자별!$A:$A,숨김!$W94,운전자별!$F:$F,숨김!$X94)</f>
        <v>0</v>
      </c>
      <c r="AD94" s="200">
        <f>COUNTIFS(운전자별!$C:$C,숨김!AD$3,운전자별!$A:$A,숨김!$W94,운전자별!$F:$F,숨김!$X94)</f>
        <v>0</v>
      </c>
      <c r="AE94" s="200">
        <f>COUNTIFS(운전자별!$C:$C,숨김!AE$3,운전자별!$A:$A,숨김!$W94,운전자별!$F:$F,숨김!$X94)</f>
        <v>0</v>
      </c>
      <c r="AF94" s="200">
        <f>COUNTIFS(운전자별!$C:$C,숨김!AF$3,운전자별!$A:$A,숨김!$W94,운전자별!$F:$F,숨김!$X94)</f>
        <v>0</v>
      </c>
      <c r="AG94" s="200">
        <f>COUNTIFS(운전자별!$C:$C,숨김!AG$3,운전자별!$A:$A,숨김!$W94,운전자별!$F:$F,숨김!$X94)</f>
        <v>0</v>
      </c>
      <c r="AH94" s="200">
        <f>COUNTIFS(운전자별!$C:$C,숨김!AH$3,운전자별!$A:$A,숨김!$W94,운전자별!$F:$F,숨김!$X94)</f>
        <v>0</v>
      </c>
      <c r="AI94" s="200">
        <f>COUNTIFS(운전자별!$C:$C,숨김!AI$3,운전자별!$A:$A,숨김!$W94,운전자별!$F:$F,숨김!$X94)</f>
        <v>0</v>
      </c>
      <c r="AJ94" s="204">
        <v>0.92236284515893718</v>
      </c>
      <c r="AK94" s="199" t="s">
        <v>71</v>
      </c>
      <c r="AL94" s="199">
        <v>41</v>
      </c>
      <c r="AM94" s="199" t="s">
        <v>530</v>
      </c>
      <c r="AN94" s="205" t="s">
        <v>531</v>
      </c>
      <c r="AO94" s="206">
        <v>91</v>
      </c>
      <c r="AP94" s="206" cm="1">
        <f t="array" ref="AP94">SUM(($W$4:$W$900=W94)*($AO$4:$AO$900&lt;AO94))+1</f>
        <v>3</v>
      </c>
      <c r="AQ94" s="206" t="str">
        <f t="shared" si="2"/>
        <v>성원운수3</v>
      </c>
      <c r="AS94" s="194" t="s">
        <v>160</v>
      </c>
      <c r="AT94" s="195" t="s">
        <v>240</v>
      </c>
      <c r="AU94" s="194">
        <v>1</v>
      </c>
      <c r="AV94" s="207">
        <v>5.7076802784118495E-2</v>
      </c>
      <c r="AW94" s="207">
        <v>0.35386754028845513</v>
      </c>
      <c r="AX94" s="207">
        <v>0.2098952024767741</v>
      </c>
      <c r="AY94" s="208">
        <v>12.803111111111111</v>
      </c>
      <c r="AZ94" s="208">
        <v>1.6586161806729536</v>
      </c>
      <c r="BA94" s="208">
        <v>17.581331515133307</v>
      </c>
      <c r="BB94" s="208">
        <v>2.495623144375382</v>
      </c>
    </row>
    <row r="95" spans="23:54" ht="16.5">
      <c r="W95" s="200" t="s">
        <v>164</v>
      </c>
      <c r="X95" s="200" t="s">
        <v>259</v>
      </c>
      <c r="Y95" s="201" t="s">
        <v>259</v>
      </c>
      <c r="Z95" s="202">
        <v>10</v>
      </c>
      <c r="AA95" s="199">
        <v>18</v>
      </c>
      <c r="AB95" s="203">
        <v>0.75</v>
      </c>
      <c r="AC95" s="200">
        <f>COUNTIFS(운전자별!$C:$C,숨김!AC$3,운전자별!$A:$A,숨김!$W95,운전자별!$F:$F,숨김!$X95)</f>
        <v>0</v>
      </c>
      <c r="AD95" s="200">
        <f>COUNTIFS(운전자별!$C:$C,숨김!AD$3,운전자별!$A:$A,숨김!$W95,운전자별!$F:$F,숨김!$X95)</f>
        <v>0</v>
      </c>
      <c r="AE95" s="200">
        <f>COUNTIFS(운전자별!$C:$C,숨김!AE$3,운전자별!$A:$A,숨김!$W95,운전자별!$F:$F,숨김!$X95)</f>
        <v>0</v>
      </c>
      <c r="AF95" s="200">
        <f>COUNTIFS(운전자별!$C:$C,숨김!AF$3,운전자별!$A:$A,숨김!$W95,운전자별!$F:$F,숨김!$X95)</f>
        <v>0</v>
      </c>
      <c r="AG95" s="200">
        <f>COUNTIFS(운전자별!$C:$C,숨김!AG$3,운전자별!$A:$A,숨김!$W95,운전자별!$F:$F,숨김!$X95)</f>
        <v>0</v>
      </c>
      <c r="AH95" s="200">
        <f>COUNTIFS(운전자별!$C:$C,숨김!AH$3,운전자별!$A:$A,숨김!$W95,운전자별!$F:$F,숨김!$X95)</f>
        <v>0</v>
      </c>
      <c r="AI95" s="200">
        <f>COUNTIFS(운전자별!$C:$C,숨김!AI$3,운전자별!$A:$A,숨김!$W95,운전자별!$F:$F,숨김!$X95)</f>
        <v>0</v>
      </c>
      <c r="AJ95" s="204">
        <v>0.97922002523052198</v>
      </c>
      <c r="AK95" s="199" t="s">
        <v>69</v>
      </c>
      <c r="AL95" s="199">
        <v>19</v>
      </c>
      <c r="AM95" s="199" t="s">
        <v>532</v>
      </c>
      <c r="AN95" s="205" t="s">
        <v>533</v>
      </c>
      <c r="AO95" s="206">
        <v>92</v>
      </c>
      <c r="AP95" s="206" cm="1">
        <f t="array" ref="AP95">SUM(($W$4:$W$900=W95)*($AO$4:$AO$900&lt;AO95))+1</f>
        <v>4</v>
      </c>
      <c r="AQ95" s="206" t="str">
        <f t="shared" si="2"/>
        <v>성원운수4</v>
      </c>
      <c r="AS95" s="194" t="s">
        <v>160</v>
      </c>
      <c r="AT95" s="195" t="s">
        <v>99</v>
      </c>
      <c r="AU95" s="194">
        <v>1</v>
      </c>
      <c r="AV95" s="207">
        <v>7.700120221722459E-2</v>
      </c>
      <c r="AW95" s="207">
        <v>0.38633943356701467</v>
      </c>
      <c r="AX95" s="207">
        <v>0.24308617180541264</v>
      </c>
      <c r="AY95" s="208">
        <v>10.917</v>
      </c>
      <c r="AZ95" s="208">
        <v>0.41859857383465887</v>
      </c>
      <c r="BA95" s="208">
        <v>45.836543834895146</v>
      </c>
      <c r="BB95" s="208">
        <v>2.3554642024330108</v>
      </c>
    </row>
    <row r="96" spans="23:54" ht="16.5">
      <c r="W96" s="200" t="s">
        <v>164</v>
      </c>
      <c r="X96" s="200" t="s">
        <v>260</v>
      </c>
      <c r="Y96" s="201" t="s">
        <v>260</v>
      </c>
      <c r="Z96" s="202">
        <v>5</v>
      </c>
      <c r="AA96" s="199">
        <v>11</v>
      </c>
      <c r="AB96" s="203">
        <v>0.91666666666666663</v>
      </c>
      <c r="AC96" s="200">
        <f>COUNTIFS(운전자별!$C:$C,숨김!AC$3,운전자별!$A:$A,숨김!$W96,운전자별!$F:$F,숨김!$X96)</f>
        <v>0</v>
      </c>
      <c r="AD96" s="200">
        <f>COUNTIFS(운전자별!$C:$C,숨김!AD$3,운전자별!$A:$A,숨김!$W96,운전자별!$F:$F,숨김!$X96)</f>
        <v>0</v>
      </c>
      <c r="AE96" s="200">
        <f>COUNTIFS(운전자별!$C:$C,숨김!AE$3,운전자별!$A:$A,숨김!$W96,운전자별!$F:$F,숨김!$X96)</f>
        <v>0</v>
      </c>
      <c r="AF96" s="200">
        <f>COUNTIFS(운전자별!$C:$C,숨김!AF$3,운전자별!$A:$A,숨김!$W96,운전자별!$F:$F,숨김!$X96)</f>
        <v>0</v>
      </c>
      <c r="AG96" s="200">
        <f>COUNTIFS(운전자별!$C:$C,숨김!AG$3,운전자별!$A:$A,숨김!$W96,운전자별!$F:$F,숨김!$X96)</f>
        <v>0</v>
      </c>
      <c r="AH96" s="200">
        <f>COUNTIFS(운전자별!$C:$C,숨김!AH$3,운전자별!$A:$A,숨김!$W96,운전자별!$F:$F,숨김!$X96)</f>
        <v>0</v>
      </c>
      <c r="AI96" s="200">
        <f>COUNTIFS(운전자별!$C:$C,숨김!AI$3,운전자별!$A:$A,숨김!$W96,운전자별!$F:$F,숨김!$X96)</f>
        <v>0</v>
      </c>
      <c r="AJ96" s="204">
        <v>0.90227378479363929</v>
      </c>
      <c r="AK96" s="199" t="s">
        <v>71</v>
      </c>
      <c r="AL96" s="199">
        <v>56</v>
      </c>
      <c r="AM96" s="199" t="s">
        <v>534</v>
      </c>
      <c r="AN96" s="205" t="s">
        <v>535</v>
      </c>
      <c r="AO96" s="206">
        <v>93</v>
      </c>
      <c r="AP96" s="206" cm="1">
        <f t="array" ref="AP96">SUM(($W$4:$W$900=W96)*($AO$4:$AO$900&lt;AO96))+1</f>
        <v>5</v>
      </c>
      <c r="AQ96" s="206" t="str">
        <f t="shared" si="2"/>
        <v>성원운수5</v>
      </c>
      <c r="AS96" s="194" t="s">
        <v>160</v>
      </c>
      <c r="AT96" s="195" t="s">
        <v>100</v>
      </c>
      <c r="AU96" s="194">
        <v>1</v>
      </c>
      <c r="AV96" s="207">
        <v>5.734723681084624E-2</v>
      </c>
      <c r="AW96" s="207">
        <v>0.37307690390580706</v>
      </c>
      <c r="AX96" s="207">
        <v>0.22424658705077552</v>
      </c>
      <c r="AY96" s="208">
        <v>12.967111111111107</v>
      </c>
      <c r="AZ96" s="208">
        <v>2.1380090915668117</v>
      </c>
      <c r="BA96" s="208">
        <v>34.857583329380638</v>
      </c>
      <c r="BB96" s="208">
        <v>1.9696743148950608</v>
      </c>
    </row>
    <row r="97" spans="23:54" ht="16.5">
      <c r="W97" s="200" t="s">
        <v>164</v>
      </c>
      <c r="X97" s="200" t="s">
        <v>261</v>
      </c>
      <c r="Y97" s="201" t="s">
        <v>261</v>
      </c>
      <c r="Z97" s="202">
        <v>2</v>
      </c>
      <c r="AA97" s="199">
        <v>3</v>
      </c>
      <c r="AB97" s="203">
        <v>0.625</v>
      </c>
      <c r="AC97" s="200">
        <f>COUNTIFS(운전자별!$C:$C,숨김!AC$3,운전자별!$A:$A,숨김!$W97,운전자별!$F:$F,숨김!$X97)</f>
        <v>0</v>
      </c>
      <c r="AD97" s="200">
        <f>COUNTIFS(운전자별!$C:$C,숨김!AD$3,운전자별!$A:$A,숨김!$W97,운전자별!$F:$F,숨김!$X97)</f>
        <v>0</v>
      </c>
      <c r="AE97" s="200">
        <f>COUNTIFS(운전자별!$C:$C,숨김!AE$3,운전자별!$A:$A,숨김!$W97,운전자별!$F:$F,숨김!$X97)</f>
        <v>0</v>
      </c>
      <c r="AF97" s="200">
        <f>COUNTIFS(운전자별!$C:$C,숨김!AF$3,운전자별!$A:$A,숨김!$W97,운전자별!$F:$F,숨김!$X97)</f>
        <v>0</v>
      </c>
      <c r="AG97" s="200">
        <f>COUNTIFS(운전자별!$C:$C,숨김!AG$3,운전자별!$A:$A,숨김!$W97,운전자별!$F:$F,숨김!$X97)</f>
        <v>0</v>
      </c>
      <c r="AH97" s="200">
        <f>COUNTIFS(운전자별!$C:$C,숨김!AH$3,운전자별!$A:$A,숨김!$W97,운전자별!$F:$F,숨김!$X97)</f>
        <v>0</v>
      </c>
      <c r="AI97" s="200">
        <f>COUNTIFS(운전자별!$C:$C,숨김!AI$3,운전자별!$A:$A,숨김!$W97,운전자별!$F:$F,숨김!$X97)</f>
        <v>0</v>
      </c>
      <c r="AJ97" s="204">
        <v>0.94771741765233974</v>
      </c>
      <c r="AK97" s="199" t="s">
        <v>71</v>
      </c>
      <c r="AL97" s="199">
        <v>6</v>
      </c>
      <c r="AM97" s="199" t="s">
        <v>536</v>
      </c>
      <c r="AN97" s="205" t="s">
        <v>537</v>
      </c>
      <c r="AO97" s="206">
        <v>94</v>
      </c>
      <c r="AP97" s="206" cm="1">
        <f t="array" ref="AP97">SUM(($W$4:$W$900=W97)*($AO$4:$AO$900&lt;AO97))+1</f>
        <v>6</v>
      </c>
      <c r="AQ97" s="206" t="str">
        <f t="shared" si="2"/>
        <v>성원운수6</v>
      </c>
      <c r="AS97" s="194" t="s">
        <v>146</v>
      </c>
      <c r="AT97" s="195" t="s">
        <v>241</v>
      </c>
      <c r="AU97" s="194">
        <v>1</v>
      </c>
      <c r="AV97" s="207">
        <v>5.2326895699666899E-2</v>
      </c>
      <c r="AW97" s="207">
        <v>0.42362128933659549</v>
      </c>
      <c r="AX97" s="207">
        <v>0.2605035975057351</v>
      </c>
      <c r="AY97" s="208">
        <v>15.039499999999999</v>
      </c>
      <c r="AZ97" s="208">
        <v>0.23929349248961054</v>
      </c>
      <c r="BA97" s="208">
        <v>36.242087135244653</v>
      </c>
      <c r="BB97" s="208">
        <v>2.6294773782250944</v>
      </c>
    </row>
    <row r="98" spans="23:54" ht="16.5">
      <c r="W98" s="200" t="s">
        <v>148</v>
      </c>
      <c r="X98" s="200" t="s">
        <v>262</v>
      </c>
      <c r="Y98" s="201" t="s">
        <v>262</v>
      </c>
      <c r="Z98" s="202">
        <v>21</v>
      </c>
      <c r="AA98" s="199">
        <v>50</v>
      </c>
      <c r="AB98" s="203">
        <v>0.99206349206349209</v>
      </c>
      <c r="AC98" s="200">
        <f>COUNTIFS(운전자별!$C:$C,숨김!AC$3,운전자별!$A:$A,숨김!$W98,운전자별!$F:$F,숨김!$X98)</f>
        <v>0</v>
      </c>
      <c r="AD98" s="200">
        <f>COUNTIFS(운전자별!$C:$C,숨김!AD$3,운전자별!$A:$A,숨김!$W98,운전자별!$F:$F,숨김!$X98)</f>
        <v>0</v>
      </c>
      <c r="AE98" s="200">
        <f>COUNTIFS(운전자별!$C:$C,숨김!AE$3,운전자별!$A:$A,숨김!$W98,운전자별!$F:$F,숨김!$X98)</f>
        <v>0</v>
      </c>
      <c r="AF98" s="200">
        <f>COUNTIFS(운전자별!$C:$C,숨김!AF$3,운전자별!$A:$A,숨김!$W98,운전자별!$F:$F,숨김!$X98)</f>
        <v>0</v>
      </c>
      <c r="AG98" s="200">
        <f>COUNTIFS(운전자별!$C:$C,숨김!AG$3,운전자별!$A:$A,숨김!$W98,운전자별!$F:$F,숨김!$X98)</f>
        <v>0</v>
      </c>
      <c r="AH98" s="200">
        <f>COUNTIFS(운전자별!$C:$C,숨김!AH$3,운전자별!$A:$A,숨김!$W98,운전자별!$F:$F,숨김!$X98)</f>
        <v>0</v>
      </c>
      <c r="AI98" s="200">
        <f>COUNTIFS(운전자별!$C:$C,숨김!AI$3,운전자별!$A:$A,숨김!$W98,운전자별!$F:$F,숨김!$X98)</f>
        <v>0</v>
      </c>
      <c r="AJ98" s="204">
        <v>0.94919384520345185</v>
      </c>
      <c r="AK98" s="199" t="s">
        <v>71</v>
      </c>
      <c r="AL98" s="199">
        <v>1</v>
      </c>
      <c r="AM98" s="199" t="s">
        <v>538</v>
      </c>
      <c r="AN98" s="205" t="s">
        <v>539</v>
      </c>
      <c r="AO98" s="206">
        <v>95</v>
      </c>
      <c r="AP98" s="206" cm="1">
        <f t="array" ref="AP98">SUM(($W$4:$W$900=W98)*($AO$4:$AO$900&lt;AO98))+1</f>
        <v>1</v>
      </c>
      <c r="AQ98" s="206" t="str">
        <f t="shared" si="2"/>
        <v>세운교통1</v>
      </c>
      <c r="AS98" s="194" t="s">
        <v>146</v>
      </c>
      <c r="AT98" s="195" t="s">
        <v>242</v>
      </c>
      <c r="AU98" s="194">
        <v>1</v>
      </c>
      <c r="AV98" s="207">
        <v>5.9768051555742871E-2</v>
      </c>
      <c r="AW98" s="207">
        <v>0.38269113657295784</v>
      </c>
      <c r="AX98" s="207">
        <v>0.24479744823139968</v>
      </c>
      <c r="AY98" s="208">
        <v>12.159600000000001</v>
      </c>
      <c r="AZ98" s="208">
        <v>0.46799512161885232</v>
      </c>
      <c r="BA98" s="208">
        <v>11.169483569303274</v>
      </c>
      <c r="BB98" s="208">
        <v>2.3218651664230592</v>
      </c>
    </row>
    <row r="99" spans="23:54" ht="16.5">
      <c r="W99" s="200" t="s">
        <v>148</v>
      </c>
      <c r="X99" s="200" t="s">
        <v>263</v>
      </c>
      <c r="Y99" s="201" t="s">
        <v>263</v>
      </c>
      <c r="Z99" s="202">
        <v>14</v>
      </c>
      <c r="AA99" s="199">
        <v>39</v>
      </c>
      <c r="AB99" s="203">
        <v>1.1607142857142856</v>
      </c>
      <c r="AC99" s="200">
        <f>COUNTIFS(운전자별!$C:$C,숨김!AC$3,운전자별!$A:$A,숨김!$W99,운전자별!$F:$F,숨김!$X99)</f>
        <v>0</v>
      </c>
      <c r="AD99" s="200">
        <f>COUNTIFS(운전자별!$C:$C,숨김!AD$3,운전자별!$A:$A,숨김!$W99,운전자별!$F:$F,숨김!$X99)</f>
        <v>0</v>
      </c>
      <c r="AE99" s="200">
        <f>COUNTIFS(운전자별!$C:$C,숨김!AE$3,운전자별!$A:$A,숨김!$W99,운전자별!$F:$F,숨김!$X99)</f>
        <v>0</v>
      </c>
      <c r="AF99" s="200">
        <f>COUNTIFS(운전자별!$C:$C,숨김!AF$3,운전자별!$A:$A,숨김!$W99,운전자별!$F:$F,숨김!$X99)</f>
        <v>0</v>
      </c>
      <c r="AG99" s="200">
        <f>COUNTIFS(운전자별!$C:$C,숨김!AG$3,운전자별!$A:$A,숨김!$W99,운전자별!$F:$F,숨김!$X99)</f>
        <v>0</v>
      </c>
      <c r="AH99" s="200">
        <f>COUNTIFS(운전자별!$C:$C,숨김!AH$3,운전자별!$A:$A,숨김!$W99,운전자별!$F:$F,숨김!$X99)</f>
        <v>0</v>
      </c>
      <c r="AI99" s="200">
        <f>COUNTIFS(운전자별!$C:$C,숨김!AI$3,운전자별!$A:$A,숨김!$W99,운전자별!$F:$F,숨김!$X99)</f>
        <v>0</v>
      </c>
      <c r="AJ99" s="204">
        <v>0.95328113497467126</v>
      </c>
      <c r="AK99" s="199" t="s">
        <v>69</v>
      </c>
      <c r="AL99" s="199">
        <v>62</v>
      </c>
      <c r="AM99" s="199" t="s">
        <v>540</v>
      </c>
      <c r="AN99" s="205" t="s">
        <v>541</v>
      </c>
      <c r="AO99" s="206">
        <v>96</v>
      </c>
      <c r="AP99" s="206" cm="1">
        <f t="array" ref="AP99">SUM(($W$4:$W$900=W99)*($AO$4:$AO$900&lt;AO99))+1</f>
        <v>2</v>
      </c>
      <c r="AQ99" s="206" t="str">
        <f t="shared" si="2"/>
        <v>세운교통2</v>
      </c>
      <c r="AS99" s="194" t="s">
        <v>146</v>
      </c>
      <c r="AT99" s="195" t="s">
        <v>243</v>
      </c>
      <c r="AU99" s="194">
        <v>1</v>
      </c>
      <c r="AV99" s="207">
        <v>3.9449744483962081E-2</v>
      </c>
      <c r="AW99" s="207">
        <v>0.42249972105649303</v>
      </c>
      <c r="AX99" s="207">
        <v>0.19381615121437445</v>
      </c>
      <c r="AY99" s="208">
        <v>9.1189999999999998</v>
      </c>
      <c r="AZ99" s="208">
        <v>0.47925448300281681</v>
      </c>
      <c r="BA99" s="208">
        <v>6.6249884415095268</v>
      </c>
      <c r="BB99" s="208">
        <v>1.5550116718724316</v>
      </c>
    </row>
    <row r="100" spans="23:54" ht="16.5">
      <c r="W100" s="200" t="s">
        <v>148</v>
      </c>
      <c r="X100" s="200" t="s">
        <v>264</v>
      </c>
      <c r="Y100" s="201" t="s">
        <v>264</v>
      </c>
      <c r="Z100" s="202">
        <v>10</v>
      </c>
      <c r="AA100" s="199">
        <v>26</v>
      </c>
      <c r="AB100" s="203">
        <v>1.0833333333333333</v>
      </c>
      <c r="AC100" s="200">
        <f>COUNTIFS(운전자별!$C:$C,숨김!AC$3,운전자별!$A:$A,숨김!$W100,운전자별!$F:$F,숨김!$X100)</f>
        <v>0</v>
      </c>
      <c r="AD100" s="200">
        <f>COUNTIFS(운전자별!$C:$C,숨김!AD$3,운전자별!$A:$A,숨김!$W100,운전자별!$F:$F,숨김!$X100)</f>
        <v>0</v>
      </c>
      <c r="AE100" s="200">
        <f>COUNTIFS(운전자별!$C:$C,숨김!AE$3,운전자별!$A:$A,숨김!$W100,운전자별!$F:$F,숨김!$X100)</f>
        <v>0</v>
      </c>
      <c r="AF100" s="200">
        <f>COUNTIFS(운전자별!$C:$C,숨김!AF$3,운전자별!$A:$A,숨김!$W100,운전자별!$F:$F,숨김!$X100)</f>
        <v>0</v>
      </c>
      <c r="AG100" s="200">
        <f>COUNTIFS(운전자별!$C:$C,숨김!AG$3,운전자별!$A:$A,숨김!$W100,운전자별!$F:$F,숨김!$X100)</f>
        <v>0</v>
      </c>
      <c r="AH100" s="200">
        <f>COUNTIFS(운전자별!$C:$C,숨김!AH$3,운전자별!$A:$A,숨김!$W100,운전자별!$F:$F,숨김!$X100)</f>
        <v>0</v>
      </c>
      <c r="AI100" s="200">
        <f>COUNTIFS(운전자별!$C:$C,숨김!AI$3,운전자별!$A:$A,숨김!$W100,운전자별!$F:$F,숨김!$X100)</f>
        <v>0</v>
      </c>
      <c r="AJ100" s="204">
        <v>0.9363377608993122</v>
      </c>
      <c r="AK100" s="199" t="s">
        <v>71</v>
      </c>
      <c r="AL100" s="199">
        <v>22</v>
      </c>
      <c r="AM100" s="199" t="s">
        <v>542</v>
      </c>
      <c r="AN100" s="205" t="s">
        <v>543</v>
      </c>
      <c r="AO100" s="206">
        <v>97</v>
      </c>
      <c r="AP100" s="206" cm="1">
        <f t="array" ref="AP100">SUM(($W$4:$W$900=W100)*($AO$4:$AO$900&lt;AO100))+1</f>
        <v>3</v>
      </c>
      <c r="AQ100" s="206" t="str">
        <f t="shared" si="2"/>
        <v>세운교통3</v>
      </c>
      <c r="AS100" s="194" t="s">
        <v>146</v>
      </c>
      <c r="AT100" s="195" t="s">
        <v>244</v>
      </c>
      <c r="AU100" s="194">
        <v>1</v>
      </c>
      <c r="AV100" s="207">
        <v>3.9473353927280741E-2</v>
      </c>
      <c r="AW100" s="207">
        <v>0.45918695475936067</v>
      </c>
      <c r="AX100" s="207">
        <v>0.17145877677005597</v>
      </c>
      <c r="AY100" s="208">
        <v>11.919500000000001</v>
      </c>
      <c r="AZ100" s="208">
        <v>0.67294489500685317</v>
      </c>
      <c r="BA100" s="208">
        <v>8.2838568765632346</v>
      </c>
      <c r="BB100" s="208">
        <v>2.1415616130439359</v>
      </c>
    </row>
    <row r="101" spans="23:54" ht="16.5">
      <c r="W101" s="200" t="s">
        <v>148</v>
      </c>
      <c r="X101" s="200" t="s">
        <v>265</v>
      </c>
      <c r="Y101" s="201" t="s">
        <v>265</v>
      </c>
      <c r="Z101" s="202">
        <v>14</v>
      </c>
      <c r="AA101" s="199">
        <v>31</v>
      </c>
      <c r="AB101" s="203">
        <v>0.92261904761904756</v>
      </c>
      <c r="AC101" s="200">
        <f>COUNTIFS(운전자별!$C:$C,숨김!AC$3,운전자별!$A:$A,숨김!$W101,운전자별!$F:$F,숨김!$X101)</f>
        <v>0</v>
      </c>
      <c r="AD101" s="200">
        <f>COUNTIFS(운전자별!$C:$C,숨김!AD$3,운전자별!$A:$A,숨김!$W101,운전자별!$F:$F,숨김!$X101)</f>
        <v>0</v>
      </c>
      <c r="AE101" s="200">
        <f>COUNTIFS(운전자별!$C:$C,숨김!AE$3,운전자별!$A:$A,숨김!$W101,운전자별!$F:$F,숨김!$X101)</f>
        <v>0</v>
      </c>
      <c r="AF101" s="200">
        <f>COUNTIFS(운전자별!$C:$C,숨김!AF$3,운전자별!$A:$A,숨김!$W101,운전자별!$F:$F,숨김!$X101)</f>
        <v>0</v>
      </c>
      <c r="AG101" s="200">
        <f>COUNTIFS(운전자별!$C:$C,숨김!AG$3,운전자별!$A:$A,숨김!$W101,운전자별!$F:$F,숨김!$X101)</f>
        <v>0</v>
      </c>
      <c r="AH101" s="200">
        <f>COUNTIFS(운전자별!$C:$C,숨김!AH$3,운전자별!$A:$A,숨김!$W101,운전자별!$F:$F,숨김!$X101)</f>
        <v>0</v>
      </c>
      <c r="AI101" s="200">
        <f>COUNTIFS(운전자별!$C:$C,숨김!AI$3,운전자별!$A:$A,숨김!$W101,운전자별!$F:$F,숨김!$X101)</f>
        <v>0</v>
      </c>
      <c r="AJ101" s="204">
        <v>0.96668395828435572</v>
      </c>
      <c r="AK101" s="199" t="s">
        <v>69</v>
      </c>
      <c r="AL101" s="199">
        <v>37</v>
      </c>
      <c r="AM101" s="199" t="s">
        <v>544</v>
      </c>
      <c r="AN101" s="205" t="s">
        <v>545</v>
      </c>
      <c r="AO101" s="206">
        <v>98</v>
      </c>
      <c r="AP101" s="206" cm="1">
        <f t="array" ref="AP101">SUM(($W$4:$W$900=W101)*($AO$4:$AO$900&lt;AO101))+1</f>
        <v>4</v>
      </c>
      <c r="AQ101" s="206" t="str">
        <f t="shared" si="2"/>
        <v>세운교통4</v>
      </c>
      <c r="AS101" s="194" t="s">
        <v>146</v>
      </c>
      <c r="AT101" s="195" t="s">
        <v>245</v>
      </c>
      <c r="AU101" s="194">
        <v>1</v>
      </c>
      <c r="AV101" s="207">
        <v>4.1126787682906972E-2</v>
      </c>
      <c r="AW101" s="207">
        <v>0.46715094861859635</v>
      </c>
      <c r="AX101" s="207">
        <v>0.1848548883389268</v>
      </c>
      <c r="AY101" s="208">
        <v>10.32075</v>
      </c>
      <c r="AZ101" s="208">
        <v>1.1589288468176044</v>
      </c>
      <c r="BA101" s="208">
        <v>10.820494084643574</v>
      </c>
      <c r="BB101" s="208">
        <v>2.050228208451323</v>
      </c>
    </row>
    <row r="102" spans="23:54" ht="16.5">
      <c r="W102" s="200" t="s">
        <v>148</v>
      </c>
      <c r="X102" s="200" t="s">
        <v>266</v>
      </c>
      <c r="Y102" s="201" t="s">
        <v>266</v>
      </c>
      <c r="Z102" s="202">
        <v>8</v>
      </c>
      <c r="AA102" s="199">
        <v>15</v>
      </c>
      <c r="AB102" s="203">
        <v>0.78125</v>
      </c>
      <c r="AC102" s="200">
        <f>COUNTIFS(운전자별!$C:$C,숨김!AC$3,운전자별!$A:$A,숨김!$W102,운전자별!$F:$F,숨김!$X102)</f>
        <v>0</v>
      </c>
      <c r="AD102" s="200">
        <f>COUNTIFS(운전자별!$C:$C,숨김!AD$3,운전자별!$A:$A,숨김!$W102,운전자별!$F:$F,숨김!$X102)</f>
        <v>0</v>
      </c>
      <c r="AE102" s="200">
        <f>COUNTIFS(운전자별!$C:$C,숨김!AE$3,운전자별!$A:$A,숨김!$W102,운전자별!$F:$F,숨김!$X102)</f>
        <v>0</v>
      </c>
      <c r="AF102" s="200">
        <f>COUNTIFS(운전자별!$C:$C,숨김!AF$3,운전자별!$A:$A,숨김!$W102,운전자별!$F:$F,숨김!$X102)</f>
        <v>0</v>
      </c>
      <c r="AG102" s="200">
        <f>COUNTIFS(운전자별!$C:$C,숨김!AG$3,운전자별!$A:$A,숨김!$W102,운전자별!$F:$F,숨김!$X102)</f>
        <v>0</v>
      </c>
      <c r="AH102" s="200">
        <f>COUNTIFS(운전자별!$C:$C,숨김!AH$3,운전자별!$A:$A,숨김!$W102,운전자별!$F:$F,숨김!$X102)</f>
        <v>0</v>
      </c>
      <c r="AI102" s="200">
        <f>COUNTIFS(운전자별!$C:$C,숨김!AI$3,운전자별!$A:$A,숨김!$W102,운전자별!$F:$F,숨김!$X102)</f>
        <v>0</v>
      </c>
      <c r="AJ102" s="204">
        <v>0.87904186999975809</v>
      </c>
      <c r="AK102" s="199" t="s">
        <v>72</v>
      </c>
      <c r="AL102" s="199">
        <v>17</v>
      </c>
      <c r="AM102" s="199" t="s">
        <v>546</v>
      </c>
      <c r="AN102" s="205" t="s">
        <v>547</v>
      </c>
      <c r="AO102" s="206">
        <v>99</v>
      </c>
      <c r="AP102" s="206" cm="1">
        <f t="array" ref="AP102">SUM(($W$4:$W$900=W102)*($AO$4:$AO$900&lt;AO102))+1</f>
        <v>5</v>
      </c>
      <c r="AQ102" s="206" t="str">
        <f t="shared" si="2"/>
        <v>세운교통5</v>
      </c>
      <c r="AS102" s="194" t="s">
        <v>146</v>
      </c>
      <c r="AT102" s="195" t="s">
        <v>246</v>
      </c>
      <c r="AU102" s="194">
        <v>1</v>
      </c>
      <c r="AV102" s="207">
        <v>6.4072666659333602E-2</v>
      </c>
      <c r="AW102" s="207">
        <v>0.42049803061579716</v>
      </c>
      <c r="AX102" s="207">
        <v>0.19508423581925852</v>
      </c>
      <c r="AY102" s="208">
        <v>15.284600000000001</v>
      </c>
      <c r="AZ102" s="208">
        <v>0.42496225637959645</v>
      </c>
      <c r="BA102" s="208">
        <v>22.250758142625433</v>
      </c>
      <c r="BB102" s="208">
        <v>2.515684608016763</v>
      </c>
    </row>
    <row r="103" spans="23:54" ht="16.5">
      <c r="W103" s="200" t="s">
        <v>145</v>
      </c>
      <c r="X103" s="200" t="s">
        <v>267</v>
      </c>
      <c r="Y103" s="201" t="s">
        <v>267</v>
      </c>
      <c r="Z103" s="202">
        <v>21</v>
      </c>
      <c r="AA103" s="199">
        <v>56</v>
      </c>
      <c r="AB103" s="203">
        <v>1.1111111111111112</v>
      </c>
      <c r="AC103" s="200">
        <f>COUNTIFS(운전자별!$C:$C,숨김!AC$3,운전자별!$A:$A,숨김!$W103,운전자별!$F:$F,숨김!$X103)</f>
        <v>0</v>
      </c>
      <c r="AD103" s="200">
        <f>COUNTIFS(운전자별!$C:$C,숨김!AD$3,운전자별!$A:$A,숨김!$W103,운전자별!$F:$F,숨김!$X103)</f>
        <v>0</v>
      </c>
      <c r="AE103" s="200">
        <f>COUNTIFS(운전자별!$C:$C,숨김!AE$3,운전자별!$A:$A,숨김!$W103,운전자별!$F:$F,숨김!$X103)</f>
        <v>0</v>
      </c>
      <c r="AF103" s="200">
        <f>COUNTIFS(운전자별!$C:$C,숨김!AF$3,운전자별!$A:$A,숨김!$W103,운전자별!$F:$F,숨김!$X103)</f>
        <v>0</v>
      </c>
      <c r="AG103" s="200">
        <f>COUNTIFS(운전자별!$C:$C,숨김!AG$3,운전자별!$A:$A,숨김!$W103,운전자별!$F:$F,숨김!$X103)</f>
        <v>0</v>
      </c>
      <c r="AH103" s="200">
        <f>COUNTIFS(운전자별!$C:$C,숨김!AH$3,운전자별!$A:$A,숨김!$W103,운전자별!$F:$F,숨김!$X103)</f>
        <v>0</v>
      </c>
      <c r="AI103" s="200">
        <f>COUNTIFS(운전자별!$C:$C,숨김!AI$3,운전자별!$A:$A,숨김!$W103,운전자별!$F:$F,숨김!$X103)</f>
        <v>0</v>
      </c>
      <c r="AJ103" s="204">
        <v>0.97168148988064862</v>
      </c>
      <c r="AK103" s="199" t="s">
        <v>69</v>
      </c>
      <c r="AL103" s="199">
        <v>26</v>
      </c>
      <c r="AM103" s="199" t="s">
        <v>548</v>
      </c>
      <c r="AN103" s="205" t="s">
        <v>549</v>
      </c>
      <c r="AO103" s="206">
        <v>100</v>
      </c>
      <c r="AP103" s="206" cm="1">
        <f t="array" ref="AP103">SUM(($W$4:$W$900=W103)*($AO$4:$AO$900&lt;AO103))+1</f>
        <v>1</v>
      </c>
      <c r="AQ103" s="206" t="str">
        <f t="shared" si="2"/>
        <v>송도버스1</v>
      </c>
      <c r="AS103" s="194" t="s">
        <v>146</v>
      </c>
      <c r="AT103" s="195" t="s">
        <v>100</v>
      </c>
      <c r="AU103" s="194">
        <v>1</v>
      </c>
      <c r="AV103" s="207">
        <v>5.3317180057215717E-2</v>
      </c>
      <c r="AW103" s="207">
        <v>0.41409087607641576</v>
      </c>
      <c r="AX103" s="207">
        <v>0.22028386579979198</v>
      </c>
      <c r="AY103" s="208">
        <v>12.577621621621624</v>
      </c>
      <c r="AZ103" s="208">
        <v>0.5277363372909224</v>
      </c>
      <c r="BA103" s="208">
        <v>14.763613674027775</v>
      </c>
      <c r="BB103" s="208">
        <v>2.2415680071713906</v>
      </c>
    </row>
    <row r="104" spans="23:54" ht="16.5">
      <c r="W104" s="200" t="s">
        <v>145</v>
      </c>
      <c r="X104" s="200" t="s">
        <v>268</v>
      </c>
      <c r="Y104" s="201" t="s">
        <v>268</v>
      </c>
      <c r="Z104" s="202">
        <v>40</v>
      </c>
      <c r="AA104" s="199">
        <v>87</v>
      </c>
      <c r="AB104" s="203">
        <v>0.90625</v>
      </c>
      <c r="AC104" s="200">
        <f>COUNTIFS(운전자별!$C:$C,숨김!AC$3,운전자별!$A:$A,숨김!$W104,운전자별!$F:$F,숨김!$X104)</f>
        <v>0</v>
      </c>
      <c r="AD104" s="200">
        <f>COUNTIFS(운전자별!$C:$C,숨김!AD$3,운전자별!$A:$A,숨김!$W104,운전자별!$F:$F,숨김!$X104)</f>
        <v>0</v>
      </c>
      <c r="AE104" s="200">
        <f>COUNTIFS(운전자별!$C:$C,숨김!AE$3,운전자별!$A:$A,숨김!$W104,운전자별!$F:$F,숨김!$X104)</f>
        <v>0</v>
      </c>
      <c r="AF104" s="200">
        <f>COUNTIFS(운전자별!$C:$C,숨김!AF$3,운전자별!$A:$A,숨김!$W104,운전자별!$F:$F,숨김!$X104)</f>
        <v>0</v>
      </c>
      <c r="AG104" s="200">
        <f>COUNTIFS(운전자별!$C:$C,숨김!AG$3,운전자별!$A:$A,숨김!$W104,운전자별!$F:$F,숨김!$X104)</f>
        <v>0</v>
      </c>
      <c r="AH104" s="200">
        <f>COUNTIFS(운전자별!$C:$C,숨김!AH$3,운전자별!$A:$A,숨김!$W104,운전자별!$F:$F,숨김!$X104)</f>
        <v>0</v>
      </c>
      <c r="AI104" s="200">
        <f>COUNTIFS(운전자별!$C:$C,숨김!AI$3,운전자별!$A:$A,숨김!$W104,운전자별!$F:$F,숨김!$X104)</f>
        <v>0</v>
      </c>
      <c r="AJ104" s="204">
        <v>0.96731154025607924</v>
      </c>
      <c r="AK104" s="199" t="s">
        <v>69</v>
      </c>
      <c r="AL104" s="199">
        <v>35</v>
      </c>
      <c r="AM104" s="199" t="s">
        <v>550</v>
      </c>
      <c r="AN104" s="205" t="s">
        <v>551</v>
      </c>
      <c r="AO104" s="206">
        <v>101</v>
      </c>
      <c r="AP104" s="206" cm="1">
        <f t="array" ref="AP104">SUM(($W$4:$W$900=W104)*($AO$4:$AO$900&lt;AO104))+1</f>
        <v>2</v>
      </c>
      <c r="AQ104" s="206" t="str">
        <f t="shared" si="2"/>
        <v>송도버스2</v>
      </c>
      <c r="AS104" s="194" t="s">
        <v>165</v>
      </c>
      <c r="AT104" s="195" t="s">
        <v>247</v>
      </c>
      <c r="AU104" s="194">
        <v>1</v>
      </c>
      <c r="AV104" s="207">
        <v>4.5170679275899753E-2</v>
      </c>
      <c r="AW104" s="207">
        <v>0.3293965805048838</v>
      </c>
      <c r="AX104" s="207">
        <v>0.21425965158410715</v>
      </c>
      <c r="AY104" s="208">
        <v>12.827500000000001</v>
      </c>
      <c r="AZ104" s="208">
        <v>0.65605723899057378</v>
      </c>
      <c r="BA104" s="208">
        <v>30.465412505220957</v>
      </c>
      <c r="BB104" s="208">
        <v>2.6118114791221063</v>
      </c>
    </row>
    <row r="105" spans="23:54" ht="16.5">
      <c r="W105" s="200" t="s">
        <v>158</v>
      </c>
      <c r="X105" s="200" t="s">
        <v>269</v>
      </c>
      <c r="Y105" s="201" t="s">
        <v>269</v>
      </c>
      <c r="Z105" s="202">
        <v>17</v>
      </c>
      <c r="AA105" s="199">
        <v>45</v>
      </c>
      <c r="AB105" s="203">
        <v>1.1029411764705883</v>
      </c>
      <c r="AC105" s="200">
        <f>COUNTIFS(운전자별!$C:$C,숨김!AC$3,운전자별!$A:$A,숨김!$W105,운전자별!$F:$F,숨김!$X105)</f>
        <v>0</v>
      </c>
      <c r="AD105" s="200">
        <f>COUNTIFS(운전자별!$C:$C,숨김!AD$3,운전자별!$A:$A,숨김!$W105,운전자별!$F:$F,숨김!$X105)</f>
        <v>0</v>
      </c>
      <c r="AE105" s="200">
        <f>COUNTIFS(운전자별!$C:$C,숨김!AE$3,운전자별!$A:$A,숨김!$W105,운전자별!$F:$F,숨김!$X105)</f>
        <v>0</v>
      </c>
      <c r="AF105" s="200">
        <f>COUNTIFS(운전자별!$C:$C,숨김!AF$3,운전자별!$A:$A,숨김!$W105,운전자별!$F:$F,숨김!$X105)</f>
        <v>0</v>
      </c>
      <c r="AG105" s="200">
        <f>COUNTIFS(운전자별!$C:$C,숨김!AG$3,운전자별!$A:$A,숨김!$W105,운전자별!$F:$F,숨김!$X105)</f>
        <v>0</v>
      </c>
      <c r="AH105" s="200">
        <f>COUNTIFS(운전자별!$C:$C,숨김!AH$3,운전자별!$A:$A,숨김!$W105,운전자별!$F:$F,숨김!$X105)</f>
        <v>0</v>
      </c>
      <c r="AI105" s="200">
        <f>COUNTIFS(운전자별!$C:$C,숨김!AI$3,운전자별!$A:$A,숨김!$W105,운전자별!$F:$F,숨김!$X105)</f>
        <v>0</v>
      </c>
      <c r="AJ105" s="204">
        <v>0.93961722701294437</v>
      </c>
      <c r="AK105" s="199" t="s">
        <v>71</v>
      </c>
      <c r="AL105" s="199">
        <v>14</v>
      </c>
      <c r="AM105" s="199" t="s">
        <v>552</v>
      </c>
      <c r="AN105" s="205" t="s">
        <v>553</v>
      </c>
      <c r="AO105" s="206">
        <v>102</v>
      </c>
      <c r="AP105" s="206" cm="1">
        <f t="array" ref="AP105">SUM(($W$4:$W$900=W105)*($AO$4:$AO$900&lt;AO105))+1</f>
        <v>1</v>
      </c>
      <c r="AQ105" s="206" t="str">
        <f t="shared" si="2"/>
        <v>시영운수1</v>
      </c>
      <c r="AS105" s="194" t="s">
        <v>165</v>
      </c>
      <c r="AT105" s="195" t="s">
        <v>248</v>
      </c>
      <c r="AU105" s="194">
        <v>1</v>
      </c>
      <c r="AV105" s="207">
        <v>3.2506686770411602E-2</v>
      </c>
      <c r="AW105" s="207">
        <v>0.31484580574628168</v>
      </c>
      <c r="AX105" s="207">
        <v>0.14498791059614116</v>
      </c>
      <c r="AY105" s="208">
        <v>8.0815000000000001</v>
      </c>
      <c r="AZ105" s="208">
        <v>0.11280523936541875</v>
      </c>
      <c r="BA105" s="208">
        <v>9.6614369715323356</v>
      </c>
      <c r="BB105" s="208">
        <v>2.3937812163851038</v>
      </c>
    </row>
    <row r="106" spans="23:54" ht="16.5">
      <c r="W106" s="200" t="s">
        <v>158</v>
      </c>
      <c r="X106" s="200" t="s">
        <v>270</v>
      </c>
      <c r="Y106" s="201" t="s">
        <v>270</v>
      </c>
      <c r="Z106" s="202">
        <v>9</v>
      </c>
      <c r="AA106" s="199">
        <v>17</v>
      </c>
      <c r="AB106" s="203">
        <v>0.78703703703703709</v>
      </c>
      <c r="AC106" s="200">
        <f>COUNTIFS(운전자별!$C:$C,숨김!AC$3,운전자별!$A:$A,숨김!$W106,운전자별!$F:$F,숨김!$X106)</f>
        <v>0</v>
      </c>
      <c r="AD106" s="200">
        <f>COUNTIFS(운전자별!$C:$C,숨김!AD$3,운전자별!$A:$A,숨김!$W106,운전자별!$F:$F,숨김!$X106)</f>
        <v>0</v>
      </c>
      <c r="AE106" s="200">
        <f>COUNTIFS(운전자별!$C:$C,숨김!AE$3,운전자별!$A:$A,숨김!$W106,운전자별!$F:$F,숨김!$X106)</f>
        <v>0</v>
      </c>
      <c r="AF106" s="200">
        <f>COUNTIFS(운전자별!$C:$C,숨김!AF$3,운전자별!$A:$A,숨김!$W106,운전자별!$F:$F,숨김!$X106)</f>
        <v>0</v>
      </c>
      <c r="AG106" s="200">
        <f>COUNTIFS(운전자별!$C:$C,숨김!AG$3,운전자별!$A:$A,숨김!$W106,운전자별!$F:$F,숨김!$X106)</f>
        <v>0</v>
      </c>
      <c r="AH106" s="200">
        <f>COUNTIFS(운전자별!$C:$C,숨김!AH$3,운전자별!$A:$A,숨김!$W106,운전자별!$F:$F,숨김!$X106)</f>
        <v>0</v>
      </c>
      <c r="AI106" s="200">
        <f>COUNTIFS(운전자별!$C:$C,숨김!AI$3,운전자별!$A:$A,숨김!$W106,운전자별!$F:$F,숨김!$X106)</f>
        <v>0</v>
      </c>
      <c r="AJ106" s="204">
        <v>0.91959398243052315</v>
      </c>
      <c r="AK106" s="199" t="s">
        <v>71</v>
      </c>
      <c r="AL106" s="199">
        <v>45</v>
      </c>
      <c r="AM106" s="199" t="s">
        <v>554</v>
      </c>
      <c r="AN106" s="205" t="s">
        <v>555</v>
      </c>
      <c r="AO106" s="206">
        <v>103</v>
      </c>
      <c r="AP106" s="206" cm="1">
        <f t="array" ref="AP106">SUM(($W$4:$W$900=W106)*($AO$4:$AO$900&lt;AO106))+1</f>
        <v>2</v>
      </c>
      <c r="AQ106" s="206" t="str">
        <f t="shared" si="2"/>
        <v>시영운수2</v>
      </c>
      <c r="AS106" s="194" t="s">
        <v>165</v>
      </c>
      <c r="AT106" s="195" t="s">
        <v>249</v>
      </c>
      <c r="AU106" s="194">
        <v>1</v>
      </c>
      <c r="AV106" s="207">
        <v>4.2058781607850988E-2</v>
      </c>
      <c r="AW106" s="207">
        <v>0.36368630379961553</v>
      </c>
      <c r="AX106" s="207">
        <v>0.22352034322506648</v>
      </c>
      <c r="AY106" s="208">
        <v>13.93990909090909</v>
      </c>
      <c r="AZ106" s="208">
        <v>1.1661930950873034</v>
      </c>
      <c r="BA106" s="208">
        <v>37.529204459999981</v>
      </c>
      <c r="BB106" s="208">
        <v>1.8371418147694605</v>
      </c>
    </row>
    <row r="107" spans="23:54" ht="16.5">
      <c r="W107" s="200" t="s">
        <v>158</v>
      </c>
      <c r="X107" s="200" t="s">
        <v>271</v>
      </c>
      <c r="Y107" s="201" t="s">
        <v>271</v>
      </c>
      <c r="Z107" s="202">
        <v>5</v>
      </c>
      <c r="AA107" s="199">
        <v>9</v>
      </c>
      <c r="AB107" s="203">
        <v>0.75</v>
      </c>
      <c r="AC107" s="200">
        <f>COUNTIFS(운전자별!$C:$C,숨김!AC$3,운전자별!$A:$A,숨김!$W107,운전자별!$F:$F,숨김!$X107)</f>
        <v>0</v>
      </c>
      <c r="AD107" s="200">
        <f>COUNTIFS(운전자별!$C:$C,숨김!AD$3,운전자별!$A:$A,숨김!$W107,운전자별!$F:$F,숨김!$X107)</f>
        <v>0</v>
      </c>
      <c r="AE107" s="200">
        <f>COUNTIFS(운전자별!$C:$C,숨김!AE$3,운전자별!$A:$A,숨김!$W107,운전자별!$F:$F,숨김!$X107)</f>
        <v>0</v>
      </c>
      <c r="AF107" s="200">
        <f>COUNTIFS(운전자별!$C:$C,숨김!AF$3,운전자별!$A:$A,숨김!$W107,운전자별!$F:$F,숨김!$X107)</f>
        <v>0</v>
      </c>
      <c r="AG107" s="200">
        <f>COUNTIFS(운전자별!$C:$C,숨김!AG$3,운전자별!$A:$A,숨김!$W107,운전자별!$F:$F,숨김!$X107)</f>
        <v>0</v>
      </c>
      <c r="AH107" s="200">
        <f>COUNTIFS(운전자별!$C:$C,숨김!AH$3,운전자별!$A:$A,숨김!$W107,운전자별!$F:$F,숨김!$X107)</f>
        <v>0</v>
      </c>
      <c r="AI107" s="200">
        <f>COUNTIFS(운전자별!$C:$C,숨김!AI$3,운전자별!$A:$A,숨김!$W107,운전자별!$F:$F,숨김!$X107)</f>
        <v>0</v>
      </c>
      <c r="AJ107" s="204">
        <v>1.0139791509210085</v>
      </c>
      <c r="AK107" s="199" t="s">
        <v>74</v>
      </c>
      <c r="AL107" s="199">
        <v>9</v>
      </c>
      <c r="AM107" s="199" t="s">
        <v>556</v>
      </c>
      <c r="AN107" s="205" t="s">
        <v>557</v>
      </c>
      <c r="AO107" s="206">
        <v>104</v>
      </c>
      <c r="AP107" s="206" cm="1">
        <f t="array" ref="AP107">SUM(($W$4:$W$900=W107)*($AO$4:$AO$900&lt;AO107))+1</f>
        <v>3</v>
      </c>
      <c r="AQ107" s="206" t="str">
        <f t="shared" si="2"/>
        <v>시영운수3</v>
      </c>
      <c r="AS107" s="194" t="s">
        <v>165</v>
      </c>
      <c r="AT107" s="195" t="s">
        <v>250</v>
      </c>
      <c r="AU107" s="194">
        <v>1</v>
      </c>
      <c r="AV107" s="207">
        <v>5.2353957859057207E-2</v>
      </c>
      <c r="AW107" s="207">
        <v>0.37754057494098547</v>
      </c>
      <c r="AX107" s="207">
        <v>0.22470300550749994</v>
      </c>
      <c r="AY107" s="208">
        <v>12.881050000000002</v>
      </c>
      <c r="AZ107" s="208">
        <v>0.98265306320230661</v>
      </c>
      <c r="BA107" s="208">
        <v>37.091396816838134</v>
      </c>
      <c r="BB107" s="208">
        <v>2.1654243624844201</v>
      </c>
    </row>
    <row r="108" spans="23:54" ht="16.5">
      <c r="W108" s="200" t="s">
        <v>151</v>
      </c>
      <c r="X108" s="200" t="s">
        <v>272</v>
      </c>
      <c r="Y108" s="201" t="s">
        <v>272</v>
      </c>
      <c r="Z108" s="202">
        <v>21</v>
      </c>
      <c r="AA108" s="199">
        <v>54</v>
      </c>
      <c r="AB108" s="203">
        <v>1.0714285714285714</v>
      </c>
      <c r="AC108" s="200">
        <f>COUNTIFS(운전자별!$C:$C,숨김!AC$3,운전자별!$A:$A,숨김!$W108,운전자별!$F:$F,숨김!$X108)</f>
        <v>0</v>
      </c>
      <c r="AD108" s="200">
        <f>COUNTIFS(운전자별!$C:$C,숨김!AD$3,운전자별!$A:$A,숨김!$W108,운전자별!$F:$F,숨김!$X108)</f>
        <v>0</v>
      </c>
      <c r="AE108" s="200">
        <f>COUNTIFS(운전자별!$C:$C,숨김!AE$3,운전자별!$A:$A,숨김!$W108,운전자별!$F:$F,숨김!$X108)</f>
        <v>0</v>
      </c>
      <c r="AF108" s="200">
        <f>COUNTIFS(운전자별!$C:$C,숨김!AF$3,운전자별!$A:$A,숨김!$W108,운전자별!$F:$F,숨김!$X108)</f>
        <v>0</v>
      </c>
      <c r="AG108" s="200">
        <f>COUNTIFS(운전자별!$C:$C,숨김!AG$3,운전자별!$A:$A,숨김!$W108,운전자별!$F:$F,숨김!$X108)</f>
        <v>0</v>
      </c>
      <c r="AH108" s="200">
        <f>COUNTIFS(운전자별!$C:$C,숨김!AH$3,운전자별!$A:$A,숨김!$W108,운전자별!$F:$F,숨김!$X108)</f>
        <v>0</v>
      </c>
      <c r="AI108" s="200">
        <f>COUNTIFS(운전자별!$C:$C,숨김!AI$3,운전자별!$A:$A,숨김!$W108,운전자별!$F:$F,숨김!$X108)</f>
        <v>0</v>
      </c>
      <c r="AJ108" s="204">
        <v>0.93888649846802763</v>
      </c>
      <c r="AK108" s="199" t="s">
        <v>71</v>
      </c>
      <c r="AL108" s="199">
        <v>15</v>
      </c>
      <c r="AM108" s="199" t="s">
        <v>558</v>
      </c>
      <c r="AN108" s="205" t="s">
        <v>559</v>
      </c>
      <c r="AO108" s="206">
        <v>105</v>
      </c>
      <c r="AP108" s="206" cm="1">
        <f t="array" ref="AP108">SUM(($W$4:$W$900=W108)*($AO$4:$AO$900&lt;AO108))+1</f>
        <v>1</v>
      </c>
      <c r="AQ108" s="206" t="str">
        <f t="shared" si="2"/>
        <v>신동아교통1</v>
      </c>
      <c r="AS108" s="194" t="s">
        <v>165</v>
      </c>
      <c r="AT108" s="195" t="s">
        <v>251</v>
      </c>
      <c r="AU108" s="194">
        <v>1</v>
      </c>
      <c r="AV108" s="207">
        <v>2.5633585183256022E-2</v>
      </c>
      <c r="AW108" s="207">
        <v>0.38923470783275249</v>
      </c>
      <c r="AX108" s="207">
        <v>0.23255125305302532</v>
      </c>
      <c r="AY108" s="208">
        <v>15.783809523809525</v>
      </c>
      <c r="AZ108" s="208">
        <v>1.9644000466982623</v>
      </c>
      <c r="BA108" s="208">
        <v>43.673864404563844</v>
      </c>
      <c r="BB108" s="208">
        <v>1.7880894057642993</v>
      </c>
    </row>
    <row r="109" spans="23:54" ht="16.5">
      <c r="W109" s="200" t="s">
        <v>151</v>
      </c>
      <c r="X109" s="200" t="s">
        <v>273</v>
      </c>
      <c r="Y109" s="201" t="s">
        <v>273</v>
      </c>
      <c r="Z109" s="202">
        <v>7</v>
      </c>
      <c r="AA109" s="199">
        <v>16</v>
      </c>
      <c r="AB109" s="203">
        <v>0.95238095238095233</v>
      </c>
      <c r="AC109" s="200">
        <f>COUNTIFS(운전자별!$C:$C,숨김!AC$3,운전자별!$A:$A,숨김!$W109,운전자별!$F:$F,숨김!$X109)</f>
        <v>0</v>
      </c>
      <c r="AD109" s="200">
        <f>COUNTIFS(운전자별!$C:$C,숨김!AD$3,운전자별!$A:$A,숨김!$W109,운전자별!$F:$F,숨김!$X109)</f>
        <v>0</v>
      </c>
      <c r="AE109" s="200">
        <f>COUNTIFS(운전자별!$C:$C,숨김!AE$3,운전자별!$A:$A,숨김!$W109,운전자별!$F:$F,숨김!$X109)</f>
        <v>0</v>
      </c>
      <c r="AF109" s="200">
        <f>COUNTIFS(운전자별!$C:$C,숨김!AF$3,운전자별!$A:$A,숨김!$W109,운전자별!$F:$F,숨김!$X109)</f>
        <v>0</v>
      </c>
      <c r="AG109" s="200">
        <f>COUNTIFS(운전자별!$C:$C,숨김!AG$3,운전자별!$A:$A,숨김!$W109,운전자별!$F:$F,숨김!$X109)</f>
        <v>0</v>
      </c>
      <c r="AH109" s="200">
        <f>COUNTIFS(운전자별!$C:$C,숨김!AH$3,운전자별!$A:$A,숨김!$W109,운전자별!$F:$F,숨김!$X109)</f>
        <v>0</v>
      </c>
      <c r="AI109" s="200">
        <f>COUNTIFS(운전자별!$C:$C,숨김!AI$3,운전자별!$A:$A,숨김!$W109,운전자별!$F:$F,숨김!$X109)</f>
        <v>0</v>
      </c>
      <c r="AJ109" s="204">
        <v>0.97839382138370035</v>
      </c>
      <c r="AK109" s="199" t="s">
        <v>69</v>
      </c>
      <c r="AL109" s="199">
        <v>20</v>
      </c>
      <c r="AM109" s="199" t="s">
        <v>560</v>
      </c>
      <c r="AN109" s="205" t="s">
        <v>561</v>
      </c>
      <c r="AO109" s="206">
        <v>106</v>
      </c>
      <c r="AP109" s="206" cm="1">
        <f t="array" ref="AP109">SUM(($W$4:$W$900=W109)*($AO$4:$AO$900&lt;AO109))+1</f>
        <v>2</v>
      </c>
      <c r="AQ109" s="206" t="str">
        <f t="shared" si="2"/>
        <v>신동아교통2</v>
      </c>
      <c r="AS109" s="194" t="s">
        <v>165</v>
      </c>
      <c r="AT109" s="195" t="s">
        <v>99</v>
      </c>
      <c r="AU109" s="194">
        <v>1</v>
      </c>
      <c r="AV109" s="207">
        <v>6.1855738171541795E-2</v>
      </c>
      <c r="AW109" s="207">
        <v>0.35586720123216981</v>
      </c>
      <c r="AX109" s="207">
        <v>0.2486160909385676</v>
      </c>
      <c r="AY109" s="208">
        <v>13.839499999999999</v>
      </c>
      <c r="AZ109" s="208">
        <v>1.027946034595377</v>
      </c>
      <c r="BA109" s="208">
        <v>33.39356118099839</v>
      </c>
      <c r="BB109" s="208">
        <v>2.2421165998775838</v>
      </c>
    </row>
    <row r="110" spans="23:54" ht="16.5">
      <c r="W110" s="200" t="s">
        <v>151</v>
      </c>
      <c r="X110" s="200" t="s">
        <v>274</v>
      </c>
      <c r="Y110" s="201" t="s">
        <v>274</v>
      </c>
      <c r="Z110" s="202">
        <v>9</v>
      </c>
      <c r="AA110" s="199">
        <v>19</v>
      </c>
      <c r="AB110" s="203">
        <v>0.87962962962962976</v>
      </c>
      <c r="AC110" s="200">
        <f>COUNTIFS(운전자별!$C:$C,숨김!AC$3,운전자별!$A:$A,숨김!$W110,운전자별!$F:$F,숨김!$X110)</f>
        <v>0</v>
      </c>
      <c r="AD110" s="200">
        <f>COUNTIFS(운전자별!$C:$C,숨김!AD$3,운전자별!$A:$A,숨김!$W110,운전자별!$F:$F,숨김!$X110)</f>
        <v>0</v>
      </c>
      <c r="AE110" s="200">
        <f>COUNTIFS(운전자별!$C:$C,숨김!AE$3,운전자별!$A:$A,숨김!$W110,운전자별!$F:$F,숨김!$X110)</f>
        <v>0</v>
      </c>
      <c r="AF110" s="200">
        <f>COUNTIFS(운전자별!$C:$C,숨김!AF$3,운전자별!$A:$A,숨김!$W110,운전자별!$F:$F,숨김!$X110)</f>
        <v>0</v>
      </c>
      <c r="AG110" s="200">
        <f>COUNTIFS(운전자별!$C:$C,숨김!AG$3,운전자별!$A:$A,숨김!$W110,운전자별!$F:$F,숨김!$X110)</f>
        <v>0</v>
      </c>
      <c r="AH110" s="200">
        <f>COUNTIFS(운전자별!$C:$C,숨김!AH$3,운전자별!$A:$A,숨김!$W110,운전자별!$F:$F,숨김!$X110)</f>
        <v>0</v>
      </c>
      <c r="AI110" s="200">
        <f>COUNTIFS(운전자별!$C:$C,숨김!AI$3,운전자별!$A:$A,숨김!$W110,운전자별!$F:$F,숨김!$X110)</f>
        <v>0</v>
      </c>
      <c r="AJ110" s="204">
        <v>1.0073038793995333</v>
      </c>
      <c r="AK110" s="199" t="s">
        <v>74</v>
      </c>
      <c r="AL110" s="199">
        <v>12</v>
      </c>
      <c r="AM110" s="199" t="s">
        <v>562</v>
      </c>
      <c r="AN110" s="205" t="s">
        <v>563</v>
      </c>
      <c r="AO110" s="206">
        <v>107</v>
      </c>
      <c r="AP110" s="206" cm="1">
        <f t="array" ref="AP110">SUM(($W$4:$W$900=W110)*($AO$4:$AO$900&lt;AO110))+1</f>
        <v>3</v>
      </c>
      <c r="AQ110" s="206" t="str">
        <f t="shared" si="2"/>
        <v>신동아교통3</v>
      </c>
      <c r="AS110" s="194" t="s">
        <v>165</v>
      </c>
      <c r="AT110" s="195" t="s">
        <v>100</v>
      </c>
      <c r="AU110" s="194">
        <v>1</v>
      </c>
      <c r="AV110" s="207">
        <v>4.1197374998863501E-2</v>
      </c>
      <c r="AW110" s="207">
        <v>0.36827013332133124</v>
      </c>
      <c r="AX110" s="207">
        <v>0.22062606602949453</v>
      </c>
      <c r="AY110" s="208">
        <v>13.743469696969701</v>
      </c>
      <c r="AZ110" s="208">
        <v>1.2003645875868396</v>
      </c>
      <c r="BA110" s="208">
        <v>36.215566708874917</v>
      </c>
      <c r="BB110" s="208">
        <v>2.0361514533252651</v>
      </c>
    </row>
    <row r="111" spans="23:54" ht="16.5">
      <c r="W111" s="200" t="s">
        <v>151</v>
      </c>
      <c r="X111" s="200" t="s">
        <v>275</v>
      </c>
      <c r="Y111" s="201" t="s">
        <v>275</v>
      </c>
      <c r="Z111" s="202">
        <v>6</v>
      </c>
      <c r="AA111" s="199">
        <v>16</v>
      </c>
      <c r="AB111" s="203">
        <v>1.1111111111111112</v>
      </c>
      <c r="AC111" s="200">
        <f>COUNTIFS(운전자별!$C:$C,숨김!AC$3,운전자별!$A:$A,숨김!$W111,운전자별!$F:$F,숨김!$X111)</f>
        <v>0</v>
      </c>
      <c r="AD111" s="200">
        <f>COUNTIFS(운전자별!$C:$C,숨김!AD$3,운전자별!$A:$A,숨김!$W111,운전자별!$F:$F,숨김!$X111)</f>
        <v>0</v>
      </c>
      <c r="AE111" s="200">
        <f>COUNTIFS(운전자별!$C:$C,숨김!AE$3,운전자별!$A:$A,숨김!$W111,운전자별!$F:$F,숨김!$X111)</f>
        <v>0</v>
      </c>
      <c r="AF111" s="200">
        <f>COUNTIFS(운전자별!$C:$C,숨김!AF$3,운전자별!$A:$A,숨김!$W111,운전자별!$F:$F,숨김!$X111)</f>
        <v>0</v>
      </c>
      <c r="AG111" s="200">
        <f>COUNTIFS(운전자별!$C:$C,숨김!AG$3,운전자별!$A:$A,숨김!$W111,운전자별!$F:$F,숨김!$X111)</f>
        <v>0</v>
      </c>
      <c r="AH111" s="200">
        <f>COUNTIFS(운전자별!$C:$C,숨김!AH$3,운전자별!$A:$A,숨김!$W111,운전자별!$F:$F,숨김!$X111)</f>
        <v>0</v>
      </c>
      <c r="AI111" s="200">
        <f>COUNTIFS(운전자별!$C:$C,숨김!AI$3,운전자별!$A:$A,숨김!$W111,운전자별!$F:$F,숨김!$X111)</f>
        <v>0</v>
      </c>
      <c r="AJ111" s="204">
        <v>0.94452590924613378</v>
      </c>
      <c r="AK111" s="199" t="s">
        <v>71</v>
      </c>
      <c r="AL111" s="199">
        <v>7</v>
      </c>
      <c r="AM111" s="199" t="s">
        <v>564</v>
      </c>
      <c r="AN111" s="205" t="s">
        <v>565</v>
      </c>
      <c r="AO111" s="206">
        <v>108</v>
      </c>
      <c r="AP111" s="206" cm="1">
        <f t="array" ref="AP111">SUM(($W$4:$W$900=W111)*($AO$4:$AO$900&lt;AO111))+1</f>
        <v>4</v>
      </c>
      <c r="AQ111" s="206" t="str">
        <f t="shared" si="2"/>
        <v>신동아교통4</v>
      </c>
      <c r="AS111" s="194" t="s">
        <v>166</v>
      </c>
      <c r="AT111" s="195" t="s">
        <v>252</v>
      </c>
      <c r="AU111" s="194">
        <v>1</v>
      </c>
      <c r="AV111" s="207">
        <v>1.9546714899597809E-2</v>
      </c>
      <c r="AW111" s="207">
        <v>0.53106835593257473</v>
      </c>
      <c r="AX111" s="207">
        <v>0.17085869055141095</v>
      </c>
      <c r="AY111" s="208">
        <v>11.128666666666666</v>
      </c>
      <c r="AZ111" s="208">
        <v>0.41384457919026874</v>
      </c>
      <c r="BA111" s="208">
        <v>14.188957000809214</v>
      </c>
      <c r="BB111" s="208">
        <v>2.0914813363075218</v>
      </c>
    </row>
    <row r="112" spans="23:54" ht="16.5">
      <c r="W112" s="200" t="s">
        <v>144</v>
      </c>
      <c r="X112" s="200" t="s">
        <v>276</v>
      </c>
      <c r="Y112" s="201" t="s">
        <v>276</v>
      </c>
      <c r="Z112" s="202">
        <v>22</v>
      </c>
      <c r="AA112" s="199">
        <v>49</v>
      </c>
      <c r="AB112" s="203">
        <v>0.92803030303030309</v>
      </c>
      <c r="AC112" s="200">
        <f>COUNTIFS(운전자별!$C:$C,숨김!AC$3,운전자별!$A:$A,숨김!$W112,운전자별!$F:$F,숨김!$X112)</f>
        <v>0</v>
      </c>
      <c r="AD112" s="200">
        <f>COUNTIFS(운전자별!$C:$C,숨김!AD$3,운전자별!$A:$A,숨김!$W112,운전자별!$F:$F,숨김!$X112)</f>
        <v>0</v>
      </c>
      <c r="AE112" s="200">
        <f>COUNTIFS(운전자별!$C:$C,숨김!AE$3,운전자별!$A:$A,숨김!$W112,운전자별!$F:$F,숨김!$X112)</f>
        <v>0</v>
      </c>
      <c r="AF112" s="200">
        <f>COUNTIFS(운전자별!$C:$C,숨김!AF$3,운전자별!$A:$A,숨김!$W112,운전자별!$F:$F,숨김!$X112)</f>
        <v>0</v>
      </c>
      <c r="AG112" s="200">
        <f>COUNTIFS(운전자별!$C:$C,숨김!AG$3,운전자별!$A:$A,숨김!$W112,운전자별!$F:$F,숨김!$X112)</f>
        <v>0</v>
      </c>
      <c r="AH112" s="200">
        <f>COUNTIFS(운전자별!$C:$C,숨김!AH$3,운전자별!$A:$A,숨김!$W112,운전자별!$F:$F,숨김!$X112)</f>
        <v>0</v>
      </c>
      <c r="AI112" s="200">
        <f>COUNTIFS(운전자별!$C:$C,숨김!AI$3,운전자별!$A:$A,숨김!$W112,운전자별!$F:$F,숨김!$X112)</f>
        <v>0</v>
      </c>
      <c r="AJ112" s="204">
        <v>0.98047208044170242</v>
      </c>
      <c r="AK112" s="199" t="s">
        <v>69</v>
      </c>
      <c r="AL112" s="199">
        <v>16</v>
      </c>
      <c r="AM112" s="199" t="s">
        <v>566</v>
      </c>
      <c r="AN112" s="205" t="s">
        <v>567</v>
      </c>
      <c r="AO112" s="206">
        <v>109</v>
      </c>
      <c r="AP112" s="206" cm="1">
        <f t="array" ref="AP112">SUM(($W$4:$W$900=W112)*($AO$4:$AO$900&lt;AO112))+1</f>
        <v>1</v>
      </c>
      <c r="AQ112" s="206" t="str">
        <f t="shared" si="2"/>
        <v>신화여객1</v>
      </c>
      <c r="AS112" s="194" t="s">
        <v>166</v>
      </c>
      <c r="AT112" s="195" t="s">
        <v>253</v>
      </c>
      <c r="AU112" s="194">
        <v>1</v>
      </c>
      <c r="AV112" s="207">
        <v>0.21377762932673564</v>
      </c>
      <c r="AW112" s="207">
        <v>0.39661682172286877</v>
      </c>
      <c r="AX112" s="207">
        <v>0.24045886392744784</v>
      </c>
      <c r="AY112" s="208">
        <v>16.137</v>
      </c>
      <c r="AZ112" s="208">
        <v>1.3079352431200091</v>
      </c>
      <c r="BA112" s="208">
        <v>17.808041387095507</v>
      </c>
      <c r="BB112" s="208">
        <v>2.1123690306675451</v>
      </c>
    </row>
    <row r="113" spans="23:54" ht="16.5">
      <c r="W113" s="200" t="s">
        <v>144</v>
      </c>
      <c r="X113" s="200" t="s">
        <v>277</v>
      </c>
      <c r="Y113" s="201" t="s">
        <v>277</v>
      </c>
      <c r="Z113" s="202">
        <v>11</v>
      </c>
      <c r="AA113" s="199">
        <v>22</v>
      </c>
      <c r="AB113" s="203">
        <v>0.83333333333333337</v>
      </c>
      <c r="AC113" s="200">
        <f>COUNTIFS(운전자별!$C:$C,숨김!AC$3,운전자별!$A:$A,숨김!$W113,운전자별!$F:$F,숨김!$X113)</f>
        <v>0</v>
      </c>
      <c r="AD113" s="200">
        <f>COUNTIFS(운전자별!$C:$C,숨김!AD$3,운전자별!$A:$A,숨김!$W113,운전자별!$F:$F,숨김!$X113)</f>
        <v>0</v>
      </c>
      <c r="AE113" s="200">
        <f>COUNTIFS(운전자별!$C:$C,숨김!AE$3,운전자별!$A:$A,숨김!$W113,운전자별!$F:$F,숨김!$X113)</f>
        <v>0</v>
      </c>
      <c r="AF113" s="200">
        <f>COUNTIFS(운전자별!$C:$C,숨김!AF$3,운전자별!$A:$A,숨김!$W113,운전자별!$F:$F,숨김!$X113)</f>
        <v>0</v>
      </c>
      <c r="AG113" s="200">
        <f>COUNTIFS(운전자별!$C:$C,숨김!AG$3,운전자별!$A:$A,숨김!$W113,운전자별!$F:$F,숨김!$X113)</f>
        <v>0</v>
      </c>
      <c r="AH113" s="200">
        <f>COUNTIFS(운전자별!$C:$C,숨김!AH$3,운전자별!$A:$A,숨김!$W113,운전자별!$F:$F,숨김!$X113)</f>
        <v>0</v>
      </c>
      <c r="AI113" s="200">
        <f>COUNTIFS(운전자별!$C:$C,숨김!AI$3,운전자별!$A:$A,숨김!$W113,운전자별!$F:$F,숨김!$X113)</f>
        <v>0</v>
      </c>
      <c r="AJ113" s="204">
        <v>0.95642076412123844</v>
      </c>
      <c r="AK113" s="199" t="s">
        <v>69</v>
      </c>
      <c r="AL113" s="199">
        <v>58</v>
      </c>
      <c r="AM113" s="199" t="s">
        <v>568</v>
      </c>
      <c r="AN113" s="205" t="s">
        <v>569</v>
      </c>
      <c r="AO113" s="206">
        <v>110</v>
      </c>
      <c r="AP113" s="206" cm="1">
        <f t="array" ref="AP113">SUM(($W$4:$W$900=W113)*($AO$4:$AO$900&lt;AO113))+1</f>
        <v>2</v>
      </c>
      <c r="AQ113" s="206" t="str">
        <f t="shared" si="2"/>
        <v>신화여객2</v>
      </c>
      <c r="AS113" s="194" t="s">
        <v>166</v>
      </c>
      <c r="AT113" s="195" t="s">
        <v>254</v>
      </c>
      <c r="AU113" s="194">
        <v>1</v>
      </c>
      <c r="AV113" s="207">
        <v>2.845351787864538E-2</v>
      </c>
      <c r="AW113" s="207">
        <v>0.49949194967468674</v>
      </c>
      <c r="AX113" s="207">
        <v>0.19287518390325628</v>
      </c>
      <c r="AY113" s="208">
        <v>7.6786666666666674</v>
      </c>
      <c r="AZ113" s="208">
        <v>29.968789597666451</v>
      </c>
      <c r="BA113" s="208">
        <v>62.194026085206389</v>
      </c>
      <c r="BB113" s="208">
        <v>2.031255002318197</v>
      </c>
    </row>
    <row r="114" spans="23:54" ht="16.5">
      <c r="W114" s="200" t="s">
        <v>144</v>
      </c>
      <c r="X114" s="200" t="s">
        <v>278</v>
      </c>
      <c r="Y114" s="201" t="s">
        <v>278</v>
      </c>
      <c r="Z114" s="202">
        <v>11</v>
      </c>
      <c r="AA114" s="199">
        <v>21</v>
      </c>
      <c r="AB114" s="203">
        <v>0.79545454545454553</v>
      </c>
      <c r="AC114" s="200">
        <f>COUNTIFS(운전자별!$C:$C,숨김!AC$3,운전자별!$A:$A,숨김!$W114,운전자별!$F:$F,숨김!$X114)</f>
        <v>0</v>
      </c>
      <c r="AD114" s="200">
        <f>COUNTIFS(운전자별!$C:$C,숨김!AD$3,운전자별!$A:$A,숨김!$W114,운전자별!$F:$F,숨김!$X114)</f>
        <v>0</v>
      </c>
      <c r="AE114" s="200">
        <f>COUNTIFS(운전자별!$C:$C,숨김!AE$3,운전자별!$A:$A,숨김!$W114,운전자별!$F:$F,숨김!$X114)</f>
        <v>0</v>
      </c>
      <c r="AF114" s="200">
        <f>COUNTIFS(운전자별!$C:$C,숨김!AF$3,운전자별!$A:$A,숨김!$W114,운전자별!$F:$F,숨김!$X114)</f>
        <v>0</v>
      </c>
      <c r="AG114" s="200">
        <f>COUNTIFS(운전자별!$C:$C,숨김!AG$3,운전자별!$A:$A,숨김!$W114,운전자별!$F:$F,숨김!$X114)</f>
        <v>0</v>
      </c>
      <c r="AH114" s="200">
        <f>COUNTIFS(운전자별!$C:$C,숨김!AH$3,운전자별!$A:$A,숨김!$W114,운전자별!$F:$F,숨김!$X114)</f>
        <v>0</v>
      </c>
      <c r="AI114" s="200">
        <f>COUNTIFS(운전자별!$C:$C,숨김!AI$3,운전자별!$A:$A,숨김!$W114,운전자별!$F:$F,숨김!$X114)</f>
        <v>0</v>
      </c>
      <c r="AJ114" s="204">
        <v>0.95957913323929322</v>
      </c>
      <c r="AK114" s="199" t="s">
        <v>69</v>
      </c>
      <c r="AL114" s="199">
        <v>49</v>
      </c>
      <c r="AM114" s="199" t="s">
        <v>570</v>
      </c>
      <c r="AN114" s="205" t="s">
        <v>571</v>
      </c>
      <c r="AO114" s="206">
        <v>111</v>
      </c>
      <c r="AP114" s="206" cm="1">
        <f t="array" ref="AP114">SUM(($W$4:$W$900=W114)*($AO$4:$AO$900&lt;AO114))+1</f>
        <v>3</v>
      </c>
      <c r="AQ114" s="206" t="str">
        <f t="shared" si="2"/>
        <v>신화여객3</v>
      </c>
      <c r="AS114" s="194" t="s">
        <v>166</v>
      </c>
      <c r="AT114" s="195" t="s">
        <v>255</v>
      </c>
      <c r="AU114" s="194">
        <v>1</v>
      </c>
      <c r="AV114" s="207">
        <v>3.2349332292687306E-2</v>
      </c>
      <c r="AW114" s="207">
        <v>0.49056198346973295</v>
      </c>
      <c r="AX114" s="207">
        <v>0.227446136669639</v>
      </c>
      <c r="AY114" s="208">
        <v>10.926846153846157</v>
      </c>
      <c r="AZ114" s="208">
        <v>1.0536339756956925</v>
      </c>
      <c r="BA114" s="208">
        <v>13.268217071185877</v>
      </c>
      <c r="BB114" s="208">
        <v>2.0783329625749034</v>
      </c>
    </row>
    <row r="115" spans="23:54" ht="16.5">
      <c r="W115" s="200" t="s">
        <v>144</v>
      </c>
      <c r="X115" s="200" t="s">
        <v>279</v>
      </c>
      <c r="Y115" s="201" t="s">
        <v>279</v>
      </c>
      <c r="Z115" s="202">
        <v>8</v>
      </c>
      <c r="AA115" s="199">
        <v>22</v>
      </c>
      <c r="AB115" s="203">
        <v>1.1458333333333335</v>
      </c>
      <c r="AC115" s="200">
        <f>COUNTIFS(운전자별!$C:$C,숨김!AC$3,운전자별!$A:$A,숨김!$W115,운전자별!$F:$F,숨김!$X115)</f>
        <v>0</v>
      </c>
      <c r="AD115" s="200">
        <f>COUNTIFS(운전자별!$C:$C,숨김!AD$3,운전자별!$A:$A,숨김!$W115,운전자별!$F:$F,숨김!$X115)</f>
        <v>0</v>
      </c>
      <c r="AE115" s="200">
        <f>COUNTIFS(운전자별!$C:$C,숨김!AE$3,운전자별!$A:$A,숨김!$W115,운전자별!$F:$F,숨김!$X115)</f>
        <v>0</v>
      </c>
      <c r="AF115" s="200">
        <f>COUNTIFS(운전자별!$C:$C,숨김!AF$3,운전자별!$A:$A,숨김!$W115,운전자별!$F:$F,숨김!$X115)</f>
        <v>0</v>
      </c>
      <c r="AG115" s="200">
        <f>COUNTIFS(운전자별!$C:$C,숨김!AG$3,운전자별!$A:$A,숨김!$W115,운전자별!$F:$F,숨김!$X115)</f>
        <v>0</v>
      </c>
      <c r="AH115" s="200">
        <f>COUNTIFS(운전자별!$C:$C,숨김!AH$3,운전자별!$A:$A,숨김!$W115,운전자별!$F:$F,숨김!$X115)</f>
        <v>0</v>
      </c>
      <c r="AI115" s="200">
        <f>COUNTIFS(운전자별!$C:$C,숨김!AI$3,운전자별!$A:$A,숨김!$W115,운전자별!$F:$F,숨김!$X115)</f>
        <v>0</v>
      </c>
      <c r="AJ115" s="204">
        <v>0.9851366934713226</v>
      </c>
      <c r="AK115" s="199" t="s">
        <v>69</v>
      </c>
      <c r="AL115" s="199">
        <v>10</v>
      </c>
      <c r="AM115" s="199" t="s">
        <v>572</v>
      </c>
      <c r="AN115" s="205" t="s">
        <v>573</v>
      </c>
      <c r="AO115" s="206">
        <v>112</v>
      </c>
      <c r="AP115" s="206" cm="1">
        <f t="array" ref="AP115">SUM(($W$4:$W$900=W115)*($AO$4:$AO$900&lt;AO115))+1</f>
        <v>4</v>
      </c>
      <c r="AQ115" s="206" t="str">
        <f t="shared" si="2"/>
        <v>신화여객4</v>
      </c>
      <c r="AS115" s="194" t="s">
        <v>166</v>
      </c>
      <c r="AT115" s="195" t="s">
        <v>100</v>
      </c>
      <c r="AU115" s="194">
        <v>1</v>
      </c>
      <c r="AV115" s="207">
        <v>3.4716453499018814E-2</v>
      </c>
      <c r="AW115" s="207">
        <v>0.49484422575403403</v>
      </c>
      <c r="AX115" s="207">
        <v>0.21346867625766422</v>
      </c>
      <c r="AY115" s="208">
        <v>10.730400000000001</v>
      </c>
      <c r="AZ115" s="208">
        <v>6.2511979909337345</v>
      </c>
      <c r="BA115" s="208">
        <v>22.428088749446811</v>
      </c>
      <c r="BB115" s="208">
        <v>2.0720731956979757</v>
      </c>
    </row>
    <row r="116" spans="23:54" ht="16.5">
      <c r="W116" s="200" t="s">
        <v>153</v>
      </c>
      <c r="X116" s="200" t="s">
        <v>280</v>
      </c>
      <c r="Y116" s="201" t="s">
        <v>280</v>
      </c>
      <c r="Z116" s="202">
        <v>14</v>
      </c>
      <c r="AA116" s="199">
        <v>30</v>
      </c>
      <c r="AB116" s="203">
        <v>0.89285714285714279</v>
      </c>
      <c r="AC116" s="200">
        <f>COUNTIFS(운전자별!$C:$C,숨김!AC$3,운전자별!$A:$A,숨김!$W116,운전자별!$F:$F,숨김!$X116)</f>
        <v>0</v>
      </c>
      <c r="AD116" s="200">
        <f>COUNTIFS(운전자별!$C:$C,숨김!AD$3,운전자별!$A:$A,숨김!$W116,운전자별!$F:$F,숨김!$X116)</f>
        <v>0</v>
      </c>
      <c r="AE116" s="200">
        <f>COUNTIFS(운전자별!$C:$C,숨김!AE$3,운전자별!$A:$A,숨김!$W116,운전자별!$F:$F,숨김!$X116)</f>
        <v>0</v>
      </c>
      <c r="AF116" s="200">
        <f>COUNTIFS(운전자별!$C:$C,숨김!AF$3,운전자별!$A:$A,숨김!$W116,운전자별!$F:$F,숨김!$X116)</f>
        <v>0</v>
      </c>
      <c r="AG116" s="200">
        <f>COUNTIFS(운전자별!$C:$C,숨김!AG$3,운전자별!$A:$A,숨김!$W116,운전자별!$F:$F,숨김!$X116)</f>
        <v>0</v>
      </c>
      <c r="AH116" s="200">
        <f>COUNTIFS(운전자별!$C:$C,숨김!AH$3,운전자별!$A:$A,숨김!$W116,운전자별!$F:$F,숨김!$X116)</f>
        <v>0</v>
      </c>
      <c r="AI116" s="200">
        <f>COUNTIFS(운전자별!$C:$C,숨김!AI$3,운전자별!$A:$A,숨김!$W116,운전자별!$F:$F,숨김!$X116)</f>
        <v>0</v>
      </c>
      <c r="AJ116" s="204">
        <v>0.96008563243413514</v>
      </c>
      <c r="AK116" s="199" t="s">
        <v>69</v>
      </c>
      <c r="AL116" s="199">
        <v>47</v>
      </c>
      <c r="AM116" s="199" t="s">
        <v>574</v>
      </c>
      <c r="AN116" s="205" t="s">
        <v>575</v>
      </c>
      <c r="AO116" s="206">
        <v>113</v>
      </c>
      <c r="AP116" s="206" cm="1">
        <f t="array" ref="AP116">SUM(($W$4:$W$900=W116)*($AO$4:$AO$900&lt;AO116))+1</f>
        <v>1</v>
      </c>
      <c r="AQ116" s="206" t="str">
        <f t="shared" si="2"/>
        <v>신흥교통1</v>
      </c>
      <c r="AS116" s="194" t="s">
        <v>164</v>
      </c>
      <c r="AT116" s="195" t="s">
        <v>256</v>
      </c>
      <c r="AU116" s="194">
        <v>1</v>
      </c>
      <c r="AV116" s="207">
        <v>5.3071825582395045E-2</v>
      </c>
      <c r="AW116" s="207">
        <v>0.38175869525273143</v>
      </c>
      <c r="AX116" s="207">
        <v>0.23485230028618237</v>
      </c>
      <c r="AY116" s="208">
        <v>10.47425</v>
      </c>
      <c r="AZ116" s="208">
        <v>0.84172393063032258</v>
      </c>
      <c r="BA116" s="208">
        <v>10.078039886919107</v>
      </c>
      <c r="BB116" s="208">
        <v>2.411769064773416</v>
      </c>
    </row>
    <row r="117" spans="23:54" ht="16.5">
      <c r="W117" s="200" t="s">
        <v>153</v>
      </c>
      <c r="X117" s="200" t="s">
        <v>281</v>
      </c>
      <c r="Y117" s="201" t="s">
        <v>281</v>
      </c>
      <c r="Z117" s="202">
        <v>10</v>
      </c>
      <c r="AA117" s="199">
        <v>26</v>
      </c>
      <c r="AB117" s="203">
        <v>1.0833333333333333</v>
      </c>
      <c r="AC117" s="200">
        <f>COUNTIFS(운전자별!$C:$C,숨김!AC$3,운전자별!$A:$A,숨김!$W117,운전자별!$F:$F,숨김!$X117)</f>
        <v>0</v>
      </c>
      <c r="AD117" s="200">
        <f>COUNTIFS(운전자별!$C:$C,숨김!AD$3,운전자별!$A:$A,숨김!$W117,운전자별!$F:$F,숨김!$X117)</f>
        <v>0</v>
      </c>
      <c r="AE117" s="200">
        <f>COUNTIFS(운전자별!$C:$C,숨김!AE$3,운전자별!$A:$A,숨김!$W117,운전자별!$F:$F,숨김!$X117)</f>
        <v>0</v>
      </c>
      <c r="AF117" s="200">
        <f>COUNTIFS(운전자별!$C:$C,숨김!AF$3,운전자별!$A:$A,숨김!$W117,운전자별!$F:$F,숨김!$X117)</f>
        <v>0</v>
      </c>
      <c r="AG117" s="200">
        <f>COUNTIFS(운전자별!$C:$C,숨김!AG$3,운전자별!$A:$A,숨김!$W117,운전자별!$F:$F,숨김!$X117)</f>
        <v>0</v>
      </c>
      <c r="AH117" s="200">
        <f>COUNTIFS(운전자별!$C:$C,숨김!AH$3,운전자별!$A:$A,숨김!$W117,운전자별!$F:$F,숨김!$X117)</f>
        <v>0</v>
      </c>
      <c r="AI117" s="200">
        <f>COUNTIFS(운전자별!$C:$C,숨김!AI$3,운전자별!$A:$A,숨김!$W117,운전자별!$F:$F,숨김!$X117)</f>
        <v>0</v>
      </c>
      <c r="AJ117" s="204">
        <v>0.93820766771327302</v>
      </c>
      <c r="AK117" s="199" t="s">
        <v>71</v>
      </c>
      <c r="AL117" s="199">
        <v>16</v>
      </c>
      <c r="AM117" s="199" t="s">
        <v>576</v>
      </c>
      <c r="AN117" s="205" t="s">
        <v>577</v>
      </c>
      <c r="AO117" s="206">
        <v>114</v>
      </c>
      <c r="AP117" s="206" cm="1">
        <f t="array" ref="AP117">SUM(($W$4:$W$900=W117)*($AO$4:$AO$900&lt;AO117))+1</f>
        <v>2</v>
      </c>
      <c r="AQ117" s="206" t="str">
        <f t="shared" si="2"/>
        <v>신흥교통2</v>
      </c>
      <c r="AS117" s="194" t="s">
        <v>164</v>
      </c>
      <c r="AT117" s="195" t="s">
        <v>257</v>
      </c>
      <c r="AU117" s="194">
        <v>1</v>
      </c>
      <c r="AV117" s="207">
        <v>3.1855110789943346E-2</v>
      </c>
      <c r="AW117" s="207">
        <v>0.4162521554715225</v>
      </c>
      <c r="AX117" s="207">
        <v>0.18057250535642022</v>
      </c>
      <c r="AY117" s="208">
        <v>10.143600000000001</v>
      </c>
      <c r="AZ117" s="208">
        <v>0.75301929360933451</v>
      </c>
      <c r="BA117" s="208">
        <v>13.097971955507818</v>
      </c>
      <c r="BB117" s="208">
        <v>2.346673826656259</v>
      </c>
    </row>
    <row r="118" spans="23:54" ht="16.5">
      <c r="W118" s="200" t="s">
        <v>153</v>
      </c>
      <c r="X118" s="200" t="s">
        <v>282</v>
      </c>
      <c r="Y118" s="201" t="s">
        <v>282</v>
      </c>
      <c r="Z118" s="202">
        <v>17</v>
      </c>
      <c r="AA118" s="199">
        <v>35</v>
      </c>
      <c r="AB118" s="203">
        <v>0.85784313725490202</v>
      </c>
      <c r="AC118" s="200">
        <f>COUNTIFS(운전자별!$C:$C,숨김!AC$3,운전자별!$A:$A,숨김!$W118,운전자별!$F:$F,숨김!$X118)</f>
        <v>0</v>
      </c>
      <c r="AD118" s="200">
        <f>COUNTIFS(운전자별!$C:$C,숨김!AD$3,운전자별!$A:$A,숨김!$W118,운전자별!$F:$F,숨김!$X118)</f>
        <v>0</v>
      </c>
      <c r="AE118" s="200">
        <f>COUNTIFS(운전자별!$C:$C,숨김!AE$3,운전자별!$A:$A,숨김!$W118,운전자별!$F:$F,숨김!$X118)</f>
        <v>0</v>
      </c>
      <c r="AF118" s="200">
        <f>COUNTIFS(운전자별!$C:$C,숨김!AF$3,운전자별!$A:$A,숨김!$W118,운전자별!$F:$F,숨김!$X118)</f>
        <v>0</v>
      </c>
      <c r="AG118" s="200">
        <f>COUNTIFS(운전자별!$C:$C,숨김!AG$3,운전자별!$A:$A,숨김!$W118,운전자별!$F:$F,숨김!$X118)</f>
        <v>0</v>
      </c>
      <c r="AH118" s="200">
        <f>COUNTIFS(운전자별!$C:$C,숨김!AH$3,운전자별!$A:$A,숨김!$W118,운전자별!$F:$F,숨김!$X118)</f>
        <v>0</v>
      </c>
      <c r="AI118" s="200">
        <f>COUNTIFS(운전자별!$C:$C,숨김!AI$3,운전자별!$A:$A,숨김!$W118,운전자별!$F:$F,숨김!$X118)</f>
        <v>0</v>
      </c>
      <c r="AJ118" s="204">
        <v>0.96837666962534275</v>
      </c>
      <c r="AK118" s="199" t="s">
        <v>69</v>
      </c>
      <c r="AL118" s="199">
        <v>32</v>
      </c>
      <c r="AM118" s="199" t="s">
        <v>578</v>
      </c>
      <c r="AN118" s="205" t="s">
        <v>579</v>
      </c>
      <c r="AO118" s="206">
        <v>115</v>
      </c>
      <c r="AP118" s="206" cm="1">
        <f t="array" ref="AP118">SUM(($W$4:$W$900=W118)*($AO$4:$AO$900&lt;AO118))+1</f>
        <v>3</v>
      </c>
      <c r="AQ118" s="206" t="str">
        <f t="shared" si="2"/>
        <v>신흥교통3</v>
      </c>
      <c r="AS118" s="194" t="s">
        <v>164</v>
      </c>
      <c r="AT118" s="195" t="s">
        <v>258</v>
      </c>
      <c r="AU118" s="194">
        <v>1</v>
      </c>
      <c r="AV118" s="207">
        <v>4.5516210886937324E-2</v>
      </c>
      <c r="AW118" s="207">
        <v>0.40637748996046991</v>
      </c>
      <c r="AX118" s="207">
        <v>0.16705578531687229</v>
      </c>
      <c r="AY118" s="208">
        <v>11.791666666666666</v>
      </c>
      <c r="AZ118" s="208">
        <v>0.42363162109050029</v>
      </c>
      <c r="BA118" s="208">
        <v>7.391256967973729</v>
      </c>
      <c r="BB118" s="208">
        <v>2.0170729401055727</v>
      </c>
    </row>
    <row r="119" spans="23:54" ht="16.5">
      <c r="W119" s="200" t="s">
        <v>153</v>
      </c>
      <c r="X119" s="200" t="s">
        <v>283</v>
      </c>
      <c r="Y119" s="201" t="s">
        <v>283</v>
      </c>
      <c r="Z119" s="202">
        <v>6</v>
      </c>
      <c r="AA119" s="199">
        <v>13</v>
      </c>
      <c r="AB119" s="203">
        <v>0.9027777777777779</v>
      </c>
      <c r="AC119" s="200">
        <f>COUNTIFS(운전자별!$C:$C,숨김!AC$3,운전자별!$A:$A,숨김!$W119,운전자별!$F:$F,숨김!$X119)</f>
        <v>0</v>
      </c>
      <c r="AD119" s="200">
        <f>COUNTIFS(운전자별!$C:$C,숨김!AD$3,운전자별!$A:$A,숨김!$W119,운전자별!$F:$F,숨김!$X119)</f>
        <v>0</v>
      </c>
      <c r="AE119" s="200">
        <f>COUNTIFS(운전자별!$C:$C,숨김!AE$3,운전자별!$A:$A,숨김!$W119,운전자별!$F:$F,숨김!$X119)</f>
        <v>0</v>
      </c>
      <c r="AF119" s="200">
        <f>COUNTIFS(운전자별!$C:$C,숨김!AF$3,운전자별!$A:$A,숨김!$W119,운전자별!$F:$F,숨김!$X119)</f>
        <v>0</v>
      </c>
      <c r="AG119" s="200">
        <f>COUNTIFS(운전자별!$C:$C,숨김!AG$3,운전자별!$A:$A,숨김!$W119,운전자별!$F:$F,숨김!$X119)</f>
        <v>0</v>
      </c>
      <c r="AH119" s="200">
        <f>COUNTIFS(운전자별!$C:$C,숨김!AH$3,운전자별!$A:$A,숨김!$W119,운전자별!$F:$F,숨김!$X119)</f>
        <v>0</v>
      </c>
      <c r="AI119" s="200">
        <f>COUNTIFS(운전자별!$C:$C,숨김!AI$3,운전자별!$A:$A,숨김!$W119,운전자별!$F:$F,숨김!$X119)</f>
        <v>0</v>
      </c>
      <c r="AJ119" s="204">
        <v>0.92534080480521363</v>
      </c>
      <c r="AK119" s="199" t="s">
        <v>71</v>
      </c>
      <c r="AL119" s="199">
        <v>36</v>
      </c>
      <c r="AM119" s="199" t="s">
        <v>580</v>
      </c>
      <c r="AN119" s="205" t="s">
        <v>581</v>
      </c>
      <c r="AO119" s="206">
        <v>116</v>
      </c>
      <c r="AP119" s="206" cm="1">
        <f t="array" ref="AP119">SUM(($W$4:$W$900=W119)*($AO$4:$AO$900&lt;AO119))+1</f>
        <v>4</v>
      </c>
      <c r="AQ119" s="206" t="str">
        <f t="shared" si="2"/>
        <v>신흥교통4</v>
      </c>
      <c r="AS119" s="194" t="s">
        <v>164</v>
      </c>
      <c r="AT119" s="195" t="s">
        <v>259</v>
      </c>
      <c r="AU119" s="194">
        <v>1</v>
      </c>
      <c r="AV119" s="207">
        <v>1.2897457576182688E-2</v>
      </c>
      <c r="AW119" s="207">
        <v>0.5552981096061631</v>
      </c>
      <c r="AX119" s="207">
        <v>0.22543024504536407</v>
      </c>
      <c r="AY119" s="208">
        <v>13.734</v>
      </c>
      <c r="AZ119" s="208">
        <v>1.7470004086973072</v>
      </c>
      <c r="BA119" s="208">
        <v>19.250600657376097</v>
      </c>
      <c r="BB119" s="208">
        <v>2.0508553870661355</v>
      </c>
    </row>
    <row r="120" spans="23:54" ht="16.5">
      <c r="W120" s="200" t="s">
        <v>153</v>
      </c>
      <c r="X120" s="200" t="s">
        <v>284</v>
      </c>
      <c r="Y120" s="201" t="s">
        <v>284</v>
      </c>
      <c r="Z120" s="202">
        <v>12</v>
      </c>
      <c r="AA120" s="199">
        <v>32</v>
      </c>
      <c r="AB120" s="203">
        <v>1.1111111111111112</v>
      </c>
      <c r="AC120" s="200">
        <f>COUNTIFS(운전자별!$C:$C,숨김!AC$3,운전자별!$A:$A,숨김!$W120,운전자별!$F:$F,숨김!$X120)</f>
        <v>0</v>
      </c>
      <c r="AD120" s="200">
        <f>COUNTIFS(운전자별!$C:$C,숨김!AD$3,운전자별!$A:$A,숨김!$W120,운전자별!$F:$F,숨김!$X120)</f>
        <v>0</v>
      </c>
      <c r="AE120" s="200">
        <f>COUNTIFS(운전자별!$C:$C,숨김!AE$3,운전자별!$A:$A,숨김!$W120,운전자별!$F:$F,숨김!$X120)</f>
        <v>0</v>
      </c>
      <c r="AF120" s="200">
        <f>COUNTIFS(운전자별!$C:$C,숨김!AF$3,운전자별!$A:$A,숨김!$W120,운전자별!$F:$F,숨김!$X120)</f>
        <v>0</v>
      </c>
      <c r="AG120" s="200">
        <f>COUNTIFS(운전자별!$C:$C,숨김!AG$3,운전자별!$A:$A,숨김!$W120,운전자별!$F:$F,숨김!$X120)</f>
        <v>0</v>
      </c>
      <c r="AH120" s="200">
        <f>COUNTIFS(운전자별!$C:$C,숨김!AH$3,운전자별!$A:$A,숨김!$W120,운전자별!$F:$F,숨김!$X120)</f>
        <v>0</v>
      </c>
      <c r="AI120" s="200">
        <f>COUNTIFS(운전자별!$C:$C,숨김!AI$3,운전자별!$A:$A,숨김!$W120,운전자별!$F:$F,숨김!$X120)</f>
        <v>0</v>
      </c>
      <c r="AJ120" s="204">
        <v>0.93809311000565754</v>
      </c>
      <c r="AK120" s="199" t="s">
        <v>71</v>
      </c>
      <c r="AL120" s="199">
        <v>17</v>
      </c>
      <c r="AM120" s="199" t="s">
        <v>582</v>
      </c>
      <c r="AN120" s="205" t="s">
        <v>583</v>
      </c>
      <c r="AO120" s="206">
        <v>117</v>
      </c>
      <c r="AP120" s="206" cm="1">
        <f t="array" ref="AP120">SUM(($W$4:$W$900=W120)*($AO$4:$AO$900&lt;AO120))+1</f>
        <v>5</v>
      </c>
      <c r="AQ120" s="206" t="str">
        <f t="shared" si="2"/>
        <v>신흥교통5</v>
      </c>
      <c r="AS120" s="194" t="s">
        <v>164</v>
      </c>
      <c r="AT120" s="195" t="s">
        <v>260</v>
      </c>
      <c r="AU120" s="194">
        <v>1</v>
      </c>
      <c r="AV120" s="207">
        <v>4.711065357922696E-2</v>
      </c>
      <c r="AW120" s="207">
        <v>0.44255381605454586</v>
      </c>
      <c r="AX120" s="207">
        <v>0.38493002306902369</v>
      </c>
      <c r="AY120" s="208">
        <v>10.046250000000001</v>
      </c>
      <c r="AZ120" s="208">
        <v>8.0333222205709293E-2</v>
      </c>
      <c r="BA120" s="208">
        <v>0.40166611102854644</v>
      </c>
      <c r="BB120" s="208">
        <v>3.3470791609996118</v>
      </c>
    </row>
    <row r="121" spans="23:54" ht="16.5">
      <c r="W121" s="200" t="s">
        <v>153</v>
      </c>
      <c r="X121" s="200" t="s">
        <v>285</v>
      </c>
      <c r="Y121" s="201" t="s">
        <v>285</v>
      </c>
      <c r="Z121" s="202">
        <v>4</v>
      </c>
      <c r="AA121" s="199">
        <v>10</v>
      </c>
      <c r="AB121" s="203">
        <v>1.0416666666666667</v>
      </c>
      <c r="AC121" s="200">
        <f>COUNTIFS(운전자별!$C:$C,숨김!AC$3,운전자별!$A:$A,숨김!$W121,운전자별!$F:$F,숨김!$X121)</f>
        <v>0</v>
      </c>
      <c r="AD121" s="200">
        <f>COUNTIFS(운전자별!$C:$C,숨김!AD$3,운전자별!$A:$A,숨김!$W121,운전자별!$F:$F,숨김!$X121)</f>
        <v>0</v>
      </c>
      <c r="AE121" s="200">
        <f>COUNTIFS(운전자별!$C:$C,숨김!AE$3,운전자별!$A:$A,숨김!$W121,운전자별!$F:$F,숨김!$X121)</f>
        <v>0</v>
      </c>
      <c r="AF121" s="200">
        <f>COUNTIFS(운전자별!$C:$C,숨김!AF$3,운전자별!$A:$A,숨김!$W121,운전자별!$F:$F,숨김!$X121)</f>
        <v>0</v>
      </c>
      <c r="AG121" s="200">
        <f>COUNTIFS(운전자별!$C:$C,숨김!AG$3,운전자별!$A:$A,숨김!$W121,운전자별!$F:$F,숨김!$X121)</f>
        <v>0</v>
      </c>
      <c r="AH121" s="200">
        <f>COUNTIFS(운전자별!$C:$C,숨김!AH$3,운전자별!$A:$A,숨김!$W121,운전자별!$F:$F,숨김!$X121)</f>
        <v>0</v>
      </c>
      <c r="AI121" s="200">
        <f>COUNTIFS(운전자별!$C:$C,숨김!AI$3,운전자별!$A:$A,숨김!$W121,운전자별!$F:$F,숨김!$X121)</f>
        <v>0</v>
      </c>
      <c r="AJ121" s="204">
        <v>1.0072471842153221</v>
      </c>
      <c r="AK121" s="199" t="s">
        <v>74</v>
      </c>
      <c r="AL121" s="199">
        <v>13</v>
      </c>
      <c r="AM121" s="199" t="s">
        <v>584</v>
      </c>
      <c r="AN121" s="205" t="s">
        <v>585</v>
      </c>
      <c r="AO121" s="206">
        <v>118</v>
      </c>
      <c r="AP121" s="206" cm="1">
        <f t="array" ref="AP121">SUM(($W$4:$W$900=W121)*($AO$4:$AO$900&lt;AO121))+1</f>
        <v>6</v>
      </c>
      <c r="AQ121" s="206" t="str">
        <f t="shared" si="2"/>
        <v>신흥교통6</v>
      </c>
      <c r="AS121" s="194" t="s">
        <v>164</v>
      </c>
      <c r="AT121" s="195" t="s">
        <v>261</v>
      </c>
      <c r="AU121" s="194">
        <v>1</v>
      </c>
      <c r="AV121" s="207">
        <v>5.1880316612041545E-2</v>
      </c>
      <c r="AW121" s="207">
        <v>0.41372398360713519</v>
      </c>
      <c r="AX121" s="207">
        <v>0.22013112137494512</v>
      </c>
      <c r="AY121" s="208">
        <v>7.2</v>
      </c>
      <c r="AZ121" s="208">
        <v>7.1086476224417161E-2</v>
      </c>
      <c r="BA121" s="208">
        <v>23.316364201608827</v>
      </c>
      <c r="BB121" s="208">
        <v>2.5626680527858809</v>
      </c>
    </row>
    <row r="122" spans="23:54" ht="16.5">
      <c r="W122" s="200" t="s">
        <v>156</v>
      </c>
      <c r="X122" s="200" t="s">
        <v>286</v>
      </c>
      <c r="Y122" s="201" t="s">
        <v>286</v>
      </c>
      <c r="Z122" s="202">
        <v>16</v>
      </c>
      <c r="AA122" s="199">
        <v>40</v>
      </c>
      <c r="AB122" s="203">
        <v>1.0416666666666667</v>
      </c>
      <c r="AC122" s="200">
        <f>COUNTIFS(운전자별!$C:$C,숨김!AC$3,운전자별!$A:$A,숨김!$W122,운전자별!$F:$F,숨김!$X122)</f>
        <v>0</v>
      </c>
      <c r="AD122" s="200">
        <f>COUNTIFS(운전자별!$C:$C,숨김!AD$3,운전자별!$A:$A,숨김!$W122,운전자별!$F:$F,숨김!$X122)</f>
        <v>0</v>
      </c>
      <c r="AE122" s="200">
        <f>COUNTIFS(운전자별!$C:$C,숨김!AE$3,운전자별!$A:$A,숨김!$W122,운전자별!$F:$F,숨김!$X122)</f>
        <v>0</v>
      </c>
      <c r="AF122" s="200">
        <f>COUNTIFS(운전자별!$C:$C,숨김!AF$3,운전자별!$A:$A,숨김!$W122,운전자별!$F:$F,숨김!$X122)</f>
        <v>0</v>
      </c>
      <c r="AG122" s="200">
        <f>COUNTIFS(운전자별!$C:$C,숨김!AG$3,운전자별!$A:$A,숨김!$W122,운전자별!$F:$F,숨김!$X122)</f>
        <v>0</v>
      </c>
      <c r="AH122" s="200">
        <f>COUNTIFS(운전자별!$C:$C,숨김!AH$3,운전자별!$A:$A,숨김!$W122,운전자별!$F:$F,숨김!$X122)</f>
        <v>0</v>
      </c>
      <c r="AI122" s="200">
        <f>COUNTIFS(운전자별!$C:$C,숨김!AI$3,운전자별!$A:$A,숨김!$W122,운전자별!$F:$F,숨김!$X122)</f>
        <v>0</v>
      </c>
      <c r="AJ122" s="204">
        <v>0.92991637191673482</v>
      </c>
      <c r="AK122" s="199" t="s">
        <v>71</v>
      </c>
      <c r="AL122" s="199">
        <v>31</v>
      </c>
      <c r="AM122" s="199" t="s">
        <v>586</v>
      </c>
      <c r="AN122" s="205" t="s">
        <v>587</v>
      </c>
      <c r="AO122" s="206">
        <v>119</v>
      </c>
      <c r="AP122" s="206" cm="1">
        <f t="array" ref="AP122">SUM(($W$4:$W$900=W122)*($AO$4:$AO$900&lt;AO122))+1</f>
        <v>1</v>
      </c>
      <c r="AQ122" s="206" t="str">
        <f t="shared" si="2"/>
        <v>영종운수1</v>
      </c>
      <c r="AS122" s="194" t="s">
        <v>164</v>
      </c>
      <c r="AT122" s="195" t="s">
        <v>100</v>
      </c>
      <c r="AU122" s="194">
        <v>1</v>
      </c>
      <c r="AV122" s="207">
        <v>4.144163073170163E-2</v>
      </c>
      <c r="AW122" s="207">
        <v>0.41850599719517023</v>
      </c>
      <c r="AX122" s="207">
        <v>0.21628460949815453</v>
      </c>
      <c r="AY122" s="208">
        <v>10.767718749999998</v>
      </c>
      <c r="AZ122" s="208">
        <v>0.69028206871696896</v>
      </c>
      <c r="BA122" s="208">
        <v>10.863455507676889</v>
      </c>
      <c r="BB122" s="208">
        <v>2.3338109428118856</v>
      </c>
    </row>
    <row r="123" spans="23:54" ht="16.5">
      <c r="W123" s="200" t="s">
        <v>156</v>
      </c>
      <c r="X123" s="200" t="s">
        <v>287</v>
      </c>
      <c r="Y123" s="201" t="s">
        <v>287</v>
      </c>
      <c r="Z123" s="202">
        <v>8</v>
      </c>
      <c r="AA123" s="199">
        <v>21</v>
      </c>
      <c r="AB123" s="203">
        <v>1.09375</v>
      </c>
      <c r="AC123" s="200">
        <f>COUNTIFS(운전자별!$C:$C,숨김!AC$3,운전자별!$A:$A,숨김!$W123,운전자별!$F:$F,숨김!$X123)</f>
        <v>0</v>
      </c>
      <c r="AD123" s="200">
        <f>COUNTIFS(운전자별!$C:$C,숨김!AD$3,운전자별!$A:$A,숨김!$W123,운전자별!$F:$F,숨김!$X123)</f>
        <v>0</v>
      </c>
      <c r="AE123" s="200">
        <f>COUNTIFS(운전자별!$C:$C,숨김!AE$3,운전자별!$A:$A,숨김!$W123,운전자별!$F:$F,숨김!$X123)</f>
        <v>0</v>
      </c>
      <c r="AF123" s="200">
        <f>COUNTIFS(운전자별!$C:$C,숨김!AF$3,운전자별!$A:$A,숨김!$W123,운전자별!$F:$F,숨김!$X123)</f>
        <v>0</v>
      </c>
      <c r="AG123" s="200">
        <f>COUNTIFS(운전자별!$C:$C,숨김!AG$3,운전자별!$A:$A,숨김!$W123,운전자별!$F:$F,숨김!$X123)</f>
        <v>0</v>
      </c>
      <c r="AH123" s="200">
        <f>COUNTIFS(운전자별!$C:$C,숨김!AH$3,운전자별!$A:$A,숨김!$W123,운전자별!$F:$F,숨김!$X123)</f>
        <v>0</v>
      </c>
      <c r="AI123" s="200">
        <f>COUNTIFS(운전자별!$C:$C,숨김!AI$3,운전자별!$A:$A,숨김!$W123,운전자별!$F:$F,숨김!$X123)</f>
        <v>0</v>
      </c>
      <c r="AJ123" s="204">
        <v>0.98000295966438822</v>
      </c>
      <c r="AK123" s="199" t="s">
        <v>69</v>
      </c>
      <c r="AL123" s="199">
        <v>17</v>
      </c>
      <c r="AM123" s="199" t="s">
        <v>588</v>
      </c>
      <c r="AN123" s="205" t="s">
        <v>589</v>
      </c>
      <c r="AO123" s="206">
        <v>120</v>
      </c>
      <c r="AP123" s="206" cm="1">
        <f t="array" ref="AP123">SUM(($W$4:$W$900=W123)*($AO$4:$AO$900&lt;AO123))+1</f>
        <v>2</v>
      </c>
      <c r="AQ123" s="206" t="str">
        <f t="shared" si="2"/>
        <v>영종운수2</v>
      </c>
      <c r="AS123" s="194" t="s">
        <v>148</v>
      </c>
      <c r="AT123" s="195" t="s">
        <v>262</v>
      </c>
      <c r="AU123" s="194">
        <v>1</v>
      </c>
      <c r="AV123" s="207">
        <v>4.5501938391325526E-2</v>
      </c>
      <c r="AW123" s="207">
        <v>0.50425017710522779</v>
      </c>
      <c r="AX123" s="207">
        <v>0.17491083653356107</v>
      </c>
      <c r="AY123" s="208">
        <v>21.505705882352938</v>
      </c>
      <c r="AZ123" s="208">
        <v>2.4561630297856603</v>
      </c>
      <c r="BA123" s="208">
        <v>35.345284661381058</v>
      </c>
      <c r="BB123" s="208">
        <v>1.6041574363231759</v>
      </c>
    </row>
    <row r="124" spans="23:54" ht="16.5">
      <c r="W124" s="200" t="s">
        <v>156</v>
      </c>
      <c r="X124" s="200" t="s">
        <v>288</v>
      </c>
      <c r="Y124" s="201" t="s">
        <v>288</v>
      </c>
      <c r="Z124" s="202">
        <v>2</v>
      </c>
      <c r="AA124" s="199">
        <v>8</v>
      </c>
      <c r="AB124" s="203">
        <v>1.6666666666666667</v>
      </c>
      <c r="AC124" s="200">
        <f>COUNTIFS(운전자별!$C:$C,숨김!AC$3,운전자별!$A:$A,숨김!$W124,운전자별!$F:$F,숨김!$X124)</f>
        <v>0</v>
      </c>
      <c r="AD124" s="200">
        <f>COUNTIFS(운전자별!$C:$C,숨김!AD$3,운전자별!$A:$A,숨김!$W124,운전자별!$F:$F,숨김!$X124)</f>
        <v>0</v>
      </c>
      <c r="AE124" s="200">
        <f>COUNTIFS(운전자별!$C:$C,숨김!AE$3,운전자별!$A:$A,숨김!$W124,운전자별!$F:$F,숨김!$X124)</f>
        <v>0</v>
      </c>
      <c r="AF124" s="200">
        <f>COUNTIFS(운전자별!$C:$C,숨김!AF$3,운전자별!$A:$A,숨김!$W124,운전자별!$F:$F,숨김!$X124)</f>
        <v>0</v>
      </c>
      <c r="AG124" s="200">
        <f>COUNTIFS(운전자별!$C:$C,숨김!AG$3,운전자별!$A:$A,숨김!$W124,운전자별!$F:$F,숨김!$X124)</f>
        <v>0</v>
      </c>
      <c r="AH124" s="200">
        <f>COUNTIFS(운전자별!$C:$C,숨김!AH$3,운전자별!$A:$A,숨김!$W124,운전자별!$F:$F,숨김!$X124)</f>
        <v>0</v>
      </c>
      <c r="AI124" s="200">
        <f>COUNTIFS(운전자별!$C:$C,숨김!AI$3,운전자별!$A:$A,숨김!$W124,운전자별!$F:$F,숨김!$X124)</f>
        <v>0</v>
      </c>
      <c r="AJ124" s="204">
        <v>0.99748031925470682</v>
      </c>
      <c r="AK124" s="199" t="s">
        <v>69</v>
      </c>
      <c r="AL124" s="199">
        <v>1</v>
      </c>
      <c r="AM124" s="199" t="s">
        <v>590</v>
      </c>
      <c r="AN124" s="205" t="s">
        <v>591</v>
      </c>
      <c r="AO124" s="206">
        <v>121</v>
      </c>
      <c r="AP124" s="206" cm="1">
        <f t="array" ref="AP124">SUM(($W$4:$W$900=W124)*($AO$4:$AO$900&lt;AO124))+1</f>
        <v>3</v>
      </c>
      <c r="AQ124" s="206" t="str">
        <f t="shared" si="2"/>
        <v>영종운수3</v>
      </c>
      <c r="AS124" s="194" t="s">
        <v>148</v>
      </c>
      <c r="AT124" s="195" t="s">
        <v>263</v>
      </c>
      <c r="AU124" s="194">
        <v>1</v>
      </c>
      <c r="AV124" s="207">
        <v>5.4515235835271826E-2</v>
      </c>
      <c r="AW124" s="207">
        <v>0.48920723466938004</v>
      </c>
      <c r="AX124" s="207">
        <v>0.15797927453864521</v>
      </c>
      <c r="AY124" s="208">
        <v>16.988636363636367</v>
      </c>
      <c r="AZ124" s="208">
        <v>2.3487545665086231</v>
      </c>
      <c r="BA124" s="208">
        <v>49.433624642724425</v>
      </c>
      <c r="BB124" s="208">
        <v>1.782655306917881</v>
      </c>
    </row>
    <row r="125" spans="23:54" ht="16.5">
      <c r="W125" s="200" t="s">
        <v>156</v>
      </c>
      <c r="X125" s="200" t="s">
        <v>289</v>
      </c>
      <c r="Y125" s="201" t="s">
        <v>289</v>
      </c>
      <c r="Z125" s="202">
        <v>1</v>
      </c>
      <c r="AA125" s="199">
        <v>4</v>
      </c>
      <c r="AB125" s="203">
        <v>1.6666666666666667</v>
      </c>
      <c r="AC125" s="200">
        <f>COUNTIFS(운전자별!$C:$C,숨김!AC$3,운전자별!$A:$A,숨김!$W125,운전자별!$F:$F,숨김!$X125)</f>
        <v>0</v>
      </c>
      <c r="AD125" s="200">
        <f>COUNTIFS(운전자별!$C:$C,숨김!AD$3,운전자별!$A:$A,숨김!$W125,운전자별!$F:$F,숨김!$X125)</f>
        <v>0</v>
      </c>
      <c r="AE125" s="200">
        <f>COUNTIFS(운전자별!$C:$C,숨김!AE$3,운전자별!$A:$A,숨김!$W125,운전자별!$F:$F,숨김!$X125)</f>
        <v>0</v>
      </c>
      <c r="AF125" s="200">
        <f>COUNTIFS(운전자별!$C:$C,숨김!AF$3,운전자별!$A:$A,숨김!$W125,운전자별!$F:$F,숨김!$X125)</f>
        <v>0</v>
      </c>
      <c r="AG125" s="200">
        <f>COUNTIFS(운전자별!$C:$C,숨김!AG$3,운전자별!$A:$A,숨김!$W125,운전자별!$F:$F,숨김!$X125)</f>
        <v>0</v>
      </c>
      <c r="AH125" s="200">
        <f>COUNTIFS(운전자별!$C:$C,숨김!AH$3,운전자별!$A:$A,숨김!$W125,운전자별!$F:$F,숨김!$X125)</f>
        <v>0</v>
      </c>
      <c r="AI125" s="200">
        <f>COUNTIFS(운전자별!$C:$C,숨김!AI$3,운전자별!$A:$A,숨김!$W125,운전자별!$F:$F,숨김!$X125)</f>
        <v>0</v>
      </c>
      <c r="AJ125" s="204">
        <v>0.87680000000000002</v>
      </c>
      <c r="AK125" s="199" t="s">
        <v>72</v>
      </c>
      <c r="AL125" s="199">
        <v>18</v>
      </c>
      <c r="AM125" s="199" t="s">
        <v>592</v>
      </c>
      <c r="AN125" s="205" t="s">
        <v>593</v>
      </c>
      <c r="AO125" s="206">
        <v>122</v>
      </c>
      <c r="AP125" s="206" cm="1">
        <f t="array" ref="AP125">SUM(($W$4:$W$900=W125)*($AO$4:$AO$900&lt;AO125))+1</f>
        <v>4</v>
      </c>
      <c r="AQ125" s="206" t="str">
        <f t="shared" si="2"/>
        <v>영종운수4</v>
      </c>
      <c r="AS125" s="194" t="s">
        <v>148</v>
      </c>
      <c r="AT125" s="195" t="s">
        <v>264</v>
      </c>
      <c r="AU125" s="194">
        <v>1</v>
      </c>
      <c r="AV125" s="207">
        <v>5.9190545812375296E-2</v>
      </c>
      <c r="AW125" s="207">
        <v>0.49703017894328061</v>
      </c>
      <c r="AX125" s="207">
        <v>0.1696457256783577</v>
      </c>
      <c r="AY125" s="208">
        <v>18.993857142857141</v>
      </c>
      <c r="AZ125" s="208">
        <v>0.49328087112543961</v>
      </c>
      <c r="BA125" s="208">
        <v>21.575676363138793</v>
      </c>
      <c r="BB125" s="208">
        <v>1.616469016329164</v>
      </c>
    </row>
    <row r="126" spans="23:54" ht="16.5">
      <c r="W126" s="200" t="s">
        <v>156</v>
      </c>
      <c r="X126" s="200" t="s">
        <v>290</v>
      </c>
      <c r="Y126" s="201" t="s">
        <v>290</v>
      </c>
      <c r="Z126" s="202">
        <v>3</v>
      </c>
      <c r="AA126" s="199">
        <v>9</v>
      </c>
      <c r="AB126" s="203">
        <v>1.2500000000000002</v>
      </c>
      <c r="AC126" s="200">
        <f>COUNTIFS(운전자별!$C:$C,숨김!AC$3,운전자별!$A:$A,숨김!$W126,운전자별!$F:$F,숨김!$X126)</f>
        <v>0</v>
      </c>
      <c r="AD126" s="200">
        <f>COUNTIFS(운전자별!$C:$C,숨김!AD$3,운전자별!$A:$A,숨김!$W126,운전자별!$F:$F,숨김!$X126)</f>
        <v>0</v>
      </c>
      <c r="AE126" s="200">
        <f>COUNTIFS(운전자별!$C:$C,숨김!AE$3,운전자별!$A:$A,숨김!$W126,운전자별!$F:$F,숨김!$X126)</f>
        <v>0</v>
      </c>
      <c r="AF126" s="200">
        <f>COUNTIFS(운전자별!$C:$C,숨김!AF$3,운전자별!$A:$A,숨김!$W126,운전자별!$F:$F,숨김!$X126)</f>
        <v>0</v>
      </c>
      <c r="AG126" s="200">
        <f>COUNTIFS(운전자별!$C:$C,숨김!AG$3,운전자별!$A:$A,숨김!$W126,운전자별!$F:$F,숨김!$X126)</f>
        <v>0</v>
      </c>
      <c r="AH126" s="200">
        <f>COUNTIFS(운전자별!$C:$C,숨김!AH$3,운전자별!$A:$A,숨김!$W126,운전자별!$F:$F,숨김!$X126)</f>
        <v>0</v>
      </c>
      <c r="AI126" s="200">
        <f>COUNTIFS(운전자별!$C:$C,숨김!AI$3,운전자별!$A:$A,숨김!$W126,운전자별!$F:$F,숨김!$X126)</f>
        <v>0</v>
      </c>
      <c r="AJ126" s="204">
        <v>0.97647363928811526</v>
      </c>
      <c r="AK126" s="199" t="s">
        <v>69</v>
      </c>
      <c r="AL126" s="199">
        <v>25</v>
      </c>
      <c r="AM126" s="199" t="s">
        <v>594</v>
      </c>
      <c r="AN126" s="205" t="s">
        <v>595</v>
      </c>
      <c r="AO126" s="206">
        <v>123</v>
      </c>
      <c r="AP126" s="206" cm="1">
        <f t="array" ref="AP126">SUM(($W$4:$W$900=W126)*($AO$4:$AO$900&lt;AO126))+1</f>
        <v>5</v>
      </c>
      <c r="AQ126" s="206" t="str">
        <f t="shared" si="2"/>
        <v>영종운수5</v>
      </c>
      <c r="AS126" s="194" t="s">
        <v>148</v>
      </c>
      <c r="AT126" s="195" t="s">
        <v>265</v>
      </c>
      <c r="AU126" s="194">
        <v>1</v>
      </c>
      <c r="AV126" s="207">
        <v>5.6594597719307013E-2</v>
      </c>
      <c r="AW126" s="207">
        <v>0.53010672196370123</v>
      </c>
      <c r="AX126" s="207">
        <v>0.14718619403685831</v>
      </c>
      <c r="AY126" s="208">
        <v>20.586000000000002</v>
      </c>
      <c r="AZ126" s="208">
        <v>0.6366184863185913</v>
      </c>
      <c r="BA126" s="208">
        <v>13.725494565028828</v>
      </c>
      <c r="BB126" s="208">
        <v>1.6087355762440845</v>
      </c>
    </row>
    <row r="127" spans="23:54" ht="16.5">
      <c r="W127" s="200" t="s">
        <v>156</v>
      </c>
      <c r="X127" s="200" t="s">
        <v>336</v>
      </c>
      <c r="Y127" s="201" t="s">
        <v>336</v>
      </c>
      <c r="Z127" s="202">
        <v>1</v>
      </c>
      <c r="AA127" s="199">
        <v>2</v>
      </c>
      <c r="AB127" s="203">
        <v>0.83333333333333337</v>
      </c>
      <c r="AC127" s="200">
        <f>COUNTIFS(운전자별!$C:$C,숨김!AC$3,운전자별!$A:$A,숨김!$W127,운전자별!$F:$F,숨김!$X127)</f>
        <v>0</v>
      </c>
      <c r="AD127" s="200">
        <f>COUNTIFS(운전자별!$C:$C,숨김!AD$3,운전자별!$A:$A,숨김!$W127,운전자별!$F:$F,숨김!$X127)</f>
        <v>0</v>
      </c>
      <c r="AE127" s="200">
        <f>COUNTIFS(운전자별!$C:$C,숨김!AE$3,운전자별!$A:$A,숨김!$W127,운전자별!$F:$F,숨김!$X127)</f>
        <v>0</v>
      </c>
      <c r="AF127" s="200">
        <f>COUNTIFS(운전자별!$C:$C,숨김!AF$3,운전자별!$A:$A,숨김!$W127,운전자별!$F:$F,숨김!$X127)</f>
        <v>0</v>
      </c>
      <c r="AG127" s="200">
        <f>COUNTIFS(운전자별!$C:$C,숨김!AG$3,운전자별!$A:$A,숨김!$W127,운전자별!$F:$F,숨김!$X127)</f>
        <v>0</v>
      </c>
      <c r="AH127" s="200">
        <f>COUNTIFS(운전자별!$C:$C,숨김!AH$3,운전자별!$A:$A,숨김!$W127,운전자별!$F:$F,숨김!$X127)</f>
        <v>0</v>
      </c>
      <c r="AI127" s="200">
        <f>COUNTIFS(운전자별!$C:$C,숨김!AI$3,운전자별!$A:$A,숨김!$W127,운전자별!$F:$F,숨김!$X127)</f>
        <v>0</v>
      </c>
      <c r="AJ127" s="204">
        <v>0.70593749999999988</v>
      </c>
      <c r="AK127" s="199" t="s">
        <v>73</v>
      </c>
      <c r="AL127" s="199">
        <v>1</v>
      </c>
      <c r="AM127" s="199" t="s">
        <v>596</v>
      </c>
      <c r="AN127" s="205" t="s">
        <v>597</v>
      </c>
      <c r="AO127" s="206">
        <v>124</v>
      </c>
      <c r="AP127" s="206" cm="1">
        <f t="array" ref="AP127">SUM(($W$4:$W$900=W127)*($AO$4:$AO$900&lt;AO127))+1</f>
        <v>6</v>
      </c>
      <c r="AQ127" s="206" t="str">
        <f t="shared" si="2"/>
        <v>영종운수6</v>
      </c>
      <c r="AS127" s="194" t="s">
        <v>148</v>
      </c>
      <c r="AT127" s="195" t="s">
        <v>266</v>
      </c>
      <c r="AU127" s="194">
        <v>1</v>
      </c>
      <c r="AV127" s="207">
        <v>3.8589477769231023E-2</v>
      </c>
      <c r="AW127" s="207">
        <v>0.47656771807005538</v>
      </c>
      <c r="AX127" s="207">
        <v>0.15761297730673685</v>
      </c>
      <c r="AY127" s="208">
        <v>17.43075</v>
      </c>
      <c r="AZ127" s="208">
        <v>1.7793074478563731</v>
      </c>
      <c r="BA127" s="208">
        <v>27.495109008429225</v>
      </c>
      <c r="BB127" s="208">
        <v>1.6352766781906241</v>
      </c>
    </row>
    <row r="128" spans="23:54" ht="16.5">
      <c r="W128" s="200" t="s">
        <v>156</v>
      </c>
      <c r="X128" s="200" t="s">
        <v>344</v>
      </c>
      <c r="Y128" s="201" t="s">
        <v>344</v>
      </c>
      <c r="Z128" s="202">
        <v>1</v>
      </c>
      <c r="AA128" s="199">
        <v>3</v>
      </c>
      <c r="AB128" s="203">
        <v>1.25</v>
      </c>
      <c r="AC128" s="200">
        <f>COUNTIFS(운전자별!$C:$C,숨김!AC$3,운전자별!$A:$A,숨김!$W128,운전자별!$F:$F,숨김!$X128)</f>
        <v>0</v>
      </c>
      <c r="AD128" s="200">
        <f>COUNTIFS(운전자별!$C:$C,숨김!AD$3,운전자별!$A:$A,숨김!$W128,운전자별!$F:$F,숨김!$X128)</f>
        <v>0</v>
      </c>
      <c r="AE128" s="200">
        <f>COUNTIFS(운전자별!$C:$C,숨김!AE$3,운전자별!$A:$A,숨김!$W128,운전자별!$F:$F,숨김!$X128)</f>
        <v>0</v>
      </c>
      <c r="AF128" s="200">
        <f>COUNTIFS(운전자별!$C:$C,숨김!AF$3,운전자별!$A:$A,숨김!$W128,운전자별!$F:$F,숨김!$X128)</f>
        <v>0</v>
      </c>
      <c r="AG128" s="200">
        <f>COUNTIFS(운전자별!$C:$C,숨김!AG$3,운전자별!$A:$A,숨김!$W128,운전자별!$F:$F,숨김!$X128)</f>
        <v>0</v>
      </c>
      <c r="AH128" s="200">
        <f>COUNTIFS(운전자별!$C:$C,숨김!AH$3,운전자별!$A:$A,숨김!$W128,운전자별!$F:$F,숨김!$X128)</f>
        <v>0</v>
      </c>
      <c r="AI128" s="200">
        <f>COUNTIFS(운전자별!$C:$C,숨김!AI$3,운전자별!$A:$A,숨김!$W128,운전자별!$F:$F,숨김!$X128)</f>
        <v>0</v>
      </c>
      <c r="AJ128" s="204">
        <v>0.99454545454545462</v>
      </c>
      <c r="AK128" s="199" t="s">
        <v>69</v>
      </c>
      <c r="AL128" s="199">
        <v>3</v>
      </c>
      <c r="AM128" s="199" t="s">
        <v>598</v>
      </c>
      <c r="AN128" s="205" t="s">
        <v>599</v>
      </c>
      <c r="AO128" s="206">
        <v>125</v>
      </c>
      <c r="AP128" s="206" cm="1">
        <f t="array" ref="AP128">SUM(($W$4:$W$900=W128)*($AO$4:$AO$900&lt;AO128))+1</f>
        <v>7</v>
      </c>
      <c r="AQ128" s="206" t="str">
        <f t="shared" si="2"/>
        <v>영종운수7</v>
      </c>
      <c r="AS128" s="194" t="s">
        <v>148</v>
      </c>
      <c r="AT128" s="195" t="s">
        <v>99</v>
      </c>
      <c r="AU128" s="194">
        <v>1</v>
      </c>
      <c r="AV128" s="207">
        <v>0.1288168314816231</v>
      </c>
      <c r="AW128" s="207">
        <v>0.51493048434639477</v>
      </c>
      <c r="AX128" s="207">
        <v>0.14127170217723545</v>
      </c>
      <c r="AY128" s="208">
        <v>16.240000000000002</v>
      </c>
      <c r="AZ128" s="208">
        <v>2.9813833251689297</v>
      </c>
      <c r="BA128" s="208">
        <v>33.024553755717378</v>
      </c>
      <c r="BB128" s="208">
        <v>1.7059837085377589</v>
      </c>
    </row>
    <row r="129" spans="23:54" ht="16.5">
      <c r="W129" s="200" t="s">
        <v>167</v>
      </c>
      <c r="X129" s="200" t="s">
        <v>291</v>
      </c>
      <c r="Y129" s="201" t="s">
        <v>291</v>
      </c>
      <c r="Z129" s="202">
        <v>20</v>
      </c>
      <c r="AA129" s="199">
        <v>48</v>
      </c>
      <c r="AB129" s="203">
        <v>1</v>
      </c>
      <c r="AC129" s="200">
        <f>COUNTIFS(운전자별!$C:$C,숨김!AC$3,운전자별!$A:$A,숨김!$W129,운전자별!$F:$F,숨김!$X129)</f>
        <v>0</v>
      </c>
      <c r="AD129" s="200">
        <f>COUNTIFS(운전자별!$C:$C,숨김!AD$3,운전자별!$A:$A,숨김!$W129,운전자별!$F:$F,숨김!$X129)</f>
        <v>0</v>
      </c>
      <c r="AE129" s="200">
        <f>COUNTIFS(운전자별!$C:$C,숨김!AE$3,운전자별!$A:$A,숨김!$W129,운전자별!$F:$F,숨김!$X129)</f>
        <v>0</v>
      </c>
      <c r="AF129" s="200">
        <f>COUNTIFS(운전자별!$C:$C,숨김!AF$3,운전자별!$A:$A,숨김!$W129,운전자별!$F:$F,숨김!$X129)</f>
        <v>0</v>
      </c>
      <c r="AG129" s="200">
        <f>COUNTIFS(운전자별!$C:$C,숨김!AG$3,운전자별!$A:$A,숨김!$W129,운전자별!$F:$F,숨김!$X129)</f>
        <v>0</v>
      </c>
      <c r="AH129" s="200">
        <f>COUNTIFS(운전자별!$C:$C,숨김!AH$3,운전자별!$A:$A,숨김!$W129,운전자별!$F:$F,숨김!$X129)</f>
        <v>0</v>
      </c>
      <c r="AI129" s="200">
        <f>COUNTIFS(운전자별!$C:$C,숨김!AI$3,운전자별!$A:$A,숨김!$W129,운전자별!$F:$F,숨김!$X129)</f>
        <v>0</v>
      </c>
      <c r="AJ129" s="204">
        <v>0.86774603110185589</v>
      </c>
      <c r="AK129" s="199" t="s">
        <v>72</v>
      </c>
      <c r="AL129" s="199">
        <v>22</v>
      </c>
      <c r="AM129" s="199" t="s">
        <v>600</v>
      </c>
      <c r="AN129" s="205" t="s">
        <v>601</v>
      </c>
      <c r="AO129" s="206">
        <v>126</v>
      </c>
      <c r="AP129" s="206" cm="1">
        <f t="array" ref="AP129">SUM(($W$4:$W$900=W129)*($AO$4:$AO$900&lt;AO129))+1</f>
        <v>1</v>
      </c>
      <c r="AQ129" s="206" t="str">
        <f t="shared" si="2"/>
        <v>원진운수1</v>
      </c>
      <c r="AS129" s="194" t="s">
        <v>148</v>
      </c>
      <c r="AT129" s="195" t="s">
        <v>100</v>
      </c>
      <c r="AU129" s="194">
        <v>1</v>
      </c>
      <c r="AV129" s="207">
        <v>5.2281653476100018E-2</v>
      </c>
      <c r="AW129" s="207">
        <v>0.50188845848997832</v>
      </c>
      <c r="AX129" s="207">
        <v>0.16446806024258009</v>
      </c>
      <c r="AY129" s="208">
        <v>19.411125000000002</v>
      </c>
      <c r="AZ129" s="208">
        <v>1.9697088686123025</v>
      </c>
      <c r="BA129" s="208">
        <v>34.964023316362983</v>
      </c>
      <c r="BB129" s="208">
        <v>1.6585219222705234</v>
      </c>
    </row>
    <row r="130" spans="23:54" ht="16.5">
      <c r="W130" s="200" t="s">
        <v>167</v>
      </c>
      <c r="X130" s="200" t="s">
        <v>196</v>
      </c>
      <c r="Y130" s="201" t="s">
        <v>196</v>
      </c>
      <c r="Z130" s="202">
        <v>4</v>
      </c>
      <c r="AA130" s="199">
        <v>9</v>
      </c>
      <c r="AB130" s="203">
        <v>0.9375</v>
      </c>
      <c r="AC130" s="200">
        <f>COUNTIFS(운전자별!$C:$C,숨김!AC$3,운전자별!$A:$A,숨김!$W130,운전자별!$F:$F,숨김!$X130)</f>
        <v>0</v>
      </c>
      <c r="AD130" s="200">
        <f>COUNTIFS(운전자별!$C:$C,숨김!AD$3,운전자별!$A:$A,숨김!$W130,운전자별!$F:$F,숨김!$X130)</f>
        <v>0</v>
      </c>
      <c r="AE130" s="200">
        <f>COUNTIFS(운전자별!$C:$C,숨김!AE$3,운전자별!$A:$A,숨김!$W130,운전자별!$F:$F,숨김!$X130)</f>
        <v>0</v>
      </c>
      <c r="AF130" s="200">
        <f>COUNTIFS(운전자별!$C:$C,숨김!AF$3,운전자별!$A:$A,숨김!$W130,운전자별!$F:$F,숨김!$X130)</f>
        <v>0</v>
      </c>
      <c r="AG130" s="200">
        <f>COUNTIFS(운전자별!$C:$C,숨김!AG$3,운전자별!$A:$A,숨김!$W130,운전자별!$F:$F,숨김!$X130)</f>
        <v>0</v>
      </c>
      <c r="AH130" s="200">
        <f>COUNTIFS(운전자별!$C:$C,숨김!AH$3,운전자별!$A:$A,숨김!$W130,운전자별!$F:$F,숨김!$X130)</f>
        <v>0</v>
      </c>
      <c r="AI130" s="200">
        <f>COUNTIFS(운전자별!$C:$C,숨김!AI$3,운전자별!$A:$A,숨김!$W130,운전자별!$F:$F,숨김!$X130)</f>
        <v>0</v>
      </c>
      <c r="AJ130" s="204">
        <v>0.9295507491156263</v>
      </c>
      <c r="AK130" s="199" t="s">
        <v>71</v>
      </c>
      <c r="AL130" s="199">
        <v>32</v>
      </c>
      <c r="AM130" s="199" t="s">
        <v>602</v>
      </c>
      <c r="AN130" s="205" t="s">
        <v>603</v>
      </c>
      <c r="AO130" s="206">
        <v>127</v>
      </c>
      <c r="AP130" s="206" cm="1">
        <f t="array" ref="AP130">SUM(($W$4:$W$900=W130)*($AO$4:$AO$900&lt;AO130))+1</f>
        <v>2</v>
      </c>
      <c r="AQ130" s="206" t="str">
        <f t="shared" si="2"/>
        <v>원진운수2</v>
      </c>
      <c r="AS130" s="194" t="s">
        <v>145</v>
      </c>
      <c r="AT130" s="195" t="s">
        <v>267</v>
      </c>
      <c r="AU130" s="194">
        <v>1</v>
      </c>
      <c r="AV130" s="207">
        <v>4.9640163813918829E-2</v>
      </c>
      <c r="AW130" s="207">
        <v>0.39110795456163489</v>
      </c>
      <c r="AX130" s="207">
        <v>0.18186659537150454</v>
      </c>
      <c r="AY130" s="208">
        <v>14.346052631578949</v>
      </c>
      <c r="AZ130" s="208">
        <v>1.599560187649175</v>
      </c>
      <c r="BA130" s="208">
        <v>49.285583059572772</v>
      </c>
      <c r="BB130" s="208">
        <v>2.0658605757195008</v>
      </c>
    </row>
    <row r="131" spans="23:54" ht="16.5">
      <c r="W131" s="200" t="s">
        <v>167</v>
      </c>
      <c r="X131" s="200" t="s">
        <v>292</v>
      </c>
      <c r="Y131" s="201" t="s">
        <v>292</v>
      </c>
      <c r="Z131" s="202">
        <v>19</v>
      </c>
      <c r="AA131" s="199">
        <v>47</v>
      </c>
      <c r="AB131" s="203">
        <v>1.0307017543859649</v>
      </c>
      <c r="AC131" s="200">
        <f>COUNTIFS(운전자별!$C:$C,숨김!AC$3,운전자별!$A:$A,숨김!$W131,운전자별!$F:$F,숨김!$X131)</f>
        <v>0</v>
      </c>
      <c r="AD131" s="200">
        <f>COUNTIFS(운전자별!$C:$C,숨김!AD$3,운전자별!$A:$A,숨김!$W131,운전자별!$F:$F,숨김!$X131)</f>
        <v>0</v>
      </c>
      <c r="AE131" s="200">
        <f>COUNTIFS(운전자별!$C:$C,숨김!AE$3,운전자별!$A:$A,숨김!$W131,운전자별!$F:$F,숨김!$X131)</f>
        <v>0</v>
      </c>
      <c r="AF131" s="200">
        <f>COUNTIFS(운전자별!$C:$C,숨김!AF$3,운전자별!$A:$A,숨김!$W131,운전자별!$F:$F,숨김!$X131)</f>
        <v>0</v>
      </c>
      <c r="AG131" s="200">
        <f>COUNTIFS(운전자별!$C:$C,숨김!AG$3,운전자별!$A:$A,숨김!$W131,운전자별!$F:$F,숨김!$X131)</f>
        <v>0</v>
      </c>
      <c r="AH131" s="200">
        <f>COUNTIFS(운전자별!$C:$C,숨김!AH$3,운전자별!$A:$A,숨김!$W131,운전자별!$F:$F,숨김!$X131)</f>
        <v>0</v>
      </c>
      <c r="AI131" s="200">
        <f>COUNTIFS(운전자별!$C:$C,숨김!AI$3,운전자별!$A:$A,숨김!$W131,운전자별!$F:$F,숨김!$X131)</f>
        <v>0</v>
      </c>
      <c r="AJ131" s="204">
        <v>0.87465407979327092</v>
      </c>
      <c r="AK131" s="199" t="s">
        <v>72</v>
      </c>
      <c r="AL131" s="199">
        <v>19</v>
      </c>
      <c r="AM131" s="199" t="s">
        <v>604</v>
      </c>
      <c r="AN131" s="205" t="s">
        <v>605</v>
      </c>
      <c r="AO131" s="206">
        <v>128</v>
      </c>
      <c r="AP131" s="206" cm="1">
        <f t="array" ref="AP131">SUM(($W$4:$W$900=W131)*($AO$4:$AO$900&lt;AO131))+1</f>
        <v>3</v>
      </c>
      <c r="AQ131" s="206" t="str">
        <f t="shared" si="2"/>
        <v>원진운수3</v>
      </c>
      <c r="AS131" s="194" t="s">
        <v>145</v>
      </c>
      <c r="AT131" s="195" t="s">
        <v>268</v>
      </c>
      <c r="AU131" s="194">
        <v>1</v>
      </c>
      <c r="AV131" s="207">
        <v>3.7953908378146758E-2</v>
      </c>
      <c r="AW131" s="207">
        <v>0.44084813422683605</v>
      </c>
      <c r="AX131" s="207">
        <v>0.21194822273428926</v>
      </c>
      <c r="AY131" s="208">
        <v>15.677857142857146</v>
      </c>
      <c r="AZ131" s="208">
        <v>3.2106268733597867</v>
      </c>
      <c r="BA131" s="208">
        <v>47.674807799401776</v>
      </c>
      <c r="BB131" s="208">
        <v>1.7264003977086162</v>
      </c>
    </row>
    <row r="132" spans="23:54" ht="16.5">
      <c r="W132" s="200" t="s">
        <v>169</v>
      </c>
      <c r="X132" s="200" t="s">
        <v>293</v>
      </c>
      <c r="Y132" s="201" t="s">
        <v>293</v>
      </c>
      <c r="Z132" s="202">
        <v>14</v>
      </c>
      <c r="AA132" s="199">
        <v>35</v>
      </c>
      <c r="AB132" s="203">
        <v>1.0416666666666665</v>
      </c>
      <c r="AC132" s="200">
        <f>COUNTIFS(운전자별!$C:$C,숨김!AC$3,운전자별!$A:$A,숨김!$W132,운전자별!$F:$F,숨김!$X132)</f>
        <v>0</v>
      </c>
      <c r="AD132" s="200">
        <f>COUNTIFS(운전자별!$C:$C,숨김!AD$3,운전자별!$A:$A,숨김!$W132,운전자별!$F:$F,숨김!$X132)</f>
        <v>0</v>
      </c>
      <c r="AE132" s="200">
        <f>COUNTIFS(운전자별!$C:$C,숨김!AE$3,운전자별!$A:$A,숨김!$W132,운전자별!$F:$F,숨김!$X132)</f>
        <v>0</v>
      </c>
      <c r="AF132" s="200">
        <f>COUNTIFS(운전자별!$C:$C,숨김!AF$3,운전자별!$A:$A,숨김!$W132,운전자별!$F:$F,숨김!$X132)</f>
        <v>0</v>
      </c>
      <c r="AG132" s="200">
        <f>COUNTIFS(운전자별!$C:$C,숨김!AG$3,운전자별!$A:$A,숨김!$W132,운전자별!$F:$F,숨김!$X132)</f>
        <v>0</v>
      </c>
      <c r="AH132" s="200">
        <f>COUNTIFS(운전자별!$C:$C,숨김!AH$3,운전자별!$A:$A,숨김!$W132,운전자별!$F:$F,숨김!$X132)</f>
        <v>0</v>
      </c>
      <c r="AI132" s="200">
        <f>COUNTIFS(운전자별!$C:$C,숨김!AI$3,운전자별!$A:$A,숨김!$W132,운전자별!$F:$F,숨김!$X132)</f>
        <v>0</v>
      </c>
      <c r="AJ132" s="204">
        <v>0.88990971244761463</v>
      </c>
      <c r="AK132" s="199" t="s">
        <v>72</v>
      </c>
      <c r="AL132" s="199">
        <v>12</v>
      </c>
      <c r="AM132" s="199" t="s">
        <v>606</v>
      </c>
      <c r="AN132" s="205" t="s">
        <v>607</v>
      </c>
      <c r="AO132" s="206">
        <v>129</v>
      </c>
      <c r="AP132" s="206" cm="1">
        <f t="array" ref="AP132">SUM(($W$4:$W$900=W132)*($AO$4:$AO$900&lt;AO132))+1</f>
        <v>1</v>
      </c>
      <c r="AQ132" s="206" t="str">
        <f t="shared" si="2"/>
        <v>인천교통공사1</v>
      </c>
      <c r="AS132" s="194" t="s">
        <v>145</v>
      </c>
      <c r="AT132" s="195" t="s">
        <v>100</v>
      </c>
      <c r="AU132" s="194">
        <v>1</v>
      </c>
      <c r="AV132" s="207">
        <v>4.1766808348811919E-2</v>
      </c>
      <c r="AW132" s="207">
        <v>0.42461929765650197</v>
      </c>
      <c r="AX132" s="207">
        <v>0.20088566674542882</v>
      </c>
      <c r="AY132" s="208">
        <v>15.209259259259261</v>
      </c>
      <c r="AZ132" s="208">
        <v>2.6181550899179609</v>
      </c>
      <c r="BA132" s="208">
        <v>48.267172410737871</v>
      </c>
      <c r="BB132" s="208">
        <v>1.8374338094753773</v>
      </c>
    </row>
    <row r="133" spans="23:54" ht="16.5">
      <c r="W133" s="200" t="s">
        <v>169</v>
      </c>
      <c r="X133" s="200" t="s">
        <v>294</v>
      </c>
      <c r="Y133" s="201" t="s">
        <v>294</v>
      </c>
      <c r="Z133" s="202">
        <v>9</v>
      </c>
      <c r="AA133" s="199">
        <v>22</v>
      </c>
      <c r="AB133" s="203">
        <v>1.0185185185185186</v>
      </c>
      <c r="AC133" s="200">
        <f>COUNTIFS(운전자별!$C:$C,숨김!AC$3,운전자별!$A:$A,숨김!$W133,운전자별!$F:$F,숨김!$X133)</f>
        <v>0</v>
      </c>
      <c r="AD133" s="200">
        <f>COUNTIFS(운전자별!$C:$C,숨김!AD$3,운전자별!$A:$A,숨김!$W133,운전자별!$F:$F,숨김!$X133)</f>
        <v>0</v>
      </c>
      <c r="AE133" s="200">
        <f>COUNTIFS(운전자별!$C:$C,숨김!AE$3,운전자별!$A:$A,숨김!$W133,운전자별!$F:$F,숨김!$X133)</f>
        <v>0</v>
      </c>
      <c r="AF133" s="200">
        <f>COUNTIFS(운전자별!$C:$C,숨김!AF$3,운전자별!$A:$A,숨김!$W133,운전자별!$F:$F,숨김!$X133)</f>
        <v>0</v>
      </c>
      <c r="AG133" s="200">
        <f>COUNTIFS(운전자별!$C:$C,숨김!AG$3,운전자별!$A:$A,숨김!$W133,운전자별!$F:$F,숨김!$X133)</f>
        <v>0</v>
      </c>
      <c r="AH133" s="200">
        <f>COUNTIFS(운전자별!$C:$C,숨김!AH$3,운전자별!$A:$A,숨김!$W133,운전자별!$F:$F,숨김!$X133)</f>
        <v>0</v>
      </c>
      <c r="AI133" s="200">
        <f>COUNTIFS(운전자별!$C:$C,숨김!AI$3,운전자별!$A:$A,숨김!$W133,운전자별!$F:$F,숨김!$X133)</f>
        <v>0</v>
      </c>
      <c r="AJ133" s="204">
        <v>0.88180489567902509</v>
      </c>
      <c r="AK133" s="199" t="s">
        <v>72</v>
      </c>
      <c r="AL133" s="199">
        <v>15</v>
      </c>
      <c r="AM133" s="199" t="s">
        <v>608</v>
      </c>
      <c r="AN133" s="205" t="s">
        <v>609</v>
      </c>
      <c r="AO133" s="206">
        <v>130</v>
      </c>
      <c r="AP133" s="206" cm="1">
        <f t="array" ref="AP133">SUM(($W$4:$W$900=W133)*($AO$4:$AO$900&lt;AO133))+1</f>
        <v>2</v>
      </c>
      <c r="AQ133" s="206" t="str">
        <f t="shared" ref="AQ133:AQ196" si="3">W133&amp;AP133</f>
        <v>인천교통공사2</v>
      </c>
      <c r="AS133" s="194" t="s">
        <v>158</v>
      </c>
      <c r="AT133" s="195" t="s">
        <v>269</v>
      </c>
      <c r="AU133" s="194">
        <v>1</v>
      </c>
      <c r="AV133" s="207">
        <v>5.0592245553319273E-2</v>
      </c>
      <c r="AW133" s="207">
        <v>0.46409047049415675</v>
      </c>
      <c r="AX133" s="207">
        <v>0.16619706830221573</v>
      </c>
      <c r="AY133" s="208">
        <v>16.152266666666666</v>
      </c>
      <c r="AZ133" s="208">
        <v>2.2688931866242501</v>
      </c>
      <c r="BA133" s="208">
        <v>16.95888452063426</v>
      </c>
      <c r="BB133" s="208">
        <v>1.7625644521764845</v>
      </c>
    </row>
    <row r="134" spans="23:54" ht="16.5">
      <c r="W134" s="200" t="s">
        <v>169</v>
      </c>
      <c r="X134" s="200" t="s">
        <v>295</v>
      </c>
      <c r="Y134" s="201" t="s">
        <v>295</v>
      </c>
      <c r="Z134" s="202">
        <v>9</v>
      </c>
      <c r="AA134" s="199">
        <v>22</v>
      </c>
      <c r="AB134" s="203">
        <v>1.0185185185185186</v>
      </c>
      <c r="AC134" s="200">
        <f>COUNTIFS(운전자별!$C:$C,숨김!AC$3,운전자별!$A:$A,숨김!$W134,운전자별!$F:$F,숨김!$X134)</f>
        <v>0</v>
      </c>
      <c r="AD134" s="200">
        <f>COUNTIFS(운전자별!$C:$C,숨김!AD$3,운전자별!$A:$A,숨김!$W134,운전자별!$F:$F,숨김!$X134)</f>
        <v>0</v>
      </c>
      <c r="AE134" s="200">
        <f>COUNTIFS(운전자별!$C:$C,숨김!AE$3,운전자별!$A:$A,숨김!$W134,운전자별!$F:$F,숨김!$X134)</f>
        <v>0</v>
      </c>
      <c r="AF134" s="200">
        <f>COUNTIFS(운전자별!$C:$C,숨김!AF$3,운전자별!$A:$A,숨김!$W134,운전자별!$F:$F,숨김!$X134)</f>
        <v>0</v>
      </c>
      <c r="AG134" s="200">
        <f>COUNTIFS(운전자별!$C:$C,숨김!AG$3,운전자별!$A:$A,숨김!$W134,운전자별!$F:$F,숨김!$X134)</f>
        <v>0</v>
      </c>
      <c r="AH134" s="200">
        <f>COUNTIFS(운전자별!$C:$C,숨김!AH$3,운전자별!$A:$A,숨김!$W134,운전자별!$F:$F,숨김!$X134)</f>
        <v>0</v>
      </c>
      <c r="AI134" s="200">
        <f>COUNTIFS(운전자별!$C:$C,숨김!AI$3,운전자별!$A:$A,숨김!$W134,운전자별!$F:$F,숨김!$X134)</f>
        <v>0</v>
      </c>
      <c r="AJ134" s="204">
        <v>0.87409896828311662</v>
      </c>
      <c r="AK134" s="199" t="s">
        <v>72</v>
      </c>
      <c r="AL134" s="199">
        <v>20</v>
      </c>
      <c r="AM134" s="199" t="s">
        <v>610</v>
      </c>
      <c r="AN134" s="205" t="s">
        <v>611</v>
      </c>
      <c r="AO134" s="206">
        <v>131</v>
      </c>
      <c r="AP134" s="206" cm="1">
        <f t="array" ref="AP134">SUM(($W$4:$W$900=W134)*($AO$4:$AO$900&lt;AO134))+1</f>
        <v>3</v>
      </c>
      <c r="AQ134" s="206" t="str">
        <f t="shared" si="3"/>
        <v>인천교통공사3</v>
      </c>
      <c r="AS134" s="194" t="s">
        <v>158</v>
      </c>
      <c r="AT134" s="195" t="s">
        <v>270</v>
      </c>
      <c r="AU134" s="194">
        <v>1</v>
      </c>
      <c r="AV134" s="207">
        <v>5.0178395100197018E-2</v>
      </c>
      <c r="AW134" s="207">
        <v>0.4751485339976651</v>
      </c>
      <c r="AX134" s="207">
        <v>0.14659432428553248</v>
      </c>
      <c r="AY134" s="208">
        <v>15.370142857142858</v>
      </c>
      <c r="AZ134" s="208">
        <v>0.73172081661293942</v>
      </c>
      <c r="BA134" s="208">
        <v>13.058402265707841</v>
      </c>
      <c r="BB134" s="208">
        <v>1.6491022179647989</v>
      </c>
    </row>
    <row r="135" spans="23:54" ht="16.5">
      <c r="W135" s="200" t="s">
        <v>169</v>
      </c>
      <c r="X135" s="200" t="s">
        <v>296</v>
      </c>
      <c r="Y135" s="201" t="s">
        <v>296</v>
      </c>
      <c r="Z135" s="202">
        <v>5</v>
      </c>
      <c r="AA135" s="199">
        <v>12</v>
      </c>
      <c r="AB135" s="203">
        <v>1</v>
      </c>
      <c r="AC135" s="200">
        <f>COUNTIFS(운전자별!$C:$C,숨김!AC$3,운전자별!$A:$A,숨김!$W135,운전자별!$F:$F,숨김!$X135)</f>
        <v>0</v>
      </c>
      <c r="AD135" s="200">
        <f>COUNTIFS(운전자별!$C:$C,숨김!AD$3,운전자별!$A:$A,숨김!$W135,운전자별!$F:$F,숨김!$X135)</f>
        <v>0</v>
      </c>
      <c r="AE135" s="200">
        <f>COUNTIFS(운전자별!$C:$C,숨김!AE$3,운전자별!$A:$A,숨김!$W135,운전자별!$F:$F,숨김!$X135)</f>
        <v>0</v>
      </c>
      <c r="AF135" s="200">
        <f>COUNTIFS(운전자별!$C:$C,숨김!AF$3,운전자별!$A:$A,숨김!$W135,운전자별!$F:$F,숨김!$X135)</f>
        <v>0</v>
      </c>
      <c r="AG135" s="200">
        <f>COUNTIFS(운전자별!$C:$C,숨김!AG$3,운전자별!$A:$A,숨김!$W135,운전자별!$F:$F,숨김!$X135)</f>
        <v>0</v>
      </c>
      <c r="AH135" s="200">
        <f>COUNTIFS(운전자별!$C:$C,숨김!AH$3,운전자별!$A:$A,숨김!$W135,운전자별!$F:$F,숨김!$X135)</f>
        <v>0</v>
      </c>
      <c r="AI135" s="200">
        <f>COUNTIFS(운전자별!$C:$C,숨김!AI$3,운전자별!$A:$A,숨김!$W135,운전자별!$F:$F,숨김!$X135)</f>
        <v>0</v>
      </c>
      <c r="AJ135" s="204">
        <v>0.88332370761697832</v>
      </c>
      <c r="AK135" s="199" t="s">
        <v>72</v>
      </c>
      <c r="AL135" s="199">
        <v>14</v>
      </c>
      <c r="AM135" s="199" t="s">
        <v>612</v>
      </c>
      <c r="AN135" s="205" t="s">
        <v>613</v>
      </c>
      <c r="AO135" s="206">
        <v>132</v>
      </c>
      <c r="AP135" s="206" cm="1">
        <f t="array" ref="AP135">SUM(($W$4:$W$900=W135)*($AO$4:$AO$900&lt;AO135))+1</f>
        <v>4</v>
      </c>
      <c r="AQ135" s="206" t="str">
        <f t="shared" si="3"/>
        <v>인천교통공사4</v>
      </c>
      <c r="AS135" s="194" t="s">
        <v>158</v>
      </c>
      <c r="AT135" s="195" t="s">
        <v>271</v>
      </c>
      <c r="AU135" s="194">
        <v>1</v>
      </c>
      <c r="AV135" s="207">
        <v>7.8515160556204916E-2</v>
      </c>
      <c r="AW135" s="207">
        <v>0.39950360469328133</v>
      </c>
      <c r="AX135" s="207">
        <v>0.14910403851297138</v>
      </c>
      <c r="AY135" s="208">
        <v>14.4925</v>
      </c>
      <c r="AZ135" s="208">
        <v>0.33431398769724524</v>
      </c>
      <c r="BA135" s="208">
        <v>24.449496300258534</v>
      </c>
      <c r="BB135" s="208">
        <v>2.299525672860339</v>
      </c>
    </row>
    <row r="136" spans="23:54" ht="16.5">
      <c r="W136" s="200" t="s">
        <v>169</v>
      </c>
      <c r="X136" s="200" t="s">
        <v>297</v>
      </c>
      <c r="Y136" s="201" t="s">
        <v>297</v>
      </c>
      <c r="Z136" s="202">
        <v>3</v>
      </c>
      <c r="AA136" s="199">
        <v>8</v>
      </c>
      <c r="AB136" s="203">
        <v>1.1111111111111112</v>
      </c>
      <c r="AC136" s="200">
        <f>COUNTIFS(운전자별!$C:$C,숨김!AC$3,운전자별!$A:$A,숨김!$W136,운전자별!$F:$F,숨김!$X136)</f>
        <v>0</v>
      </c>
      <c r="AD136" s="200">
        <f>COUNTIFS(운전자별!$C:$C,숨김!AD$3,운전자별!$A:$A,숨김!$W136,운전자별!$F:$F,숨김!$X136)</f>
        <v>0</v>
      </c>
      <c r="AE136" s="200">
        <f>COUNTIFS(운전자별!$C:$C,숨김!AE$3,운전자별!$A:$A,숨김!$W136,운전자별!$F:$F,숨김!$X136)</f>
        <v>0</v>
      </c>
      <c r="AF136" s="200">
        <f>COUNTIFS(운전자별!$C:$C,숨김!AF$3,운전자별!$A:$A,숨김!$W136,운전자별!$F:$F,숨김!$X136)</f>
        <v>0</v>
      </c>
      <c r="AG136" s="200">
        <f>COUNTIFS(운전자별!$C:$C,숨김!AG$3,운전자별!$A:$A,숨김!$W136,운전자별!$F:$F,숨김!$X136)</f>
        <v>0</v>
      </c>
      <c r="AH136" s="200">
        <f>COUNTIFS(운전자별!$C:$C,숨김!AH$3,운전자별!$A:$A,숨김!$W136,운전자별!$F:$F,숨김!$X136)</f>
        <v>0</v>
      </c>
      <c r="AI136" s="200">
        <f>COUNTIFS(운전자별!$C:$C,숨김!AI$3,운전자별!$A:$A,숨김!$W136,운전자별!$F:$F,숨김!$X136)</f>
        <v>0</v>
      </c>
      <c r="AJ136" s="204">
        <v>0.90183872826076039</v>
      </c>
      <c r="AK136" s="199" t="s">
        <v>71</v>
      </c>
      <c r="AL136" s="199">
        <v>57</v>
      </c>
      <c r="AM136" s="199" t="s">
        <v>614</v>
      </c>
      <c r="AN136" s="205" t="s">
        <v>615</v>
      </c>
      <c r="AO136" s="206">
        <v>133</v>
      </c>
      <c r="AP136" s="206" cm="1">
        <f t="array" ref="AP136">SUM(($W$4:$W$900=W136)*($AO$4:$AO$900&lt;AO136))+1</f>
        <v>5</v>
      </c>
      <c r="AQ136" s="206" t="str">
        <f t="shared" si="3"/>
        <v>인천교통공사5</v>
      </c>
      <c r="AS136" s="194" t="s">
        <v>158</v>
      </c>
      <c r="AT136" s="195" t="s">
        <v>99</v>
      </c>
      <c r="AU136" s="194">
        <v>1</v>
      </c>
      <c r="AV136" s="207">
        <v>0.12442665182243</v>
      </c>
      <c r="AW136" s="207">
        <v>0.61317780130608679</v>
      </c>
      <c r="AX136" s="207">
        <v>0.1712104773117262</v>
      </c>
      <c r="AY136" s="208">
        <v>20.370999999999999</v>
      </c>
      <c r="AZ136" s="208">
        <v>0.19237132282216426</v>
      </c>
      <c r="BA136" s="208">
        <v>37.833026821692307</v>
      </c>
      <c r="BB136" s="208">
        <v>1.6767310988157931</v>
      </c>
    </row>
    <row r="137" spans="23:54" ht="16.5">
      <c r="W137" s="200" t="s">
        <v>141</v>
      </c>
      <c r="X137" s="200" t="s">
        <v>298</v>
      </c>
      <c r="Y137" s="201" t="s">
        <v>298</v>
      </c>
      <c r="Z137" s="202">
        <v>13</v>
      </c>
      <c r="AA137" s="199">
        <v>30</v>
      </c>
      <c r="AB137" s="203">
        <v>0.96153846153846156</v>
      </c>
      <c r="AC137" s="200">
        <f>COUNTIFS(운전자별!$C:$C,숨김!AC$3,운전자별!$A:$A,숨김!$W137,운전자별!$F:$F,숨김!$X137)</f>
        <v>0</v>
      </c>
      <c r="AD137" s="200">
        <f>COUNTIFS(운전자별!$C:$C,숨김!AD$3,운전자별!$A:$A,숨김!$W137,운전자별!$F:$F,숨김!$X137)</f>
        <v>0</v>
      </c>
      <c r="AE137" s="200">
        <f>COUNTIFS(운전자별!$C:$C,숨김!AE$3,운전자별!$A:$A,숨김!$W137,운전자별!$F:$F,숨김!$X137)</f>
        <v>0</v>
      </c>
      <c r="AF137" s="200">
        <f>COUNTIFS(운전자별!$C:$C,숨김!AF$3,운전자별!$A:$A,숨김!$W137,운전자별!$F:$F,숨김!$X137)</f>
        <v>0</v>
      </c>
      <c r="AG137" s="200">
        <f>COUNTIFS(운전자별!$C:$C,숨김!AG$3,운전자별!$A:$A,숨김!$W137,운전자별!$F:$F,숨김!$X137)</f>
        <v>0</v>
      </c>
      <c r="AH137" s="200">
        <f>COUNTIFS(운전자별!$C:$C,숨김!AH$3,운전자별!$A:$A,숨김!$W137,운전자별!$F:$F,숨김!$X137)</f>
        <v>0</v>
      </c>
      <c r="AI137" s="200">
        <f>COUNTIFS(운전자별!$C:$C,숨김!AI$3,운전자별!$A:$A,숨김!$W137,운전자별!$F:$F,숨김!$X137)</f>
        <v>0</v>
      </c>
      <c r="AJ137" s="204">
        <v>1.0003515931121136</v>
      </c>
      <c r="AK137" s="199" t="s">
        <v>74</v>
      </c>
      <c r="AL137" s="199">
        <v>20</v>
      </c>
      <c r="AM137" s="199" t="s">
        <v>616</v>
      </c>
      <c r="AN137" s="205" t="s">
        <v>617</v>
      </c>
      <c r="AO137" s="206">
        <v>134</v>
      </c>
      <c r="AP137" s="206" cm="1">
        <f t="array" ref="AP137">SUM(($W$4:$W$900=W137)*($AO$4:$AO$900&lt;AO137))+1</f>
        <v>1</v>
      </c>
      <c r="AQ137" s="206" t="str">
        <f t="shared" si="3"/>
        <v>인천스마트1</v>
      </c>
      <c r="AS137" s="194" t="s">
        <v>158</v>
      </c>
      <c r="AT137" s="195" t="s">
        <v>100</v>
      </c>
      <c r="AU137" s="194">
        <v>1</v>
      </c>
      <c r="AV137" s="207">
        <v>5.5107810323247616E-2</v>
      </c>
      <c r="AW137" s="207">
        <v>0.46960841926835983</v>
      </c>
      <c r="AX137" s="207">
        <v>0.159924813681768</v>
      </c>
      <c r="AY137" s="208">
        <v>15.969239999999999</v>
      </c>
      <c r="AZ137" s="208">
        <v>1.670121669347967</v>
      </c>
      <c r="BA137" s="208">
        <v>17.021131944484438</v>
      </c>
      <c r="BB137" s="208">
        <v>1.7587484933951758</v>
      </c>
    </row>
    <row r="138" spans="23:54" ht="16.5">
      <c r="W138" s="200" t="s">
        <v>141</v>
      </c>
      <c r="X138" s="200" t="s">
        <v>299</v>
      </c>
      <c r="Y138" s="201" t="s">
        <v>299</v>
      </c>
      <c r="Z138" s="202">
        <v>12</v>
      </c>
      <c r="AA138" s="199">
        <v>30</v>
      </c>
      <c r="AB138" s="203">
        <v>1.0416666666666667</v>
      </c>
      <c r="AC138" s="200">
        <f>COUNTIFS(운전자별!$C:$C,숨김!AC$3,운전자별!$A:$A,숨김!$W138,운전자별!$F:$F,숨김!$X138)</f>
        <v>0</v>
      </c>
      <c r="AD138" s="200">
        <f>COUNTIFS(운전자별!$C:$C,숨김!AD$3,운전자별!$A:$A,숨김!$W138,운전자별!$F:$F,숨김!$X138)</f>
        <v>0</v>
      </c>
      <c r="AE138" s="200">
        <f>COUNTIFS(운전자별!$C:$C,숨김!AE$3,운전자별!$A:$A,숨김!$W138,운전자별!$F:$F,숨김!$X138)</f>
        <v>0</v>
      </c>
      <c r="AF138" s="200">
        <f>COUNTIFS(운전자별!$C:$C,숨김!AF$3,운전자별!$A:$A,숨김!$W138,운전자별!$F:$F,숨김!$X138)</f>
        <v>0</v>
      </c>
      <c r="AG138" s="200">
        <f>COUNTIFS(운전자별!$C:$C,숨김!AG$3,운전자별!$A:$A,숨김!$W138,운전자별!$F:$F,숨김!$X138)</f>
        <v>0</v>
      </c>
      <c r="AH138" s="200">
        <f>COUNTIFS(운전자별!$C:$C,숨김!AH$3,운전자별!$A:$A,숨김!$W138,운전자별!$F:$F,숨김!$X138)</f>
        <v>0</v>
      </c>
      <c r="AI138" s="200">
        <f>COUNTIFS(운전자별!$C:$C,숨김!AI$3,운전자별!$A:$A,숨김!$W138,운전자별!$F:$F,숨김!$X138)</f>
        <v>0</v>
      </c>
      <c r="AJ138" s="204">
        <v>1.0276157436986915</v>
      </c>
      <c r="AK138" s="199" t="s">
        <v>74</v>
      </c>
      <c r="AL138" s="199">
        <v>6</v>
      </c>
      <c r="AM138" s="199" t="s">
        <v>618</v>
      </c>
      <c r="AN138" s="205" t="s">
        <v>619</v>
      </c>
      <c r="AO138" s="206">
        <v>135</v>
      </c>
      <c r="AP138" s="206" cm="1">
        <f t="array" ref="AP138">SUM(($W$4:$W$900=W138)*($AO$4:$AO$900&lt;AO138))+1</f>
        <v>2</v>
      </c>
      <c r="AQ138" s="206" t="str">
        <f t="shared" si="3"/>
        <v>인천스마트2</v>
      </c>
      <c r="AS138" s="194" t="s">
        <v>151</v>
      </c>
      <c r="AT138" s="195" t="s">
        <v>272</v>
      </c>
      <c r="AU138" s="194">
        <v>1</v>
      </c>
      <c r="AV138" s="207">
        <v>5.3398743988600644E-2</v>
      </c>
      <c r="AW138" s="207">
        <v>0.37974206531252608</v>
      </c>
      <c r="AX138" s="207">
        <v>0.1977670806607579</v>
      </c>
      <c r="AY138" s="208">
        <v>13.944571428571434</v>
      </c>
      <c r="AZ138" s="208">
        <v>2.4732414577936077</v>
      </c>
      <c r="BA138" s="208">
        <v>50.358200337749658</v>
      </c>
      <c r="BB138" s="208">
        <v>1.7532257425871574</v>
      </c>
    </row>
    <row r="139" spans="23:54" ht="16.5">
      <c r="W139" s="200" t="s">
        <v>141</v>
      </c>
      <c r="X139" s="200" t="s">
        <v>300</v>
      </c>
      <c r="Y139" s="201" t="s">
        <v>300</v>
      </c>
      <c r="Z139" s="202">
        <v>13</v>
      </c>
      <c r="AA139" s="199">
        <v>31</v>
      </c>
      <c r="AB139" s="203">
        <v>0.99358974358974361</v>
      </c>
      <c r="AC139" s="200">
        <f>COUNTIFS(운전자별!$C:$C,숨김!AC$3,운전자별!$A:$A,숨김!$W139,운전자별!$F:$F,숨김!$X139)</f>
        <v>0</v>
      </c>
      <c r="AD139" s="200">
        <f>COUNTIFS(운전자별!$C:$C,숨김!AD$3,운전자별!$A:$A,숨김!$W139,운전자별!$F:$F,숨김!$X139)</f>
        <v>0</v>
      </c>
      <c r="AE139" s="200">
        <f>COUNTIFS(운전자별!$C:$C,숨김!AE$3,운전자별!$A:$A,숨김!$W139,운전자별!$F:$F,숨김!$X139)</f>
        <v>0</v>
      </c>
      <c r="AF139" s="200">
        <f>COUNTIFS(운전자별!$C:$C,숨김!AF$3,운전자별!$A:$A,숨김!$W139,운전자별!$F:$F,숨김!$X139)</f>
        <v>0</v>
      </c>
      <c r="AG139" s="200">
        <f>COUNTIFS(운전자별!$C:$C,숨김!AG$3,운전자별!$A:$A,숨김!$W139,운전자별!$F:$F,숨김!$X139)</f>
        <v>0</v>
      </c>
      <c r="AH139" s="200">
        <f>COUNTIFS(운전자별!$C:$C,숨김!AH$3,운전자별!$A:$A,숨김!$W139,운전자별!$F:$F,숨김!$X139)</f>
        <v>0</v>
      </c>
      <c r="AI139" s="200">
        <f>COUNTIFS(운전자별!$C:$C,숨김!AI$3,운전자별!$A:$A,숨김!$W139,운전자별!$F:$F,숨김!$X139)</f>
        <v>0</v>
      </c>
      <c r="AJ139" s="204">
        <v>0.98922739410827154</v>
      </c>
      <c r="AK139" s="199" t="s">
        <v>69</v>
      </c>
      <c r="AL139" s="199">
        <v>7</v>
      </c>
      <c r="AM139" s="199" t="s">
        <v>620</v>
      </c>
      <c r="AN139" s="205" t="s">
        <v>621</v>
      </c>
      <c r="AO139" s="206">
        <v>136</v>
      </c>
      <c r="AP139" s="206" cm="1">
        <f t="array" ref="AP139">SUM(($W$4:$W$900=W139)*($AO$4:$AO$900&lt;AO139))+1</f>
        <v>3</v>
      </c>
      <c r="AQ139" s="206" t="str">
        <f t="shared" si="3"/>
        <v>인천스마트3</v>
      </c>
      <c r="AS139" s="194" t="s">
        <v>151</v>
      </c>
      <c r="AT139" s="195" t="s">
        <v>273</v>
      </c>
      <c r="AU139" s="194">
        <v>1</v>
      </c>
      <c r="AV139" s="207">
        <v>3.1746312955770052E-2</v>
      </c>
      <c r="AW139" s="207">
        <v>0.4799538912005073</v>
      </c>
      <c r="AX139" s="207">
        <v>0.23356254260326248</v>
      </c>
      <c r="AY139" s="208">
        <v>12.744166666666667</v>
      </c>
      <c r="AZ139" s="208">
        <v>6.6137297893908311</v>
      </c>
      <c r="BA139" s="208">
        <v>27.136300967426976</v>
      </c>
      <c r="BB139" s="208">
        <v>1.743769988537901</v>
      </c>
    </row>
    <row r="140" spans="23:54" ht="16.5">
      <c r="W140" s="200" t="s">
        <v>141</v>
      </c>
      <c r="X140" s="200" t="s">
        <v>301</v>
      </c>
      <c r="Y140" s="201" t="s">
        <v>301</v>
      </c>
      <c r="Z140" s="202">
        <v>13</v>
      </c>
      <c r="AA140" s="199">
        <v>33</v>
      </c>
      <c r="AB140" s="203">
        <v>1.0576923076923077</v>
      </c>
      <c r="AC140" s="200">
        <f>COUNTIFS(운전자별!$C:$C,숨김!AC$3,운전자별!$A:$A,숨김!$W140,운전자별!$F:$F,숨김!$X140)</f>
        <v>0</v>
      </c>
      <c r="AD140" s="200">
        <f>COUNTIFS(운전자별!$C:$C,숨김!AD$3,운전자별!$A:$A,숨김!$W140,운전자별!$F:$F,숨김!$X140)</f>
        <v>0</v>
      </c>
      <c r="AE140" s="200">
        <f>COUNTIFS(운전자별!$C:$C,숨김!AE$3,운전자별!$A:$A,숨김!$W140,운전자별!$F:$F,숨김!$X140)</f>
        <v>0</v>
      </c>
      <c r="AF140" s="200">
        <f>COUNTIFS(운전자별!$C:$C,숨김!AF$3,운전자별!$A:$A,숨김!$W140,운전자별!$F:$F,숨김!$X140)</f>
        <v>0</v>
      </c>
      <c r="AG140" s="200">
        <f>COUNTIFS(운전자별!$C:$C,숨김!AG$3,운전자별!$A:$A,숨김!$W140,운전자별!$F:$F,숨김!$X140)</f>
        <v>0</v>
      </c>
      <c r="AH140" s="200">
        <f>COUNTIFS(운전자별!$C:$C,숨김!AH$3,운전자별!$A:$A,숨김!$W140,운전자별!$F:$F,숨김!$X140)</f>
        <v>0</v>
      </c>
      <c r="AI140" s="200">
        <f>COUNTIFS(운전자별!$C:$C,숨김!AI$3,운전자별!$A:$A,숨김!$W140,운전자별!$F:$F,숨김!$X140)</f>
        <v>0</v>
      </c>
      <c r="AJ140" s="204">
        <v>0.98299277121725803</v>
      </c>
      <c r="AK140" s="199" t="s">
        <v>69</v>
      </c>
      <c r="AL140" s="199">
        <v>13</v>
      </c>
      <c r="AM140" s="199" t="s">
        <v>622</v>
      </c>
      <c r="AN140" s="205" t="s">
        <v>623</v>
      </c>
      <c r="AO140" s="206">
        <v>137</v>
      </c>
      <c r="AP140" s="206" cm="1">
        <f t="array" ref="AP140">SUM(($W$4:$W$900=W140)*($AO$4:$AO$900&lt;AO140))+1</f>
        <v>4</v>
      </c>
      <c r="AQ140" s="206" t="str">
        <f t="shared" si="3"/>
        <v>인천스마트4</v>
      </c>
      <c r="AS140" s="194" t="s">
        <v>151</v>
      </c>
      <c r="AT140" s="195" t="s">
        <v>274</v>
      </c>
      <c r="AU140" s="194">
        <v>1</v>
      </c>
      <c r="AV140" s="207">
        <v>4.1163958918510837E-2</v>
      </c>
      <c r="AW140" s="207">
        <v>0.45387585747384868</v>
      </c>
      <c r="AX140" s="207">
        <v>0.15582916592149049</v>
      </c>
      <c r="AY140" s="208">
        <v>12.607749999999999</v>
      </c>
      <c r="AZ140" s="208">
        <v>2.4306495542991504</v>
      </c>
      <c r="BA140" s="208">
        <v>22.094381453207323</v>
      </c>
      <c r="BB140" s="208">
        <v>1.7407182612621928</v>
      </c>
    </row>
    <row r="141" spans="23:54" ht="16.5">
      <c r="W141" s="200" t="s">
        <v>141</v>
      </c>
      <c r="X141" s="200" t="s">
        <v>302</v>
      </c>
      <c r="Y141" s="201" t="s">
        <v>302</v>
      </c>
      <c r="Z141" s="202">
        <v>12</v>
      </c>
      <c r="AA141" s="199">
        <v>30</v>
      </c>
      <c r="AB141" s="203">
        <v>1.0416666666666667</v>
      </c>
      <c r="AC141" s="200">
        <f>COUNTIFS(운전자별!$C:$C,숨김!AC$3,운전자별!$A:$A,숨김!$W141,운전자별!$F:$F,숨김!$X141)</f>
        <v>0</v>
      </c>
      <c r="AD141" s="200">
        <f>COUNTIFS(운전자별!$C:$C,숨김!AD$3,운전자별!$A:$A,숨김!$W141,운전자별!$F:$F,숨김!$X141)</f>
        <v>0</v>
      </c>
      <c r="AE141" s="200">
        <f>COUNTIFS(운전자별!$C:$C,숨김!AE$3,운전자별!$A:$A,숨김!$W141,운전자별!$F:$F,숨김!$X141)</f>
        <v>0</v>
      </c>
      <c r="AF141" s="200">
        <f>COUNTIFS(운전자별!$C:$C,숨김!AF$3,운전자별!$A:$A,숨김!$W141,운전자별!$F:$F,숨김!$X141)</f>
        <v>0</v>
      </c>
      <c r="AG141" s="200">
        <f>COUNTIFS(운전자별!$C:$C,숨김!AG$3,운전자별!$A:$A,숨김!$W141,운전자별!$F:$F,숨김!$X141)</f>
        <v>0</v>
      </c>
      <c r="AH141" s="200">
        <f>COUNTIFS(운전자별!$C:$C,숨김!AH$3,운전자별!$A:$A,숨김!$W141,운전자별!$F:$F,숨김!$X141)</f>
        <v>0</v>
      </c>
      <c r="AI141" s="200">
        <f>COUNTIFS(운전자별!$C:$C,숨김!AI$3,운전자별!$A:$A,숨김!$W141,운전자별!$F:$F,숨김!$X141)</f>
        <v>0</v>
      </c>
      <c r="AJ141" s="204">
        <v>0.98229038508944622</v>
      </c>
      <c r="AK141" s="199" t="s">
        <v>69</v>
      </c>
      <c r="AL141" s="199">
        <v>15</v>
      </c>
      <c r="AM141" s="199" t="s">
        <v>624</v>
      </c>
      <c r="AN141" s="205" t="s">
        <v>625</v>
      </c>
      <c r="AO141" s="206">
        <v>138</v>
      </c>
      <c r="AP141" s="206" cm="1">
        <f t="array" ref="AP141">SUM(($W$4:$W$900=W141)*($AO$4:$AO$900&lt;AO141))+1</f>
        <v>5</v>
      </c>
      <c r="AQ141" s="206" t="str">
        <f t="shared" si="3"/>
        <v>인천스마트5</v>
      </c>
      <c r="AS141" s="194" t="s">
        <v>151</v>
      </c>
      <c r="AT141" s="195" t="s">
        <v>275</v>
      </c>
      <c r="AU141" s="194">
        <v>1</v>
      </c>
      <c r="AV141" s="207">
        <v>3.8429368113613166E-2</v>
      </c>
      <c r="AW141" s="207">
        <v>0.44419916088186123</v>
      </c>
      <c r="AX141" s="207">
        <v>0.19555741541721872</v>
      </c>
      <c r="AY141" s="208">
        <v>7.6119999999999992</v>
      </c>
      <c r="AZ141" s="208">
        <v>0.33592684856945548</v>
      </c>
      <c r="BA141" s="208">
        <v>6.9044964768472008</v>
      </c>
      <c r="BB141" s="208">
        <v>2.2234597379538505</v>
      </c>
    </row>
    <row r="142" spans="23:54" ht="16.5">
      <c r="W142" s="200" t="s">
        <v>141</v>
      </c>
      <c r="X142" s="200" t="s">
        <v>337</v>
      </c>
      <c r="Y142" s="201" t="s">
        <v>337</v>
      </c>
      <c r="Z142" s="202">
        <v>6</v>
      </c>
      <c r="AA142" s="199">
        <v>11</v>
      </c>
      <c r="AB142" s="203">
        <v>0.76388888888888895</v>
      </c>
      <c r="AC142" s="200">
        <f>COUNTIFS(운전자별!$C:$C,숨김!AC$3,운전자별!$A:$A,숨김!$W142,운전자별!$F:$F,숨김!$X142)</f>
        <v>0</v>
      </c>
      <c r="AD142" s="200">
        <f>COUNTIFS(운전자별!$C:$C,숨김!AD$3,운전자별!$A:$A,숨김!$W142,운전자별!$F:$F,숨김!$X142)</f>
        <v>0</v>
      </c>
      <c r="AE142" s="200">
        <f>COUNTIFS(운전자별!$C:$C,숨김!AE$3,운전자별!$A:$A,숨김!$W142,운전자별!$F:$F,숨김!$X142)</f>
        <v>0</v>
      </c>
      <c r="AF142" s="200">
        <f>COUNTIFS(운전자별!$C:$C,숨김!AF$3,운전자별!$A:$A,숨김!$W142,운전자별!$F:$F,숨김!$X142)</f>
        <v>0</v>
      </c>
      <c r="AG142" s="200">
        <f>COUNTIFS(운전자별!$C:$C,숨김!AG$3,운전자별!$A:$A,숨김!$W142,운전자별!$F:$F,숨김!$X142)</f>
        <v>0</v>
      </c>
      <c r="AH142" s="200">
        <f>COUNTIFS(운전자별!$C:$C,숨김!AH$3,운전자별!$A:$A,숨김!$W142,운전자별!$F:$F,숨김!$X142)</f>
        <v>0</v>
      </c>
      <c r="AI142" s="200">
        <f>COUNTIFS(운전자별!$C:$C,숨김!AI$3,운전자별!$A:$A,숨김!$W142,운전자별!$F:$F,숨김!$X142)</f>
        <v>0</v>
      </c>
      <c r="AJ142" s="204">
        <v>1.0432225667216806</v>
      </c>
      <c r="AK142" s="199" t="s">
        <v>74</v>
      </c>
      <c r="AL142" s="199">
        <v>5</v>
      </c>
      <c r="AM142" s="199" t="s">
        <v>626</v>
      </c>
      <c r="AN142" s="205" t="s">
        <v>627</v>
      </c>
      <c r="AO142" s="206">
        <v>139</v>
      </c>
      <c r="AP142" s="206" cm="1">
        <f t="array" ref="AP142">SUM(($W$4:$W$900=W142)*($AO$4:$AO$900&lt;AO142))+1</f>
        <v>6</v>
      </c>
      <c r="AQ142" s="206" t="str">
        <f t="shared" si="3"/>
        <v>인천스마트6</v>
      </c>
      <c r="AS142" s="194" t="s">
        <v>151</v>
      </c>
      <c r="AT142" s="195" t="s">
        <v>99</v>
      </c>
      <c r="AU142" s="194">
        <v>1</v>
      </c>
      <c r="AV142" s="207">
        <v>7.8150694128293161E-2</v>
      </c>
      <c r="AW142" s="207">
        <v>0.40481067218374567</v>
      </c>
      <c r="AX142" s="207">
        <v>0.20314664044840414</v>
      </c>
      <c r="AY142" s="208">
        <v>15.662000000000001</v>
      </c>
      <c r="AZ142" s="208">
        <v>2.6562452065997593</v>
      </c>
      <c r="BA142" s="208">
        <v>49.907480360620831</v>
      </c>
      <c r="BB142" s="208">
        <v>2.0315693867546298</v>
      </c>
    </row>
    <row r="143" spans="23:54" ht="16.5">
      <c r="W143" s="200" t="s">
        <v>161</v>
      </c>
      <c r="X143" s="200" t="s">
        <v>303</v>
      </c>
      <c r="Y143" s="201" t="s">
        <v>303</v>
      </c>
      <c r="Z143" s="202">
        <v>35</v>
      </c>
      <c r="AA143" s="199">
        <v>77</v>
      </c>
      <c r="AB143" s="203">
        <v>0.91666666666666663</v>
      </c>
      <c r="AC143" s="200">
        <f>COUNTIFS(운전자별!$C:$C,숨김!AC$3,운전자별!$A:$A,숨김!$W143,운전자별!$F:$F,숨김!$X143)</f>
        <v>0</v>
      </c>
      <c r="AD143" s="200">
        <f>COUNTIFS(운전자별!$C:$C,숨김!AD$3,운전자별!$A:$A,숨김!$W143,운전자별!$F:$F,숨김!$X143)</f>
        <v>0</v>
      </c>
      <c r="AE143" s="200">
        <f>COUNTIFS(운전자별!$C:$C,숨김!AE$3,운전자별!$A:$A,숨김!$W143,운전자별!$F:$F,숨김!$X143)</f>
        <v>0</v>
      </c>
      <c r="AF143" s="200">
        <f>COUNTIFS(운전자별!$C:$C,숨김!AF$3,운전자별!$A:$A,숨김!$W143,운전자별!$F:$F,숨김!$X143)</f>
        <v>0</v>
      </c>
      <c r="AG143" s="200">
        <f>COUNTIFS(운전자별!$C:$C,숨김!AG$3,운전자별!$A:$A,숨김!$W143,운전자별!$F:$F,숨김!$X143)</f>
        <v>0</v>
      </c>
      <c r="AH143" s="200">
        <f>COUNTIFS(운전자별!$C:$C,숨김!AH$3,운전자별!$A:$A,숨김!$W143,운전자별!$F:$F,숨김!$X143)</f>
        <v>0</v>
      </c>
      <c r="AI143" s="200">
        <f>COUNTIFS(운전자별!$C:$C,숨김!AI$3,운전자별!$A:$A,숨김!$W143,운전자별!$F:$F,숨김!$X143)</f>
        <v>0</v>
      </c>
      <c r="AJ143" s="204">
        <v>0.95304234986186864</v>
      </c>
      <c r="AK143" s="199" t="s">
        <v>69</v>
      </c>
      <c r="AL143" s="199">
        <v>63</v>
      </c>
      <c r="AM143" s="199" t="s">
        <v>628</v>
      </c>
      <c r="AN143" s="205" t="s">
        <v>629</v>
      </c>
      <c r="AO143" s="206">
        <v>140</v>
      </c>
      <c r="AP143" s="206" cm="1">
        <f t="array" ref="AP143">SUM(($W$4:$W$900=W143)*($AO$4:$AO$900&lt;AO143))+1</f>
        <v>1</v>
      </c>
      <c r="AQ143" s="206" t="str">
        <f t="shared" si="3"/>
        <v>인천제물포교통1</v>
      </c>
      <c r="AS143" s="194" t="s">
        <v>151</v>
      </c>
      <c r="AT143" s="195" t="s">
        <v>100</v>
      </c>
      <c r="AU143" s="194">
        <v>1</v>
      </c>
      <c r="AV143" s="207">
        <v>4.5400501429335778E-2</v>
      </c>
      <c r="AW143" s="207">
        <v>0.42203860139799132</v>
      </c>
      <c r="AX143" s="207">
        <v>0.19555727079582466</v>
      </c>
      <c r="AY143" s="208">
        <v>12.791386363636366</v>
      </c>
      <c r="AZ143" s="208">
        <v>2.7704864805327722</v>
      </c>
      <c r="BA143" s="208">
        <v>37.220149098886061</v>
      </c>
      <c r="BB143" s="208">
        <v>1.8012558813292503</v>
      </c>
    </row>
    <row r="144" spans="23:54" ht="16.5">
      <c r="W144" s="200" t="s">
        <v>161</v>
      </c>
      <c r="X144" s="200" t="s">
        <v>304</v>
      </c>
      <c r="Y144" s="201" t="s">
        <v>304</v>
      </c>
      <c r="Z144" s="202">
        <v>9</v>
      </c>
      <c r="AA144" s="199">
        <v>23</v>
      </c>
      <c r="AB144" s="203">
        <v>1.0648148148148149</v>
      </c>
      <c r="AC144" s="200">
        <f>COUNTIFS(운전자별!$C:$C,숨김!AC$3,운전자별!$A:$A,숨김!$W144,운전자별!$F:$F,숨김!$X144)</f>
        <v>0</v>
      </c>
      <c r="AD144" s="200">
        <f>COUNTIFS(운전자별!$C:$C,숨김!AD$3,운전자별!$A:$A,숨김!$W144,운전자별!$F:$F,숨김!$X144)</f>
        <v>0</v>
      </c>
      <c r="AE144" s="200">
        <f>COUNTIFS(운전자별!$C:$C,숨김!AE$3,운전자별!$A:$A,숨김!$W144,운전자별!$F:$F,숨김!$X144)</f>
        <v>0</v>
      </c>
      <c r="AF144" s="200">
        <f>COUNTIFS(운전자별!$C:$C,숨김!AF$3,운전자별!$A:$A,숨김!$W144,운전자별!$F:$F,숨김!$X144)</f>
        <v>0</v>
      </c>
      <c r="AG144" s="200">
        <f>COUNTIFS(운전자별!$C:$C,숨김!AG$3,운전자별!$A:$A,숨김!$W144,운전자별!$F:$F,숨김!$X144)</f>
        <v>0</v>
      </c>
      <c r="AH144" s="200">
        <f>COUNTIFS(운전자별!$C:$C,숨김!AH$3,운전자별!$A:$A,숨김!$W144,운전자별!$F:$F,숨김!$X144)</f>
        <v>0</v>
      </c>
      <c r="AI144" s="200">
        <f>COUNTIFS(운전자별!$C:$C,숨김!AI$3,운전자별!$A:$A,숨김!$W144,운전자별!$F:$F,숨김!$X144)</f>
        <v>0</v>
      </c>
      <c r="AJ144" s="204">
        <v>0.95979398162275187</v>
      </c>
      <c r="AK144" s="199" t="s">
        <v>69</v>
      </c>
      <c r="AL144" s="199">
        <v>48</v>
      </c>
      <c r="AM144" s="199" t="s">
        <v>630</v>
      </c>
      <c r="AN144" s="205" t="s">
        <v>631</v>
      </c>
      <c r="AO144" s="206">
        <v>141</v>
      </c>
      <c r="AP144" s="206" cm="1">
        <f t="array" ref="AP144">SUM(($W$4:$W$900=W144)*($AO$4:$AO$900&lt;AO144))+1</f>
        <v>2</v>
      </c>
      <c r="AQ144" s="206" t="str">
        <f t="shared" si="3"/>
        <v>인천제물포교통2</v>
      </c>
      <c r="AS144" s="194" t="s">
        <v>144</v>
      </c>
      <c r="AT144" s="195" t="s">
        <v>276</v>
      </c>
      <c r="AU144" s="194">
        <v>1</v>
      </c>
      <c r="AV144" s="207">
        <v>4.6093432011173052E-2</v>
      </c>
      <c r="AW144" s="207">
        <v>0.39834262285193178</v>
      </c>
      <c r="AX144" s="207">
        <v>0.18144216019233239</v>
      </c>
      <c r="AY144" s="208">
        <v>14.861500000000003</v>
      </c>
      <c r="AZ144" s="208">
        <v>2.8379335488657516</v>
      </c>
      <c r="BA144" s="208">
        <v>52.626268556296338</v>
      </c>
      <c r="BB144" s="208">
        <v>1.9979524144783263</v>
      </c>
    </row>
    <row r="145" spans="23:54" ht="16.5">
      <c r="W145" s="200" t="s">
        <v>161</v>
      </c>
      <c r="X145" s="200" t="s">
        <v>305</v>
      </c>
      <c r="Y145" s="201" t="s">
        <v>305</v>
      </c>
      <c r="Z145" s="202">
        <v>10</v>
      </c>
      <c r="AA145" s="199">
        <v>22</v>
      </c>
      <c r="AB145" s="203">
        <v>0.91666666666666663</v>
      </c>
      <c r="AC145" s="200">
        <f>COUNTIFS(운전자별!$C:$C,숨김!AC$3,운전자별!$A:$A,숨김!$W145,운전자별!$F:$F,숨김!$X145)</f>
        <v>0</v>
      </c>
      <c r="AD145" s="200">
        <f>COUNTIFS(운전자별!$C:$C,숨김!AD$3,운전자별!$A:$A,숨김!$W145,운전자별!$F:$F,숨김!$X145)</f>
        <v>0</v>
      </c>
      <c r="AE145" s="200">
        <f>COUNTIFS(운전자별!$C:$C,숨김!AE$3,운전자별!$A:$A,숨김!$W145,운전자별!$F:$F,숨김!$X145)</f>
        <v>0</v>
      </c>
      <c r="AF145" s="200">
        <f>COUNTIFS(운전자별!$C:$C,숨김!AF$3,운전자별!$A:$A,숨김!$W145,운전자별!$F:$F,숨김!$X145)</f>
        <v>0</v>
      </c>
      <c r="AG145" s="200">
        <f>COUNTIFS(운전자별!$C:$C,숨김!AG$3,운전자별!$A:$A,숨김!$W145,운전자별!$F:$F,숨김!$X145)</f>
        <v>0</v>
      </c>
      <c r="AH145" s="200">
        <f>COUNTIFS(운전자별!$C:$C,숨김!AH$3,운전자별!$A:$A,숨김!$W145,운전자별!$F:$F,숨김!$X145)</f>
        <v>0</v>
      </c>
      <c r="AI145" s="200">
        <f>COUNTIFS(운전자별!$C:$C,숨김!AI$3,운전자별!$A:$A,숨김!$W145,운전자별!$F:$F,숨김!$X145)</f>
        <v>0</v>
      </c>
      <c r="AJ145" s="204">
        <v>0.94877613266782557</v>
      </c>
      <c r="AK145" s="199" t="s">
        <v>71</v>
      </c>
      <c r="AL145" s="199">
        <v>5</v>
      </c>
      <c r="AM145" s="199" t="s">
        <v>632</v>
      </c>
      <c r="AN145" s="205" t="s">
        <v>633</v>
      </c>
      <c r="AO145" s="206">
        <v>142</v>
      </c>
      <c r="AP145" s="206" cm="1">
        <f t="array" ref="AP145">SUM(($W$4:$W$900=W145)*($AO$4:$AO$900&lt;AO145))+1</f>
        <v>3</v>
      </c>
      <c r="AQ145" s="206" t="str">
        <f t="shared" si="3"/>
        <v>인천제물포교통3</v>
      </c>
      <c r="AS145" s="194" t="s">
        <v>144</v>
      </c>
      <c r="AT145" s="195" t="s">
        <v>277</v>
      </c>
      <c r="AU145" s="194">
        <v>1</v>
      </c>
      <c r="AV145" s="207">
        <v>5.5668528773537534E-2</v>
      </c>
      <c r="AW145" s="207">
        <v>0.43006627302564793</v>
      </c>
      <c r="AX145" s="207">
        <v>0.18769873329373007</v>
      </c>
      <c r="AY145" s="208">
        <v>12.843333333333334</v>
      </c>
      <c r="AZ145" s="208">
        <v>1.4267923743486903</v>
      </c>
      <c r="BA145" s="208">
        <v>20.31416625219747</v>
      </c>
      <c r="BB145" s="208">
        <v>2.0340970169745187</v>
      </c>
    </row>
    <row r="146" spans="23:54" ht="16.5">
      <c r="W146" s="200" t="s">
        <v>143</v>
      </c>
      <c r="X146" s="200" t="s">
        <v>306</v>
      </c>
      <c r="Y146" s="201" t="s">
        <v>306</v>
      </c>
      <c r="Z146" s="202">
        <v>20</v>
      </c>
      <c r="AA146" s="199">
        <v>50</v>
      </c>
      <c r="AB146" s="203">
        <v>1.0416666666666667</v>
      </c>
      <c r="AC146" s="200">
        <f>COUNTIFS(운전자별!$C:$C,숨김!AC$3,운전자별!$A:$A,숨김!$W146,운전자별!$F:$F,숨김!$X146)</f>
        <v>0</v>
      </c>
      <c r="AD146" s="200">
        <f>COUNTIFS(운전자별!$C:$C,숨김!AD$3,운전자별!$A:$A,숨김!$W146,운전자별!$F:$F,숨김!$X146)</f>
        <v>0</v>
      </c>
      <c r="AE146" s="200">
        <f>COUNTIFS(운전자별!$C:$C,숨김!AE$3,운전자별!$A:$A,숨김!$W146,운전자별!$F:$F,숨김!$X146)</f>
        <v>0</v>
      </c>
      <c r="AF146" s="200">
        <f>COUNTIFS(운전자별!$C:$C,숨김!AF$3,운전자별!$A:$A,숨김!$W146,운전자별!$F:$F,숨김!$X146)</f>
        <v>0</v>
      </c>
      <c r="AG146" s="200">
        <f>COUNTIFS(운전자별!$C:$C,숨김!AG$3,운전자별!$A:$A,숨김!$W146,운전자별!$F:$F,숨김!$X146)</f>
        <v>0</v>
      </c>
      <c r="AH146" s="200">
        <f>COUNTIFS(운전자별!$C:$C,숨김!AH$3,운전자별!$A:$A,숨김!$W146,운전자별!$F:$F,숨김!$X146)</f>
        <v>0</v>
      </c>
      <c r="AI146" s="200">
        <f>COUNTIFS(운전자별!$C:$C,숨김!AI$3,운전자별!$A:$A,숨김!$W146,운전자별!$F:$F,숨김!$X146)</f>
        <v>0</v>
      </c>
      <c r="AJ146" s="204">
        <v>1.0110808995288116</v>
      </c>
      <c r="AK146" s="199" t="s">
        <v>74</v>
      </c>
      <c r="AL146" s="199">
        <v>10</v>
      </c>
      <c r="AM146" s="199" t="s">
        <v>634</v>
      </c>
      <c r="AN146" s="205" t="s">
        <v>635</v>
      </c>
      <c r="AO146" s="206">
        <v>143</v>
      </c>
      <c r="AP146" s="206" cm="1">
        <f t="array" ref="AP146">SUM(($W$4:$W$900=W146)*($AO$4:$AO$900&lt;AO146))+1</f>
        <v>1</v>
      </c>
      <c r="AQ146" s="206" t="str">
        <f t="shared" si="3"/>
        <v>청라교통1</v>
      </c>
      <c r="AS146" s="194" t="s">
        <v>144</v>
      </c>
      <c r="AT146" s="195" t="s">
        <v>278</v>
      </c>
      <c r="AU146" s="194">
        <v>1</v>
      </c>
      <c r="AV146" s="207">
        <v>7.528783385539542E-2</v>
      </c>
      <c r="AW146" s="207">
        <v>0.37697635753547887</v>
      </c>
      <c r="AX146" s="207">
        <v>0.22236692580751286</v>
      </c>
      <c r="AY146" s="208">
        <v>12.437000000000001</v>
      </c>
      <c r="AZ146" s="208">
        <v>16.574081030124788</v>
      </c>
      <c r="BA146" s="208">
        <v>57.922087594240509</v>
      </c>
      <c r="BB146" s="208">
        <v>2.4970776092810869</v>
      </c>
    </row>
    <row r="147" spans="23:54" ht="16.5">
      <c r="W147" s="200" t="s">
        <v>143</v>
      </c>
      <c r="X147" s="200" t="s">
        <v>307</v>
      </c>
      <c r="Y147" s="201" t="s">
        <v>307</v>
      </c>
      <c r="Z147" s="202">
        <v>14</v>
      </c>
      <c r="AA147" s="199">
        <v>36</v>
      </c>
      <c r="AB147" s="203">
        <v>1.0714285714285714</v>
      </c>
      <c r="AC147" s="200">
        <f>COUNTIFS(운전자별!$C:$C,숨김!AC$3,운전자별!$A:$A,숨김!$W147,운전자별!$F:$F,숨김!$X147)</f>
        <v>0</v>
      </c>
      <c r="AD147" s="200">
        <f>COUNTIFS(운전자별!$C:$C,숨김!AD$3,운전자별!$A:$A,숨김!$W147,운전자별!$F:$F,숨김!$X147)</f>
        <v>0</v>
      </c>
      <c r="AE147" s="200">
        <f>COUNTIFS(운전자별!$C:$C,숨김!AE$3,운전자별!$A:$A,숨김!$W147,운전자별!$F:$F,숨김!$X147)</f>
        <v>0</v>
      </c>
      <c r="AF147" s="200">
        <f>COUNTIFS(운전자별!$C:$C,숨김!AF$3,운전자별!$A:$A,숨김!$W147,운전자별!$F:$F,숨김!$X147)</f>
        <v>0</v>
      </c>
      <c r="AG147" s="200">
        <f>COUNTIFS(운전자별!$C:$C,숨김!AG$3,운전자별!$A:$A,숨김!$W147,운전자별!$F:$F,숨김!$X147)</f>
        <v>0</v>
      </c>
      <c r="AH147" s="200">
        <f>COUNTIFS(운전자별!$C:$C,숨김!AH$3,운전자별!$A:$A,숨김!$W147,운전자별!$F:$F,숨김!$X147)</f>
        <v>0</v>
      </c>
      <c r="AI147" s="200">
        <f>COUNTIFS(운전자별!$C:$C,숨김!AI$3,운전자별!$A:$A,숨김!$W147,운전자별!$F:$F,숨김!$X147)</f>
        <v>0</v>
      </c>
      <c r="AJ147" s="204">
        <v>0.97808940417696755</v>
      </c>
      <c r="AK147" s="199" t="s">
        <v>69</v>
      </c>
      <c r="AL147" s="199">
        <v>23</v>
      </c>
      <c r="AM147" s="199" t="s">
        <v>636</v>
      </c>
      <c r="AN147" s="205" t="s">
        <v>637</v>
      </c>
      <c r="AO147" s="206">
        <v>144</v>
      </c>
      <c r="AP147" s="206" cm="1">
        <f t="array" ref="AP147">SUM(($W$4:$W$900=W147)*($AO$4:$AO$900&lt;AO147))+1</f>
        <v>2</v>
      </c>
      <c r="AQ147" s="206" t="str">
        <f t="shared" si="3"/>
        <v>청라교통2</v>
      </c>
      <c r="AS147" s="194" t="s">
        <v>144</v>
      </c>
      <c r="AT147" s="195" t="s">
        <v>279</v>
      </c>
      <c r="AU147" s="194">
        <v>1</v>
      </c>
      <c r="AV147" s="207">
        <v>5.064528083499175E-2</v>
      </c>
      <c r="AW147" s="207">
        <v>0.44066433005358108</v>
      </c>
      <c r="AX147" s="207">
        <v>0.19761694199132057</v>
      </c>
      <c r="AY147" s="208">
        <v>13.329875000000001</v>
      </c>
      <c r="AZ147" s="208">
        <v>1.5003980410803177</v>
      </c>
      <c r="BA147" s="208">
        <v>36.169272777397467</v>
      </c>
      <c r="BB147" s="208">
        <v>2.2952981855852199</v>
      </c>
    </row>
    <row r="148" spans="23:54" ht="16.5">
      <c r="W148" s="200" t="s">
        <v>143</v>
      </c>
      <c r="X148" s="200" t="s">
        <v>308</v>
      </c>
      <c r="Y148" s="201" t="s">
        <v>308</v>
      </c>
      <c r="Z148" s="202">
        <v>10</v>
      </c>
      <c r="AA148" s="199">
        <v>27</v>
      </c>
      <c r="AB148" s="203">
        <v>1.125</v>
      </c>
      <c r="AC148" s="200">
        <f>COUNTIFS(운전자별!$C:$C,숨김!AC$3,운전자별!$A:$A,숨김!$W148,운전자별!$F:$F,숨김!$X148)</f>
        <v>0</v>
      </c>
      <c r="AD148" s="200">
        <f>COUNTIFS(운전자별!$C:$C,숨김!AD$3,운전자별!$A:$A,숨김!$W148,운전자별!$F:$F,숨김!$X148)</f>
        <v>0</v>
      </c>
      <c r="AE148" s="200">
        <f>COUNTIFS(운전자별!$C:$C,숨김!AE$3,운전자별!$A:$A,숨김!$W148,운전자별!$F:$F,숨김!$X148)</f>
        <v>0</v>
      </c>
      <c r="AF148" s="200">
        <f>COUNTIFS(운전자별!$C:$C,숨김!AF$3,운전자별!$A:$A,숨김!$W148,운전자별!$F:$F,숨김!$X148)</f>
        <v>0</v>
      </c>
      <c r="AG148" s="200">
        <f>COUNTIFS(운전자별!$C:$C,숨김!AG$3,운전자별!$A:$A,숨김!$W148,운전자별!$F:$F,숨김!$X148)</f>
        <v>0</v>
      </c>
      <c r="AH148" s="200">
        <f>COUNTIFS(운전자별!$C:$C,숨김!AH$3,운전자별!$A:$A,숨김!$W148,운전자별!$F:$F,숨김!$X148)</f>
        <v>0</v>
      </c>
      <c r="AI148" s="200">
        <f>COUNTIFS(운전자별!$C:$C,숨김!AI$3,운전자별!$A:$A,숨김!$W148,운전자별!$F:$F,숨김!$X148)</f>
        <v>0</v>
      </c>
      <c r="AJ148" s="204">
        <v>0.96502013241133711</v>
      </c>
      <c r="AK148" s="199" t="s">
        <v>69</v>
      </c>
      <c r="AL148" s="199">
        <v>38</v>
      </c>
      <c r="AM148" s="199" t="s">
        <v>638</v>
      </c>
      <c r="AN148" s="205" t="s">
        <v>639</v>
      </c>
      <c r="AO148" s="206">
        <v>145</v>
      </c>
      <c r="AP148" s="206" cm="1">
        <f t="array" ref="AP148">SUM(($W$4:$W$900=W148)*($AO$4:$AO$900&lt;AO148))+1</f>
        <v>3</v>
      </c>
      <c r="AQ148" s="206" t="str">
        <f t="shared" si="3"/>
        <v>청라교통3</v>
      </c>
      <c r="AS148" s="194" t="s">
        <v>144</v>
      </c>
      <c r="AT148" s="195" t="s">
        <v>100</v>
      </c>
      <c r="AU148" s="194">
        <v>1</v>
      </c>
      <c r="AV148" s="207">
        <v>5.4828237222044968E-2</v>
      </c>
      <c r="AW148" s="207">
        <v>0.40777101704359775</v>
      </c>
      <c r="AX148" s="207">
        <v>0.19333927527109684</v>
      </c>
      <c r="AY148" s="208">
        <v>13.698489361702133</v>
      </c>
      <c r="AZ148" s="208">
        <v>5.1381181865553236</v>
      </c>
      <c r="BA148" s="208">
        <v>44.676065790634944</v>
      </c>
      <c r="BB148" s="208">
        <v>2.1316111527893349</v>
      </c>
    </row>
    <row r="149" spans="23:54" ht="16.5">
      <c r="W149" s="200" t="s">
        <v>143</v>
      </c>
      <c r="X149" s="200" t="s">
        <v>309</v>
      </c>
      <c r="Y149" s="201" t="s">
        <v>309</v>
      </c>
      <c r="Z149" s="202">
        <v>6</v>
      </c>
      <c r="AA149" s="199">
        <v>16</v>
      </c>
      <c r="AB149" s="203">
        <v>1.1111111111111112</v>
      </c>
      <c r="AC149" s="200">
        <f>COUNTIFS(운전자별!$C:$C,숨김!AC$3,운전자별!$A:$A,숨김!$W149,운전자별!$F:$F,숨김!$X149)</f>
        <v>0</v>
      </c>
      <c r="AD149" s="200">
        <f>COUNTIFS(운전자별!$C:$C,숨김!AD$3,운전자별!$A:$A,숨김!$W149,운전자별!$F:$F,숨김!$X149)</f>
        <v>0</v>
      </c>
      <c r="AE149" s="200">
        <f>COUNTIFS(운전자별!$C:$C,숨김!AE$3,운전자별!$A:$A,숨김!$W149,운전자별!$F:$F,숨김!$X149)</f>
        <v>0</v>
      </c>
      <c r="AF149" s="200">
        <f>COUNTIFS(운전자별!$C:$C,숨김!AF$3,운전자별!$A:$A,숨김!$W149,운전자별!$F:$F,숨김!$X149)</f>
        <v>0</v>
      </c>
      <c r="AG149" s="200">
        <f>COUNTIFS(운전자별!$C:$C,숨김!AG$3,운전자별!$A:$A,숨김!$W149,운전자별!$F:$F,숨김!$X149)</f>
        <v>0</v>
      </c>
      <c r="AH149" s="200">
        <f>COUNTIFS(운전자별!$C:$C,숨김!AH$3,운전자별!$A:$A,숨김!$W149,운전자별!$F:$F,숨김!$X149)</f>
        <v>0</v>
      </c>
      <c r="AI149" s="200">
        <f>COUNTIFS(운전자별!$C:$C,숨김!AI$3,운전자별!$A:$A,숨김!$W149,운전자별!$F:$F,숨김!$X149)</f>
        <v>0</v>
      </c>
      <c r="AJ149" s="204">
        <v>0.89062721063932515</v>
      </c>
      <c r="AK149" s="199" t="s">
        <v>72</v>
      </c>
      <c r="AL149" s="199">
        <v>10</v>
      </c>
      <c r="AM149" s="199" t="s">
        <v>640</v>
      </c>
      <c r="AN149" s="205" t="s">
        <v>641</v>
      </c>
      <c r="AO149" s="206">
        <v>146</v>
      </c>
      <c r="AP149" s="206" cm="1">
        <f t="array" ref="AP149">SUM(($W$4:$W$900=W149)*($AO$4:$AO$900&lt;AO149))+1</f>
        <v>4</v>
      </c>
      <c r="AQ149" s="206" t="str">
        <f t="shared" si="3"/>
        <v>청라교통4</v>
      </c>
      <c r="AS149" s="194" t="s">
        <v>153</v>
      </c>
      <c r="AT149" s="195" t="s">
        <v>280</v>
      </c>
      <c r="AU149" s="194">
        <v>1</v>
      </c>
      <c r="AV149" s="207">
        <v>2.1112041841699944E-2</v>
      </c>
      <c r="AW149" s="207">
        <v>0.50991583775357641</v>
      </c>
      <c r="AX149" s="207">
        <v>0.18645969008227101</v>
      </c>
      <c r="AY149" s="208">
        <v>20.241000000000003</v>
      </c>
      <c r="AZ149" s="208">
        <v>3.9900070553408682</v>
      </c>
      <c r="BA149" s="208">
        <v>62.190577987380053</v>
      </c>
      <c r="BB149" s="208">
        <v>1.7642536970085194</v>
      </c>
    </row>
    <row r="150" spans="23:54" ht="16.5">
      <c r="W150" s="200" t="s">
        <v>149</v>
      </c>
      <c r="X150" s="200" t="s">
        <v>310</v>
      </c>
      <c r="Y150" s="201" t="s">
        <v>310</v>
      </c>
      <c r="Z150" s="202">
        <v>8</v>
      </c>
      <c r="AA150" s="199">
        <v>37</v>
      </c>
      <c r="AB150" s="203">
        <v>1.9270833333333335</v>
      </c>
      <c r="AC150" s="200">
        <f>COUNTIFS(운전자별!$C:$C,숨김!AC$3,운전자별!$A:$A,숨김!$W150,운전자별!$F:$F,숨김!$X150)</f>
        <v>0</v>
      </c>
      <c r="AD150" s="200">
        <f>COUNTIFS(운전자별!$C:$C,숨김!AD$3,운전자별!$A:$A,숨김!$W150,운전자별!$F:$F,숨김!$X150)</f>
        <v>0</v>
      </c>
      <c r="AE150" s="200">
        <f>COUNTIFS(운전자별!$C:$C,숨김!AE$3,운전자별!$A:$A,숨김!$W150,운전자별!$F:$F,숨김!$X150)</f>
        <v>0</v>
      </c>
      <c r="AF150" s="200">
        <f>COUNTIFS(운전자별!$C:$C,숨김!AF$3,운전자별!$A:$A,숨김!$W150,운전자별!$F:$F,숨김!$X150)</f>
        <v>0</v>
      </c>
      <c r="AG150" s="200">
        <f>COUNTIFS(운전자별!$C:$C,숨김!AG$3,운전자별!$A:$A,숨김!$W150,운전자별!$F:$F,숨김!$X150)</f>
        <v>0</v>
      </c>
      <c r="AH150" s="200">
        <f>COUNTIFS(운전자별!$C:$C,숨김!AH$3,운전자별!$A:$A,숨김!$W150,운전자별!$F:$F,숨김!$X150)</f>
        <v>0</v>
      </c>
      <c r="AI150" s="200">
        <f>COUNTIFS(운전자별!$C:$C,숨김!AI$3,운전자별!$A:$A,숨김!$W150,운전자별!$F:$F,숨김!$X150)</f>
        <v>0</v>
      </c>
      <c r="AJ150" s="204">
        <v>0.92398866214744513</v>
      </c>
      <c r="AK150" s="199" t="s">
        <v>71</v>
      </c>
      <c r="AL150" s="199">
        <v>37</v>
      </c>
      <c r="AM150" s="199" t="s">
        <v>642</v>
      </c>
      <c r="AN150" s="205" t="s">
        <v>643</v>
      </c>
      <c r="AO150" s="206">
        <v>147</v>
      </c>
      <c r="AP150" s="206" cm="1">
        <f t="array" ref="AP150">SUM(($W$4:$W$900=W150)*($AO$4:$AO$900&lt;AO150))+1</f>
        <v>1</v>
      </c>
      <c r="AQ150" s="206" t="str">
        <f t="shared" si="3"/>
        <v>청룡교통1</v>
      </c>
      <c r="AS150" s="194" t="s">
        <v>153</v>
      </c>
      <c r="AT150" s="195" t="s">
        <v>281</v>
      </c>
      <c r="AU150" s="194">
        <v>1</v>
      </c>
      <c r="AV150" s="207">
        <v>3.2486319162481542E-2</v>
      </c>
      <c r="AW150" s="207">
        <v>0.3763570423341982</v>
      </c>
      <c r="AX150" s="207">
        <v>0.12776666096487294</v>
      </c>
      <c r="AY150" s="208">
        <v>24.686875000000001</v>
      </c>
      <c r="AZ150" s="208">
        <v>0.88794155668723629</v>
      </c>
      <c r="BA150" s="208">
        <v>18.529526886291922</v>
      </c>
      <c r="BB150" s="208">
        <v>2.5656673981921978</v>
      </c>
    </row>
    <row r="151" spans="23:54" ht="16.5">
      <c r="W151" s="200" t="s">
        <v>149</v>
      </c>
      <c r="X151" s="200" t="s">
        <v>311</v>
      </c>
      <c r="Y151" s="201" t="s">
        <v>311</v>
      </c>
      <c r="Z151" s="202">
        <v>10</v>
      </c>
      <c r="AA151" s="199">
        <v>21</v>
      </c>
      <c r="AB151" s="203">
        <v>0.875</v>
      </c>
      <c r="AC151" s="200">
        <f>COUNTIFS(운전자별!$C:$C,숨김!AC$3,운전자별!$A:$A,숨김!$W151,운전자별!$F:$F,숨김!$X151)</f>
        <v>0</v>
      </c>
      <c r="AD151" s="200">
        <f>COUNTIFS(운전자별!$C:$C,숨김!AD$3,운전자별!$A:$A,숨김!$W151,운전자별!$F:$F,숨김!$X151)</f>
        <v>0</v>
      </c>
      <c r="AE151" s="200">
        <f>COUNTIFS(운전자별!$C:$C,숨김!AE$3,운전자별!$A:$A,숨김!$W151,운전자별!$F:$F,숨김!$X151)</f>
        <v>0</v>
      </c>
      <c r="AF151" s="200">
        <f>COUNTIFS(운전자별!$C:$C,숨김!AF$3,운전자별!$A:$A,숨김!$W151,운전자별!$F:$F,숨김!$X151)</f>
        <v>0</v>
      </c>
      <c r="AG151" s="200">
        <f>COUNTIFS(운전자별!$C:$C,숨김!AG$3,운전자별!$A:$A,숨김!$W151,운전자별!$F:$F,숨김!$X151)</f>
        <v>0</v>
      </c>
      <c r="AH151" s="200">
        <f>COUNTIFS(운전자별!$C:$C,숨김!AH$3,운전자별!$A:$A,숨김!$W151,운전자별!$F:$F,숨김!$X151)</f>
        <v>0</v>
      </c>
      <c r="AI151" s="200">
        <f>COUNTIFS(운전자별!$C:$C,숨김!AI$3,운전자별!$A:$A,숨김!$W151,운전자별!$F:$F,숨김!$X151)</f>
        <v>0</v>
      </c>
      <c r="AJ151" s="204">
        <v>1.0101505382278853</v>
      </c>
      <c r="AK151" s="199" t="s">
        <v>74</v>
      </c>
      <c r="AL151" s="199">
        <v>11</v>
      </c>
      <c r="AM151" s="199" t="s">
        <v>644</v>
      </c>
      <c r="AN151" s="205" t="s">
        <v>645</v>
      </c>
      <c r="AO151" s="206">
        <v>148</v>
      </c>
      <c r="AP151" s="206" cm="1">
        <f t="array" ref="AP151">SUM(($W$4:$W$900=W151)*($AO$4:$AO$900&lt;AO151))+1</f>
        <v>2</v>
      </c>
      <c r="AQ151" s="206" t="str">
        <f t="shared" si="3"/>
        <v>청룡교통2</v>
      </c>
      <c r="AS151" s="194" t="s">
        <v>153</v>
      </c>
      <c r="AT151" s="195" t="s">
        <v>282</v>
      </c>
      <c r="AU151" s="194">
        <v>1</v>
      </c>
      <c r="AV151" s="207">
        <v>5.10783420370561E-2</v>
      </c>
      <c r="AW151" s="207">
        <v>0.51169263737478254</v>
      </c>
      <c r="AX151" s="207">
        <v>0.19172472504899521</v>
      </c>
      <c r="AY151" s="208">
        <v>20.794399999999996</v>
      </c>
      <c r="AZ151" s="208">
        <v>4.3441202595885997</v>
      </c>
      <c r="BA151" s="208">
        <v>73.080333784486854</v>
      </c>
      <c r="BB151" s="208">
        <v>1.6666000469891316</v>
      </c>
    </row>
    <row r="152" spans="23:54" ht="16.5">
      <c r="W152" s="200" t="s">
        <v>149</v>
      </c>
      <c r="X152" s="200" t="s">
        <v>312</v>
      </c>
      <c r="Y152" s="201" t="s">
        <v>312</v>
      </c>
      <c r="Z152" s="202">
        <v>8</v>
      </c>
      <c r="AA152" s="199">
        <v>17</v>
      </c>
      <c r="AB152" s="203">
        <v>0.88541666666666674</v>
      </c>
      <c r="AC152" s="200">
        <f>COUNTIFS(운전자별!$C:$C,숨김!AC$3,운전자별!$A:$A,숨김!$W152,운전자별!$F:$F,숨김!$X152)</f>
        <v>0</v>
      </c>
      <c r="AD152" s="200">
        <f>COUNTIFS(운전자별!$C:$C,숨김!AD$3,운전자별!$A:$A,숨김!$W152,운전자별!$F:$F,숨김!$X152)</f>
        <v>0</v>
      </c>
      <c r="AE152" s="200">
        <f>COUNTIFS(운전자별!$C:$C,숨김!AE$3,운전자별!$A:$A,숨김!$W152,운전자별!$F:$F,숨김!$X152)</f>
        <v>0</v>
      </c>
      <c r="AF152" s="200">
        <f>COUNTIFS(운전자별!$C:$C,숨김!AF$3,운전자별!$A:$A,숨김!$W152,운전자별!$F:$F,숨김!$X152)</f>
        <v>0</v>
      </c>
      <c r="AG152" s="200">
        <f>COUNTIFS(운전자별!$C:$C,숨김!AG$3,운전자별!$A:$A,숨김!$W152,운전자별!$F:$F,숨김!$X152)</f>
        <v>0</v>
      </c>
      <c r="AH152" s="200">
        <f>COUNTIFS(운전자별!$C:$C,숨김!AH$3,운전자별!$A:$A,숨김!$W152,운전자별!$F:$F,숨김!$X152)</f>
        <v>0</v>
      </c>
      <c r="AI152" s="200">
        <f>COUNTIFS(운전자별!$C:$C,숨김!AI$3,운전자별!$A:$A,숨김!$W152,운전자별!$F:$F,숨김!$X152)</f>
        <v>0</v>
      </c>
      <c r="AJ152" s="204">
        <v>0.98940218732062135</v>
      </c>
      <c r="AK152" s="199" t="s">
        <v>69</v>
      </c>
      <c r="AL152" s="199">
        <v>6</v>
      </c>
      <c r="AM152" s="199" t="s">
        <v>646</v>
      </c>
      <c r="AN152" s="205" t="s">
        <v>647</v>
      </c>
      <c r="AO152" s="206">
        <v>149</v>
      </c>
      <c r="AP152" s="206" cm="1">
        <f t="array" ref="AP152">SUM(($W$4:$W$900=W152)*($AO$4:$AO$900&lt;AO152))+1</f>
        <v>3</v>
      </c>
      <c r="AQ152" s="206" t="str">
        <f t="shared" si="3"/>
        <v>청룡교통3</v>
      </c>
      <c r="AS152" s="194" t="s">
        <v>153</v>
      </c>
      <c r="AT152" s="195" t="s">
        <v>283</v>
      </c>
      <c r="AU152" s="194">
        <v>1</v>
      </c>
      <c r="AV152" s="207">
        <v>1.4097577751066319E-2</v>
      </c>
      <c r="AW152" s="207">
        <v>0.52063025450680822</v>
      </c>
      <c r="AX152" s="207">
        <v>0.26261025849341896</v>
      </c>
      <c r="AY152" s="208">
        <v>13.751200000000001</v>
      </c>
      <c r="AZ152" s="208">
        <v>1.5399421820051287</v>
      </c>
      <c r="BA152" s="208">
        <v>37.860708675924911</v>
      </c>
      <c r="BB152" s="208">
        <v>2.0664782921108644</v>
      </c>
    </row>
    <row r="153" spans="23:54" ht="16.5">
      <c r="W153" s="200" t="s">
        <v>149</v>
      </c>
      <c r="X153" s="200" t="s">
        <v>313</v>
      </c>
      <c r="Y153" s="201" t="s">
        <v>313</v>
      </c>
      <c r="Z153" s="202">
        <v>5</v>
      </c>
      <c r="AA153" s="199">
        <v>11</v>
      </c>
      <c r="AB153" s="203">
        <v>0.91666666666666663</v>
      </c>
      <c r="AC153" s="200">
        <f>COUNTIFS(운전자별!$C:$C,숨김!AC$3,운전자별!$A:$A,숨김!$W153,운전자별!$F:$F,숨김!$X153)</f>
        <v>0</v>
      </c>
      <c r="AD153" s="200">
        <f>COUNTIFS(운전자별!$C:$C,숨김!AD$3,운전자별!$A:$A,숨김!$W153,운전자별!$F:$F,숨김!$X153)</f>
        <v>0</v>
      </c>
      <c r="AE153" s="200">
        <f>COUNTIFS(운전자별!$C:$C,숨김!AE$3,운전자별!$A:$A,숨김!$W153,운전자별!$F:$F,숨김!$X153)</f>
        <v>0</v>
      </c>
      <c r="AF153" s="200">
        <f>COUNTIFS(운전자별!$C:$C,숨김!AF$3,운전자별!$A:$A,숨김!$W153,운전자별!$F:$F,숨김!$X153)</f>
        <v>0</v>
      </c>
      <c r="AG153" s="200">
        <f>COUNTIFS(운전자별!$C:$C,숨김!AG$3,운전자별!$A:$A,숨김!$W153,운전자별!$F:$F,숨김!$X153)</f>
        <v>0</v>
      </c>
      <c r="AH153" s="200">
        <f>COUNTIFS(운전자별!$C:$C,숨김!AH$3,운전자별!$A:$A,숨김!$W153,운전자별!$F:$F,숨김!$X153)</f>
        <v>0</v>
      </c>
      <c r="AI153" s="200">
        <f>COUNTIFS(운전자별!$C:$C,숨김!AI$3,운전자별!$A:$A,숨김!$W153,운전자별!$F:$F,숨김!$X153)</f>
        <v>0</v>
      </c>
      <c r="AJ153" s="204">
        <v>0.98864561448195776</v>
      </c>
      <c r="AK153" s="199" t="s">
        <v>69</v>
      </c>
      <c r="AL153" s="199">
        <v>8</v>
      </c>
      <c r="AM153" s="199" t="s">
        <v>648</v>
      </c>
      <c r="AN153" s="205" t="s">
        <v>649</v>
      </c>
      <c r="AO153" s="206">
        <v>150</v>
      </c>
      <c r="AP153" s="206" cm="1">
        <f t="array" ref="AP153">SUM(($W$4:$W$900=W153)*($AO$4:$AO$900&lt;AO153))+1</f>
        <v>4</v>
      </c>
      <c r="AQ153" s="206" t="str">
        <f t="shared" si="3"/>
        <v>청룡교통4</v>
      </c>
      <c r="AS153" s="194" t="s">
        <v>153</v>
      </c>
      <c r="AT153" s="195" t="s">
        <v>284</v>
      </c>
      <c r="AU153" s="194">
        <v>1</v>
      </c>
      <c r="AV153" s="207">
        <v>3.4976162411495128E-2</v>
      </c>
      <c r="AW153" s="207">
        <v>0.47814820658656843</v>
      </c>
      <c r="AX153" s="207">
        <v>0.20179182734691251</v>
      </c>
      <c r="AY153" s="208">
        <v>17.100454545454546</v>
      </c>
      <c r="AZ153" s="208">
        <v>3.7389293009720896</v>
      </c>
      <c r="BA153" s="208">
        <v>79.770831748076347</v>
      </c>
      <c r="BB153" s="208">
        <v>1.9424218927074786</v>
      </c>
    </row>
    <row r="154" spans="23:54" ht="16.5">
      <c r="W154" s="200" t="s">
        <v>159</v>
      </c>
      <c r="X154" s="200" t="s">
        <v>314</v>
      </c>
      <c r="Y154" s="201" t="s">
        <v>314</v>
      </c>
      <c r="Z154" s="202">
        <v>6</v>
      </c>
      <c r="AA154" s="199">
        <v>12</v>
      </c>
      <c r="AB154" s="203">
        <v>0.83333333333333337</v>
      </c>
      <c r="AC154" s="200">
        <f>COUNTIFS(운전자별!$C:$C,숨김!AC$3,운전자별!$A:$A,숨김!$W154,운전자별!$F:$F,숨김!$X154)</f>
        <v>0</v>
      </c>
      <c r="AD154" s="200">
        <f>COUNTIFS(운전자별!$C:$C,숨김!AD$3,운전자별!$A:$A,숨김!$W154,운전자별!$F:$F,숨김!$X154)</f>
        <v>0</v>
      </c>
      <c r="AE154" s="200">
        <f>COUNTIFS(운전자별!$C:$C,숨김!AE$3,운전자별!$A:$A,숨김!$W154,운전자별!$F:$F,숨김!$X154)</f>
        <v>0</v>
      </c>
      <c r="AF154" s="200">
        <f>COUNTIFS(운전자별!$C:$C,숨김!AF$3,운전자별!$A:$A,숨김!$W154,운전자별!$F:$F,숨김!$X154)</f>
        <v>0</v>
      </c>
      <c r="AG154" s="200">
        <f>COUNTIFS(운전자별!$C:$C,숨김!AG$3,운전자별!$A:$A,숨김!$W154,운전자별!$F:$F,숨김!$X154)</f>
        <v>0</v>
      </c>
      <c r="AH154" s="200">
        <f>COUNTIFS(운전자별!$C:$C,숨김!AH$3,운전자별!$A:$A,숨김!$W154,운전자별!$F:$F,숨김!$X154)</f>
        <v>0</v>
      </c>
      <c r="AI154" s="200">
        <f>COUNTIFS(운전자별!$C:$C,숨김!AI$3,운전자별!$A:$A,숨김!$W154,운전자별!$F:$F,숨김!$X154)</f>
        <v>0</v>
      </c>
      <c r="AJ154" s="204">
        <v>0.919188461064671</v>
      </c>
      <c r="AK154" s="199" t="s">
        <v>71</v>
      </c>
      <c r="AL154" s="199">
        <v>46</v>
      </c>
      <c r="AM154" s="199" t="s">
        <v>650</v>
      </c>
      <c r="AN154" s="205" t="s">
        <v>651</v>
      </c>
      <c r="AO154" s="206">
        <v>151</v>
      </c>
      <c r="AP154" s="206" cm="1">
        <f t="array" ref="AP154">SUM(($W$4:$W$900=W154)*($AO$4:$AO$900&lt;AO154))+1</f>
        <v>1</v>
      </c>
      <c r="AQ154" s="206" t="str">
        <f t="shared" si="3"/>
        <v>태양여객1</v>
      </c>
      <c r="AS154" s="194" t="s">
        <v>153</v>
      </c>
      <c r="AT154" s="195" t="s">
        <v>285</v>
      </c>
      <c r="AU154" s="194">
        <v>1</v>
      </c>
      <c r="AV154" s="207">
        <v>4.7818568691874785E-2</v>
      </c>
      <c r="AW154" s="207">
        <v>0.55901391801210409</v>
      </c>
      <c r="AX154" s="207">
        <v>0.21876745734794811</v>
      </c>
      <c r="AY154" s="208">
        <v>22.86</v>
      </c>
      <c r="AZ154" s="208">
        <v>2.602670894859072</v>
      </c>
      <c r="BA154" s="208">
        <v>40.336926927197304</v>
      </c>
      <c r="BB154" s="208">
        <v>1.595845454729707</v>
      </c>
    </row>
    <row r="155" spans="23:54" ht="16.5">
      <c r="W155" s="200" t="s">
        <v>159</v>
      </c>
      <c r="X155" s="200" t="s">
        <v>315</v>
      </c>
      <c r="Y155" s="201" t="s">
        <v>315</v>
      </c>
      <c r="Z155" s="202">
        <v>6</v>
      </c>
      <c r="AA155" s="199">
        <v>15</v>
      </c>
      <c r="AB155" s="203">
        <v>1.0416666666666667</v>
      </c>
      <c r="AC155" s="200">
        <f>COUNTIFS(운전자별!$C:$C,숨김!AC$3,운전자별!$A:$A,숨김!$W155,운전자별!$F:$F,숨김!$X155)</f>
        <v>0</v>
      </c>
      <c r="AD155" s="200">
        <f>COUNTIFS(운전자별!$C:$C,숨김!AD$3,운전자별!$A:$A,숨김!$W155,운전자별!$F:$F,숨김!$X155)</f>
        <v>0</v>
      </c>
      <c r="AE155" s="200">
        <f>COUNTIFS(운전자별!$C:$C,숨김!AE$3,운전자별!$A:$A,숨김!$W155,운전자별!$F:$F,숨김!$X155)</f>
        <v>0</v>
      </c>
      <c r="AF155" s="200">
        <f>COUNTIFS(운전자별!$C:$C,숨김!AF$3,운전자별!$A:$A,숨김!$W155,운전자별!$F:$F,숨김!$X155)</f>
        <v>0</v>
      </c>
      <c r="AG155" s="200">
        <f>COUNTIFS(운전자별!$C:$C,숨김!AG$3,운전자별!$A:$A,숨김!$W155,운전자별!$F:$F,숨김!$X155)</f>
        <v>0</v>
      </c>
      <c r="AH155" s="200">
        <f>COUNTIFS(운전자별!$C:$C,숨김!AH$3,운전자별!$A:$A,숨김!$W155,운전자별!$F:$F,숨김!$X155)</f>
        <v>0</v>
      </c>
      <c r="AI155" s="200">
        <f>COUNTIFS(운전자별!$C:$C,숨김!AI$3,운전자별!$A:$A,숨김!$W155,운전자별!$F:$F,숨김!$X155)</f>
        <v>0</v>
      </c>
      <c r="AJ155" s="204">
        <v>0.85582692750199174</v>
      </c>
      <c r="AK155" s="199" t="s">
        <v>72</v>
      </c>
      <c r="AL155" s="199">
        <v>23</v>
      </c>
      <c r="AM155" s="199" t="s">
        <v>652</v>
      </c>
      <c r="AN155" s="205" t="s">
        <v>653</v>
      </c>
      <c r="AO155" s="206">
        <v>152</v>
      </c>
      <c r="AP155" s="206" cm="1">
        <f t="array" ref="AP155">SUM(($W$4:$W$900=W155)*($AO$4:$AO$900&lt;AO155))+1</f>
        <v>2</v>
      </c>
      <c r="AQ155" s="206" t="str">
        <f t="shared" si="3"/>
        <v>태양여객2</v>
      </c>
      <c r="AS155" s="194" t="s">
        <v>153</v>
      </c>
      <c r="AT155" s="195" t="s">
        <v>100</v>
      </c>
      <c r="AU155" s="194">
        <v>1</v>
      </c>
      <c r="AV155" s="207">
        <v>3.4218541623707036E-2</v>
      </c>
      <c r="AW155" s="207">
        <v>0.48263023565352881</v>
      </c>
      <c r="AX155" s="207">
        <v>0.17658649573730359</v>
      </c>
      <c r="AY155" s="208">
        <v>19.848891304347827</v>
      </c>
      <c r="AZ155" s="208">
        <v>2.6893624829701213</v>
      </c>
      <c r="BA155" s="208">
        <v>49.605180046621157</v>
      </c>
      <c r="BB155" s="208">
        <v>2.0055525693908631</v>
      </c>
    </row>
    <row r="156" spans="23:54" ht="16.5">
      <c r="W156" s="200" t="s">
        <v>159</v>
      </c>
      <c r="X156" s="200" t="s">
        <v>316</v>
      </c>
      <c r="Y156" s="201" t="s">
        <v>316</v>
      </c>
      <c r="Z156" s="202">
        <v>6</v>
      </c>
      <c r="AA156" s="199">
        <v>15</v>
      </c>
      <c r="AB156" s="203">
        <v>1.0416666666666667</v>
      </c>
      <c r="AC156" s="200">
        <f>COUNTIFS(운전자별!$C:$C,숨김!AC$3,운전자별!$A:$A,숨김!$W156,운전자별!$F:$F,숨김!$X156)</f>
        <v>0</v>
      </c>
      <c r="AD156" s="200">
        <f>COUNTIFS(운전자별!$C:$C,숨김!AD$3,운전자별!$A:$A,숨김!$W156,운전자별!$F:$F,숨김!$X156)</f>
        <v>0</v>
      </c>
      <c r="AE156" s="200">
        <f>COUNTIFS(운전자별!$C:$C,숨김!AE$3,운전자별!$A:$A,숨김!$W156,운전자별!$F:$F,숨김!$X156)</f>
        <v>0</v>
      </c>
      <c r="AF156" s="200">
        <f>COUNTIFS(운전자별!$C:$C,숨김!AF$3,운전자별!$A:$A,숨김!$W156,운전자별!$F:$F,숨김!$X156)</f>
        <v>0</v>
      </c>
      <c r="AG156" s="200">
        <f>COUNTIFS(운전자별!$C:$C,숨김!AG$3,운전자별!$A:$A,숨김!$W156,운전자별!$F:$F,숨김!$X156)</f>
        <v>0</v>
      </c>
      <c r="AH156" s="200">
        <f>COUNTIFS(운전자별!$C:$C,숨김!AH$3,운전자별!$A:$A,숨김!$W156,운전자별!$F:$F,숨김!$X156)</f>
        <v>0</v>
      </c>
      <c r="AI156" s="200">
        <f>COUNTIFS(운전자별!$C:$C,숨김!AI$3,운전자별!$A:$A,숨김!$W156,운전자별!$F:$F,숨김!$X156)</f>
        <v>0</v>
      </c>
      <c r="AJ156" s="204">
        <v>0.96926029326704599</v>
      </c>
      <c r="AK156" s="199" t="s">
        <v>69</v>
      </c>
      <c r="AL156" s="199">
        <v>30</v>
      </c>
      <c r="AM156" s="199" t="s">
        <v>654</v>
      </c>
      <c r="AN156" s="205" t="s">
        <v>655</v>
      </c>
      <c r="AO156" s="206">
        <v>153</v>
      </c>
      <c r="AP156" s="206" cm="1">
        <f t="array" ref="AP156">SUM(($W$4:$W$900=W156)*($AO$4:$AO$900&lt;AO156))+1</f>
        <v>3</v>
      </c>
      <c r="AQ156" s="206" t="str">
        <f t="shared" si="3"/>
        <v>태양여객3</v>
      </c>
      <c r="AS156" s="194" t="s">
        <v>156</v>
      </c>
      <c r="AT156" s="195" t="s">
        <v>286</v>
      </c>
      <c r="AU156" s="194">
        <v>1</v>
      </c>
      <c r="AV156" s="207">
        <v>3.9169445209928377E-2</v>
      </c>
      <c r="AW156" s="207">
        <v>0.30114782065440471</v>
      </c>
      <c r="AX156" s="207">
        <v>0.16010430531054443</v>
      </c>
      <c r="AY156" s="208">
        <v>16.282999999999998</v>
      </c>
      <c r="AZ156" s="208">
        <v>14.761969531685933</v>
      </c>
      <c r="BA156" s="208">
        <v>21.456220615591278</v>
      </c>
      <c r="BB156" s="208">
        <v>2.3286515226946851</v>
      </c>
    </row>
    <row r="157" spans="23:54" ht="16.5">
      <c r="W157" s="200" t="s">
        <v>159</v>
      </c>
      <c r="X157" s="200" t="s">
        <v>317</v>
      </c>
      <c r="Y157" s="201" t="s">
        <v>317</v>
      </c>
      <c r="Z157" s="202">
        <v>10</v>
      </c>
      <c r="AA157" s="199">
        <v>18</v>
      </c>
      <c r="AB157" s="203">
        <v>0.75</v>
      </c>
      <c r="AC157" s="200">
        <f>COUNTIFS(운전자별!$C:$C,숨김!AC$3,운전자별!$A:$A,숨김!$W157,운전자별!$F:$F,숨김!$X157)</f>
        <v>0</v>
      </c>
      <c r="AD157" s="200">
        <f>COUNTIFS(운전자별!$C:$C,숨김!AD$3,운전자별!$A:$A,숨김!$W157,운전자별!$F:$F,숨김!$X157)</f>
        <v>0</v>
      </c>
      <c r="AE157" s="200">
        <f>COUNTIFS(운전자별!$C:$C,숨김!AE$3,운전자별!$A:$A,숨김!$W157,운전자별!$F:$F,숨김!$X157)</f>
        <v>0</v>
      </c>
      <c r="AF157" s="200">
        <f>COUNTIFS(운전자별!$C:$C,숨김!AF$3,운전자별!$A:$A,숨김!$W157,운전자별!$F:$F,숨김!$X157)</f>
        <v>0</v>
      </c>
      <c r="AG157" s="200">
        <f>COUNTIFS(운전자별!$C:$C,숨김!AG$3,운전자별!$A:$A,숨김!$W157,운전자별!$F:$F,숨김!$X157)</f>
        <v>0</v>
      </c>
      <c r="AH157" s="200">
        <f>COUNTIFS(운전자별!$C:$C,숨김!AH$3,운전자별!$A:$A,숨김!$W157,운전자별!$F:$F,숨김!$X157)</f>
        <v>0</v>
      </c>
      <c r="AI157" s="200">
        <f>COUNTIFS(운전자별!$C:$C,숨김!AI$3,운전자별!$A:$A,숨김!$W157,운전자별!$F:$F,숨김!$X157)</f>
        <v>0</v>
      </c>
      <c r="AJ157" s="204">
        <v>0.91963130733772835</v>
      </c>
      <c r="AK157" s="199" t="s">
        <v>71</v>
      </c>
      <c r="AL157" s="199">
        <v>44</v>
      </c>
      <c r="AM157" s="199" t="s">
        <v>656</v>
      </c>
      <c r="AN157" s="205" t="s">
        <v>657</v>
      </c>
      <c r="AO157" s="206">
        <v>154</v>
      </c>
      <c r="AP157" s="206" cm="1">
        <f t="array" ref="AP157">SUM(($W$4:$W$900=W157)*($AO$4:$AO$900&lt;AO157))+1</f>
        <v>4</v>
      </c>
      <c r="AQ157" s="206" t="str">
        <f t="shared" si="3"/>
        <v>태양여객4</v>
      </c>
      <c r="AS157" s="194" t="s">
        <v>156</v>
      </c>
      <c r="AT157" s="195" t="s">
        <v>287</v>
      </c>
      <c r="AU157" s="194">
        <v>1</v>
      </c>
      <c r="AV157" s="207">
        <v>4.4320851669646319E-2</v>
      </c>
      <c r="AW157" s="207">
        <v>0.29889218130421552</v>
      </c>
      <c r="AX157" s="207">
        <v>0.13431626630404986</v>
      </c>
      <c r="AY157" s="208">
        <v>15.828428571428573</v>
      </c>
      <c r="AZ157" s="208">
        <v>0.72392680843807977</v>
      </c>
      <c r="BA157" s="208">
        <v>24.671982498345479</v>
      </c>
      <c r="BB157" s="208">
        <v>2.1821826655192891</v>
      </c>
    </row>
    <row r="158" spans="23:54" ht="16.5">
      <c r="W158" s="200" t="s">
        <v>159</v>
      </c>
      <c r="X158" s="200" t="s">
        <v>318</v>
      </c>
      <c r="Y158" s="201" t="s">
        <v>318</v>
      </c>
      <c r="Z158" s="202">
        <v>10</v>
      </c>
      <c r="AA158" s="199">
        <v>18</v>
      </c>
      <c r="AB158" s="203">
        <v>0.75</v>
      </c>
      <c r="AC158" s="200">
        <f>COUNTIFS(운전자별!$C:$C,숨김!AC$3,운전자별!$A:$A,숨김!$W158,운전자별!$F:$F,숨김!$X158)</f>
        <v>0</v>
      </c>
      <c r="AD158" s="200">
        <f>COUNTIFS(운전자별!$C:$C,숨김!AD$3,운전자별!$A:$A,숨김!$W158,운전자별!$F:$F,숨김!$X158)</f>
        <v>0</v>
      </c>
      <c r="AE158" s="200">
        <f>COUNTIFS(운전자별!$C:$C,숨김!AE$3,운전자별!$A:$A,숨김!$W158,운전자별!$F:$F,숨김!$X158)</f>
        <v>0</v>
      </c>
      <c r="AF158" s="200">
        <f>COUNTIFS(운전자별!$C:$C,숨김!AF$3,운전자별!$A:$A,숨김!$W158,운전자별!$F:$F,숨김!$X158)</f>
        <v>0</v>
      </c>
      <c r="AG158" s="200">
        <f>COUNTIFS(운전자별!$C:$C,숨김!AG$3,운전자별!$A:$A,숨김!$W158,운전자별!$F:$F,숨김!$X158)</f>
        <v>0</v>
      </c>
      <c r="AH158" s="200">
        <f>COUNTIFS(운전자별!$C:$C,숨김!AH$3,운전자별!$A:$A,숨김!$W158,운전자별!$F:$F,숨김!$X158)</f>
        <v>0</v>
      </c>
      <c r="AI158" s="200">
        <f>COUNTIFS(운전자별!$C:$C,숨김!AI$3,운전자별!$A:$A,숨김!$W158,운전자별!$F:$F,숨김!$X158)</f>
        <v>0</v>
      </c>
      <c r="AJ158" s="204">
        <v>0.93441701009808165</v>
      </c>
      <c r="AK158" s="199" t="s">
        <v>71</v>
      </c>
      <c r="AL158" s="199">
        <v>23</v>
      </c>
      <c r="AM158" s="199" t="s">
        <v>658</v>
      </c>
      <c r="AN158" s="205" t="s">
        <v>659</v>
      </c>
      <c r="AO158" s="206">
        <v>155</v>
      </c>
      <c r="AP158" s="206" cm="1">
        <f t="array" ref="AP158">SUM(($W$4:$W$900=W158)*($AO$4:$AO$900&lt;AO158))+1</f>
        <v>5</v>
      </c>
      <c r="AQ158" s="206" t="str">
        <f t="shared" si="3"/>
        <v>태양여객5</v>
      </c>
      <c r="AS158" s="194" t="s">
        <v>156</v>
      </c>
      <c r="AT158" s="195" t="s">
        <v>288</v>
      </c>
      <c r="AU158" s="194">
        <v>1</v>
      </c>
      <c r="AV158" s="207">
        <v>5.0915998072857654E-2</v>
      </c>
      <c r="AW158" s="207">
        <v>0.26213197978528846</v>
      </c>
      <c r="AX158" s="207">
        <v>0.11421118888137066</v>
      </c>
      <c r="AY158" s="208">
        <v>24.459000000000003</v>
      </c>
      <c r="AZ158" s="208">
        <v>0.9720101181393247</v>
      </c>
      <c r="BA158" s="208">
        <v>51.644112589389998</v>
      </c>
      <c r="BB158" s="208">
        <v>2.2543651382770844</v>
      </c>
    </row>
    <row r="159" spans="23:54" ht="16.5">
      <c r="W159" s="200" t="s">
        <v>159</v>
      </c>
      <c r="X159" s="200" t="s">
        <v>319</v>
      </c>
      <c r="Y159" s="201" t="s">
        <v>319</v>
      </c>
      <c r="Z159" s="202">
        <v>5</v>
      </c>
      <c r="AA159" s="199">
        <v>10</v>
      </c>
      <c r="AB159" s="203">
        <v>0.83333333333333337</v>
      </c>
      <c r="AC159" s="200">
        <f>COUNTIFS(운전자별!$C:$C,숨김!AC$3,운전자별!$A:$A,숨김!$W159,운전자별!$F:$F,숨김!$X159)</f>
        <v>0</v>
      </c>
      <c r="AD159" s="200">
        <f>COUNTIFS(운전자별!$C:$C,숨김!AD$3,운전자별!$A:$A,숨김!$W159,운전자별!$F:$F,숨김!$X159)</f>
        <v>0</v>
      </c>
      <c r="AE159" s="200">
        <f>COUNTIFS(운전자별!$C:$C,숨김!AE$3,운전자별!$A:$A,숨김!$W159,운전자별!$F:$F,숨김!$X159)</f>
        <v>0</v>
      </c>
      <c r="AF159" s="200">
        <f>COUNTIFS(운전자별!$C:$C,숨김!AF$3,운전자별!$A:$A,숨김!$W159,운전자별!$F:$F,숨김!$X159)</f>
        <v>0</v>
      </c>
      <c r="AG159" s="200">
        <f>COUNTIFS(운전자별!$C:$C,숨김!AG$3,운전자별!$A:$A,숨김!$W159,운전자별!$F:$F,숨김!$X159)</f>
        <v>0</v>
      </c>
      <c r="AH159" s="200">
        <f>COUNTIFS(운전자별!$C:$C,숨김!AH$3,운전자별!$A:$A,숨김!$W159,운전자별!$F:$F,숨김!$X159)</f>
        <v>0</v>
      </c>
      <c r="AI159" s="200">
        <f>COUNTIFS(운전자별!$C:$C,숨김!AI$3,운전자별!$A:$A,숨김!$W159,운전자별!$F:$F,숨김!$X159)</f>
        <v>0</v>
      </c>
      <c r="AJ159" s="204">
        <v>0.9592958117217627</v>
      </c>
      <c r="AK159" s="199" t="s">
        <v>69</v>
      </c>
      <c r="AL159" s="199">
        <v>50</v>
      </c>
      <c r="AM159" s="199" t="s">
        <v>660</v>
      </c>
      <c r="AN159" s="205" t="s">
        <v>661</v>
      </c>
      <c r="AO159" s="206">
        <v>156</v>
      </c>
      <c r="AP159" s="206" cm="1">
        <f t="array" ref="AP159">SUM(($W$4:$W$900=W159)*($AO$4:$AO$900&lt;AO159))+1</f>
        <v>6</v>
      </c>
      <c r="AQ159" s="206" t="str">
        <f t="shared" si="3"/>
        <v>태양여객6</v>
      </c>
      <c r="AS159" s="194" t="s">
        <v>156</v>
      </c>
      <c r="AT159" s="195" t="s">
        <v>289</v>
      </c>
      <c r="AU159" s="194">
        <v>1</v>
      </c>
      <c r="AV159" s="207">
        <v>4.1720869086564527E-2</v>
      </c>
      <c r="AW159" s="207">
        <v>0.21187383670207979</v>
      </c>
      <c r="AX159" s="207">
        <v>0.1256774485963004</v>
      </c>
      <c r="AY159" s="208">
        <v>12.798</v>
      </c>
      <c r="AZ159" s="208">
        <v>1.5458480762152569E-2</v>
      </c>
      <c r="BA159" s="208">
        <v>4.1892482865433465</v>
      </c>
      <c r="BB159" s="208">
        <v>2.0212509811077393</v>
      </c>
    </row>
    <row r="160" spans="23:54" ht="16.5">
      <c r="W160" s="200" t="s">
        <v>159</v>
      </c>
      <c r="X160" s="200" t="s">
        <v>320</v>
      </c>
      <c r="Y160" s="201" t="s">
        <v>320</v>
      </c>
      <c r="Z160" s="202">
        <v>2</v>
      </c>
      <c r="AA160" s="199">
        <v>6</v>
      </c>
      <c r="AB160" s="203">
        <v>1.25</v>
      </c>
      <c r="AC160" s="200">
        <f>COUNTIFS(운전자별!$C:$C,숨김!AC$3,운전자별!$A:$A,숨김!$W160,운전자별!$F:$F,숨김!$X160)</f>
        <v>0</v>
      </c>
      <c r="AD160" s="200">
        <f>COUNTIFS(운전자별!$C:$C,숨김!AD$3,운전자별!$A:$A,숨김!$W160,운전자별!$F:$F,숨김!$X160)</f>
        <v>0</v>
      </c>
      <c r="AE160" s="200">
        <f>COUNTIFS(운전자별!$C:$C,숨김!AE$3,운전자별!$A:$A,숨김!$W160,운전자별!$F:$F,숨김!$X160)</f>
        <v>0</v>
      </c>
      <c r="AF160" s="200">
        <f>COUNTIFS(운전자별!$C:$C,숨김!AF$3,운전자별!$A:$A,숨김!$W160,운전자별!$F:$F,숨김!$X160)</f>
        <v>0</v>
      </c>
      <c r="AG160" s="200">
        <f>COUNTIFS(운전자별!$C:$C,숨김!AG$3,운전자별!$A:$A,숨김!$W160,운전자별!$F:$F,숨김!$X160)</f>
        <v>0</v>
      </c>
      <c r="AH160" s="200">
        <f>COUNTIFS(운전자별!$C:$C,숨김!AH$3,운전자별!$A:$A,숨김!$W160,운전자별!$F:$F,숨김!$X160)</f>
        <v>0</v>
      </c>
      <c r="AI160" s="200">
        <f>COUNTIFS(운전자별!$C:$C,숨김!AI$3,운전자별!$A:$A,숨김!$W160,운전자별!$F:$F,숨김!$X160)</f>
        <v>0</v>
      </c>
      <c r="AJ160" s="204">
        <v>0.99400353021574039</v>
      </c>
      <c r="AK160" s="199" t="s">
        <v>69</v>
      </c>
      <c r="AL160" s="199">
        <v>4</v>
      </c>
      <c r="AM160" s="199" t="s">
        <v>662</v>
      </c>
      <c r="AN160" s="205" t="s">
        <v>663</v>
      </c>
      <c r="AO160" s="206">
        <v>157</v>
      </c>
      <c r="AP160" s="206" cm="1">
        <f t="array" ref="AP160">SUM(($W$4:$W$900=W160)*($AO$4:$AO$900&lt;AO160))+1</f>
        <v>7</v>
      </c>
      <c r="AQ160" s="206" t="str">
        <f t="shared" si="3"/>
        <v>태양여객7</v>
      </c>
      <c r="AS160" s="194" t="s">
        <v>156</v>
      </c>
      <c r="AT160" s="195" t="s">
        <v>290</v>
      </c>
      <c r="AU160" s="194">
        <v>1</v>
      </c>
      <c r="AV160" s="207">
        <v>2.3022884525730914E-2</v>
      </c>
      <c r="AW160" s="207">
        <v>0.38520397648002463</v>
      </c>
      <c r="AX160" s="207">
        <v>0.21960406701949456</v>
      </c>
      <c r="AY160" s="208">
        <v>10.705</v>
      </c>
      <c r="AZ160" s="208">
        <v>1.9329940563421937</v>
      </c>
      <c r="BA160" s="208">
        <v>27.39072505610665</v>
      </c>
      <c r="BB160" s="208">
        <v>2.5306857093867094</v>
      </c>
    </row>
    <row r="161" spans="23:54" ht="16.5">
      <c r="W161" s="200" t="s">
        <v>159</v>
      </c>
      <c r="X161" s="200" t="s">
        <v>321</v>
      </c>
      <c r="Y161" s="201" t="s">
        <v>321</v>
      </c>
      <c r="Z161" s="202">
        <v>2</v>
      </c>
      <c r="AA161" s="199">
        <v>4</v>
      </c>
      <c r="AB161" s="203">
        <v>0.83333333333333337</v>
      </c>
      <c r="AC161" s="200">
        <f>COUNTIFS(운전자별!$C:$C,숨김!AC$3,운전자별!$A:$A,숨김!$W161,운전자별!$F:$F,숨김!$X161)</f>
        <v>0</v>
      </c>
      <c r="AD161" s="200">
        <f>COUNTIFS(운전자별!$C:$C,숨김!AD$3,운전자별!$A:$A,숨김!$W161,운전자별!$F:$F,숨김!$X161)</f>
        <v>0</v>
      </c>
      <c r="AE161" s="200">
        <f>COUNTIFS(운전자별!$C:$C,숨김!AE$3,운전자별!$A:$A,숨김!$W161,운전자별!$F:$F,숨김!$X161)</f>
        <v>0</v>
      </c>
      <c r="AF161" s="200">
        <f>COUNTIFS(운전자별!$C:$C,숨김!AF$3,운전자별!$A:$A,숨김!$W161,운전자별!$F:$F,숨김!$X161)</f>
        <v>0</v>
      </c>
      <c r="AG161" s="200">
        <f>COUNTIFS(운전자별!$C:$C,숨김!AG$3,운전자별!$A:$A,숨김!$W161,운전자별!$F:$F,숨김!$X161)</f>
        <v>0</v>
      </c>
      <c r="AH161" s="200">
        <f>COUNTIFS(운전자별!$C:$C,숨김!AH$3,운전자별!$A:$A,숨김!$W161,운전자별!$F:$F,숨김!$X161)</f>
        <v>0</v>
      </c>
      <c r="AI161" s="200">
        <f>COUNTIFS(운전자별!$C:$C,숨김!AI$3,운전자별!$A:$A,숨김!$W161,운전자별!$F:$F,숨김!$X161)</f>
        <v>0</v>
      </c>
      <c r="AJ161" s="204">
        <v>1.090614672916522</v>
      </c>
      <c r="AK161" s="199" t="s">
        <v>74</v>
      </c>
      <c r="AL161" s="199">
        <v>1</v>
      </c>
      <c r="AM161" s="199" t="s">
        <v>664</v>
      </c>
      <c r="AN161" s="205" t="s">
        <v>665</v>
      </c>
      <c r="AO161" s="206">
        <v>158</v>
      </c>
      <c r="AP161" s="206" cm="1">
        <f t="array" ref="AP161">SUM(($W$4:$W$900=W161)*($AO$4:$AO$900&lt;AO161))+1</f>
        <v>8</v>
      </c>
      <c r="AQ161" s="206" t="str">
        <f t="shared" si="3"/>
        <v>태양여객8</v>
      </c>
      <c r="AS161" s="194" t="s">
        <v>156</v>
      </c>
      <c r="AT161" s="195" t="s">
        <v>100</v>
      </c>
      <c r="AU161" s="194">
        <v>1</v>
      </c>
      <c r="AV161" s="207">
        <v>4.028090910948575E-2</v>
      </c>
      <c r="AW161" s="207">
        <v>0.30128980025125296</v>
      </c>
      <c r="AX161" s="207">
        <v>0.150147044848917</v>
      </c>
      <c r="AY161" s="208">
        <v>16.221708333333329</v>
      </c>
      <c r="AZ161" s="208">
        <v>7.4848808415882422</v>
      </c>
      <c r="BA161" s="208">
        <v>25.724040913946155</v>
      </c>
      <c r="BB161" s="208">
        <v>2.274327822074552</v>
      </c>
    </row>
    <row r="162" spans="23:54" ht="16.5">
      <c r="W162" s="200" t="s">
        <v>159</v>
      </c>
      <c r="X162" s="200" t="s">
        <v>322</v>
      </c>
      <c r="Y162" s="201" t="s">
        <v>322</v>
      </c>
      <c r="Z162" s="202">
        <v>1</v>
      </c>
      <c r="AA162" s="199">
        <v>2</v>
      </c>
      <c r="AB162" s="203">
        <v>0.83333333333333337</v>
      </c>
      <c r="AC162" s="200">
        <f>COUNTIFS(운전자별!$C:$C,숨김!AC$3,운전자별!$A:$A,숨김!$W162,운전자별!$F:$F,숨김!$X162)</f>
        <v>0</v>
      </c>
      <c r="AD162" s="200">
        <f>COUNTIFS(운전자별!$C:$C,숨김!AD$3,운전자별!$A:$A,숨김!$W162,운전자별!$F:$F,숨김!$X162)</f>
        <v>0</v>
      </c>
      <c r="AE162" s="200">
        <f>COUNTIFS(운전자별!$C:$C,숨김!AE$3,운전자별!$A:$A,숨김!$W162,운전자별!$F:$F,숨김!$X162)</f>
        <v>0</v>
      </c>
      <c r="AF162" s="200">
        <f>COUNTIFS(운전자별!$C:$C,숨김!AF$3,운전자별!$A:$A,숨김!$W162,운전자별!$F:$F,숨김!$X162)</f>
        <v>0</v>
      </c>
      <c r="AG162" s="200">
        <f>COUNTIFS(운전자별!$C:$C,숨김!AG$3,운전자별!$A:$A,숨김!$W162,운전자별!$F:$F,숨김!$X162)</f>
        <v>0</v>
      </c>
      <c r="AH162" s="200">
        <f>COUNTIFS(운전자별!$C:$C,숨김!AH$3,운전자별!$A:$A,숨김!$W162,운전자별!$F:$F,숨김!$X162)</f>
        <v>0</v>
      </c>
      <c r="AI162" s="200">
        <f>COUNTIFS(운전자별!$C:$C,숨김!AI$3,운전자별!$A:$A,숨김!$W162,운전자별!$F:$F,숨김!$X162)</f>
        <v>0</v>
      </c>
      <c r="AJ162" s="204">
        <v>0.92200000000000004</v>
      </c>
      <c r="AK162" s="199" t="s">
        <v>71</v>
      </c>
      <c r="AL162" s="199">
        <v>42</v>
      </c>
      <c r="AM162" s="199" t="s">
        <v>666</v>
      </c>
      <c r="AN162" s="205" t="s">
        <v>667</v>
      </c>
      <c r="AO162" s="206">
        <v>159</v>
      </c>
      <c r="AP162" s="206" cm="1">
        <f t="array" ref="AP162">SUM(($W$4:$W$900=W162)*($AO$4:$AO$900&lt;AO162))+1</f>
        <v>9</v>
      </c>
      <c r="AQ162" s="206" t="str">
        <f t="shared" si="3"/>
        <v>태양여객9</v>
      </c>
      <c r="AS162" s="194" t="s">
        <v>167</v>
      </c>
      <c r="AT162" s="195" t="s">
        <v>291</v>
      </c>
      <c r="AU162" s="194">
        <v>1</v>
      </c>
      <c r="AV162" s="207">
        <v>1.4821971044832991E-2</v>
      </c>
      <c r="AW162" s="207">
        <v>0.35695831050432547</v>
      </c>
      <c r="AX162" s="207">
        <v>0.15827285132676608</v>
      </c>
      <c r="AY162" s="208">
        <v>9.3113499999999991</v>
      </c>
      <c r="AZ162" s="208">
        <v>0.28944592987812928</v>
      </c>
      <c r="BA162" s="208">
        <v>4.0681466408145859</v>
      </c>
      <c r="BB162" s="208">
        <v>2.1871131062806697</v>
      </c>
    </row>
    <row r="163" spans="23:54" ht="16.5">
      <c r="W163" s="200" t="s">
        <v>159</v>
      </c>
      <c r="X163" s="200" t="s">
        <v>323</v>
      </c>
      <c r="Y163" s="201" t="s">
        <v>323</v>
      </c>
      <c r="Z163" s="202">
        <v>4</v>
      </c>
      <c r="AA163" s="199">
        <v>10</v>
      </c>
      <c r="AB163" s="203">
        <v>1.0416666666666667</v>
      </c>
      <c r="AC163" s="200">
        <f>COUNTIFS(운전자별!$C:$C,숨김!AC$3,운전자별!$A:$A,숨김!$W163,운전자별!$F:$F,숨김!$X163)</f>
        <v>0</v>
      </c>
      <c r="AD163" s="200">
        <f>COUNTIFS(운전자별!$C:$C,숨김!AD$3,운전자별!$A:$A,숨김!$W163,운전자별!$F:$F,숨김!$X163)</f>
        <v>0</v>
      </c>
      <c r="AE163" s="200">
        <f>COUNTIFS(운전자별!$C:$C,숨김!AE$3,운전자별!$A:$A,숨김!$W163,운전자별!$F:$F,숨김!$X163)</f>
        <v>0</v>
      </c>
      <c r="AF163" s="200">
        <f>COUNTIFS(운전자별!$C:$C,숨김!AF$3,운전자별!$A:$A,숨김!$W163,운전자별!$F:$F,숨김!$X163)</f>
        <v>0</v>
      </c>
      <c r="AG163" s="200">
        <f>COUNTIFS(운전자별!$C:$C,숨김!AG$3,운전자별!$A:$A,숨김!$W163,운전자별!$F:$F,숨김!$X163)</f>
        <v>0</v>
      </c>
      <c r="AH163" s="200">
        <f>COUNTIFS(운전자별!$C:$C,숨김!AH$3,운전자별!$A:$A,숨김!$W163,운전자별!$F:$F,숨김!$X163)</f>
        <v>0</v>
      </c>
      <c r="AI163" s="200">
        <f>COUNTIFS(운전자별!$C:$C,숨김!AI$3,운전자별!$A:$A,숨김!$W163,운전자별!$F:$F,숨김!$X163)</f>
        <v>0</v>
      </c>
      <c r="AJ163" s="204">
        <v>0.89703710501294687</v>
      </c>
      <c r="AK163" s="199" t="s">
        <v>72</v>
      </c>
      <c r="AL163" s="199">
        <v>4</v>
      </c>
      <c r="AM163" s="199" t="s">
        <v>668</v>
      </c>
      <c r="AN163" s="205" t="s">
        <v>669</v>
      </c>
      <c r="AO163" s="206">
        <v>160</v>
      </c>
      <c r="AP163" s="206" cm="1">
        <f t="array" ref="AP163">SUM(($W$4:$W$900=W163)*($AO$4:$AO$900&lt;AO163))+1</f>
        <v>10</v>
      </c>
      <c r="AQ163" s="206" t="str">
        <f t="shared" si="3"/>
        <v>태양여객10</v>
      </c>
      <c r="AS163" s="194" t="s">
        <v>167</v>
      </c>
      <c r="AT163" s="195" t="s">
        <v>196</v>
      </c>
      <c r="AU163" s="194">
        <v>1</v>
      </c>
      <c r="AV163" s="207">
        <v>1.5528901319996494E-2</v>
      </c>
      <c r="AW163" s="207">
        <v>0.25859138326924103</v>
      </c>
      <c r="AX163" s="207">
        <v>0.12184779578726</v>
      </c>
      <c r="AY163" s="208">
        <v>18.048999999999999</v>
      </c>
      <c r="AZ163" s="208">
        <v>0.12497209824334359</v>
      </c>
      <c r="BA163" s="208">
        <v>5.9014601948245584</v>
      </c>
      <c r="BB163" s="208">
        <v>2.4818214846922597</v>
      </c>
    </row>
    <row r="164" spans="23:54" ht="16.5">
      <c r="W164" s="200" t="s">
        <v>168</v>
      </c>
      <c r="X164" s="200" t="s">
        <v>324</v>
      </c>
      <c r="Y164" s="201" t="s">
        <v>324</v>
      </c>
      <c r="Z164" s="202">
        <v>22</v>
      </c>
      <c r="AA164" s="199">
        <v>54</v>
      </c>
      <c r="AB164" s="203">
        <v>1.0227272727272727</v>
      </c>
      <c r="AC164" s="200">
        <f>COUNTIFS(운전자별!$C:$C,숨김!AC$3,운전자별!$A:$A,숨김!$W164,운전자별!$F:$F,숨김!$X164)</f>
        <v>0</v>
      </c>
      <c r="AD164" s="200">
        <f>COUNTIFS(운전자별!$C:$C,숨김!AD$3,운전자별!$A:$A,숨김!$W164,운전자별!$F:$F,숨김!$X164)</f>
        <v>0</v>
      </c>
      <c r="AE164" s="200">
        <f>COUNTIFS(운전자별!$C:$C,숨김!AE$3,운전자별!$A:$A,숨김!$W164,운전자별!$F:$F,숨김!$X164)</f>
        <v>0</v>
      </c>
      <c r="AF164" s="200">
        <f>COUNTIFS(운전자별!$C:$C,숨김!AF$3,운전자별!$A:$A,숨김!$W164,운전자별!$F:$F,숨김!$X164)</f>
        <v>0</v>
      </c>
      <c r="AG164" s="200">
        <f>COUNTIFS(운전자별!$C:$C,숨김!AG$3,운전자별!$A:$A,숨김!$W164,운전자별!$F:$F,숨김!$X164)</f>
        <v>0</v>
      </c>
      <c r="AH164" s="200">
        <f>COUNTIFS(운전자별!$C:$C,숨김!AH$3,운전자별!$A:$A,숨김!$W164,운전자별!$F:$F,숨김!$X164)</f>
        <v>0</v>
      </c>
      <c r="AI164" s="200">
        <f>COUNTIFS(운전자별!$C:$C,숨김!AI$3,운전자별!$A:$A,숨김!$W164,운전자별!$F:$F,숨김!$X164)</f>
        <v>0</v>
      </c>
      <c r="AJ164" s="204">
        <v>1.0236849436416053</v>
      </c>
      <c r="AK164" s="199" t="s">
        <v>74</v>
      </c>
      <c r="AL164" s="199">
        <v>8</v>
      </c>
      <c r="AM164" s="199" t="s">
        <v>670</v>
      </c>
      <c r="AN164" s="205" t="s">
        <v>671</v>
      </c>
      <c r="AO164" s="206">
        <v>161</v>
      </c>
      <c r="AP164" s="206" cm="1">
        <f t="array" ref="AP164">SUM(($W$4:$W$900=W164)*($AO$4:$AO$900&lt;AO164))+1</f>
        <v>1</v>
      </c>
      <c r="AQ164" s="206" t="str">
        <f t="shared" si="3"/>
        <v>해성운수1</v>
      </c>
      <c r="AS164" s="194" t="s">
        <v>167</v>
      </c>
      <c r="AT164" s="195" t="s">
        <v>292</v>
      </c>
      <c r="AU164" s="194">
        <v>1</v>
      </c>
      <c r="AV164" s="207">
        <v>1.7860828607643538E-2</v>
      </c>
      <c r="AW164" s="207">
        <v>0.34507577113443183</v>
      </c>
      <c r="AX164" s="207">
        <v>0.1265912769718181</v>
      </c>
      <c r="AY164" s="208">
        <v>8.7676666666666652</v>
      </c>
      <c r="AZ164" s="208">
        <v>8.6051472261809883E-2</v>
      </c>
      <c r="BA164" s="208">
        <v>3.045265990598494</v>
      </c>
      <c r="BB164" s="208">
        <v>2.4715565249786642</v>
      </c>
    </row>
    <row r="165" spans="23:54" ht="16.5">
      <c r="W165" s="200" t="s">
        <v>168</v>
      </c>
      <c r="X165" s="200" t="s">
        <v>325</v>
      </c>
      <c r="Y165" s="201" t="s">
        <v>325</v>
      </c>
      <c r="Z165" s="202">
        <v>11</v>
      </c>
      <c r="AA165" s="199">
        <v>27</v>
      </c>
      <c r="AB165" s="203">
        <v>1.0227272727272727</v>
      </c>
      <c r="AC165" s="200">
        <f>COUNTIFS(운전자별!$C:$C,숨김!AC$3,운전자별!$A:$A,숨김!$W165,운전자별!$F:$F,숨김!$X165)</f>
        <v>0</v>
      </c>
      <c r="AD165" s="200">
        <f>COUNTIFS(운전자별!$C:$C,숨김!AD$3,운전자별!$A:$A,숨김!$W165,운전자별!$F:$F,숨김!$X165)</f>
        <v>0</v>
      </c>
      <c r="AE165" s="200">
        <f>COUNTIFS(운전자별!$C:$C,숨김!AE$3,운전자별!$A:$A,숨김!$W165,운전자별!$F:$F,숨김!$X165)</f>
        <v>0</v>
      </c>
      <c r="AF165" s="200">
        <f>COUNTIFS(운전자별!$C:$C,숨김!AF$3,운전자별!$A:$A,숨김!$W165,운전자별!$F:$F,숨김!$X165)</f>
        <v>0</v>
      </c>
      <c r="AG165" s="200">
        <f>COUNTIFS(운전자별!$C:$C,숨김!AG$3,운전자별!$A:$A,숨김!$W165,운전자별!$F:$F,숨김!$X165)</f>
        <v>0</v>
      </c>
      <c r="AH165" s="200">
        <f>COUNTIFS(운전자별!$C:$C,숨김!AH$3,운전자별!$A:$A,숨김!$W165,운전자별!$F:$F,숨김!$X165)</f>
        <v>0</v>
      </c>
      <c r="AI165" s="200">
        <f>COUNTIFS(운전자별!$C:$C,숨김!AI$3,운전자별!$A:$A,숨김!$W165,운전자별!$F:$F,숨김!$X165)</f>
        <v>0</v>
      </c>
      <c r="AJ165" s="204">
        <v>0.93384925643349315</v>
      </c>
      <c r="AK165" s="199" t="s">
        <v>71</v>
      </c>
      <c r="AL165" s="199">
        <v>25</v>
      </c>
      <c r="AM165" s="199" t="s">
        <v>672</v>
      </c>
      <c r="AN165" s="205" t="s">
        <v>673</v>
      </c>
      <c r="AO165" s="206">
        <v>162</v>
      </c>
      <c r="AP165" s="206" cm="1">
        <f t="array" ref="AP165">SUM(($W$4:$W$900=W165)*($AO$4:$AO$900&lt;AO165))+1</f>
        <v>2</v>
      </c>
      <c r="AQ165" s="206" t="str">
        <f t="shared" si="3"/>
        <v>해성운수2</v>
      </c>
      <c r="AS165" s="194" t="s">
        <v>167</v>
      </c>
      <c r="AT165" s="195" t="s">
        <v>100</v>
      </c>
      <c r="AU165" s="194">
        <v>1</v>
      </c>
      <c r="AV165" s="207">
        <v>1.6218760408971647E-2</v>
      </c>
      <c r="AW165" s="207">
        <v>0.34176808950325083</v>
      </c>
      <c r="AX165" s="207">
        <v>0.1386054918686796</v>
      </c>
      <c r="AY165" s="208">
        <v>9.9104999999999972</v>
      </c>
      <c r="AZ165" s="208">
        <v>0.17612208627618822</v>
      </c>
      <c r="BA165" s="208">
        <v>3.9944748170507545</v>
      </c>
      <c r="BB165" s="208">
        <v>2.3489876512392045</v>
      </c>
    </row>
    <row r="166" spans="23:54" ht="16.5">
      <c r="W166" s="200" t="s">
        <v>168</v>
      </c>
      <c r="X166" s="200" t="s">
        <v>326</v>
      </c>
      <c r="Y166" s="201" t="s">
        <v>326</v>
      </c>
      <c r="Z166" s="202">
        <v>1</v>
      </c>
      <c r="AA166" s="199">
        <v>1</v>
      </c>
      <c r="AB166" s="203">
        <v>0.41666666666666669</v>
      </c>
      <c r="AC166" s="200">
        <f>COUNTIFS(운전자별!$C:$C,숨김!AC$3,운전자별!$A:$A,숨김!$W166,운전자별!$F:$F,숨김!$X166)</f>
        <v>0</v>
      </c>
      <c r="AD166" s="200">
        <f>COUNTIFS(운전자별!$C:$C,숨김!AD$3,운전자별!$A:$A,숨김!$W166,운전자별!$F:$F,숨김!$X166)</f>
        <v>0</v>
      </c>
      <c r="AE166" s="200">
        <f>COUNTIFS(운전자별!$C:$C,숨김!AE$3,운전자별!$A:$A,숨김!$W166,운전자별!$F:$F,숨김!$X166)</f>
        <v>0</v>
      </c>
      <c r="AF166" s="200">
        <f>COUNTIFS(운전자별!$C:$C,숨김!AF$3,운전자별!$A:$A,숨김!$W166,운전자별!$F:$F,숨김!$X166)</f>
        <v>0</v>
      </c>
      <c r="AG166" s="200">
        <f>COUNTIFS(운전자별!$C:$C,숨김!AG$3,운전자별!$A:$A,숨김!$W166,운전자별!$F:$F,숨김!$X166)</f>
        <v>0</v>
      </c>
      <c r="AH166" s="200">
        <f>COUNTIFS(운전자별!$C:$C,숨김!AH$3,운전자별!$A:$A,숨김!$W166,운전자별!$F:$F,숨김!$X166)</f>
        <v>0</v>
      </c>
      <c r="AI166" s="200">
        <f>COUNTIFS(운전자별!$C:$C,숨김!AI$3,운전자별!$A:$A,숨김!$W166,운전자별!$F:$F,숨김!$X166)</f>
        <v>0</v>
      </c>
      <c r="AJ166" s="204">
        <v>0.82</v>
      </c>
      <c r="AK166" s="199" t="s">
        <v>70</v>
      </c>
      <c r="AL166" s="199">
        <v>4</v>
      </c>
      <c r="AM166" s="199" t="s">
        <v>674</v>
      </c>
      <c r="AN166" s="205" t="s">
        <v>675</v>
      </c>
      <c r="AO166" s="206">
        <v>163</v>
      </c>
      <c r="AP166" s="206" cm="1">
        <f t="array" ref="AP166">SUM(($W$4:$W$900=W166)*($AO$4:$AO$900&lt;AO166))+1</f>
        <v>3</v>
      </c>
      <c r="AQ166" s="206" t="str">
        <f t="shared" si="3"/>
        <v>해성운수3</v>
      </c>
      <c r="AS166" s="194" t="s">
        <v>169</v>
      </c>
      <c r="AT166" s="195" t="s">
        <v>293</v>
      </c>
      <c r="AU166" s="194">
        <v>1</v>
      </c>
      <c r="AV166" s="207">
        <v>1.7696039683063814E-2</v>
      </c>
      <c r="AW166" s="207">
        <v>0.35879102647149785</v>
      </c>
      <c r="AX166" s="207">
        <v>0.17277898434604499</v>
      </c>
      <c r="AY166" s="208">
        <v>10.301692307692308</v>
      </c>
      <c r="AZ166" s="208">
        <v>0.45272953707253832</v>
      </c>
      <c r="BA166" s="208">
        <v>27.176561194326101</v>
      </c>
      <c r="BB166" s="208">
        <v>2.7758111696462797</v>
      </c>
    </row>
    <row r="167" spans="23:54" ht="16.5">
      <c r="W167" s="200" t="s">
        <v>168</v>
      </c>
      <c r="X167" s="200" t="s">
        <v>327</v>
      </c>
      <c r="Y167" s="201" t="s">
        <v>327</v>
      </c>
      <c r="Z167" s="202">
        <v>5</v>
      </c>
      <c r="AA167" s="199">
        <v>3</v>
      </c>
      <c r="AB167" s="203">
        <v>0.25</v>
      </c>
      <c r="AC167" s="200">
        <f>COUNTIFS(운전자별!$C:$C,숨김!AC$3,운전자별!$A:$A,숨김!$W167,운전자별!$F:$F,숨김!$X167)</f>
        <v>0</v>
      </c>
      <c r="AD167" s="200">
        <f>COUNTIFS(운전자별!$C:$C,숨김!AD$3,운전자별!$A:$A,숨김!$W167,운전자별!$F:$F,숨김!$X167)</f>
        <v>0</v>
      </c>
      <c r="AE167" s="200">
        <f>COUNTIFS(운전자별!$C:$C,숨김!AE$3,운전자별!$A:$A,숨김!$W167,운전자별!$F:$F,숨김!$X167)</f>
        <v>0</v>
      </c>
      <c r="AF167" s="200">
        <f>COUNTIFS(운전자별!$C:$C,숨김!AF$3,운전자별!$A:$A,숨김!$W167,운전자별!$F:$F,숨김!$X167)</f>
        <v>0</v>
      </c>
      <c r="AG167" s="200">
        <f>COUNTIFS(운전자별!$C:$C,숨김!AG$3,운전자별!$A:$A,숨김!$W167,운전자별!$F:$F,숨김!$X167)</f>
        <v>0</v>
      </c>
      <c r="AH167" s="200">
        <f>COUNTIFS(운전자별!$C:$C,숨김!AH$3,운전자별!$A:$A,숨김!$W167,운전자별!$F:$F,숨김!$X167)</f>
        <v>0</v>
      </c>
      <c r="AI167" s="200">
        <f>COUNTIFS(운전자별!$C:$C,숨김!AI$3,운전자별!$A:$A,숨김!$W167,운전자별!$F:$F,숨김!$X167)</f>
        <v>0</v>
      </c>
      <c r="AJ167" s="204">
        <v>0.83541449063243622</v>
      </c>
      <c r="AK167" s="199" t="s">
        <v>70</v>
      </c>
      <c r="AL167" s="199">
        <v>1</v>
      </c>
      <c r="AM167" s="199" t="s">
        <v>676</v>
      </c>
      <c r="AN167" s="205" t="s">
        <v>677</v>
      </c>
      <c r="AO167" s="206">
        <v>164</v>
      </c>
      <c r="AP167" s="206" cm="1">
        <f t="array" ref="AP167">SUM(($W$4:$W$900=W167)*($AO$4:$AO$900&lt;AO167))+1</f>
        <v>4</v>
      </c>
      <c r="AQ167" s="206" t="str">
        <f t="shared" si="3"/>
        <v>해성운수4</v>
      </c>
      <c r="AS167" s="194" t="s">
        <v>169</v>
      </c>
      <c r="AT167" s="195" t="s">
        <v>294</v>
      </c>
      <c r="AU167" s="194">
        <v>1</v>
      </c>
      <c r="AV167" s="207">
        <v>2.4091610164346206E-2</v>
      </c>
      <c r="AW167" s="207">
        <v>0.33832158102636545</v>
      </c>
      <c r="AX167" s="207">
        <v>0.16896801782748636</v>
      </c>
      <c r="AY167" s="208">
        <v>7.011222222222222</v>
      </c>
      <c r="AZ167" s="208">
        <v>0.1974050097763497</v>
      </c>
      <c r="BA167" s="208">
        <v>26.33489535827195</v>
      </c>
      <c r="BB167" s="208">
        <v>2.6495862952920466</v>
      </c>
    </row>
    <row r="168" spans="23:54" ht="16.5">
      <c r="W168" s="200" t="s">
        <v>168</v>
      </c>
      <c r="X168" s="200" t="s">
        <v>328</v>
      </c>
      <c r="Y168" s="201" t="s">
        <v>328</v>
      </c>
      <c r="Z168" s="202">
        <v>5</v>
      </c>
      <c r="AA168" s="199">
        <v>0</v>
      </c>
      <c r="AB168" s="203">
        <v>0</v>
      </c>
      <c r="AC168" s="200">
        <f>COUNTIFS(운전자별!$C:$C,숨김!AC$3,운전자별!$A:$A,숨김!$W168,운전자별!$F:$F,숨김!$X168)</f>
        <v>0</v>
      </c>
      <c r="AD168" s="200">
        <f>COUNTIFS(운전자별!$C:$C,숨김!AD$3,운전자별!$A:$A,숨김!$W168,운전자별!$F:$F,숨김!$X168)</f>
        <v>0</v>
      </c>
      <c r="AE168" s="200">
        <f>COUNTIFS(운전자별!$C:$C,숨김!AE$3,운전자별!$A:$A,숨김!$W168,운전자별!$F:$F,숨김!$X168)</f>
        <v>0</v>
      </c>
      <c r="AF168" s="200">
        <f>COUNTIFS(운전자별!$C:$C,숨김!AF$3,운전자별!$A:$A,숨김!$W168,운전자별!$F:$F,숨김!$X168)</f>
        <v>0</v>
      </c>
      <c r="AG168" s="200">
        <f>COUNTIFS(운전자별!$C:$C,숨김!AG$3,운전자별!$A:$A,숨김!$W168,운전자별!$F:$F,숨김!$X168)</f>
        <v>0</v>
      </c>
      <c r="AH168" s="200">
        <f>COUNTIFS(운전자별!$C:$C,숨김!AH$3,운전자별!$A:$A,숨김!$W168,운전자별!$F:$F,숨김!$X168)</f>
        <v>0</v>
      </c>
      <c r="AI168" s="200">
        <f>COUNTIFS(운전자별!$C:$C,숨김!AI$3,운전자별!$A:$A,숨김!$W168,운전자별!$F:$F,숨김!$X168)</f>
        <v>0</v>
      </c>
      <c r="AJ168" s="204">
        <v>0.82440235578143106</v>
      </c>
      <c r="AK168" s="199" t="s">
        <v>70</v>
      </c>
      <c r="AL168" s="199">
        <v>3</v>
      </c>
      <c r="AM168" s="199" t="s">
        <v>678</v>
      </c>
      <c r="AN168" s="205" t="s">
        <v>679</v>
      </c>
      <c r="AO168" s="206">
        <v>165</v>
      </c>
      <c r="AP168" s="206" cm="1">
        <f t="array" ref="AP168">SUM(($W$4:$W$900=W168)*($AO$4:$AO$900&lt;AO168))+1</f>
        <v>5</v>
      </c>
      <c r="AQ168" s="206" t="str">
        <f t="shared" si="3"/>
        <v>해성운수5</v>
      </c>
      <c r="AS168" s="194" t="s">
        <v>169</v>
      </c>
      <c r="AT168" s="195" t="s">
        <v>295</v>
      </c>
      <c r="AU168" s="194">
        <v>1</v>
      </c>
      <c r="AV168" s="207">
        <v>2.2160010880569323E-2</v>
      </c>
      <c r="AW168" s="207">
        <v>0.33769996855218476</v>
      </c>
      <c r="AX168" s="207">
        <v>0.11440003677907724</v>
      </c>
      <c r="AY168" s="208">
        <v>4.8878888888888889</v>
      </c>
      <c r="AZ168" s="208">
        <v>10.124115404388505</v>
      </c>
      <c r="BA168" s="208">
        <v>25.955896195166627</v>
      </c>
      <c r="BB168" s="208">
        <v>2.8452851302096493</v>
      </c>
    </row>
    <row r="169" spans="23:54" ht="16.5">
      <c r="W169" s="200" t="s">
        <v>168</v>
      </c>
      <c r="X169" s="200" t="s">
        <v>329</v>
      </c>
      <c r="Y169" s="201" t="s">
        <v>329</v>
      </c>
      <c r="Z169" s="202">
        <v>6</v>
      </c>
      <c r="AA169" s="199">
        <v>17</v>
      </c>
      <c r="AB169" s="203">
        <v>1.1805555555555556</v>
      </c>
      <c r="AC169" s="200">
        <f>COUNTIFS(운전자별!$C:$C,숨김!AC$3,운전자별!$A:$A,숨김!$W169,운전자별!$F:$F,숨김!$X169)</f>
        <v>0</v>
      </c>
      <c r="AD169" s="200">
        <f>COUNTIFS(운전자별!$C:$C,숨김!AD$3,운전자별!$A:$A,숨김!$W169,운전자별!$F:$F,숨김!$X169)</f>
        <v>0</v>
      </c>
      <c r="AE169" s="200">
        <f>COUNTIFS(운전자별!$C:$C,숨김!AE$3,운전자별!$A:$A,숨김!$W169,운전자별!$F:$F,숨김!$X169)</f>
        <v>0</v>
      </c>
      <c r="AF169" s="200">
        <f>COUNTIFS(운전자별!$C:$C,숨김!AF$3,운전자별!$A:$A,숨김!$W169,운전자별!$F:$F,숨김!$X169)</f>
        <v>0</v>
      </c>
      <c r="AG169" s="200">
        <f>COUNTIFS(운전자별!$C:$C,숨김!AG$3,운전자별!$A:$A,숨김!$W169,운전자별!$F:$F,숨김!$X169)</f>
        <v>0</v>
      </c>
      <c r="AH169" s="200">
        <f>COUNTIFS(운전자별!$C:$C,숨김!AH$3,운전자별!$A:$A,숨김!$W169,운전자별!$F:$F,숨김!$X169)</f>
        <v>0</v>
      </c>
      <c r="AI169" s="200">
        <f>COUNTIFS(운전자별!$C:$C,숨김!AI$3,운전자별!$A:$A,숨김!$W169,운전자별!$F:$F,숨김!$X169)</f>
        <v>0</v>
      </c>
      <c r="AJ169" s="204">
        <v>0.93780458021342894</v>
      </c>
      <c r="AK169" s="199" t="s">
        <v>71</v>
      </c>
      <c r="AL169" s="199">
        <v>18</v>
      </c>
      <c r="AM169" s="199" t="s">
        <v>680</v>
      </c>
      <c r="AN169" s="205" t="s">
        <v>681</v>
      </c>
      <c r="AO169" s="206">
        <v>166</v>
      </c>
      <c r="AP169" s="206" cm="1">
        <f t="array" ref="AP169">SUM(($W$4:$W$900=W169)*($AO$4:$AO$900&lt;AO169))+1</f>
        <v>6</v>
      </c>
      <c r="AQ169" s="206" t="str">
        <f t="shared" si="3"/>
        <v>해성운수6</v>
      </c>
      <c r="AS169" s="194" t="s">
        <v>169</v>
      </c>
      <c r="AT169" s="195" t="s">
        <v>296</v>
      </c>
      <c r="AU169" s="194">
        <v>1</v>
      </c>
      <c r="AV169" s="207">
        <v>1.3916730541426741E-2</v>
      </c>
      <c r="AW169" s="207">
        <v>0.30611376118530831</v>
      </c>
      <c r="AX169" s="207">
        <v>0.11119158949086307</v>
      </c>
      <c r="AY169" s="208">
        <v>4.5326000000000004</v>
      </c>
      <c r="AZ169" s="208">
        <v>9.9278204902556316E-2</v>
      </c>
      <c r="BA169" s="208">
        <v>12.126123598812235</v>
      </c>
      <c r="BB169" s="208">
        <v>3.3272081133957672</v>
      </c>
    </row>
    <row r="170" spans="23:54" ht="16.5">
      <c r="W170" s="200" t="s">
        <v>168</v>
      </c>
      <c r="X170" s="200" t="s">
        <v>330</v>
      </c>
      <c r="Y170" s="201" t="s">
        <v>330</v>
      </c>
      <c r="Z170" s="202">
        <v>1</v>
      </c>
      <c r="AA170" s="199">
        <v>3</v>
      </c>
      <c r="AB170" s="203">
        <v>1.25</v>
      </c>
      <c r="AC170" s="200">
        <f>COUNTIFS(운전자별!$C:$C,숨김!AC$3,운전자별!$A:$A,숨김!$W170,운전자별!$F:$F,숨김!$X170)</f>
        <v>0</v>
      </c>
      <c r="AD170" s="200">
        <f>COUNTIFS(운전자별!$C:$C,숨김!AD$3,운전자별!$A:$A,숨김!$W170,운전자별!$F:$F,숨김!$X170)</f>
        <v>0</v>
      </c>
      <c r="AE170" s="200">
        <f>COUNTIFS(운전자별!$C:$C,숨김!AE$3,운전자별!$A:$A,숨김!$W170,운전자별!$F:$F,숨김!$X170)</f>
        <v>0</v>
      </c>
      <c r="AF170" s="200">
        <f>COUNTIFS(운전자별!$C:$C,숨김!AF$3,운전자별!$A:$A,숨김!$W170,운전자별!$F:$F,숨김!$X170)</f>
        <v>0</v>
      </c>
      <c r="AG170" s="200">
        <f>COUNTIFS(운전자별!$C:$C,숨김!AG$3,운전자별!$A:$A,숨김!$W170,운전자별!$F:$F,숨김!$X170)</f>
        <v>0</v>
      </c>
      <c r="AH170" s="200">
        <f>COUNTIFS(운전자별!$C:$C,숨김!AH$3,운전자별!$A:$A,숨김!$W170,운전자별!$F:$F,숨김!$X170)</f>
        <v>0</v>
      </c>
      <c r="AI170" s="200">
        <f>COUNTIFS(운전자별!$C:$C,숨김!AI$3,운전자별!$A:$A,숨김!$W170,운전자별!$F:$F,숨김!$X170)</f>
        <v>0</v>
      </c>
      <c r="AJ170" s="204">
        <v>0.80263157894736836</v>
      </c>
      <c r="AK170" s="199" t="s">
        <v>70</v>
      </c>
      <c r="AL170" s="199">
        <v>5</v>
      </c>
      <c r="AM170" s="199" t="s">
        <v>682</v>
      </c>
      <c r="AN170" s="205" t="s">
        <v>683</v>
      </c>
      <c r="AO170" s="206">
        <v>167</v>
      </c>
      <c r="AP170" s="206" cm="1">
        <f t="array" ref="AP170">SUM(($W$4:$W$900=W170)*($AO$4:$AO$900&lt;AO170))+1</f>
        <v>7</v>
      </c>
      <c r="AQ170" s="206" t="str">
        <f t="shared" si="3"/>
        <v>해성운수7</v>
      </c>
      <c r="AS170" s="194" t="s">
        <v>169</v>
      </c>
      <c r="AT170" s="195" t="s">
        <v>297</v>
      </c>
      <c r="AU170" s="194">
        <v>1</v>
      </c>
      <c r="AV170" s="207">
        <v>1.5686309412797046E-2</v>
      </c>
      <c r="AW170" s="207">
        <v>0.32690746341136717</v>
      </c>
      <c r="AX170" s="207">
        <v>8.4217937993772141E-2</v>
      </c>
      <c r="AY170" s="208">
        <v>4.2476666666666665</v>
      </c>
      <c r="AZ170" s="208">
        <v>0.11861681407573542</v>
      </c>
      <c r="BA170" s="208">
        <v>6.595094862610889</v>
      </c>
      <c r="BB170" s="208">
        <v>3.01950778183777</v>
      </c>
    </row>
    <row r="171" spans="23:54" ht="16.5">
      <c r="W171" s="200" t="s">
        <v>168</v>
      </c>
      <c r="X171" s="200" t="s">
        <v>331</v>
      </c>
      <c r="Y171" s="201" t="s">
        <v>331</v>
      </c>
      <c r="Z171" s="202">
        <v>3</v>
      </c>
      <c r="AA171" s="199">
        <v>5</v>
      </c>
      <c r="AB171" s="203">
        <v>0.69444444444444453</v>
      </c>
      <c r="AC171" s="200">
        <f>COUNTIFS(운전자별!$C:$C,숨김!AC$3,운전자별!$A:$A,숨김!$W171,운전자별!$F:$F,숨김!$X171)</f>
        <v>0</v>
      </c>
      <c r="AD171" s="200">
        <f>COUNTIFS(운전자별!$C:$C,숨김!AD$3,운전자별!$A:$A,숨김!$W171,운전자별!$F:$F,숨김!$X171)</f>
        <v>0</v>
      </c>
      <c r="AE171" s="200">
        <f>COUNTIFS(운전자별!$C:$C,숨김!AE$3,운전자별!$A:$A,숨김!$W171,운전자별!$F:$F,숨김!$X171)</f>
        <v>0</v>
      </c>
      <c r="AF171" s="200">
        <f>COUNTIFS(운전자별!$C:$C,숨김!AF$3,운전자별!$A:$A,숨김!$W171,운전자별!$F:$F,숨김!$X171)</f>
        <v>0</v>
      </c>
      <c r="AG171" s="200">
        <f>COUNTIFS(운전자별!$C:$C,숨김!AG$3,운전자별!$A:$A,숨김!$W171,운전자별!$F:$F,숨김!$X171)</f>
        <v>0</v>
      </c>
      <c r="AH171" s="200">
        <f>COUNTIFS(운전자별!$C:$C,숨김!AH$3,운전자별!$A:$A,숨김!$W171,운전자별!$F:$F,숨김!$X171)</f>
        <v>0</v>
      </c>
      <c r="AI171" s="200">
        <f>COUNTIFS(운전자별!$C:$C,숨김!AI$3,운전자별!$A:$A,숨김!$W171,운전자별!$F:$F,숨김!$X171)</f>
        <v>0</v>
      </c>
      <c r="AJ171" s="204">
        <v>0.90530497160269086</v>
      </c>
      <c r="AK171" s="199" t="s">
        <v>71</v>
      </c>
      <c r="AL171" s="199">
        <v>53</v>
      </c>
      <c r="AM171" s="199" t="s">
        <v>684</v>
      </c>
      <c r="AN171" s="205" t="s">
        <v>685</v>
      </c>
      <c r="AO171" s="206">
        <v>168</v>
      </c>
      <c r="AP171" s="206" cm="1">
        <f t="array" ref="AP171">SUM(($W$4:$W$900=W171)*($AO$4:$AO$900&lt;AO171))+1</f>
        <v>8</v>
      </c>
      <c r="AQ171" s="206" t="str">
        <f t="shared" si="3"/>
        <v>해성운수8</v>
      </c>
      <c r="AS171" s="194" t="s">
        <v>169</v>
      </c>
      <c r="AT171" s="195" t="s">
        <v>99</v>
      </c>
      <c r="AU171" s="194">
        <v>1</v>
      </c>
      <c r="AV171" s="207">
        <v>0.10702644666802977</v>
      </c>
      <c r="AW171" s="207">
        <v>0.29164367559949683</v>
      </c>
      <c r="AX171" s="207">
        <v>0.10713660750741921</v>
      </c>
      <c r="AY171" s="208">
        <v>5.2389999999999999</v>
      </c>
      <c r="AZ171" s="208">
        <v>0.11904067500824357</v>
      </c>
      <c r="BA171" s="208">
        <v>17.379938551203562</v>
      </c>
      <c r="BB171" s="208">
        <v>2.5622498901956958</v>
      </c>
    </row>
    <row r="172" spans="23:54" ht="16.5">
      <c r="W172" s="200" t="s">
        <v>168</v>
      </c>
      <c r="X172" s="200" t="s">
        <v>332</v>
      </c>
      <c r="Y172" s="201" t="s">
        <v>332</v>
      </c>
      <c r="Z172" s="202">
        <v>9</v>
      </c>
      <c r="AA172" s="199">
        <v>21</v>
      </c>
      <c r="AB172" s="203">
        <v>0.97222222222222232</v>
      </c>
      <c r="AC172" s="200">
        <f>COUNTIFS(운전자별!$C:$C,숨김!AC$3,운전자별!$A:$A,숨김!$W172,운전자별!$F:$F,숨김!$X172)</f>
        <v>0</v>
      </c>
      <c r="AD172" s="200">
        <f>COUNTIFS(운전자별!$C:$C,숨김!AD$3,운전자별!$A:$A,숨김!$W172,운전자별!$F:$F,숨김!$X172)</f>
        <v>0</v>
      </c>
      <c r="AE172" s="200">
        <f>COUNTIFS(운전자별!$C:$C,숨김!AE$3,운전자별!$A:$A,숨김!$W172,운전자별!$F:$F,숨김!$X172)</f>
        <v>0</v>
      </c>
      <c r="AF172" s="200">
        <f>COUNTIFS(운전자별!$C:$C,숨김!AF$3,운전자별!$A:$A,숨김!$W172,운전자별!$F:$F,숨김!$X172)</f>
        <v>0</v>
      </c>
      <c r="AG172" s="200">
        <f>COUNTIFS(운전자별!$C:$C,숨김!AG$3,운전자별!$A:$A,숨김!$W172,운전자별!$F:$F,숨김!$X172)</f>
        <v>0</v>
      </c>
      <c r="AH172" s="200">
        <f>COUNTIFS(운전자별!$C:$C,숨김!AH$3,운전자별!$A:$A,숨김!$W172,운전자별!$F:$F,숨김!$X172)</f>
        <v>0</v>
      </c>
      <c r="AI172" s="200">
        <f>COUNTIFS(운전자별!$C:$C,숨김!AI$3,운전자별!$A:$A,숨김!$W172,운전자별!$F:$F,숨김!$X172)</f>
        <v>0</v>
      </c>
      <c r="AJ172" s="204">
        <v>0.89940659992671046</v>
      </c>
      <c r="AK172" s="199" t="s">
        <v>72</v>
      </c>
      <c r="AL172" s="199">
        <v>1</v>
      </c>
      <c r="AM172" s="199" t="s">
        <v>686</v>
      </c>
      <c r="AN172" s="205" t="s">
        <v>687</v>
      </c>
      <c r="AO172" s="206">
        <v>169</v>
      </c>
      <c r="AP172" s="206" cm="1">
        <f t="array" ref="AP172">SUM(($W$4:$W$900=W172)*($AO$4:$AO$900&lt;AO172))+1</f>
        <v>9</v>
      </c>
      <c r="AQ172" s="206" t="str">
        <f t="shared" si="3"/>
        <v>해성운수9</v>
      </c>
      <c r="AS172" s="194" t="s">
        <v>169</v>
      </c>
      <c r="AT172" s="195" t="s">
        <v>100</v>
      </c>
      <c r="AU172" s="194">
        <v>1</v>
      </c>
      <c r="AV172" s="207">
        <v>2.057269067290602E-2</v>
      </c>
      <c r="AW172" s="207">
        <v>0.34374580940378929</v>
      </c>
      <c r="AX172" s="207">
        <v>0.15275624107351268</v>
      </c>
      <c r="AY172" s="208">
        <v>7.0414749999999984</v>
      </c>
      <c r="AZ172" s="208">
        <v>1.7757821677976517</v>
      </c>
      <c r="BA172" s="208">
        <v>24.354279991276986</v>
      </c>
      <c r="BB172" s="208">
        <v>2.8045954015173606</v>
      </c>
    </row>
    <row r="173" spans="23:54" ht="16.5">
      <c r="W173" s="200" t="s">
        <v>168</v>
      </c>
      <c r="X173" s="200" t="s">
        <v>333</v>
      </c>
      <c r="Y173" s="201" t="s">
        <v>333</v>
      </c>
      <c r="Z173" s="202">
        <v>9</v>
      </c>
      <c r="AA173" s="199">
        <v>21</v>
      </c>
      <c r="AB173" s="203">
        <v>0.97222222222222232</v>
      </c>
      <c r="AC173" s="200">
        <f>COUNTIFS(운전자별!$C:$C,숨김!AC$3,운전자별!$A:$A,숨김!$W173,운전자별!$F:$F,숨김!$X173)</f>
        <v>0</v>
      </c>
      <c r="AD173" s="200">
        <f>COUNTIFS(운전자별!$C:$C,숨김!AD$3,운전자별!$A:$A,숨김!$W173,운전자별!$F:$F,숨김!$X173)</f>
        <v>0</v>
      </c>
      <c r="AE173" s="200">
        <f>COUNTIFS(운전자별!$C:$C,숨김!AE$3,운전자별!$A:$A,숨김!$W173,운전자별!$F:$F,숨김!$X173)</f>
        <v>0</v>
      </c>
      <c r="AF173" s="200">
        <f>COUNTIFS(운전자별!$C:$C,숨김!AF$3,운전자별!$A:$A,숨김!$W173,운전자별!$F:$F,숨김!$X173)</f>
        <v>0</v>
      </c>
      <c r="AG173" s="200">
        <f>COUNTIFS(운전자별!$C:$C,숨김!AG$3,운전자별!$A:$A,숨김!$W173,운전자별!$F:$F,숨김!$X173)</f>
        <v>0</v>
      </c>
      <c r="AH173" s="200">
        <f>COUNTIFS(운전자별!$C:$C,숨김!AH$3,운전자별!$A:$A,숨김!$W173,운전자별!$F:$F,숨김!$X173)</f>
        <v>0</v>
      </c>
      <c r="AI173" s="200">
        <f>COUNTIFS(운전자별!$C:$C,숨김!AI$3,운전자별!$A:$A,숨김!$W173,운전자별!$F:$F,숨김!$X173)</f>
        <v>0</v>
      </c>
      <c r="AJ173" s="204">
        <v>0.89519978655035859</v>
      </c>
      <c r="AK173" s="199" t="s">
        <v>72</v>
      </c>
      <c r="AL173" s="199">
        <v>7</v>
      </c>
      <c r="AM173" s="199" t="s">
        <v>688</v>
      </c>
      <c r="AN173" s="205" t="s">
        <v>689</v>
      </c>
      <c r="AO173" s="206">
        <v>170</v>
      </c>
      <c r="AP173" s="206" cm="1">
        <f t="array" ref="AP173">SUM(($W$4:$W$900=W173)*($AO$4:$AO$900&lt;AO173))+1</f>
        <v>10</v>
      </c>
      <c r="AQ173" s="206" t="str">
        <f t="shared" si="3"/>
        <v>해성운수10</v>
      </c>
      <c r="AS173" s="194" t="s">
        <v>141</v>
      </c>
      <c r="AT173" s="195" t="s">
        <v>298</v>
      </c>
      <c r="AU173" s="194">
        <v>1</v>
      </c>
      <c r="AV173" s="207">
        <v>4.1315818925579166E-2</v>
      </c>
      <c r="AW173" s="207">
        <v>0.46989050396037457</v>
      </c>
      <c r="AX173" s="207">
        <v>0.2080241988682478</v>
      </c>
      <c r="AY173" s="208">
        <v>16.52390909090909</v>
      </c>
      <c r="AZ173" s="208">
        <v>3.8406616105248839</v>
      </c>
      <c r="BA173" s="208">
        <v>54.767834566084844</v>
      </c>
      <c r="BB173" s="208">
        <v>1.5516007350947347</v>
      </c>
    </row>
    <row r="174" spans="23:54" ht="16.5">
      <c r="W174" s="200" t="s">
        <v>168</v>
      </c>
      <c r="X174" s="200" t="s">
        <v>338</v>
      </c>
      <c r="Y174" s="201" t="s">
        <v>338</v>
      </c>
      <c r="Z174" s="202">
        <v>1</v>
      </c>
      <c r="AA174" s="199">
        <v>0</v>
      </c>
      <c r="AB174" s="203">
        <v>0</v>
      </c>
      <c r="AC174" s="200">
        <f>COUNTIFS(운전자별!$C:$C,숨김!AC$3,운전자별!$A:$A,숨김!$W174,운전자별!$F:$F,숨김!$X174)</f>
        <v>0</v>
      </c>
      <c r="AD174" s="200">
        <f>COUNTIFS(운전자별!$C:$C,숨김!AD$3,운전자별!$A:$A,숨김!$W174,운전자별!$F:$F,숨김!$X174)</f>
        <v>0</v>
      </c>
      <c r="AE174" s="200">
        <f>COUNTIFS(운전자별!$C:$C,숨김!AE$3,운전자별!$A:$A,숨김!$W174,운전자별!$F:$F,숨김!$X174)</f>
        <v>0</v>
      </c>
      <c r="AF174" s="200">
        <f>COUNTIFS(운전자별!$C:$C,숨김!AF$3,운전자별!$A:$A,숨김!$W174,운전자별!$F:$F,숨김!$X174)</f>
        <v>0</v>
      </c>
      <c r="AG174" s="200">
        <f>COUNTIFS(운전자별!$C:$C,숨김!AG$3,운전자별!$A:$A,숨김!$W174,운전자별!$F:$F,숨김!$X174)</f>
        <v>0</v>
      </c>
      <c r="AH174" s="200">
        <f>COUNTIFS(운전자별!$C:$C,숨김!AH$3,운전자별!$A:$A,숨김!$W174,운전자별!$F:$F,숨김!$X174)</f>
        <v>0</v>
      </c>
      <c r="AI174" s="200">
        <f>COUNTIFS(운전자별!$C:$C,숨김!AI$3,운전자별!$A:$A,숨김!$W174,운전자별!$F:$F,숨김!$X174)</f>
        <v>0</v>
      </c>
      <c r="AJ174" s="204">
        <v>0.94</v>
      </c>
      <c r="AK174" s="199" t="s">
        <v>71</v>
      </c>
      <c r="AL174" s="199">
        <v>13</v>
      </c>
      <c r="AM174" s="199" t="s">
        <v>690</v>
      </c>
      <c r="AN174" s="205" t="s">
        <v>691</v>
      </c>
      <c r="AO174" s="206">
        <v>171</v>
      </c>
      <c r="AP174" s="206" cm="1">
        <f t="array" ref="AP174">SUM(($W$4:$W$900=W174)*($AO$4:$AO$900&lt;AO174))+1</f>
        <v>11</v>
      </c>
      <c r="AQ174" s="206" t="str">
        <f t="shared" si="3"/>
        <v>해성운수11</v>
      </c>
      <c r="AS174" s="194" t="s">
        <v>141</v>
      </c>
      <c r="AT174" s="195" t="s">
        <v>299</v>
      </c>
      <c r="AU174" s="194">
        <v>1</v>
      </c>
      <c r="AV174" s="207">
        <v>4.9571835014447022E-2</v>
      </c>
      <c r="AW174" s="207">
        <v>0.47512719509852225</v>
      </c>
      <c r="AX174" s="207">
        <v>0.18548198666471211</v>
      </c>
      <c r="AY174" s="208">
        <v>15.871250000000002</v>
      </c>
      <c r="AZ174" s="208">
        <v>2.2132067204067853</v>
      </c>
      <c r="BA174" s="208">
        <v>28.37483650507734</v>
      </c>
      <c r="BB174" s="208">
        <v>1.7275557335959217</v>
      </c>
    </row>
    <row r="175" spans="23:54" ht="16.5">
      <c r="AP175" s="193" cm="1">
        <f t="array" ref="AP175">SUM(($W$4:$W$900=W175)*($AO$4:$AO$900&lt;AO175))+1</f>
        <v>1</v>
      </c>
      <c r="AQ175" s="206" t="str">
        <f t="shared" si="3"/>
        <v>1</v>
      </c>
      <c r="AS175" s="194" t="s">
        <v>141</v>
      </c>
      <c r="AT175" s="195" t="s">
        <v>300</v>
      </c>
      <c r="AU175" s="194">
        <v>1</v>
      </c>
      <c r="AV175" s="207">
        <v>5.0372030628620376E-2</v>
      </c>
      <c r="AW175" s="207">
        <v>0.44789197501120903</v>
      </c>
      <c r="AX175" s="207">
        <v>0.17452913838066506</v>
      </c>
      <c r="AY175" s="208">
        <v>15.211874999999999</v>
      </c>
      <c r="AZ175" s="208">
        <v>2.4485628063954064</v>
      </c>
      <c r="BA175" s="208">
        <v>48.561628139620176</v>
      </c>
      <c r="BB175" s="208">
        <v>1.5727021368508769</v>
      </c>
    </row>
    <row r="176" spans="23:54" ht="16.5">
      <c r="AP176" s="193" cm="1">
        <f t="array" ref="AP176">SUM(($W$4:$W$900=W176)*($AO$4:$AO$900&lt;AO176))+1</f>
        <v>1</v>
      </c>
      <c r="AQ176" s="206" t="str">
        <f t="shared" si="3"/>
        <v>1</v>
      </c>
      <c r="AS176" s="194" t="s">
        <v>141</v>
      </c>
      <c r="AT176" s="195" t="s">
        <v>301</v>
      </c>
      <c r="AU176" s="194">
        <v>1</v>
      </c>
      <c r="AV176" s="207">
        <v>3.5646665105357737E-2</v>
      </c>
      <c r="AW176" s="207">
        <v>0.44246297063840118</v>
      </c>
      <c r="AX176" s="207">
        <v>0.16463746224014614</v>
      </c>
      <c r="AY176" s="208">
        <v>13.672333333333336</v>
      </c>
      <c r="AZ176" s="208">
        <v>1.0120967776097995</v>
      </c>
      <c r="BA176" s="208">
        <v>22.014249818870166</v>
      </c>
      <c r="BB176" s="208">
        <v>1.8097884205352333</v>
      </c>
    </row>
    <row r="177" spans="42:54" ht="16.5">
      <c r="AP177" s="193" cm="1">
        <f t="array" ref="AP177">SUM(($W$4:$W$900=W177)*($AO$4:$AO$900&lt;AO177))+1</f>
        <v>1</v>
      </c>
      <c r="AQ177" s="206" t="str">
        <f t="shared" si="3"/>
        <v>1</v>
      </c>
      <c r="AS177" s="194" t="s">
        <v>141</v>
      </c>
      <c r="AT177" s="195" t="s">
        <v>302</v>
      </c>
      <c r="AU177" s="194">
        <v>1</v>
      </c>
      <c r="AV177" s="207">
        <v>3.8959013404934739E-2</v>
      </c>
      <c r="AW177" s="207">
        <v>0.47107544694307224</v>
      </c>
      <c r="AX177" s="207">
        <v>0.19376222957485656</v>
      </c>
      <c r="AY177" s="208">
        <v>14.427875</v>
      </c>
      <c r="AZ177" s="208">
        <v>1.2062139262412381</v>
      </c>
      <c r="BA177" s="208">
        <v>30.290877810664799</v>
      </c>
      <c r="BB177" s="208">
        <v>1.6312270118633541</v>
      </c>
    </row>
    <row r="178" spans="42:54" ht="16.5">
      <c r="AP178" s="193" cm="1">
        <f t="array" ref="AP178">SUM(($W$4:$W$900=W178)*($AO$4:$AO$900&lt;AO178))+1</f>
        <v>1</v>
      </c>
      <c r="AQ178" s="206" t="str">
        <f t="shared" si="3"/>
        <v>1</v>
      </c>
      <c r="AS178" s="194" t="s">
        <v>141</v>
      </c>
      <c r="AT178" s="195" t="s">
        <v>99</v>
      </c>
      <c r="AU178" s="194">
        <v>1</v>
      </c>
      <c r="AV178" s="207">
        <v>0.15240468853435643</v>
      </c>
      <c r="AW178" s="207">
        <v>0.41460897337312624</v>
      </c>
      <c r="AX178" s="207">
        <v>0.18851027172331411</v>
      </c>
      <c r="AY178" s="208">
        <v>15.467000000000001</v>
      </c>
      <c r="AZ178" s="208">
        <v>2.1046382598560576</v>
      </c>
      <c r="BA178" s="208">
        <v>41.929474297649556</v>
      </c>
      <c r="BB178" s="208">
        <v>1.710820037285427</v>
      </c>
    </row>
    <row r="179" spans="42:54" ht="16.5">
      <c r="AP179" s="193" cm="1">
        <f t="array" ref="AP179">SUM(($W$4:$W$900=W179)*($AO$4:$AO$900&lt;AO179))+1</f>
        <v>1</v>
      </c>
      <c r="AQ179" s="206" t="str">
        <f t="shared" si="3"/>
        <v>1</v>
      </c>
      <c r="AS179" s="194" t="s">
        <v>141</v>
      </c>
      <c r="AT179" s="195" t="s">
        <v>100</v>
      </c>
      <c r="AU179" s="194">
        <v>1</v>
      </c>
      <c r="AV179" s="207">
        <v>4.6460964650489281E-2</v>
      </c>
      <c r="AW179" s="207">
        <v>0.45936763189816282</v>
      </c>
      <c r="AX179" s="207">
        <v>0.18560127658694733</v>
      </c>
      <c r="AY179" s="208">
        <v>15.181574074074067</v>
      </c>
      <c r="AZ179" s="208">
        <v>2.2113589510024183</v>
      </c>
      <c r="BA179" s="208">
        <v>36.740437233897353</v>
      </c>
      <c r="BB179" s="208">
        <v>1.664550463973276</v>
      </c>
    </row>
    <row r="180" spans="42:54" ht="16.5">
      <c r="AP180" s="193" cm="1">
        <f t="array" ref="AP180">SUM(($W$4:$W$900=W180)*($AO$4:$AO$900&lt;AO180))+1</f>
        <v>1</v>
      </c>
      <c r="AQ180" s="206" t="str">
        <f t="shared" si="3"/>
        <v>1</v>
      </c>
      <c r="AS180" s="194" t="s">
        <v>161</v>
      </c>
      <c r="AT180" s="195" t="s">
        <v>303</v>
      </c>
      <c r="AU180" s="194">
        <v>1</v>
      </c>
      <c r="AV180" s="207">
        <v>0.10201182306465545</v>
      </c>
      <c r="AW180" s="207">
        <v>0.36095424635214224</v>
      </c>
      <c r="AX180" s="207">
        <v>0.24522021897076157</v>
      </c>
      <c r="AY180" s="208">
        <v>15.652689655172418</v>
      </c>
      <c r="AZ180" s="208">
        <v>2.5809495571515719</v>
      </c>
      <c r="BA180" s="208">
        <v>52.218211602230582</v>
      </c>
      <c r="BB180" s="208">
        <v>1.7783543051195103</v>
      </c>
    </row>
    <row r="181" spans="42:54" ht="16.5">
      <c r="AP181" s="193" cm="1">
        <f t="array" ref="AP181">SUM(($W$4:$W$900=W181)*($AO$4:$AO$900&lt;AO181))+1</f>
        <v>1</v>
      </c>
      <c r="AQ181" s="206" t="str">
        <f t="shared" si="3"/>
        <v>1</v>
      </c>
      <c r="AS181" s="194" t="s">
        <v>161</v>
      </c>
      <c r="AT181" s="195" t="s">
        <v>304</v>
      </c>
      <c r="AU181" s="194">
        <v>1</v>
      </c>
      <c r="AV181" s="207">
        <v>9.2651818776886191E-2</v>
      </c>
      <c r="AW181" s="207">
        <v>0.34731242211629942</v>
      </c>
      <c r="AX181" s="207">
        <v>0.22594144747208184</v>
      </c>
      <c r="AY181" s="208">
        <v>13.108000000000001</v>
      </c>
      <c r="AZ181" s="208">
        <v>1.9067653915520517</v>
      </c>
      <c r="BA181" s="208">
        <v>23.807230256170509</v>
      </c>
      <c r="BB181" s="208">
        <v>2.095480636891311</v>
      </c>
    </row>
    <row r="182" spans="42:54" ht="16.5">
      <c r="AP182" s="193" cm="1">
        <f t="array" ref="AP182">SUM(($W$4:$W$900=W182)*($AO$4:$AO$900&lt;AO182))+1</f>
        <v>1</v>
      </c>
      <c r="AQ182" s="206" t="str">
        <f t="shared" si="3"/>
        <v>1</v>
      </c>
      <c r="AS182" s="194" t="s">
        <v>161</v>
      </c>
      <c r="AT182" s="195" t="s">
        <v>305</v>
      </c>
      <c r="AU182" s="194">
        <v>1</v>
      </c>
      <c r="AV182" s="207">
        <v>0.12489239437115324</v>
      </c>
      <c r="AW182" s="207">
        <v>0.3633102409372489</v>
      </c>
      <c r="AX182" s="207">
        <v>0.23092237504769222</v>
      </c>
      <c r="AY182" s="208">
        <v>15.646900000000002</v>
      </c>
      <c r="AZ182" s="208">
        <v>2.4715972944141633</v>
      </c>
      <c r="BA182" s="208">
        <v>46.963014826117664</v>
      </c>
      <c r="BB182" s="208">
        <v>1.9214813878233379</v>
      </c>
    </row>
    <row r="183" spans="42:54" ht="16.5">
      <c r="AP183" s="193" cm="1">
        <f t="array" ref="AP183">SUM(($W$4:$W$900=W183)*($AO$4:$AO$900&lt;AO183))+1</f>
        <v>1</v>
      </c>
      <c r="AQ183" s="206" t="str">
        <f t="shared" si="3"/>
        <v>1</v>
      </c>
      <c r="AS183" s="194" t="s">
        <v>161</v>
      </c>
      <c r="AT183" s="195" t="s">
        <v>100</v>
      </c>
      <c r="AU183" s="194">
        <v>1</v>
      </c>
      <c r="AV183" s="207">
        <v>0.10584941675443255</v>
      </c>
      <c r="AW183" s="207">
        <v>0.35932857988454447</v>
      </c>
      <c r="AX183" s="207">
        <v>0.23862025887077384</v>
      </c>
      <c r="AY183" s="208">
        <v>15.218319148936175</v>
      </c>
      <c r="AZ183" s="208">
        <v>2.4380217973902769</v>
      </c>
      <c r="BA183" s="208">
        <v>46.049523641728285</v>
      </c>
      <c r="BB183" s="208">
        <v>1.858876941289755</v>
      </c>
    </row>
    <row r="184" spans="42:54" ht="16.5">
      <c r="AP184" s="193" cm="1">
        <f t="array" ref="AP184">SUM(($W$4:$W$900=W184)*($AO$4:$AO$900&lt;AO184))+1</f>
        <v>1</v>
      </c>
      <c r="AQ184" s="206" t="str">
        <f t="shared" si="3"/>
        <v>1</v>
      </c>
      <c r="AS184" s="194" t="s">
        <v>143</v>
      </c>
      <c r="AT184" s="195" t="s">
        <v>306</v>
      </c>
      <c r="AU184" s="194">
        <v>1</v>
      </c>
      <c r="AV184" s="207">
        <v>2.7798186629916712E-2</v>
      </c>
      <c r="AW184" s="207">
        <v>0.47267219209064132</v>
      </c>
      <c r="AX184" s="207">
        <v>0.21336673936427297</v>
      </c>
      <c r="AY184" s="208">
        <v>18.395263157894732</v>
      </c>
      <c r="AZ184" s="208">
        <v>3.9923119638218956</v>
      </c>
      <c r="BA184" s="208">
        <v>60.601643233363795</v>
      </c>
      <c r="BB184" s="208">
        <v>1.6401858098893811</v>
      </c>
    </row>
    <row r="185" spans="42:54" ht="16.5">
      <c r="AP185" s="193" cm="1">
        <f t="array" ref="AP185">SUM(($W$4:$W$900=W185)*($AO$4:$AO$900&lt;AO185))+1</f>
        <v>1</v>
      </c>
      <c r="AQ185" s="206" t="str">
        <f t="shared" si="3"/>
        <v>1</v>
      </c>
      <c r="AS185" s="194" t="s">
        <v>143</v>
      </c>
      <c r="AT185" s="195" t="s">
        <v>307</v>
      </c>
      <c r="AU185" s="194">
        <v>1</v>
      </c>
      <c r="AV185" s="207">
        <v>6.5664279895961408E-2</v>
      </c>
      <c r="AW185" s="207">
        <v>0.3669924193022448</v>
      </c>
      <c r="AX185" s="207">
        <v>0.15739648577880005</v>
      </c>
      <c r="AY185" s="208">
        <v>21.452928571428568</v>
      </c>
      <c r="AZ185" s="208">
        <v>1.1703653886832779</v>
      </c>
      <c r="BA185" s="208">
        <v>33.263464995948354</v>
      </c>
      <c r="BB185" s="208">
        <v>2.5860724854579873</v>
      </c>
    </row>
    <row r="186" spans="42:54" ht="16.5">
      <c r="AP186" s="193" cm="1">
        <f t="array" ref="AP186">SUM(($W$4:$W$900=W186)*($AO$4:$AO$900&lt;AO186))+1</f>
        <v>1</v>
      </c>
      <c r="AQ186" s="206" t="str">
        <f t="shared" si="3"/>
        <v>1</v>
      </c>
      <c r="AS186" s="194" t="s">
        <v>143</v>
      </c>
      <c r="AT186" s="195" t="s">
        <v>308</v>
      </c>
      <c r="AU186" s="194">
        <v>1</v>
      </c>
      <c r="AV186" s="207">
        <v>3.4739036486921442E-2</v>
      </c>
      <c r="AW186" s="207">
        <v>0.38426854316724079</v>
      </c>
      <c r="AX186" s="207">
        <v>0.19619243039638226</v>
      </c>
      <c r="AY186" s="208">
        <v>22.469111111111115</v>
      </c>
      <c r="AZ186" s="208">
        <v>3.1194344083010419</v>
      </c>
      <c r="BA186" s="208">
        <v>55.041420440184218</v>
      </c>
      <c r="BB186" s="208">
        <v>2.27964543632151</v>
      </c>
    </row>
    <row r="187" spans="42:54" ht="16.5">
      <c r="AP187" s="193" cm="1">
        <f t="array" ref="AP187">SUM(($W$4:$W$900=W187)*($AO$4:$AO$900&lt;AO187))+1</f>
        <v>1</v>
      </c>
      <c r="AQ187" s="206" t="str">
        <f t="shared" si="3"/>
        <v>1</v>
      </c>
      <c r="AS187" s="194" t="s">
        <v>143</v>
      </c>
      <c r="AT187" s="195" t="s">
        <v>309</v>
      </c>
      <c r="AU187" s="194">
        <v>1</v>
      </c>
      <c r="AV187" s="207">
        <v>4.2104161633401228E-2</v>
      </c>
      <c r="AW187" s="207">
        <v>0.37005022443829622</v>
      </c>
      <c r="AX187" s="207">
        <v>0.14275669205758312</v>
      </c>
      <c r="AY187" s="208">
        <v>23.022166666666667</v>
      </c>
      <c r="AZ187" s="208">
        <v>1.1561903618456777</v>
      </c>
      <c r="BA187" s="208">
        <v>21.722746863934621</v>
      </c>
      <c r="BB187" s="208">
        <v>2.4134024414732673</v>
      </c>
    </row>
    <row r="188" spans="42:54" ht="16.5">
      <c r="AP188" s="193" cm="1">
        <f t="array" ref="AP188">SUM(($W$4:$W$900=W188)*($AO$4:$AO$900&lt;AO188))+1</f>
        <v>1</v>
      </c>
      <c r="AQ188" s="206" t="str">
        <f t="shared" si="3"/>
        <v>1</v>
      </c>
      <c r="AS188" s="194" t="s">
        <v>143</v>
      </c>
      <c r="AT188" s="195" t="s">
        <v>99</v>
      </c>
      <c r="AU188" s="194">
        <v>1</v>
      </c>
      <c r="AV188" s="207">
        <v>0.20645183039419518</v>
      </c>
      <c r="AW188" s="207">
        <v>0.40058114577961201</v>
      </c>
      <c r="AX188" s="207">
        <v>0.16837071925354402</v>
      </c>
      <c r="AY188" s="208">
        <v>26.045500000000004</v>
      </c>
      <c r="AZ188" s="208">
        <v>1.2796749798091731</v>
      </c>
      <c r="BA188" s="208">
        <v>37.944519906925933</v>
      </c>
      <c r="BB188" s="208">
        <v>1.9912461101378203</v>
      </c>
    </row>
    <row r="189" spans="42:54" ht="16.5">
      <c r="AP189" s="193" cm="1">
        <f t="array" ref="AP189">SUM(($W$4:$W$900=W189)*($AO$4:$AO$900&lt;AO189))+1</f>
        <v>1</v>
      </c>
      <c r="AQ189" s="206" t="str">
        <f t="shared" si="3"/>
        <v>1</v>
      </c>
      <c r="AS189" s="194" t="s">
        <v>143</v>
      </c>
      <c r="AT189" s="195" t="s">
        <v>100</v>
      </c>
      <c r="AU189" s="194">
        <v>1</v>
      </c>
      <c r="AV189" s="207">
        <v>4.6838817143095519E-2</v>
      </c>
      <c r="AW189" s="207">
        <v>0.4147015705304688</v>
      </c>
      <c r="AX189" s="207">
        <v>0.17922404960837751</v>
      </c>
      <c r="AY189" s="208">
        <v>21.045923076923074</v>
      </c>
      <c r="AZ189" s="208">
        <v>2.3711595333383158</v>
      </c>
      <c r="BA189" s="208">
        <v>43.794116295510506</v>
      </c>
      <c r="BB189" s="208">
        <v>2.1359727792800403</v>
      </c>
    </row>
    <row r="190" spans="42:54" ht="16.5">
      <c r="AP190" s="193" cm="1">
        <f t="array" ref="AP190">SUM(($W$4:$W$900=W190)*($AO$4:$AO$900&lt;AO190))+1</f>
        <v>1</v>
      </c>
      <c r="AQ190" s="206" t="str">
        <f t="shared" si="3"/>
        <v>1</v>
      </c>
      <c r="AS190" s="194" t="s">
        <v>149</v>
      </c>
      <c r="AT190" s="195" t="s">
        <v>310</v>
      </c>
      <c r="AU190" s="194">
        <v>1</v>
      </c>
      <c r="AV190" s="207">
        <v>6.5136459935656907E-2</v>
      </c>
      <c r="AW190" s="207">
        <v>0.40568947191341426</v>
      </c>
      <c r="AX190" s="207">
        <v>0.13468641658642902</v>
      </c>
      <c r="AY190" s="208">
        <v>22.422000000000001</v>
      </c>
      <c r="AZ190" s="208">
        <v>0.54063243726772425</v>
      </c>
      <c r="BA190" s="208">
        <v>15.235675195215935</v>
      </c>
      <c r="BB190" s="208">
        <v>2.765843556601399</v>
      </c>
    </row>
    <row r="191" spans="42:54" ht="16.5">
      <c r="AP191" s="193" cm="1">
        <f t="array" ref="AP191">SUM(($W$4:$W$900=W191)*($AO$4:$AO$900&lt;AO191))+1</f>
        <v>1</v>
      </c>
      <c r="AQ191" s="206" t="str">
        <f t="shared" si="3"/>
        <v>1</v>
      </c>
      <c r="AS191" s="194" t="s">
        <v>149</v>
      </c>
      <c r="AT191" s="195" t="s">
        <v>311</v>
      </c>
      <c r="AU191" s="194">
        <v>1</v>
      </c>
      <c r="AV191" s="207">
        <v>9.0513413924219119E-2</v>
      </c>
      <c r="AW191" s="207">
        <v>0.46345407646831016</v>
      </c>
      <c r="AX191" s="207">
        <v>0.16985480998229549</v>
      </c>
      <c r="AY191" s="208">
        <v>17.301499999999997</v>
      </c>
      <c r="AZ191" s="208">
        <v>0.78432747609877351</v>
      </c>
      <c r="BA191" s="208">
        <v>48.816400152663483</v>
      </c>
      <c r="BB191" s="208">
        <v>1.6916761350759011</v>
      </c>
    </row>
    <row r="192" spans="42:54" ht="16.5">
      <c r="AP192" s="193" cm="1">
        <f t="array" ref="AP192">SUM(($W$4:$W$900=W192)*($AO$4:$AO$900&lt;AO192))+1</f>
        <v>1</v>
      </c>
      <c r="AQ192" s="206" t="str">
        <f t="shared" si="3"/>
        <v>1</v>
      </c>
      <c r="AS192" s="194" t="s">
        <v>149</v>
      </c>
      <c r="AT192" s="195" t="s">
        <v>312</v>
      </c>
      <c r="AU192" s="194">
        <v>1</v>
      </c>
      <c r="AV192" s="207">
        <v>7.3571835314688347E-2</v>
      </c>
      <c r="AW192" s="207">
        <v>0.48105530233731303</v>
      </c>
      <c r="AX192" s="207">
        <v>0.1549457369551708</v>
      </c>
      <c r="AY192" s="208">
        <v>15.847999999999999</v>
      </c>
      <c r="AZ192" s="208">
        <v>0.8140192162534331</v>
      </c>
      <c r="BA192" s="208">
        <v>30.154979184279405</v>
      </c>
      <c r="BB192" s="208">
        <v>1.745391531012441</v>
      </c>
    </row>
    <row r="193" spans="42:54" ht="16.5">
      <c r="AP193" s="193" cm="1">
        <f t="array" ref="AP193">SUM(($W$4:$W$900=W193)*($AO$4:$AO$900&lt;AO193))+1</f>
        <v>1</v>
      </c>
      <c r="AQ193" s="206" t="str">
        <f t="shared" si="3"/>
        <v>1</v>
      </c>
      <c r="AS193" s="194" t="s">
        <v>149</v>
      </c>
      <c r="AT193" s="195" t="s">
        <v>313</v>
      </c>
      <c r="AU193" s="194">
        <v>1</v>
      </c>
      <c r="AV193" s="207">
        <v>8.107466381521948E-2</v>
      </c>
      <c r="AW193" s="207">
        <v>0.41938267326449807</v>
      </c>
      <c r="AX193" s="207">
        <v>0.17383845979124624</v>
      </c>
      <c r="AY193" s="208">
        <v>15.155000000000001</v>
      </c>
      <c r="AZ193" s="208">
        <v>0.8844207354608552</v>
      </c>
      <c r="BA193" s="208">
        <v>34.884833777515588</v>
      </c>
      <c r="BB193" s="208">
        <v>2.0250065144605607</v>
      </c>
    </row>
    <row r="194" spans="42:54" ht="16.5">
      <c r="AP194" s="193" cm="1">
        <f t="array" ref="AP194">SUM(($W$4:$W$900=W194)*($AO$4:$AO$900&lt;AO194))+1</f>
        <v>1</v>
      </c>
      <c r="AQ194" s="206" t="str">
        <f t="shared" si="3"/>
        <v>1</v>
      </c>
      <c r="AS194" s="194" t="s">
        <v>149</v>
      </c>
      <c r="AT194" s="195" t="s">
        <v>99</v>
      </c>
      <c r="AU194" s="194">
        <v>1</v>
      </c>
      <c r="AV194" s="207">
        <v>0.40864550251244597</v>
      </c>
      <c r="AW194" s="207">
        <v>0.29475147976565358</v>
      </c>
      <c r="AX194" s="207">
        <v>0.14895910427489173</v>
      </c>
      <c r="AY194" s="208">
        <v>26.593</v>
      </c>
      <c r="AZ194" s="208">
        <v>0.46916253314926526</v>
      </c>
      <c r="BA194" s="208">
        <v>16.303398026936968</v>
      </c>
      <c r="BB194" s="208">
        <v>2.4464677449206662</v>
      </c>
    </row>
    <row r="195" spans="42:54" ht="16.5">
      <c r="AP195" s="193" cm="1">
        <f t="array" ref="AP195">SUM(($W$4:$W$900=W195)*($AO$4:$AO$900&lt;AO195))+1</f>
        <v>1</v>
      </c>
      <c r="AQ195" s="206" t="str">
        <f t="shared" si="3"/>
        <v>1</v>
      </c>
      <c r="AS195" s="194" t="s">
        <v>149</v>
      </c>
      <c r="AT195" s="195" t="s">
        <v>100</v>
      </c>
      <c r="AU195" s="194">
        <v>1</v>
      </c>
      <c r="AV195" s="207">
        <v>8.2704129348984246E-2</v>
      </c>
      <c r="AW195" s="207">
        <v>0.44410990096470843</v>
      </c>
      <c r="AX195" s="207">
        <v>0.15191747403379122</v>
      </c>
      <c r="AY195" s="208">
        <v>18.270580645161292</v>
      </c>
      <c r="AZ195" s="208">
        <v>0.69350716994208783</v>
      </c>
      <c r="BA195" s="208">
        <v>28.268297938434873</v>
      </c>
      <c r="BB195" s="208">
        <v>2.1172868822776016</v>
      </c>
    </row>
    <row r="196" spans="42:54" ht="16.5">
      <c r="AP196" s="193" cm="1">
        <f t="array" ref="AP196">SUM(($W$4:$W$900=W196)*($AO$4:$AO$900&lt;AO196))+1</f>
        <v>1</v>
      </c>
      <c r="AQ196" s="206" t="str">
        <f t="shared" si="3"/>
        <v>1</v>
      </c>
      <c r="AS196" s="194" t="s">
        <v>159</v>
      </c>
      <c r="AT196" s="195" t="s">
        <v>314</v>
      </c>
      <c r="AU196" s="194">
        <v>1</v>
      </c>
      <c r="AV196" s="207">
        <v>4.3701189956198462E-2</v>
      </c>
      <c r="AW196" s="207">
        <v>0.43609735950307205</v>
      </c>
      <c r="AX196" s="207">
        <v>0.22298547102033256</v>
      </c>
      <c r="AY196" s="208">
        <v>10.656333333333333</v>
      </c>
      <c r="AZ196" s="208">
        <v>1.9874542239318667</v>
      </c>
      <c r="BA196" s="208">
        <v>35.153814596713943</v>
      </c>
      <c r="BB196" s="208">
        <v>1.9762855353140079</v>
      </c>
    </row>
    <row r="197" spans="42:54" ht="16.5">
      <c r="AP197" s="193" cm="1">
        <f t="array" ref="AP197">SUM(($W$4:$W$900=W197)*($AO$4:$AO$900&lt;AO197))+1</f>
        <v>1</v>
      </c>
      <c r="AQ197" s="206" t="str">
        <f t="shared" ref="AQ197:AQ260" si="4">W197&amp;AP197</f>
        <v>1</v>
      </c>
      <c r="AS197" s="194" t="s">
        <v>159</v>
      </c>
      <c r="AT197" s="195" t="s">
        <v>315</v>
      </c>
      <c r="AU197" s="194">
        <v>1</v>
      </c>
      <c r="AV197" s="207">
        <v>2.941103669653361E-2</v>
      </c>
      <c r="AW197" s="207">
        <v>0.44767263429549786</v>
      </c>
      <c r="AX197" s="207">
        <v>0.19209043016462748</v>
      </c>
      <c r="AY197" s="208">
        <v>7.8809999999999993</v>
      </c>
      <c r="AZ197" s="208">
        <v>1.6317185405069281</v>
      </c>
      <c r="BA197" s="208">
        <v>28.450062869630699</v>
      </c>
      <c r="BB197" s="208">
        <v>1.9216380105879896</v>
      </c>
    </row>
    <row r="198" spans="42:54" ht="16.5">
      <c r="AP198" s="193" cm="1">
        <f t="array" ref="AP198">SUM(($W$4:$W$900=W198)*($AO$4:$AO$900&lt;AO198))+1</f>
        <v>1</v>
      </c>
      <c r="AQ198" s="206" t="str">
        <f t="shared" si="4"/>
        <v>1</v>
      </c>
      <c r="AS198" s="194" t="s">
        <v>159</v>
      </c>
      <c r="AT198" s="195" t="s">
        <v>316</v>
      </c>
      <c r="AU198" s="194">
        <v>1</v>
      </c>
      <c r="AV198" s="207">
        <v>6.8825751608082492E-2</v>
      </c>
      <c r="AW198" s="207">
        <v>0.443361271996772</v>
      </c>
      <c r="AX198" s="207">
        <v>0.15846508122812408</v>
      </c>
      <c r="AY198" s="208">
        <v>9.7106666666666666</v>
      </c>
      <c r="AZ198" s="208">
        <v>0.76147263556182243</v>
      </c>
      <c r="BA198" s="208">
        <v>11.592764434501538</v>
      </c>
      <c r="BB198" s="208">
        <v>1.982633005099212</v>
      </c>
    </row>
    <row r="199" spans="42:54" ht="16.5">
      <c r="AP199" s="193" cm="1">
        <f t="array" ref="AP199">SUM(($W$4:$W$900=W199)*($AO$4:$AO$900&lt;AO199))+1</f>
        <v>1</v>
      </c>
      <c r="AQ199" s="206" t="str">
        <f t="shared" si="4"/>
        <v>1</v>
      </c>
      <c r="AS199" s="194" t="s">
        <v>159</v>
      </c>
      <c r="AT199" s="195" t="s">
        <v>317</v>
      </c>
      <c r="AU199" s="194">
        <v>1</v>
      </c>
      <c r="AV199" s="207">
        <v>3.9966372028345139E-2</v>
      </c>
      <c r="AW199" s="207">
        <v>0.43787637324013429</v>
      </c>
      <c r="AX199" s="207">
        <v>0.16954429515688219</v>
      </c>
      <c r="AY199" s="208">
        <v>7.9639999999999995</v>
      </c>
      <c r="AZ199" s="208">
        <v>0.76858343559401066</v>
      </c>
      <c r="BA199" s="208">
        <v>7.4643781117859005</v>
      </c>
      <c r="BB199" s="208">
        <v>1.8646970789701447</v>
      </c>
    </row>
    <row r="200" spans="42:54" ht="16.5">
      <c r="AP200" s="193" cm="1">
        <f t="array" ref="AP200">SUM(($W$4:$W$900=W200)*($AO$4:$AO$900&lt;AO200))+1</f>
        <v>1</v>
      </c>
      <c r="AQ200" s="206" t="str">
        <f t="shared" si="4"/>
        <v>1</v>
      </c>
      <c r="AS200" s="194" t="s">
        <v>159</v>
      </c>
      <c r="AT200" s="195" t="s">
        <v>318</v>
      </c>
      <c r="AU200" s="194">
        <v>1</v>
      </c>
      <c r="AV200" s="207">
        <v>2.545072921165286E-2</v>
      </c>
      <c r="AW200" s="207">
        <v>0.44106314934176422</v>
      </c>
      <c r="AX200" s="207">
        <v>0.27743017263178749</v>
      </c>
      <c r="AY200" s="208">
        <v>13.244999999999999</v>
      </c>
      <c r="AZ200" s="208">
        <v>1.1730405251000231</v>
      </c>
      <c r="BA200" s="208">
        <v>26.988050004809875</v>
      </c>
      <c r="BB200" s="208">
        <v>2.102175997979467</v>
      </c>
    </row>
    <row r="201" spans="42:54" ht="16.5">
      <c r="AP201" s="193" cm="1">
        <f t="array" ref="AP201">SUM(($W$4:$W$900=W201)*($AO$4:$AO$900&lt;AO201))+1</f>
        <v>1</v>
      </c>
      <c r="AQ201" s="206" t="str">
        <f t="shared" si="4"/>
        <v>1</v>
      </c>
      <c r="AS201" s="194" t="s">
        <v>159</v>
      </c>
      <c r="AT201" s="195" t="s">
        <v>319</v>
      </c>
      <c r="AU201" s="194">
        <v>1</v>
      </c>
      <c r="AV201" s="207">
        <v>4.1390091157972188E-2</v>
      </c>
      <c r="AW201" s="207">
        <v>0.45214028186580285</v>
      </c>
      <c r="AX201" s="207">
        <v>0.15286427772370115</v>
      </c>
      <c r="AY201" s="208">
        <v>8.15</v>
      </c>
      <c r="AZ201" s="208">
        <v>0.99339540324810638</v>
      </c>
      <c r="BA201" s="208">
        <v>16.428091146252267</v>
      </c>
      <c r="BB201" s="208">
        <v>2.0371979072684696</v>
      </c>
    </row>
    <row r="202" spans="42:54" ht="16.5">
      <c r="AP202" s="193" cm="1">
        <f t="array" ref="AP202">SUM(($W$4:$W$900=W202)*($AO$4:$AO$900&lt;AO202))+1</f>
        <v>1</v>
      </c>
      <c r="AQ202" s="206" t="str">
        <f t="shared" si="4"/>
        <v>1</v>
      </c>
      <c r="AS202" s="194" t="s">
        <v>159</v>
      </c>
      <c r="AT202" s="195" t="s">
        <v>320</v>
      </c>
      <c r="AU202" s="194">
        <v>1</v>
      </c>
      <c r="AV202" s="207">
        <v>4.04205905557527E-2</v>
      </c>
      <c r="AW202" s="207">
        <v>0.45355554072730936</v>
      </c>
      <c r="AX202" s="207">
        <v>0.23171063531623454</v>
      </c>
      <c r="AY202" s="208">
        <v>10.725</v>
      </c>
      <c r="AZ202" s="208">
        <v>0.58053862878795137</v>
      </c>
      <c r="BA202" s="208">
        <v>44.474307127146538</v>
      </c>
      <c r="BB202" s="208">
        <v>2.8480303073870665</v>
      </c>
    </row>
    <row r="203" spans="42:54" ht="16.5">
      <c r="AP203" s="193" cm="1">
        <f t="array" ref="AP203">SUM(($W$4:$W$900=W203)*($AO$4:$AO$900&lt;AO203))+1</f>
        <v>1</v>
      </c>
      <c r="AQ203" s="206" t="str">
        <f t="shared" si="4"/>
        <v>1</v>
      </c>
      <c r="AS203" s="194" t="s">
        <v>159</v>
      </c>
      <c r="AT203" s="195" t="s">
        <v>321</v>
      </c>
      <c r="AU203" s="194">
        <v>1</v>
      </c>
      <c r="AV203" s="207">
        <v>5.3138064727586559E-2</v>
      </c>
      <c r="AW203" s="207">
        <v>0.45893539777047937</v>
      </c>
      <c r="AX203" s="207">
        <v>0.31371062826343271</v>
      </c>
      <c r="AY203" s="208">
        <v>12.6805</v>
      </c>
      <c r="AZ203" s="208">
        <v>3.7597151038282921</v>
      </c>
      <c r="BA203" s="208">
        <v>10.737746336533602</v>
      </c>
      <c r="BB203" s="208">
        <v>2.7850520995197576</v>
      </c>
    </row>
    <row r="204" spans="42:54" ht="16.5">
      <c r="AP204" s="193" cm="1">
        <f t="array" ref="AP204">SUM(($W$4:$W$900=W204)*($AO$4:$AO$900&lt;AO204))+1</f>
        <v>1</v>
      </c>
      <c r="AQ204" s="206" t="str">
        <f t="shared" si="4"/>
        <v>1</v>
      </c>
      <c r="AS204" s="194" t="s">
        <v>159</v>
      </c>
      <c r="AT204" s="195" t="s">
        <v>322</v>
      </c>
      <c r="AU204" s="194">
        <v>1</v>
      </c>
      <c r="AV204" s="207">
        <v>1.3313209509692212E-2</v>
      </c>
      <c r="AW204" s="207">
        <v>0.51260796932665209</v>
      </c>
      <c r="AX204" s="207">
        <v>0.48430439385808793</v>
      </c>
      <c r="AY204" s="208">
        <v>5.585</v>
      </c>
      <c r="AZ204" s="208">
        <v>9.0645207406594004</v>
      </c>
      <c r="BA204" s="208">
        <v>8.1839672972810575</v>
      </c>
      <c r="BB204" s="208">
        <v>4.084793242945886</v>
      </c>
    </row>
    <row r="205" spans="42:54" ht="16.5">
      <c r="AP205" s="193" cm="1">
        <f t="array" ref="AP205">SUM(($W$4:$W$900=W205)*($AO$4:$AO$900&lt;AO205))+1</f>
        <v>1</v>
      </c>
      <c r="AQ205" s="206" t="str">
        <f t="shared" si="4"/>
        <v>1</v>
      </c>
      <c r="AS205" s="194" t="s">
        <v>159</v>
      </c>
      <c r="AT205" s="195" t="s">
        <v>323</v>
      </c>
      <c r="AU205" s="194">
        <v>1</v>
      </c>
      <c r="AV205" s="207">
        <v>2.7596611329717784E-2</v>
      </c>
      <c r="AW205" s="207">
        <v>0.44185621626164939</v>
      </c>
      <c r="AX205" s="207">
        <v>0.25067597794114738</v>
      </c>
      <c r="AY205" s="208">
        <v>11.846333333333334</v>
      </c>
      <c r="AZ205" s="208">
        <v>0.94221229864170986</v>
      </c>
      <c r="BA205" s="208">
        <v>64.236709066220101</v>
      </c>
      <c r="BB205" s="208">
        <v>2.0629829814133314</v>
      </c>
    </row>
    <row r="206" spans="42:54" ht="16.5">
      <c r="AP206" s="193" cm="1">
        <f t="array" ref="AP206">SUM(($W$4:$W$900=W206)*($AO$4:$AO$900&lt;AO206))+1</f>
        <v>1</v>
      </c>
      <c r="AQ206" s="206" t="str">
        <f t="shared" si="4"/>
        <v>1</v>
      </c>
      <c r="AS206" s="194" t="s">
        <v>159</v>
      </c>
      <c r="AT206" s="195" t="s">
        <v>100</v>
      </c>
      <c r="AU206" s="194">
        <v>1</v>
      </c>
      <c r="AV206" s="207">
        <v>3.7069991527489764E-2</v>
      </c>
      <c r="AW206" s="207">
        <v>0.44472642247593563</v>
      </c>
      <c r="AX206" s="207">
        <v>0.22673185535591067</v>
      </c>
      <c r="AY206" s="208">
        <v>10.115083333333335</v>
      </c>
      <c r="AZ206" s="208">
        <v>1.3866857363881013</v>
      </c>
      <c r="BA206" s="208">
        <v>27.505512923849381</v>
      </c>
      <c r="BB206" s="208">
        <v>2.0640413850813766</v>
      </c>
    </row>
    <row r="207" spans="42:54" ht="16.5">
      <c r="AP207" s="193" cm="1">
        <f t="array" ref="AP207">SUM(($W$4:$W$900=W207)*($AO$4:$AO$900&lt;AO207))+1</f>
        <v>1</v>
      </c>
      <c r="AQ207" s="206" t="str">
        <f t="shared" si="4"/>
        <v>1</v>
      </c>
      <c r="AS207" s="194" t="s">
        <v>168</v>
      </c>
      <c r="AT207" s="195" t="s">
        <v>324</v>
      </c>
      <c r="AU207" s="194">
        <v>1</v>
      </c>
      <c r="AV207" s="207">
        <v>2.8404251919577142E-2</v>
      </c>
      <c r="AW207" s="207">
        <v>0.4904758604863233</v>
      </c>
      <c r="AX207" s="207">
        <v>0.20337642320962337</v>
      </c>
      <c r="AY207" s="208">
        <v>15.327549999999997</v>
      </c>
      <c r="AZ207" s="208">
        <v>1.8371789372538911</v>
      </c>
      <c r="BA207" s="208">
        <v>26.642668868269464</v>
      </c>
      <c r="BB207" s="208">
        <v>2.076784887946002</v>
      </c>
    </row>
    <row r="208" spans="42:54" ht="16.5">
      <c r="AP208" s="193" cm="1">
        <f t="array" ref="AP208">SUM(($W$4:$W$900=W208)*($AO$4:$AO$900&lt;AO208))+1</f>
        <v>1</v>
      </c>
      <c r="AQ208" s="206" t="str">
        <f t="shared" si="4"/>
        <v>1</v>
      </c>
      <c r="AS208" s="194" t="s">
        <v>168</v>
      </c>
      <c r="AT208" s="195" t="s">
        <v>325</v>
      </c>
      <c r="AU208" s="194">
        <v>1</v>
      </c>
      <c r="AV208" s="207">
        <v>3.8146765211754669E-2</v>
      </c>
      <c r="AW208" s="207">
        <v>0.41380924214459786</v>
      </c>
      <c r="AX208" s="207">
        <v>0.1597426590997193</v>
      </c>
      <c r="AY208" s="208">
        <v>10.139444444444445</v>
      </c>
      <c r="AZ208" s="208">
        <v>0.53217987484637186</v>
      </c>
      <c r="BA208" s="208">
        <v>8.0935689299552394</v>
      </c>
      <c r="BB208" s="208">
        <v>2.2798600908333797</v>
      </c>
    </row>
    <row r="209" spans="42:54" ht="16.5">
      <c r="AP209" s="193" cm="1">
        <f t="array" ref="AP209">SUM(($W$4:$W$900=W209)*($AO$4:$AO$900&lt;AO209))+1</f>
        <v>1</v>
      </c>
      <c r="AQ209" s="206" t="str">
        <f t="shared" si="4"/>
        <v>1</v>
      </c>
      <c r="AS209" s="194" t="s">
        <v>168</v>
      </c>
      <c r="AT209" s="195" t="s">
        <v>326</v>
      </c>
      <c r="AU209" s="194">
        <v>1</v>
      </c>
      <c r="AV209" s="207">
        <v>6.9758016326602446E-2</v>
      </c>
      <c r="AW209" s="207">
        <v>0.5288879057462369</v>
      </c>
      <c r="AX209" s="207">
        <v>0.18811107423658255</v>
      </c>
      <c r="AY209" s="208">
        <v>10.281000000000001</v>
      </c>
      <c r="AZ209" s="208">
        <v>0</v>
      </c>
      <c r="BA209" s="208">
        <v>2.2940374906900312</v>
      </c>
      <c r="BB209" s="208">
        <v>2.2414420776229096</v>
      </c>
    </row>
    <row r="210" spans="42:54" ht="16.5">
      <c r="AP210" s="193" cm="1">
        <f t="array" ref="AP210">SUM(($W$4:$W$900=W210)*($AO$4:$AO$900&lt;AO210))+1</f>
        <v>1</v>
      </c>
      <c r="AQ210" s="206" t="str">
        <f t="shared" si="4"/>
        <v>1</v>
      </c>
      <c r="AS210" s="194" t="s">
        <v>168</v>
      </c>
      <c r="AT210" s="195" t="s">
        <v>327</v>
      </c>
      <c r="AU210" s="194">
        <v>1</v>
      </c>
      <c r="AV210" s="207">
        <v>1.3192512730651118E-2</v>
      </c>
      <c r="AW210" s="207">
        <v>0.56739421804038215</v>
      </c>
      <c r="AX210" s="207">
        <v>0.31325208524488063</v>
      </c>
      <c r="AY210" s="208">
        <v>12.152200000000001</v>
      </c>
      <c r="AZ210" s="208">
        <v>2.8178290005613031</v>
      </c>
      <c r="BA210" s="208">
        <v>2.1905021062757575</v>
      </c>
      <c r="BB210" s="208">
        <v>3.3550942837653057</v>
      </c>
    </row>
    <row r="211" spans="42:54" ht="16.5">
      <c r="AP211" s="193" cm="1">
        <f t="array" ref="AP211">SUM(($W$4:$W$900=W211)*($AO$4:$AO$900&lt;AO211))+1</f>
        <v>1</v>
      </c>
      <c r="AQ211" s="206" t="str">
        <f t="shared" si="4"/>
        <v>1</v>
      </c>
      <c r="AS211" s="194" t="s">
        <v>168</v>
      </c>
      <c r="AT211" s="195" t="s">
        <v>328</v>
      </c>
      <c r="AU211" s="194">
        <v>1</v>
      </c>
      <c r="AV211" s="207">
        <v>2.0909902456808727E-2</v>
      </c>
      <c r="AW211" s="207">
        <v>0.50312229869648173</v>
      </c>
      <c r="AX211" s="207">
        <v>0.17066495315668018</v>
      </c>
      <c r="AY211" s="208">
        <v>7.9089999999999989</v>
      </c>
      <c r="AZ211" s="208">
        <v>0.21383236104204251</v>
      </c>
      <c r="BA211" s="208">
        <v>4.7978636008808291</v>
      </c>
      <c r="BB211" s="208">
        <v>2.0347181659275599</v>
      </c>
    </row>
    <row r="212" spans="42:54" ht="16.5">
      <c r="AP212" s="193" cm="1">
        <f t="array" ref="AP212">SUM(($W$4:$W$900=W212)*($AO$4:$AO$900&lt;AO212))+1</f>
        <v>1</v>
      </c>
      <c r="AQ212" s="206" t="str">
        <f t="shared" si="4"/>
        <v>1</v>
      </c>
      <c r="AS212" s="194" t="s">
        <v>168</v>
      </c>
      <c r="AT212" s="195" t="s">
        <v>329</v>
      </c>
      <c r="AU212" s="194">
        <v>1</v>
      </c>
      <c r="AV212" s="207">
        <v>1.5337768480280024E-2</v>
      </c>
      <c r="AW212" s="207">
        <v>0.52631239654650952</v>
      </c>
      <c r="AX212" s="207">
        <v>0.38154360346504307</v>
      </c>
      <c r="AY212" s="208">
        <v>6.6043333333333329</v>
      </c>
      <c r="AZ212" s="208">
        <v>8.8939730396760037</v>
      </c>
      <c r="BA212" s="208">
        <v>4.9304493050505567</v>
      </c>
      <c r="BB212" s="208">
        <v>3.3949500207014851</v>
      </c>
    </row>
    <row r="213" spans="42:54" ht="16.5">
      <c r="AP213" s="193" cm="1">
        <f t="array" ref="AP213">SUM(($W$4:$W$900=W213)*($AO$4:$AO$900&lt;AO213))+1</f>
        <v>1</v>
      </c>
      <c r="AQ213" s="206" t="str">
        <f t="shared" si="4"/>
        <v>1</v>
      </c>
      <c r="AS213" s="194" t="s">
        <v>168</v>
      </c>
      <c r="AT213" s="195" t="s">
        <v>330</v>
      </c>
      <c r="AU213" s="194">
        <v>1</v>
      </c>
      <c r="AV213" s="207">
        <v>1.5135832682377802E-2</v>
      </c>
      <c r="AW213" s="207">
        <v>0.51149036288394312</v>
      </c>
      <c r="AX213" s="207">
        <v>0.45064572012489479</v>
      </c>
      <c r="AY213" s="208">
        <v>4.6989999999999998</v>
      </c>
      <c r="AZ213" s="208">
        <v>0.53584508932805563</v>
      </c>
      <c r="BA213" s="208">
        <v>0.8037676339920834</v>
      </c>
      <c r="BB213" s="208">
        <v>3.0318716685268496</v>
      </c>
    </row>
    <row r="214" spans="42:54" ht="16.5">
      <c r="AP214" s="193" cm="1">
        <f t="array" ref="AP214">SUM(($W$4:$W$900=W214)*($AO$4:$AO$900&lt;AO214))+1</f>
        <v>1</v>
      </c>
      <c r="AQ214" s="206" t="str">
        <f t="shared" si="4"/>
        <v>1</v>
      </c>
      <c r="AS214" s="194" t="s">
        <v>168</v>
      </c>
      <c r="AT214" s="195" t="s">
        <v>331</v>
      </c>
      <c r="AU214" s="194">
        <v>1</v>
      </c>
      <c r="AV214" s="207">
        <v>3.9877514970920715E-2</v>
      </c>
      <c r="AW214" s="207">
        <v>0.43665336854570763</v>
      </c>
      <c r="AX214" s="207">
        <v>0.37486173441554727</v>
      </c>
      <c r="AY214" s="208">
        <v>6.3310000000000004</v>
      </c>
      <c r="AZ214" s="208">
        <v>2.147449131827758</v>
      </c>
      <c r="BA214" s="208">
        <v>1.4693073007242556</v>
      </c>
      <c r="BB214" s="208">
        <v>3.9398494008540781</v>
      </c>
    </row>
    <row r="215" spans="42:54" ht="16.5">
      <c r="AP215" s="193" cm="1">
        <f t="array" ref="AP215">SUM(($W$4:$W$900=W215)*($AO$4:$AO$900&lt;AO215))+1</f>
        <v>1</v>
      </c>
      <c r="AQ215" s="206" t="str">
        <f t="shared" si="4"/>
        <v>1</v>
      </c>
      <c r="AS215" s="194" t="s">
        <v>168</v>
      </c>
      <c r="AT215" s="195" t="s">
        <v>332</v>
      </c>
      <c r="AU215" s="194">
        <v>1</v>
      </c>
      <c r="AV215" s="207">
        <v>7.796965790855862E-3</v>
      </c>
      <c r="AW215" s="207">
        <v>0.50637545658737071</v>
      </c>
      <c r="AX215" s="207">
        <v>0.50793070059100653</v>
      </c>
      <c r="AY215" s="208">
        <v>4.7528571428571436</v>
      </c>
      <c r="AZ215" s="208">
        <v>0.83569372943461362</v>
      </c>
      <c r="BA215" s="208">
        <v>4.0666041322093793</v>
      </c>
      <c r="BB215" s="208">
        <v>4.5222047546822379</v>
      </c>
    </row>
    <row r="216" spans="42:54" ht="16.5">
      <c r="AP216" s="193" cm="1">
        <f t="array" ref="AP216">SUM(($W$4:$W$900=W216)*($AO$4:$AO$900&lt;AO216))+1</f>
        <v>1</v>
      </c>
      <c r="AQ216" s="206" t="str">
        <f t="shared" si="4"/>
        <v>1</v>
      </c>
      <c r="AS216" s="194" t="s">
        <v>168</v>
      </c>
      <c r="AT216" s="195" t="s">
        <v>333</v>
      </c>
      <c r="AU216" s="194">
        <v>1</v>
      </c>
      <c r="AV216" s="207">
        <v>1.8739534200735573E-2</v>
      </c>
      <c r="AW216" s="207">
        <v>0.51724696053338204</v>
      </c>
      <c r="AX216" s="207">
        <v>0.22457786963091753</v>
      </c>
      <c r="AY216" s="208">
        <v>11.350875</v>
      </c>
      <c r="AZ216" s="208">
        <v>0.597345757481484</v>
      </c>
      <c r="BA216" s="208">
        <v>11.85640821667794</v>
      </c>
      <c r="BB216" s="208">
        <v>1.8358540906542158</v>
      </c>
    </row>
    <row r="217" spans="42:54" ht="16.5">
      <c r="AP217" s="193" cm="1">
        <f t="array" ref="AP217">SUM(($W$4:$W$900=W217)*($AO$4:$AO$900&lt;AO217))+1</f>
        <v>1</v>
      </c>
      <c r="AQ217" s="206" t="str">
        <f t="shared" si="4"/>
        <v>1</v>
      </c>
      <c r="AS217" s="194" t="s">
        <v>168</v>
      </c>
      <c r="AT217" s="195" t="s">
        <v>99</v>
      </c>
      <c r="AU217" s="194">
        <v>1</v>
      </c>
      <c r="AV217" s="207">
        <v>4.5241300445113944E-2</v>
      </c>
      <c r="AW217" s="207">
        <v>0.47252140251520386</v>
      </c>
      <c r="AX217" s="207">
        <v>0.43526050683161494</v>
      </c>
      <c r="AY217" s="208">
        <v>5.101</v>
      </c>
      <c r="AZ217" s="208">
        <v>2.658659291292587</v>
      </c>
      <c r="BA217" s="208">
        <v>2.0509657389971387</v>
      </c>
      <c r="BB217" s="208">
        <v>3.7000843194018942</v>
      </c>
    </row>
    <row r="218" spans="42:54" ht="16.5">
      <c r="AP218" s="193" cm="1">
        <f t="array" ref="AP218">SUM(($W$4:$W$900=W218)*($AO$4:$AO$900&lt;AO218))+1</f>
        <v>1</v>
      </c>
      <c r="AQ218" s="206" t="str">
        <f t="shared" si="4"/>
        <v>1</v>
      </c>
      <c r="AS218" s="194" t="s">
        <v>168</v>
      </c>
      <c r="AT218" s="195" t="s">
        <v>100</v>
      </c>
      <c r="AU218" s="194">
        <v>1</v>
      </c>
      <c r="AV218" s="207">
        <v>2.3844899837254203E-2</v>
      </c>
      <c r="AW218" s="207">
        <v>0.49524459563926748</v>
      </c>
      <c r="AX218" s="207">
        <v>0.25403277580384187</v>
      </c>
      <c r="AY218" s="208">
        <v>10.845306451612901</v>
      </c>
      <c r="AZ218" s="208">
        <v>1.9091814669207086</v>
      </c>
      <c r="BA218" s="208">
        <v>15.226412113151788</v>
      </c>
      <c r="BB218" s="208">
        <v>2.3498429095784781</v>
      </c>
    </row>
    <row r="219" spans="42:54" ht="16.5">
      <c r="AP219" s="193" cm="1">
        <f t="array" ref="AP219">SUM(($W$4:$W$900=W219)*($AO$4:$AO$900&lt;AO219))+1</f>
        <v>1</v>
      </c>
      <c r="AQ219" s="206" t="str">
        <f t="shared" si="4"/>
        <v>1</v>
      </c>
      <c r="AS219" s="194" t="s">
        <v>63</v>
      </c>
      <c r="AT219" s="195" t="s">
        <v>64</v>
      </c>
      <c r="AU219" s="194">
        <v>2</v>
      </c>
      <c r="AV219" s="207">
        <v>7.3449057583119273E-2</v>
      </c>
      <c r="AW219" s="207">
        <v>0.32474119984879213</v>
      </c>
      <c r="AX219" s="207">
        <v>0.1482628835192682</v>
      </c>
      <c r="AY219" s="208">
        <v>17.091125000000002</v>
      </c>
      <c r="AZ219" s="208">
        <v>9.091350692937919E-2</v>
      </c>
      <c r="BA219" s="208">
        <v>7.1906901886955845</v>
      </c>
      <c r="BB219" s="208">
        <v>2.948458261725039</v>
      </c>
    </row>
    <row r="220" spans="42:54" ht="16.5">
      <c r="AP220" s="193" cm="1">
        <f t="array" ref="AP220">SUM(($W$4:$W$900=W220)*($AO$4:$AO$900&lt;AO220))+1</f>
        <v>1</v>
      </c>
      <c r="AQ220" s="206" t="str">
        <f t="shared" si="4"/>
        <v>1</v>
      </c>
      <c r="AS220" s="194" t="s">
        <v>63</v>
      </c>
      <c r="AT220" s="195" t="s">
        <v>96</v>
      </c>
      <c r="AU220" s="194">
        <v>2</v>
      </c>
      <c r="AV220" s="207">
        <v>3.9683056837487782E-2</v>
      </c>
      <c r="AW220" s="207">
        <v>0.30536641269433973</v>
      </c>
      <c r="AX220" s="207">
        <v>0.12109091529605694</v>
      </c>
      <c r="AY220" s="208">
        <v>17.284384615384614</v>
      </c>
      <c r="AZ220" s="208">
        <v>7.0876359993987531E-2</v>
      </c>
      <c r="BA220" s="208">
        <v>6.2191762971939442</v>
      </c>
      <c r="BB220" s="208">
        <v>2.823339587764786</v>
      </c>
    </row>
    <row r="221" spans="42:54" ht="16.5">
      <c r="AP221" s="193" cm="1">
        <f t="array" ref="AP221">SUM(($W$4:$W$900=W221)*($AO$4:$AO$900&lt;AO221))+1</f>
        <v>1</v>
      </c>
      <c r="AQ221" s="206" t="str">
        <f t="shared" si="4"/>
        <v>1</v>
      </c>
      <c r="AS221" s="194" t="s">
        <v>63</v>
      </c>
      <c r="AT221" s="195" t="s">
        <v>97</v>
      </c>
      <c r="AU221" s="194">
        <v>2</v>
      </c>
      <c r="AV221" s="207">
        <v>4.5727951258096679E-2</v>
      </c>
      <c r="AW221" s="207">
        <v>0.2901492163399137</v>
      </c>
      <c r="AX221" s="207">
        <v>0.11884479002604384</v>
      </c>
      <c r="AY221" s="208">
        <v>15.893500000000001</v>
      </c>
      <c r="AZ221" s="208">
        <v>2.8218582985439052E-2</v>
      </c>
      <c r="BA221" s="208">
        <v>4.1793206590013412</v>
      </c>
      <c r="BB221" s="208">
        <v>3.1785054317795884</v>
      </c>
    </row>
    <row r="222" spans="42:54" ht="16.5">
      <c r="AP222" s="193" cm="1">
        <f t="array" ref="AP222">SUM(($W$4:$W$900=W222)*($AO$4:$AO$900&lt;AO222))+1</f>
        <v>1</v>
      </c>
      <c r="AQ222" s="206" t="str">
        <f t="shared" si="4"/>
        <v>1</v>
      </c>
      <c r="AS222" s="194" t="s">
        <v>63</v>
      </c>
      <c r="AT222" s="195" t="s">
        <v>98</v>
      </c>
      <c r="AU222" s="194">
        <v>2</v>
      </c>
      <c r="AV222" s="207">
        <v>3.925662514421905E-2</v>
      </c>
      <c r="AW222" s="207">
        <v>0.30894099749268916</v>
      </c>
      <c r="AX222" s="207">
        <v>0.16687757309261789</v>
      </c>
      <c r="AY222" s="208">
        <v>16.579599999999999</v>
      </c>
      <c r="AZ222" s="208">
        <v>0.17665071663639784</v>
      </c>
      <c r="BA222" s="208">
        <v>11.496061572272591</v>
      </c>
      <c r="BB222" s="208">
        <v>2.652103196876288</v>
      </c>
    </row>
    <row r="223" spans="42:54" ht="16.5">
      <c r="AP223" s="193" cm="1">
        <f t="array" ref="AP223">SUM(($W$4:$W$900=W223)*($AO$4:$AO$900&lt;AO223))+1</f>
        <v>1</v>
      </c>
      <c r="AQ223" s="206" t="str">
        <f t="shared" si="4"/>
        <v>1</v>
      </c>
      <c r="AS223" s="194" t="s">
        <v>63</v>
      </c>
      <c r="AT223" s="195" t="s">
        <v>99</v>
      </c>
      <c r="AU223" s="194">
        <v>2</v>
      </c>
      <c r="AV223" s="207">
        <v>0.22501452521550314</v>
      </c>
      <c r="AW223" s="207">
        <v>0.33310034332122462</v>
      </c>
      <c r="AX223" s="207">
        <v>0.16769761536618066</v>
      </c>
      <c r="AY223" s="208">
        <v>21.047000000000001</v>
      </c>
      <c r="AZ223" s="208">
        <v>0.33568713258678462</v>
      </c>
      <c r="BA223" s="208">
        <v>16.346503847704295</v>
      </c>
      <c r="BB223" s="208">
        <v>2.6492542853651857</v>
      </c>
    </row>
    <row r="224" spans="42:54" ht="16.5">
      <c r="AP224" s="193" cm="1">
        <f t="array" ref="AP224">SUM(($W$4:$W$900=W224)*($AO$4:$AO$900&lt;AO224))+1</f>
        <v>1</v>
      </c>
      <c r="AQ224" s="206" t="str">
        <f t="shared" si="4"/>
        <v>1</v>
      </c>
      <c r="AS224" s="194" t="s">
        <v>63</v>
      </c>
      <c r="AT224" s="195" t="s">
        <v>100</v>
      </c>
      <c r="AU224" s="194">
        <v>2</v>
      </c>
      <c r="AV224" s="207">
        <v>6.094329258755609E-2</v>
      </c>
      <c r="AW224" s="207">
        <v>0.31328308761432477</v>
      </c>
      <c r="AX224" s="207">
        <v>0.13823180113559244</v>
      </c>
      <c r="AY224" s="208">
        <v>17.133415094339625</v>
      </c>
      <c r="AZ224" s="208">
        <v>8.8345951631780939E-2</v>
      </c>
      <c r="BA224" s="208">
        <v>7.0410242792122171</v>
      </c>
      <c r="BB224" s="208">
        <v>2.9074825125809527</v>
      </c>
    </row>
    <row r="225" spans="42:54" ht="16.5">
      <c r="AP225" s="193" cm="1">
        <f t="array" ref="AP225">SUM(($W$4:$W$900=W225)*($AO$4:$AO$900&lt;AO225))+1</f>
        <v>1</v>
      </c>
      <c r="AQ225" s="206" t="str">
        <f t="shared" si="4"/>
        <v>1</v>
      </c>
      <c r="AS225" s="194" t="s">
        <v>139</v>
      </c>
      <c r="AT225" s="195" t="s">
        <v>175</v>
      </c>
      <c r="AU225" s="194">
        <v>2</v>
      </c>
      <c r="AV225" s="207">
        <v>4.2440454111006005E-2</v>
      </c>
      <c r="AW225" s="207">
        <v>0.37084020789133293</v>
      </c>
      <c r="AX225" s="207">
        <v>0.18852522362281041</v>
      </c>
      <c r="AY225" s="208">
        <v>13.634071428571428</v>
      </c>
      <c r="AZ225" s="208">
        <v>0.38168039640197521</v>
      </c>
      <c r="BA225" s="208">
        <v>18.923880001608367</v>
      </c>
      <c r="BB225" s="208">
        <v>2.0503546100376693</v>
      </c>
    </row>
    <row r="226" spans="42:54" ht="16.5">
      <c r="AP226" s="193" cm="1">
        <f t="array" ref="AP226">SUM(($W$4:$W$900=W226)*($AO$4:$AO$900&lt;AO226))+1</f>
        <v>1</v>
      </c>
      <c r="AQ226" s="206" t="str">
        <f t="shared" si="4"/>
        <v>1</v>
      </c>
      <c r="AS226" s="194" t="s">
        <v>139</v>
      </c>
      <c r="AT226" s="195" t="s">
        <v>176</v>
      </c>
      <c r="AU226" s="194">
        <v>2</v>
      </c>
      <c r="AV226" s="207">
        <v>5.6388289846407168E-2</v>
      </c>
      <c r="AW226" s="207">
        <v>0.35862231292501423</v>
      </c>
      <c r="AX226" s="207">
        <v>0.16838227190365321</v>
      </c>
      <c r="AY226" s="208">
        <v>13.398941176470586</v>
      </c>
      <c r="AZ226" s="208">
        <v>0.3467440054269102</v>
      </c>
      <c r="BA226" s="208">
        <v>17.52325803035507</v>
      </c>
      <c r="BB226" s="208">
        <v>2.1686487541651198</v>
      </c>
    </row>
    <row r="227" spans="42:54" ht="16.5">
      <c r="AP227" s="193" cm="1">
        <f t="array" ref="AP227">SUM(($W$4:$W$900=W227)*($AO$4:$AO$900&lt;AO227))+1</f>
        <v>1</v>
      </c>
      <c r="AQ227" s="206" t="str">
        <f t="shared" si="4"/>
        <v>1</v>
      </c>
      <c r="AS227" s="194" t="s">
        <v>139</v>
      </c>
      <c r="AT227" s="195" t="s">
        <v>177</v>
      </c>
      <c r="AU227" s="194">
        <v>2</v>
      </c>
      <c r="AV227" s="207">
        <v>2.7594087146074493E-2</v>
      </c>
      <c r="AW227" s="207">
        <v>0.29422143473497708</v>
      </c>
      <c r="AX227" s="207">
        <v>0.17662767942921986</v>
      </c>
      <c r="AY227" s="208">
        <v>14.149285714285714</v>
      </c>
      <c r="AZ227" s="208">
        <v>0.41992899000778972</v>
      </c>
      <c r="BA227" s="208">
        <v>23.670525616005129</v>
      </c>
      <c r="BB227" s="208">
        <v>2.3925473817944378</v>
      </c>
    </row>
    <row r="228" spans="42:54" ht="16.5">
      <c r="AP228" s="193" cm="1">
        <f t="array" ref="AP228">SUM(($W$4:$W$900=W228)*($AO$4:$AO$900&lt;AO228))+1</f>
        <v>1</v>
      </c>
      <c r="AQ228" s="206" t="str">
        <f t="shared" si="4"/>
        <v>1</v>
      </c>
      <c r="AS228" s="194" t="s">
        <v>139</v>
      </c>
      <c r="AT228" s="195" t="s">
        <v>178</v>
      </c>
      <c r="AU228" s="194">
        <v>2</v>
      </c>
      <c r="AV228" s="207">
        <v>4.2349725575351424E-2</v>
      </c>
      <c r="AW228" s="207">
        <v>0.30535816212541828</v>
      </c>
      <c r="AX228" s="207">
        <v>0.21732038377119806</v>
      </c>
      <c r="AY228" s="208">
        <v>14.1454</v>
      </c>
      <c r="AZ228" s="208">
        <v>9.8807656949752298E-2</v>
      </c>
      <c r="BA228" s="208">
        <v>11.622603533203721</v>
      </c>
      <c r="BB228" s="208">
        <v>2.7706129632128214</v>
      </c>
    </row>
    <row r="229" spans="42:54" ht="16.5">
      <c r="AP229" s="193" cm="1">
        <f t="array" ref="AP229">SUM(($W$4:$W$900=W229)*($AO$4:$AO$900&lt;AO229))+1</f>
        <v>1</v>
      </c>
      <c r="AQ229" s="206" t="str">
        <f t="shared" si="4"/>
        <v>1</v>
      </c>
      <c r="AS229" s="194" t="s">
        <v>139</v>
      </c>
      <c r="AT229" s="195" t="s">
        <v>99</v>
      </c>
      <c r="AU229" s="194">
        <v>2</v>
      </c>
      <c r="AV229" s="207">
        <v>0.11451460442021552</v>
      </c>
      <c r="AW229" s="207">
        <v>0.34731967140452752</v>
      </c>
      <c r="AX229" s="207">
        <v>0.20535641445790065</v>
      </c>
      <c r="AY229" s="208">
        <v>15.886857142857142</v>
      </c>
      <c r="AZ229" s="208">
        <v>0.24721428826669298</v>
      </c>
      <c r="BA229" s="208">
        <v>22.681910948469081</v>
      </c>
      <c r="BB229" s="208">
        <v>2.3045587688043159</v>
      </c>
    </row>
    <row r="230" spans="42:54" ht="16.5">
      <c r="AP230" s="193" cm="1">
        <f t="array" ref="AP230">SUM(($W$4:$W$900=W230)*($AO$4:$AO$900&lt;AO230))+1</f>
        <v>1</v>
      </c>
      <c r="AQ230" s="206" t="str">
        <f t="shared" si="4"/>
        <v>1</v>
      </c>
      <c r="AS230" s="194" t="s">
        <v>139</v>
      </c>
      <c r="AT230" s="195" t="s">
        <v>100</v>
      </c>
      <c r="AU230" s="194">
        <v>2</v>
      </c>
      <c r="AV230" s="207">
        <v>4.8750970061040538E-2</v>
      </c>
      <c r="AW230" s="207">
        <v>0.35073569930932136</v>
      </c>
      <c r="AX230" s="207">
        <v>0.18611935932049964</v>
      </c>
      <c r="AY230" s="208">
        <v>13.914312499999999</v>
      </c>
      <c r="AZ230" s="208">
        <v>0.33777053942249879</v>
      </c>
      <c r="BA230" s="208">
        <v>18.749483413499849</v>
      </c>
      <c r="BB230" s="208">
        <v>2.2176100344099403</v>
      </c>
    </row>
    <row r="231" spans="42:54" ht="16.5">
      <c r="AP231" s="193" cm="1">
        <f t="array" ref="AP231">SUM(($W$4:$W$900=W231)*($AO$4:$AO$900&lt;AO231))+1</f>
        <v>1</v>
      </c>
      <c r="AQ231" s="206" t="str">
        <f t="shared" si="4"/>
        <v>1</v>
      </c>
      <c r="AS231" s="194" t="s">
        <v>157</v>
      </c>
      <c r="AT231" s="195" t="s">
        <v>179</v>
      </c>
      <c r="AU231" s="194">
        <v>2</v>
      </c>
      <c r="AV231" s="207">
        <v>2.073299990397124E-2</v>
      </c>
      <c r="AW231" s="207">
        <v>0.35523456972834805</v>
      </c>
      <c r="AX231" s="207">
        <v>0.14378855604991064</v>
      </c>
      <c r="AY231" s="208">
        <v>9.3094000000000001</v>
      </c>
      <c r="AZ231" s="208">
        <v>0.11910694932804379</v>
      </c>
      <c r="BA231" s="208">
        <v>5.6994880937715768</v>
      </c>
      <c r="BB231" s="208">
        <v>2.3918287099391926</v>
      </c>
    </row>
    <row r="232" spans="42:54" ht="16.5">
      <c r="AP232" s="193" cm="1">
        <f t="array" ref="AP232">SUM(($W$4:$W$900=W232)*($AO$4:$AO$900&lt;AO232))+1</f>
        <v>1</v>
      </c>
      <c r="AQ232" s="206" t="str">
        <f t="shared" si="4"/>
        <v>1</v>
      </c>
      <c r="AS232" s="194" t="s">
        <v>157</v>
      </c>
      <c r="AT232" s="195" t="s">
        <v>180</v>
      </c>
      <c r="AU232" s="194">
        <v>2</v>
      </c>
      <c r="AV232" s="207">
        <v>4.2460428470261088E-2</v>
      </c>
      <c r="AW232" s="207">
        <v>0.2178143135763369</v>
      </c>
      <c r="AX232" s="207">
        <v>0.16651645442516219</v>
      </c>
      <c r="AY232" s="208">
        <v>12.641249999999999</v>
      </c>
      <c r="AZ232" s="208">
        <v>0.79114152554941319</v>
      </c>
      <c r="BA232" s="208">
        <v>10.397860050078002</v>
      </c>
      <c r="BB232" s="208">
        <v>3.4625389126573722</v>
      </c>
    </row>
    <row r="233" spans="42:54" ht="16.5">
      <c r="AP233" s="193" cm="1">
        <f t="array" ref="AP233">SUM(($W$4:$W$900=W233)*($AO$4:$AO$900&lt;AO233))+1</f>
        <v>1</v>
      </c>
      <c r="AQ233" s="206" t="str">
        <f t="shared" si="4"/>
        <v>1</v>
      </c>
      <c r="AS233" s="194" t="s">
        <v>157</v>
      </c>
      <c r="AT233" s="195" t="s">
        <v>181</v>
      </c>
      <c r="AU233" s="194">
        <v>2</v>
      </c>
      <c r="AV233" s="207">
        <v>2.9702683451196751E-2</v>
      </c>
      <c r="AW233" s="207">
        <v>0.2914530754514183</v>
      </c>
      <c r="AX233" s="207">
        <v>0.21027354376138063</v>
      </c>
      <c r="AY233" s="208">
        <v>11.960636363636365</v>
      </c>
      <c r="AZ233" s="208">
        <v>0.7210911860387087</v>
      </c>
      <c r="BA233" s="208">
        <v>12.964548742477341</v>
      </c>
      <c r="BB233" s="208">
        <v>2.7201536704628886</v>
      </c>
    </row>
    <row r="234" spans="42:54" ht="16.5">
      <c r="AP234" s="193" cm="1">
        <f t="array" ref="AP234">SUM(($W$4:$W$900=W234)*($AO$4:$AO$900&lt;AO234))+1</f>
        <v>1</v>
      </c>
      <c r="AQ234" s="206" t="str">
        <f t="shared" si="4"/>
        <v>1</v>
      </c>
      <c r="AS234" s="194" t="s">
        <v>157</v>
      </c>
      <c r="AT234" s="195" t="s">
        <v>182</v>
      </c>
      <c r="AU234" s="194">
        <v>2</v>
      </c>
      <c r="AV234" s="207">
        <v>3.3865320555807633E-2</v>
      </c>
      <c r="AW234" s="207">
        <v>0.25757126968755006</v>
      </c>
      <c r="AX234" s="207">
        <v>0.20185027502253977</v>
      </c>
      <c r="AY234" s="208">
        <v>11.902666666666667</v>
      </c>
      <c r="AZ234" s="208">
        <v>0.54210043342777714</v>
      </c>
      <c r="BA234" s="208">
        <v>9.973415928631491</v>
      </c>
      <c r="BB234" s="208">
        <v>2.9399995025490138</v>
      </c>
    </row>
    <row r="235" spans="42:54" ht="16.5">
      <c r="AP235" s="193" cm="1">
        <f t="array" ref="AP235">SUM(($W$4:$W$900=W235)*($AO$4:$AO$900&lt;AO235))+1</f>
        <v>1</v>
      </c>
      <c r="AQ235" s="206" t="str">
        <f t="shared" si="4"/>
        <v>1</v>
      </c>
      <c r="AS235" s="194" t="s">
        <v>157</v>
      </c>
      <c r="AT235" s="195" t="s">
        <v>183</v>
      </c>
      <c r="AU235" s="194">
        <v>2</v>
      </c>
      <c r="AV235" s="207">
        <v>1.6646990796454639E-2</v>
      </c>
      <c r="AW235" s="207">
        <v>0.33017214879493118</v>
      </c>
      <c r="AX235" s="207">
        <v>0.20790756914945066</v>
      </c>
      <c r="AY235" s="208">
        <v>11.689714285714286</v>
      </c>
      <c r="AZ235" s="208">
        <v>0.35882524624778289</v>
      </c>
      <c r="BA235" s="208">
        <v>18.838325428008602</v>
      </c>
      <c r="BB235" s="208">
        <v>2.1986711255626115</v>
      </c>
    </row>
    <row r="236" spans="42:54" ht="16.5">
      <c r="AP236" s="193" cm="1">
        <f t="array" ref="AP236">SUM(($W$4:$W$900=W236)*($AO$4:$AO$900&lt;AO236))+1</f>
        <v>1</v>
      </c>
      <c r="AQ236" s="206" t="str">
        <f t="shared" si="4"/>
        <v>1</v>
      </c>
      <c r="AS236" s="194" t="s">
        <v>157</v>
      </c>
      <c r="AT236" s="195" t="s">
        <v>334</v>
      </c>
      <c r="AU236" s="194">
        <v>2</v>
      </c>
      <c r="AV236" s="207">
        <v>2.0711709624116711E-2</v>
      </c>
      <c r="AW236" s="207">
        <v>0.31961032429113939</v>
      </c>
      <c r="AX236" s="207">
        <v>0.25279474186936912</v>
      </c>
      <c r="AY236" s="208">
        <v>11.382</v>
      </c>
      <c r="AZ236" s="208">
        <v>1.1733089285076204</v>
      </c>
      <c r="BA236" s="208">
        <v>14.02637491806837</v>
      </c>
      <c r="BB236" s="208">
        <v>2.5038311157640596</v>
      </c>
    </row>
    <row r="237" spans="42:54" ht="16.5">
      <c r="AP237" s="193" cm="1">
        <f t="array" ref="AP237">SUM(($W$4:$W$900=W237)*($AO$4:$AO$900&lt;AO237))+1</f>
        <v>1</v>
      </c>
      <c r="AQ237" s="206" t="str">
        <f t="shared" si="4"/>
        <v>1</v>
      </c>
      <c r="AS237" s="194" t="s">
        <v>157</v>
      </c>
      <c r="AT237" s="195" t="s">
        <v>100</v>
      </c>
      <c r="AU237" s="194">
        <v>2</v>
      </c>
      <c r="AV237" s="207">
        <v>2.7484221458120975E-2</v>
      </c>
      <c r="AW237" s="207">
        <v>0.30246692288194332</v>
      </c>
      <c r="AX237" s="207">
        <v>0.187918366305874</v>
      </c>
      <c r="AY237" s="208">
        <v>11.322857142857142</v>
      </c>
      <c r="AZ237" s="208">
        <v>0.51768283850893937</v>
      </c>
      <c r="BA237" s="208">
        <v>10.83202192475034</v>
      </c>
      <c r="BB237" s="208">
        <v>2.6914391135410911</v>
      </c>
    </row>
    <row r="238" spans="42:54" ht="16.5">
      <c r="AP238" s="193" cm="1">
        <f t="array" ref="AP238">SUM(($W$4:$W$900=W238)*($AO$4:$AO$900&lt;AO238))+1</f>
        <v>1</v>
      </c>
      <c r="AQ238" s="206" t="str">
        <f t="shared" si="4"/>
        <v>1</v>
      </c>
      <c r="AS238" s="194" t="s">
        <v>154</v>
      </c>
      <c r="AT238" s="195" t="s">
        <v>184</v>
      </c>
      <c r="AU238" s="194">
        <v>2</v>
      </c>
      <c r="AV238" s="207">
        <v>4.1051772479366949E-2</v>
      </c>
      <c r="AW238" s="207">
        <v>0.33263664000838711</v>
      </c>
      <c r="AX238" s="207">
        <v>0.14752870442679075</v>
      </c>
      <c r="AY238" s="208">
        <v>8.0629444444444456</v>
      </c>
      <c r="AZ238" s="208">
        <v>1.7877266569241983E-2</v>
      </c>
      <c r="BA238" s="208">
        <v>4.3826806581672457</v>
      </c>
      <c r="BB238" s="208">
        <v>2.2386022325175778</v>
      </c>
    </row>
    <row r="239" spans="42:54" ht="16.5">
      <c r="AP239" s="193" cm="1">
        <f t="array" ref="AP239">SUM(($W$4:$W$900=W239)*($AO$4:$AO$900&lt;AO239))+1</f>
        <v>1</v>
      </c>
      <c r="AQ239" s="206" t="str">
        <f t="shared" si="4"/>
        <v>1</v>
      </c>
      <c r="AS239" s="194" t="s">
        <v>154</v>
      </c>
      <c r="AT239" s="195" t="s">
        <v>185</v>
      </c>
      <c r="AU239" s="194">
        <v>2</v>
      </c>
      <c r="AV239" s="207">
        <v>1.8470734197950377E-2</v>
      </c>
      <c r="AW239" s="207">
        <v>0.43150329193947867</v>
      </c>
      <c r="AX239" s="207">
        <v>0.46675179057225608</v>
      </c>
      <c r="AY239" s="208">
        <v>3.7240000000000002</v>
      </c>
      <c r="AZ239" s="208">
        <v>2.2936205924926588E-2</v>
      </c>
      <c r="BA239" s="208">
        <v>1.1468102962463294</v>
      </c>
      <c r="BB239" s="208">
        <v>4.4254106522425367</v>
      </c>
    </row>
    <row r="240" spans="42:54" ht="16.5">
      <c r="AP240" s="193" cm="1">
        <f t="array" ref="AP240">SUM(($W$4:$W$900=W240)*($AO$4:$AO$900&lt;AO240))+1</f>
        <v>1</v>
      </c>
      <c r="AQ240" s="206" t="str">
        <f t="shared" si="4"/>
        <v>1</v>
      </c>
      <c r="AS240" s="194" t="s">
        <v>154</v>
      </c>
      <c r="AT240" s="195" t="s">
        <v>186</v>
      </c>
      <c r="AU240" s="194">
        <v>2</v>
      </c>
      <c r="AV240" s="207">
        <v>1.2092331663133124E-2</v>
      </c>
      <c r="AW240" s="207">
        <v>0.47408536049872763</v>
      </c>
      <c r="AX240" s="207">
        <v>0.42501795817636467</v>
      </c>
      <c r="AY240" s="208">
        <v>4.6005000000000003</v>
      </c>
      <c r="AZ240" s="208">
        <v>1.1676317532317711E-2</v>
      </c>
      <c r="BA240" s="208">
        <v>1.0158396253116408</v>
      </c>
      <c r="BB240" s="208">
        <v>4.4796975436405129</v>
      </c>
    </row>
    <row r="241" spans="42:54" ht="16.5">
      <c r="AP241" s="193" cm="1">
        <f t="array" ref="AP241">SUM(($W$4:$W$900=W241)*($AO$4:$AO$900&lt;AO241))+1</f>
        <v>1</v>
      </c>
      <c r="AQ241" s="206" t="str">
        <f t="shared" si="4"/>
        <v>1</v>
      </c>
      <c r="AS241" s="194" t="s">
        <v>154</v>
      </c>
      <c r="AT241" s="195" t="s">
        <v>187</v>
      </c>
      <c r="AU241" s="194">
        <v>2</v>
      </c>
      <c r="AV241" s="207">
        <v>2.2655894383584289E-2</v>
      </c>
      <c r="AW241" s="207">
        <v>0.48747723810841509</v>
      </c>
      <c r="AX241" s="207">
        <v>0.47343053169108779</v>
      </c>
      <c r="AY241" s="208">
        <v>5.3004999999999995</v>
      </c>
      <c r="AZ241" s="208">
        <v>0.18857600288647003</v>
      </c>
      <c r="BA241" s="208">
        <v>3.2057920490699905</v>
      </c>
      <c r="BB241" s="208">
        <v>4.4595843549568679</v>
      </c>
    </row>
    <row r="242" spans="42:54" ht="16.5">
      <c r="AP242" s="193" cm="1">
        <f t="array" ref="AP242">SUM(($W$4:$W$900=W242)*($AO$4:$AO$900&lt;AO242))+1</f>
        <v>1</v>
      </c>
      <c r="AQ242" s="206" t="str">
        <f t="shared" si="4"/>
        <v>1</v>
      </c>
      <c r="AS242" s="194" t="s">
        <v>154</v>
      </c>
      <c r="AT242" s="195" t="s">
        <v>188</v>
      </c>
      <c r="AU242" s="194">
        <v>2</v>
      </c>
      <c r="AV242" s="207">
        <v>2.7366285159728859E-2</v>
      </c>
      <c r="AW242" s="207">
        <v>0.46453722779813977</v>
      </c>
      <c r="AX242" s="207">
        <v>0.43984639399742897</v>
      </c>
      <c r="AY242" s="208">
        <v>4.4794999999999998</v>
      </c>
      <c r="AZ242" s="208">
        <v>0</v>
      </c>
      <c r="BA242" s="208">
        <v>0.95306884067476461</v>
      </c>
      <c r="BB242" s="208">
        <v>4.8212535419687779</v>
      </c>
    </row>
    <row r="243" spans="42:54" ht="16.5">
      <c r="AP243" s="193" cm="1">
        <f t="array" ref="AP243">SUM(($W$4:$W$900=W243)*($AO$4:$AO$900&lt;AO243))+1</f>
        <v>1</v>
      </c>
      <c r="AQ243" s="206" t="str">
        <f t="shared" si="4"/>
        <v>1</v>
      </c>
      <c r="AS243" s="194" t="s">
        <v>154</v>
      </c>
      <c r="AT243" s="195" t="s">
        <v>189</v>
      </c>
      <c r="AU243" s="194">
        <v>2</v>
      </c>
      <c r="AV243" s="207">
        <v>3.9057746897786225E-2</v>
      </c>
      <c r="AW243" s="207">
        <v>0.48681109765989483</v>
      </c>
      <c r="AX243" s="207">
        <v>0.50543711896784371</v>
      </c>
      <c r="AY243" s="208">
        <v>6.8639999999999999</v>
      </c>
      <c r="AZ243" s="208">
        <v>0.19095617245538368</v>
      </c>
      <c r="BA243" s="208">
        <v>1.9095617245538368</v>
      </c>
      <c r="BB243" s="208">
        <v>4.2111176224025053</v>
      </c>
    </row>
    <row r="244" spans="42:54" ht="16.5">
      <c r="AP244" s="193" cm="1">
        <f t="array" ref="AP244">SUM(($W$4:$W$900=W244)*($AO$4:$AO$900&lt;AO244))+1</f>
        <v>1</v>
      </c>
      <c r="AQ244" s="206" t="str">
        <f t="shared" si="4"/>
        <v>1</v>
      </c>
      <c r="AS244" s="194" t="s">
        <v>154</v>
      </c>
      <c r="AT244" s="195" t="s">
        <v>190</v>
      </c>
      <c r="AU244" s="194">
        <v>2</v>
      </c>
      <c r="AV244" s="207">
        <v>1.6819530513903159E-2</v>
      </c>
      <c r="AW244" s="207">
        <v>0.33086890033283678</v>
      </c>
      <c r="AX244" s="207">
        <v>0.17885310269754659</v>
      </c>
      <c r="AY244" s="208">
        <v>6.85825</v>
      </c>
      <c r="AZ244" s="208">
        <v>1.7814054053540498E-2</v>
      </c>
      <c r="BA244" s="208">
        <v>3.901277837725369</v>
      </c>
      <c r="BB244" s="208">
        <v>2.7325639714662295</v>
      </c>
    </row>
    <row r="245" spans="42:54" ht="16.5">
      <c r="AP245" s="193" cm="1">
        <f t="array" ref="AP245">SUM(($W$4:$W$900=W245)*($AO$4:$AO$900&lt;AO245))+1</f>
        <v>1</v>
      </c>
      <c r="AQ245" s="206" t="str">
        <f t="shared" si="4"/>
        <v>1</v>
      </c>
      <c r="AS245" s="194" t="s">
        <v>154</v>
      </c>
      <c r="AT245" s="195" t="s">
        <v>191</v>
      </c>
      <c r="AU245" s="194">
        <v>2</v>
      </c>
      <c r="AV245" s="207">
        <v>4.9558625500364266E-2</v>
      </c>
      <c r="AW245" s="207">
        <v>0.31942204620456333</v>
      </c>
      <c r="AX245" s="207">
        <v>0.24939172399319123</v>
      </c>
      <c r="AY245" s="208">
        <v>5.1374999999999993</v>
      </c>
      <c r="AZ245" s="208">
        <v>1.9183978768707016E-2</v>
      </c>
      <c r="BA245" s="208">
        <v>1.7649260467210455</v>
      </c>
      <c r="BB245" s="208">
        <v>2.8564031735237574</v>
      </c>
    </row>
    <row r="246" spans="42:54" ht="16.5">
      <c r="AP246" s="193" cm="1">
        <f t="array" ref="AP246">SUM(($W$4:$W$900=W246)*($AO$4:$AO$900&lt;AO246))+1</f>
        <v>1</v>
      </c>
      <c r="AQ246" s="206" t="str">
        <f t="shared" si="4"/>
        <v>1</v>
      </c>
      <c r="AS246" s="194" t="s">
        <v>154</v>
      </c>
      <c r="AT246" s="195" t="s">
        <v>192</v>
      </c>
      <c r="AU246" s="194">
        <v>2</v>
      </c>
      <c r="AV246" s="207">
        <v>4.6112078493490652E-2</v>
      </c>
      <c r="AW246" s="207">
        <v>0.38928917345383296</v>
      </c>
      <c r="AX246" s="207">
        <v>0.2052665475705224</v>
      </c>
      <c r="AY246" s="208">
        <v>6.5549999999999997</v>
      </c>
      <c r="AZ246" s="208">
        <v>1.9475004513332294E-2</v>
      </c>
      <c r="BA246" s="208">
        <v>2.2396255190332139</v>
      </c>
      <c r="BB246" s="208">
        <v>2.7672184986125612</v>
      </c>
    </row>
    <row r="247" spans="42:54" ht="16.5">
      <c r="AP247" s="193" cm="1">
        <f t="array" ref="AP247">SUM(($W$4:$W$900=W247)*($AO$4:$AO$900&lt;AO247))+1</f>
        <v>1</v>
      </c>
      <c r="AQ247" s="206" t="str">
        <f t="shared" si="4"/>
        <v>1</v>
      </c>
      <c r="AS247" s="194" t="s">
        <v>154</v>
      </c>
      <c r="AT247" s="195" t="s">
        <v>193</v>
      </c>
      <c r="AU247" s="194">
        <v>2</v>
      </c>
      <c r="AV247" s="207">
        <v>4.0216360248284171E-2</v>
      </c>
      <c r="AW247" s="207">
        <v>0.33998843143946322</v>
      </c>
      <c r="AX247" s="207">
        <v>0.16117427723126207</v>
      </c>
      <c r="AY247" s="208">
        <v>5.3900000000000006</v>
      </c>
      <c r="AZ247" s="208">
        <v>0.11101546960199642</v>
      </c>
      <c r="BA247" s="208">
        <v>1.7964321444686693</v>
      </c>
      <c r="BB247" s="208">
        <v>2.6907984656641437</v>
      </c>
    </row>
    <row r="248" spans="42:54" ht="16.5">
      <c r="AP248" s="193" cm="1">
        <f t="array" ref="AP248">SUM(($W$4:$W$900=W248)*($AO$4:$AO$900&lt;AO248))+1</f>
        <v>1</v>
      </c>
      <c r="AQ248" s="206" t="str">
        <f t="shared" si="4"/>
        <v>1</v>
      </c>
      <c r="AS248" s="194" t="s">
        <v>154</v>
      </c>
      <c r="AT248" s="195" t="s">
        <v>194</v>
      </c>
      <c r="AU248" s="194">
        <v>2</v>
      </c>
      <c r="AV248" s="207">
        <v>5.6422027084858099E-2</v>
      </c>
      <c r="AW248" s="207">
        <v>0.30900827713684542</v>
      </c>
      <c r="AX248" s="207">
        <v>0.28218898596672376</v>
      </c>
      <c r="AY248" s="208">
        <v>6.7189999999999994</v>
      </c>
      <c r="AZ248" s="208">
        <v>0</v>
      </c>
      <c r="BA248" s="208">
        <v>3.6344029596984537</v>
      </c>
      <c r="BB248" s="208">
        <v>2.7904838222533175</v>
      </c>
    </row>
    <row r="249" spans="42:54" ht="16.5">
      <c r="AP249" s="193" cm="1">
        <f t="array" ref="AP249">SUM(($W$4:$W$900=W249)*($AO$4:$AO$900&lt;AO249))+1</f>
        <v>1</v>
      </c>
      <c r="AQ249" s="206" t="str">
        <f t="shared" si="4"/>
        <v>1</v>
      </c>
      <c r="AS249" s="194" t="s">
        <v>154</v>
      </c>
      <c r="AT249" s="195" t="s">
        <v>195</v>
      </c>
      <c r="AU249" s="194">
        <v>2</v>
      </c>
      <c r="AV249" s="207">
        <v>5.9056801071504801E-2</v>
      </c>
      <c r="AW249" s="207">
        <v>0.34691244186163783</v>
      </c>
      <c r="AX249" s="207">
        <v>0.23434328904196042</v>
      </c>
      <c r="AY249" s="208">
        <v>7.854000000000001</v>
      </c>
      <c r="AZ249" s="208">
        <v>0</v>
      </c>
      <c r="BA249" s="208">
        <v>3.3112657613056879</v>
      </c>
      <c r="BB249" s="208">
        <v>2.7100004819612042</v>
      </c>
    </row>
    <row r="250" spans="42:54" ht="16.5">
      <c r="AP250" s="193" cm="1">
        <f t="array" ref="AP250">SUM(($W$4:$W$900=W250)*($AO$4:$AO$900&lt;AO250))+1</f>
        <v>1</v>
      </c>
      <c r="AQ250" s="206" t="str">
        <f t="shared" si="4"/>
        <v>1</v>
      </c>
      <c r="AS250" s="194" t="s">
        <v>154</v>
      </c>
      <c r="AT250" s="195" t="s">
        <v>99</v>
      </c>
      <c r="AU250" s="194">
        <v>2</v>
      </c>
      <c r="AV250" s="207">
        <v>4.4056311692901945E-2</v>
      </c>
      <c r="AW250" s="207">
        <v>0.33610323775729983</v>
      </c>
      <c r="AX250" s="207">
        <v>0.15460670951156477</v>
      </c>
      <c r="AY250" s="208">
        <v>7.7294999999999998</v>
      </c>
      <c r="AZ250" s="208">
        <v>1.3113376548902864E-2</v>
      </c>
      <c r="BA250" s="208">
        <v>5.4551646443435917</v>
      </c>
      <c r="BB250" s="208">
        <v>2.4139882652923941</v>
      </c>
    </row>
    <row r="251" spans="42:54" ht="16.5">
      <c r="AP251" s="193" cm="1">
        <f t="array" ref="AP251">SUM(($W$4:$W$900=W251)*($AO$4:$AO$900&lt;AO251))+1</f>
        <v>1</v>
      </c>
      <c r="AQ251" s="206" t="str">
        <f t="shared" si="4"/>
        <v>1</v>
      </c>
      <c r="AS251" s="194" t="s">
        <v>154</v>
      </c>
      <c r="AT251" s="195" t="s">
        <v>100</v>
      </c>
      <c r="AU251" s="194">
        <v>2</v>
      </c>
      <c r="AV251" s="207">
        <v>3.6317390443720093E-2</v>
      </c>
      <c r="AW251" s="207">
        <v>0.37318146376379452</v>
      </c>
      <c r="AX251" s="207">
        <v>0.24566158552228567</v>
      </c>
      <c r="AY251" s="208">
        <v>6.854136363636365</v>
      </c>
      <c r="AZ251" s="208">
        <v>3.6201078807054775E-2</v>
      </c>
      <c r="BA251" s="208">
        <v>3.2927010650240263</v>
      </c>
      <c r="BB251" s="208">
        <v>2.746831644503509</v>
      </c>
    </row>
    <row r="252" spans="42:54" ht="16.5">
      <c r="AP252" s="193" cm="1">
        <f t="array" ref="AP252">SUM(($W$4:$W$900=W252)*($AO$4:$AO$900&lt;AO252))+1</f>
        <v>1</v>
      </c>
      <c r="AQ252" s="206" t="str">
        <f t="shared" si="4"/>
        <v>1</v>
      </c>
      <c r="AS252" s="194" t="s">
        <v>162</v>
      </c>
      <c r="AT252" s="195" t="s">
        <v>196</v>
      </c>
      <c r="AU252" s="194">
        <v>2</v>
      </c>
      <c r="AV252" s="207">
        <v>5.7407727436823125E-2</v>
      </c>
      <c r="AW252" s="207">
        <v>0.33702908363469214</v>
      </c>
      <c r="AX252" s="207">
        <v>0.16726794298310427</v>
      </c>
      <c r="AY252" s="208">
        <v>46.771500000000003</v>
      </c>
      <c r="AZ252" s="208">
        <v>2.4446006150262769</v>
      </c>
      <c r="BA252" s="208">
        <v>18.081235179608768</v>
      </c>
      <c r="BB252" s="208">
        <v>2.330693694921449</v>
      </c>
    </row>
    <row r="253" spans="42:54" ht="16.5">
      <c r="AP253" s="193" cm="1">
        <f t="array" ref="AP253">SUM(($W$4:$W$900=W253)*($AO$4:$AO$900&lt;AO253))+1</f>
        <v>1</v>
      </c>
      <c r="AQ253" s="206" t="str">
        <f t="shared" si="4"/>
        <v>1</v>
      </c>
      <c r="AS253" s="194" t="s">
        <v>162</v>
      </c>
      <c r="AT253" s="195" t="s">
        <v>197</v>
      </c>
      <c r="AU253" s="194">
        <v>2</v>
      </c>
      <c r="AV253" s="207">
        <v>2.2798296502810442E-2</v>
      </c>
      <c r="AW253" s="207">
        <v>0.36925925734810094</v>
      </c>
      <c r="AX253" s="207">
        <v>0.13704116881879308</v>
      </c>
      <c r="AY253" s="208">
        <v>9.5618888888888875</v>
      </c>
      <c r="AZ253" s="208">
        <v>6.7032463714925189E-2</v>
      </c>
      <c r="BA253" s="208">
        <v>8.435365233886186</v>
      </c>
      <c r="BB253" s="208">
        <v>2.1164891375420272</v>
      </c>
    </row>
    <row r="254" spans="42:54" ht="16.5">
      <c r="AP254" s="193" cm="1">
        <f t="array" ref="AP254">SUM(($W$4:$W$900=W254)*($AO$4:$AO$900&lt;AO254))+1</f>
        <v>1</v>
      </c>
      <c r="AQ254" s="206" t="str">
        <f t="shared" si="4"/>
        <v>1</v>
      </c>
      <c r="AS254" s="194" t="s">
        <v>162</v>
      </c>
      <c r="AT254" s="195" t="s">
        <v>198</v>
      </c>
      <c r="AU254" s="194">
        <v>2</v>
      </c>
      <c r="AV254" s="207">
        <v>4.1539700504986558E-2</v>
      </c>
      <c r="AW254" s="207">
        <v>0.38211504000926927</v>
      </c>
      <c r="AX254" s="207">
        <v>0.20632425052989173</v>
      </c>
      <c r="AY254" s="208">
        <v>7.3066666666666675</v>
      </c>
      <c r="AZ254" s="208">
        <v>3.9735050655732643E-2</v>
      </c>
      <c r="BA254" s="208">
        <v>4.4403919107781222</v>
      </c>
      <c r="BB254" s="208">
        <v>2.0659056618332743</v>
      </c>
    </row>
    <row r="255" spans="42:54" ht="16.5">
      <c r="AP255" s="193" cm="1">
        <f t="array" ref="AP255">SUM(($W$4:$W$900=W255)*($AO$4:$AO$900&lt;AO255))+1</f>
        <v>1</v>
      </c>
      <c r="AQ255" s="206" t="str">
        <f t="shared" si="4"/>
        <v>1</v>
      </c>
      <c r="AS255" s="194" t="s">
        <v>162</v>
      </c>
      <c r="AT255" s="195" t="s">
        <v>199</v>
      </c>
      <c r="AU255" s="194">
        <v>2</v>
      </c>
      <c r="AV255" s="207">
        <v>2.7906485803682959E-2</v>
      </c>
      <c r="AW255" s="207">
        <v>0.46083440754589677</v>
      </c>
      <c r="AX255" s="207">
        <v>0.19029811148885617</v>
      </c>
      <c r="AY255" s="208">
        <v>7.3801999999999994</v>
      </c>
      <c r="AZ255" s="208">
        <v>8.8483312843547518E-2</v>
      </c>
      <c r="BA255" s="208">
        <v>5.9932697232696182</v>
      </c>
      <c r="BB255" s="208">
        <v>2.1627098175716815</v>
      </c>
    </row>
    <row r="256" spans="42:54" ht="16.5">
      <c r="AP256" s="193" cm="1">
        <f t="array" ref="AP256">SUM(($W$4:$W$900=W256)*($AO$4:$AO$900&lt;AO256))+1</f>
        <v>1</v>
      </c>
      <c r="AQ256" s="206" t="str">
        <f t="shared" si="4"/>
        <v>1</v>
      </c>
      <c r="AS256" s="194" t="s">
        <v>162</v>
      </c>
      <c r="AT256" s="195" t="s">
        <v>335</v>
      </c>
      <c r="AU256" s="194">
        <v>2</v>
      </c>
      <c r="AV256" s="207">
        <v>2.1953492591553672E-2</v>
      </c>
      <c r="AW256" s="207">
        <v>0.45735827536714158</v>
      </c>
      <c r="AX256" s="207">
        <v>0.17512141023576941</v>
      </c>
      <c r="AY256" s="208">
        <v>10.331</v>
      </c>
      <c r="AZ256" s="208">
        <v>7.7032878402831115E-2</v>
      </c>
      <c r="BA256" s="208">
        <v>5.2382357313925159</v>
      </c>
      <c r="BB256" s="208">
        <v>2.305282785441781</v>
      </c>
    </row>
    <row r="257" spans="42:54" ht="16.5">
      <c r="AP257" s="193" cm="1">
        <f t="array" ref="AP257">SUM(($W$4:$W$900=W257)*($AO$4:$AO$900&lt;AO257))+1</f>
        <v>1</v>
      </c>
      <c r="AQ257" s="206" t="str">
        <f t="shared" si="4"/>
        <v>1</v>
      </c>
      <c r="AS257" s="194" t="s">
        <v>162</v>
      </c>
      <c r="AT257" s="195" t="s">
        <v>200</v>
      </c>
      <c r="AU257" s="194">
        <v>2</v>
      </c>
      <c r="AV257" s="207">
        <v>3.0352013045239254E-2</v>
      </c>
      <c r="AW257" s="207">
        <v>0.34023491878302592</v>
      </c>
      <c r="AX257" s="207">
        <v>0.14168156423029576</v>
      </c>
      <c r="AY257" s="208">
        <v>4.6412500000000003</v>
      </c>
      <c r="AZ257" s="208">
        <v>2.0570826022547478E-2</v>
      </c>
      <c r="BA257" s="208">
        <v>2.5919240788409823</v>
      </c>
      <c r="BB257" s="208">
        <v>2.5423104479797503</v>
      </c>
    </row>
    <row r="258" spans="42:54" ht="16.5">
      <c r="AP258" s="193" cm="1">
        <f t="array" ref="AP258">SUM(($W$4:$W$900=W258)*($AO$4:$AO$900&lt;AO258))+1</f>
        <v>1</v>
      </c>
      <c r="AQ258" s="206" t="str">
        <f t="shared" si="4"/>
        <v>1</v>
      </c>
      <c r="AS258" s="194" t="s">
        <v>162</v>
      </c>
      <c r="AT258" s="195" t="s">
        <v>201</v>
      </c>
      <c r="AU258" s="194">
        <v>2</v>
      </c>
      <c r="AV258" s="207">
        <v>2.7431111861188819E-2</v>
      </c>
      <c r="AW258" s="207">
        <v>0.34417726749497946</v>
      </c>
      <c r="AX258" s="207">
        <v>0.1536582513574441</v>
      </c>
      <c r="AY258" s="208">
        <v>9.6212307692307686</v>
      </c>
      <c r="AZ258" s="208">
        <v>0.16997594176708417</v>
      </c>
      <c r="BA258" s="208">
        <v>15.751103937083133</v>
      </c>
      <c r="BB258" s="208">
        <v>2.3620422001533381</v>
      </c>
    </row>
    <row r="259" spans="42:54" ht="16.5">
      <c r="AP259" s="193" cm="1">
        <f t="array" ref="AP259">SUM(($W$4:$W$900=W259)*($AO$4:$AO$900&lt;AO259))+1</f>
        <v>1</v>
      </c>
      <c r="AQ259" s="206" t="str">
        <f t="shared" si="4"/>
        <v>1</v>
      </c>
      <c r="AS259" s="194" t="s">
        <v>162</v>
      </c>
      <c r="AT259" s="195" t="s">
        <v>99</v>
      </c>
      <c r="AU259" s="194">
        <v>2</v>
      </c>
      <c r="AV259" s="207">
        <v>2.9768188670978538E-2</v>
      </c>
      <c r="AW259" s="207">
        <v>0.40058304389971994</v>
      </c>
      <c r="AX259" s="207">
        <v>0.15431316620485927</v>
      </c>
      <c r="AY259" s="208">
        <v>6.3075000000000001</v>
      </c>
      <c r="AZ259" s="208">
        <v>5.2250507744309005E-2</v>
      </c>
      <c r="BA259" s="208">
        <v>5.1728002666865915</v>
      </c>
      <c r="BB259" s="208">
        <v>2.2759915296027855</v>
      </c>
    </row>
    <row r="260" spans="42:54" ht="16.5">
      <c r="AP260" s="193" cm="1">
        <f t="array" ref="AP260">SUM(($W$4:$W$900=W260)*($AO$4:$AO$900&lt;AO260))+1</f>
        <v>1</v>
      </c>
      <c r="AQ260" s="206" t="str">
        <f t="shared" si="4"/>
        <v>1</v>
      </c>
      <c r="AS260" s="194" t="s">
        <v>162</v>
      </c>
      <c r="AT260" s="195" t="s">
        <v>100</v>
      </c>
      <c r="AU260" s="194">
        <v>2</v>
      </c>
      <c r="AV260" s="207">
        <v>2.8703504532526326E-2</v>
      </c>
      <c r="AW260" s="207">
        <v>0.3738753915502579</v>
      </c>
      <c r="AX260" s="207">
        <v>0.15676093765835225</v>
      </c>
      <c r="AY260" s="208">
        <v>9.8505348837209308</v>
      </c>
      <c r="AZ260" s="208">
        <v>0.23196332626934987</v>
      </c>
      <c r="BA260" s="208">
        <v>10.341546089268181</v>
      </c>
      <c r="BB260" s="208">
        <v>2.2736068242325289</v>
      </c>
    </row>
    <row r="261" spans="42:54" ht="16.5">
      <c r="AP261" s="193" cm="1">
        <f t="array" ref="AP261">SUM(($W$4:$W$900=W261)*($AO$4:$AO$900&lt;AO261))+1</f>
        <v>1</v>
      </c>
      <c r="AQ261" s="206" t="str">
        <f t="shared" ref="AQ261:AQ324" si="5">W261&amp;AP261</f>
        <v>1</v>
      </c>
      <c r="AS261" s="194" t="s">
        <v>140</v>
      </c>
      <c r="AT261" s="195" t="s">
        <v>202</v>
      </c>
      <c r="AU261" s="194">
        <v>2</v>
      </c>
      <c r="AV261" s="207">
        <v>3.8035587651679643E-2</v>
      </c>
      <c r="AW261" s="207">
        <v>0.35176884888114895</v>
      </c>
      <c r="AX261" s="207">
        <v>0.13279487354365127</v>
      </c>
      <c r="AY261" s="208">
        <v>10.100571428571429</v>
      </c>
      <c r="AZ261" s="208">
        <v>0.29047304492415815</v>
      </c>
      <c r="BA261" s="208">
        <v>16.506592512424273</v>
      </c>
      <c r="BB261" s="208">
        <v>2.4266237498001</v>
      </c>
    </row>
    <row r="262" spans="42:54" ht="16.5">
      <c r="AP262" s="193" cm="1">
        <f t="array" ref="AP262">SUM(($W$4:$W$900=W262)*($AO$4:$AO$900&lt;AO262))+1</f>
        <v>1</v>
      </c>
      <c r="AQ262" s="206" t="str">
        <f t="shared" si="5"/>
        <v>1</v>
      </c>
      <c r="AS262" s="194" t="s">
        <v>140</v>
      </c>
      <c r="AT262" s="195" t="s">
        <v>203</v>
      </c>
      <c r="AU262" s="194">
        <v>2</v>
      </c>
      <c r="AV262" s="207">
        <v>2.8985135545878591E-2</v>
      </c>
      <c r="AW262" s="207">
        <v>0.32468045796559286</v>
      </c>
      <c r="AX262" s="207">
        <v>0.1750509422653512</v>
      </c>
      <c r="AY262" s="208">
        <v>12.019272727272728</v>
      </c>
      <c r="AZ262" s="208">
        <v>0.78116864415915011</v>
      </c>
      <c r="BA262" s="208">
        <v>29.727128638275158</v>
      </c>
      <c r="BB262" s="208">
        <v>2.3039219398997335</v>
      </c>
    </row>
    <row r="263" spans="42:54" ht="16.5">
      <c r="AP263" s="193" cm="1">
        <f t="array" ref="AP263">SUM(($W$4:$W$900=W263)*($AO$4:$AO$900&lt;AO263))+1</f>
        <v>1</v>
      </c>
      <c r="AQ263" s="206" t="str">
        <f t="shared" si="5"/>
        <v>1</v>
      </c>
      <c r="AS263" s="194" t="s">
        <v>140</v>
      </c>
      <c r="AT263" s="195" t="s">
        <v>204</v>
      </c>
      <c r="AU263" s="194">
        <v>2</v>
      </c>
      <c r="AV263" s="207">
        <v>2.7016177237374771E-2</v>
      </c>
      <c r="AW263" s="207">
        <v>0.34932065511467431</v>
      </c>
      <c r="AX263" s="207">
        <v>0.15643589761062526</v>
      </c>
      <c r="AY263" s="208">
        <v>10.943375</v>
      </c>
      <c r="AZ263" s="208">
        <v>0.42774288428324841</v>
      </c>
      <c r="BA263" s="208">
        <v>18.289695741766483</v>
      </c>
      <c r="BB263" s="208">
        <v>2.205825982503768</v>
      </c>
    </row>
    <row r="264" spans="42:54" ht="16.5">
      <c r="AP264" s="193" cm="1">
        <f t="array" ref="AP264">SUM(($W$4:$W$900=W264)*($AO$4:$AO$900&lt;AO264))+1</f>
        <v>1</v>
      </c>
      <c r="AQ264" s="206" t="str">
        <f t="shared" si="5"/>
        <v>1</v>
      </c>
      <c r="AS264" s="194" t="s">
        <v>140</v>
      </c>
      <c r="AT264" s="195" t="s">
        <v>205</v>
      </c>
      <c r="AU264" s="194">
        <v>2</v>
      </c>
      <c r="AV264" s="207">
        <v>4.3478651577698667E-2</v>
      </c>
      <c r="AW264" s="207">
        <v>0.34051341012667058</v>
      </c>
      <c r="AX264" s="207">
        <v>0.15261621424751715</v>
      </c>
      <c r="AY264" s="208">
        <v>11.695857142857141</v>
      </c>
      <c r="AZ264" s="208">
        <v>0.50152582884999397</v>
      </c>
      <c r="BA264" s="208">
        <v>23.425700107044023</v>
      </c>
      <c r="BB264" s="208">
        <v>2.4074602405086627</v>
      </c>
    </row>
    <row r="265" spans="42:54" ht="16.5">
      <c r="AP265" s="193" cm="1">
        <f t="array" ref="AP265">SUM(($W$4:$W$900=W265)*($AO$4:$AO$900&lt;AO265))+1</f>
        <v>1</v>
      </c>
      <c r="AQ265" s="206" t="str">
        <f t="shared" si="5"/>
        <v>1</v>
      </c>
      <c r="AS265" s="194" t="s">
        <v>140</v>
      </c>
      <c r="AT265" s="195" t="s">
        <v>206</v>
      </c>
      <c r="AU265" s="194">
        <v>2</v>
      </c>
      <c r="AV265" s="207">
        <v>3.9447419634716187E-2</v>
      </c>
      <c r="AW265" s="207">
        <v>0.3400653129381202</v>
      </c>
      <c r="AX265" s="207">
        <v>0.16963561510548994</v>
      </c>
      <c r="AY265" s="208">
        <v>11.511555555555555</v>
      </c>
      <c r="AZ265" s="208">
        <v>0.44557691875703759</v>
      </c>
      <c r="BA265" s="208">
        <v>13.839249979619471</v>
      </c>
      <c r="BB265" s="208">
        <v>2.1612531093221512</v>
      </c>
    </row>
    <row r="266" spans="42:54" ht="16.5">
      <c r="AP266" s="193" cm="1">
        <f t="array" ref="AP266">SUM(($W$4:$W$900=W266)*($AO$4:$AO$900&lt;AO266))+1</f>
        <v>1</v>
      </c>
      <c r="AQ266" s="206" t="str">
        <f t="shared" si="5"/>
        <v>1</v>
      </c>
      <c r="AS266" s="194" t="s">
        <v>140</v>
      </c>
      <c r="AT266" s="195" t="s">
        <v>207</v>
      </c>
      <c r="AU266" s="194">
        <v>2</v>
      </c>
      <c r="AV266" s="207">
        <v>4.5741357865459298E-2</v>
      </c>
      <c r="AW266" s="207">
        <v>0.36057849272686249</v>
      </c>
      <c r="AX266" s="207">
        <v>0.15593076369093076</v>
      </c>
      <c r="AY266" s="208">
        <v>9.1854999999999993</v>
      </c>
      <c r="AZ266" s="208">
        <v>17.237211866445492</v>
      </c>
      <c r="BA266" s="208">
        <v>10.817935011565183</v>
      </c>
      <c r="BB266" s="208">
        <v>2.4269104440549882</v>
      </c>
    </row>
    <row r="267" spans="42:54" ht="16.5">
      <c r="AP267" s="193" cm="1">
        <f t="array" ref="AP267">SUM(($W$4:$W$900=W267)*($AO$4:$AO$900&lt;AO267))+1</f>
        <v>1</v>
      </c>
      <c r="AQ267" s="206" t="str">
        <f t="shared" si="5"/>
        <v>1</v>
      </c>
      <c r="AS267" s="194" t="s">
        <v>140</v>
      </c>
      <c r="AT267" s="195" t="s">
        <v>99</v>
      </c>
      <c r="AU267" s="194">
        <v>2</v>
      </c>
      <c r="AV267" s="207">
        <v>8.7867059918857751E-2</v>
      </c>
      <c r="AW267" s="207">
        <v>0.33470697501625335</v>
      </c>
      <c r="AX267" s="207">
        <v>0.21363133524552697</v>
      </c>
      <c r="AY267" s="208">
        <v>12.151999999999999</v>
      </c>
      <c r="AZ267" s="208">
        <v>0.66242274494737041</v>
      </c>
      <c r="BA267" s="208">
        <v>18.216625486052688</v>
      </c>
      <c r="BB267" s="208">
        <v>2.3225305199350754</v>
      </c>
    </row>
    <row r="268" spans="42:54" ht="16.5">
      <c r="AP268" s="193" cm="1">
        <f t="array" ref="AP268">SUM(($W$4:$W$900=W268)*($AO$4:$AO$900&lt;AO268))+1</f>
        <v>1</v>
      </c>
      <c r="AQ268" s="206" t="str">
        <f t="shared" si="5"/>
        <v>1</v>
      </c>
      <c r="AS268" s="194" t="s">
        <v>140</v>
      </c>
      <c r="AT268" s="195" t="s">
        <v>100</v>
      </c>
      <c r="AU268" s="194">
        <v>2</v>
      </c>
      <c r="AV268" s="207">
        <v>3.6533222614669361E-2</v>
      </c>
      <c r="AW268" s="207">
        <v>0.34346621698189561</v>
      </c>
      <c r="AX268" s="207">
        <v>0.15605622514895029</v>
      </c>
      <c r="AY268" s="208">
        <v>10.962624999999999</v>
      </c>
      <c r="AZ268" s="208">
        <v>1.9902946981421252</v>
      </c>
      <c r="BA268" s="208">
        <v>19.540413732103751</v>
      </c>
      <c r="BB268" s="208">
        <v>2.31804455818861</v>
      </c>
    </row>
    <row r="269" spans="42:54" ht="16.5">
      <c r="AP269" s="193" cm="1">
        <f t="array" ref="AP269">SUM(($W$4:$W$900=W269)*($AO$4:$AO$900&lt;AO269))+1</f>
        <v>1</v>
      </c>
      <c r="AQ269" s="206" t="str">
        <f t="shared" si="5"/>
        <v>1</v>
      </c>
      <c r="AS269" s="194" t="s">
        <v>147</v>
      </c>
      <c r="AT269" s="195" t="s">
        <v>208</v>
      </c>
      <c r="AU269" s="194">
        <v>2</v>
      </c>
      <c r="AV269" s="207">
        <v>3.1306718055803338E-2</v>
      </c>
      <c r="AW269" s="207">
        <v>0.35888332065895506</v>
      </c>
      <c r="AX269" s="207">
        <v>0.15296072489404877</v>
      </c>
      <c r="AY269" s="208">
        <v>10.480400000000001</v>
      </c>
      <c r="AZ269" s="208">
        <v>0.12239434714621716</v>
      </c>
      <c r="BA269" s="208">
        <v>12.506769736020033</v>
      </c>
      <c r="BB269" s="208">
        <v>2.2847364591704866</v>
      </c>
    </row>
    <row r="270" spans="42:54" ht="16.5">
      <c r="AP270" s="193" cm="1">
        <f t="array" ref="AP270">SUM(($W$4:$W$900=W270)*($AO$4:$AO$900&lt;AO270))+1</f>
        <v>1</v>
      </c>
      <c r="AQ270" s="206" t="str">
        <f t="shared" si="5"/>
        <v>1</v>
      </c>
      <c r="AS270" s="194" t="s">
        <v>147</v>
      </c>
      <c r="AT270" s="195" t="s">
        <v>209</v>
      </c>
      <c r="AU270" s="194">
        <v>2</v>
      </c>
      <c r="AV270" s="207">
        <v>3.0507281135254839E-2</v>
      </c>
      <c r="AW270" s="207">
        <v>0.35844182822842452</v>
      </c>
      <c r="AX270" s="207">
        <v>0.1701022814947869</v>
      </c>
      <c r="AY270" s="208">
        <v>11.195433333333334</v>
      </c>
      <c r="AZ270" s="208">
        <v>0.19025166206839408</v>
      </c>
      <c r="BA270" s="208">
        <v>11.459124902102944</v>
      </c>
      <c r="BB270" s="208">
        <v>2.1697778259041094</v>
      </c>
    </row>
    <row r="271" spans="42:54" ht="16.5">
      <c r="AP271" s="193" cm="1">
        <f t="array" ref="AP271">SUM(($W$4:$W$900=W271)*($AO$4:$AO$900&lt;AO271))+1</f>
        <v>1</v>
      </c>
      <c r="AQ271" s="206" t="str">
        <f t="shared" si="5"/>
        <v>1</v>
      </c>
      <c r="AS271" s="194" t="s">
        <v>147</v>
      </c>
      <c r="AT271" s="195" t="s">
        <v>210</v>
      </c>
      <c r="AU271" s="194">
        <v>2</v>
      </c>
      <c r="AV271" s="207">
        <v>3.459912097175849E-2</v>
      </c>
      <c r="AW271" s="207">
        <v>0.32791573036543936</v>
      </c>
      <c r="AX271" s="207">
        <v>0.1440877573316964</v>
      </c>
      <c r="AY271" s="208">
        <v>10.219666666666667</v>
      </c>
      <c r="AZ271" s="208">
        <v>0.11925369780610853</v>
      </c>
      <c r="BA271" s="208">
        <v>11.044566152955209</v>
      </c>
      <c r="BB271" s="208">
        <v>2.5956639825709096</v>
      </c>
    </row>
    <row r="272" spans="42:54" ht="16.5">
      <c r="AP272" s="193" cm="1">
        <f t="array" ref="AP272">SUM(($W$4:$W$900=W272)*($AO$4:$AO$900&lt;AO272))+1</f>
        <v>1</v>
      </c>
      <c r="AQ272" s="206" t="str">
        <f t="shared" si="5"/>
        <v>1</v>
      </c>
      <c r="AS272" s="194" t="s">
        <v>147</v>
      </c>
      <c r="AT272" s="195" t="s">
        <v>211</v>
      </c>
      <c r="AU272" s="194">
        <v>2</v>
      </c>
      <c r="AV272" s="207">
        <v>2.5285562269462901E-2</v>
      </c>
      <c r="AW272" s="207">
        <v>0.33941409901199743</v>
      </c>
      <c r="AX272" s="207">
        <v>0.16141310978025958</v>
      </c>
      <c r="AY272" s="208">
        <v>10.60125</v>
      </c>
      <c r="AZ272" s="208">
        <v>0.1044664552087357</v>
      </c>
      <c r="BA272" s="208">
        <v>13.358647959817077</v>
      </c>
      <c r="BB272" s="208">
        <v>2.2859207337294896</v>
      </c>
    </row>
    <row r="273" spans="42:54" ht="16.5">
      <c r="AP273" s="193" cm="1">
        <f t="array" ref="AP273">SUM(($W$4:$W$900=W273)*($AO$4:$AO$900&lt;AO273))+1</f>
        <v>1</v>
      </c>
      <c r="AQ273" s="206" t="str">
        <f t="shared" si="5"/>
        <v>1</v>
      </c>
      <c r="AS273" s="194" t="s">
        <v>147</v>
      </c>
      <c r="AT273" s="195" t="s">
        <v>212</v>
      </c>
      <c r="AU273" s="194">
        <v>2</v>
      </c>
      <c r="AV273" s="207">
        <v>2.6578571100301859E-2</v>
      </c>
      <c r="AW273" s="207">
        <v>0.37232908834003009</v>
      </c>
      <c r="AX273" s="207">
        <v>0.14201546234748211</v>
      </c>
      <c r="AY273" s="208">
        <v>10.522416666666667</v>
      </c>
      <c r="AZ273" s="208">
        <v>0.12767513878796435</v>
      </c>
      <c r="BA273" s="208">
        <v>7.5309828241596373</v>
      </c>
      <c r="BB273" s="208">
        <v>2.4680192025714005</v>
      </c>
    </row>
    <row r="274" spans="42:54" ht="16.5">
      <c r="AP274" s="193" cm="1">
        <f t="array" ref="AP274">SUM(($W$4:$W$900=W274)*($AO$4:$AO$900&lt;AO274))+1</f>
        <v>1</v>
      </c>
      <c r="AQ274" s="206" t="str">
        <f t="shared" si="5"/>
        <v>1</v>
      </c>
      <c r="AS274" s="194" t="s">
        <v>147</v>
      </c>
      <c r="AT274" s="195" t="s">
        <v>100</v>
      </c>
      <c r="AU274" s="194">
        <v>2</v>
      </c>
      <c r="AV274" s="207">
        <v>2.8730956040812324E-2</v>
      </c>
      <c r="AW274" s="207">
        <v>0.35048253968889681</v>
      </c>
      <c r="AX274" s="207">
        <v>0.1585455433883261</v>
      </c>
      <c r="AY274" s="208">
        <v>10.715294117647064</v>
      </c>
      <c r="AZ274" s="208">
        <v>0.13541256374803654</v>
      </c>
      <c r="BA274" s="208">
        <v>11.765404680944599</v>
      </c>
      <c r="BB274" s="208">
        <v>2.300428743512168</v>
      </c>
    </row>
    <row r="275" spans="42:54" ht="16.5">
      <c r="AP275" s="193" cm="1">
        <f t="array" ref="AP275">SUM(($W$4:$W$900=W275)*($AO$4:$AO$900&lt;AO275))+1</f>
        <v>1</v>
      </c>
      <c r="AQ275" s="206" t="str">
        <f t="shared" si="5"/>
        <v>1</v>
      </c>
      <c r="AS275" s="194" t="s">
        <v>163</v>
      </c>
      <c r="AT275" s="195" t="s">
        <v>213</v>
      </c>
      <c r="AU275" s="194">
        <v>2</v>
      </c>
      <c r="AV275" s="207">
        <v>6.2376740003651961E-2</v>
      </c>
      <c r="AW275" s="207">
        <v>0.35966116680878557</v>
      </c>
      <c r="AX275" s="207">
        <v>0.19713119565063744</v>
      </c>
      <c r="AY275" s="208">
        <v>22.145499999999998</v>
      </c>
      <c r="AZ275" s="208">
        <v>7.0755195321214757</v>
      </c>
      <c r="BA275" s="208">
        <v>15.50314703129331</v>
      </c>
      <c r="BB275" s="208">
        <v>1.8634083045973389</v>
      </c>
    </row>
    <row r="276" spans="42:54" ht="16.5">
      <c r="AP276" s="193" cm="1">
        <f t="array" ref="AP276">SUM(($W$4:$W$900=W276)*($AO$4:$AO$900&lt;AO276))+1</f>
        <v>1</v>
      </c>
      <c r="AQ276" s="206" t="str">
        <f t="shared" si="5"/>
        <v>1</v>
      </c>
      <c r="AS276" s="194" t="s">
        <v>163</v>
      </c>
      <c r="AT276" s="195" t="s">
        <v>214</v>
      </c>
      <c r="AU276" s="194">
        <v>2</v>
      </c>
      <c r="AV276" s="207">
        <v>3.5887075746453244E-2</v>
      </c>
      <c r="AW276" s="207">
        <v>0.34353107857604231</v>
      </c>
      <c r="AX276" s="207">
        <v>0.1913208834905796</v>
      </c>
      <c r="AY276" s="208">
        <v>13.6006</v>
      </c>
      <c r="AZ276" s="208">
        <v>33.004565302387959</v>
      </c>
      <c r="BA276" s="208">
        <v>33.044868837987408</v>
      </c>
      <c r="BB276" s="208">
        <v>1.8705318983882271</v>
      </c>
    </row>
    <row r="277" spans="42:54" ht="16.5">
      <c r="AP277" s="193" cm="1">
        <f t="array" ref="AP277">SUM(($W$4:$W$900=W277)*($AO$4:$AO$900&lt;AO277))+1</f>
        <v>1</v>
      </c>
      <c r="AQ277" s="206" t="str">
        <f t="shared" si="5"/>
        <v>1</v>
      </c>
      <c r="AS277" s="194" t="s">
        <v>163</v>
      </c>
      <c r="AT277" s="195" t="s">
        <v>215</v>
      </c>
      <c r="AU277" s="194">
        <v>2</v>
      </c>
      <c r="AV277" s="207">
        <v>5.569757197495611E-2</v>
      </c>
      <c r="AW277" s="207">
        <v>0.32596926427715006</v>
      </c>
      <c r="AX277" s="207">
        <v>0.12891911250765034</v>
      </c>
      <c r="AY277" s="208">
        <v>14.311999999999998</v>
      </c>
      <c r="AZ277" s="208">
        <v>5.0689035061985716E-2</v>
      </c>
      <c r="BA277" s="208">
        <v>10.792540381947791</v>
      </c>
      <c r="BB277" s="208">
        <v>2.2111660820818537</v>
      </c>
    </row>
    <row r="278" spans="42:54" ht="16.5">
      <c r="AP278" s="193" cm="1">
        <f t="array" ref="AP278">SUM(($W$4:$W$900=W278)*($AO$4:$AO$900&lt;AO278))+1</f>
        <v>1</v>
      </c>
      <c r="AQ278" s="206" t="str">
        <f t="shared" si="5"/>
        <v>1</v>
      </c>
      <c r="AS278" s="194" t="s">
        <v>163</v>
      </c>
      <c r="AT278" s="195" t="s">
        <v>216</v>
      </c>
      <c r="AU278" s="194">
        <v>2</v>
      </c>
      <c r="AV278" s="207">
        <v>6.2719908063654975E-2</v>
      </c>
      <c r="AW278" s="207">
        <v>0.35807316534499856</v>
      </c>
      <c r="AX278" s="207">
        <v>0.22295138367429376</v>
      </c>
      <c r="AY278" s="208">
        <v>17.690199999999997</v>
      </c>
      <c r="AZ278" s="208">
        <v>9.0063172560813476E-2</v>
      </c>
      <c r="BA278" s="208">
        <v>19.759860059842477</v>
      </c>
      <c r="BB278" s="208">
        <v>1.8190170724361099</v>
      </c>
    </row>
    <row r="279" spans="42:54" ht="16.5">
      <c r="AP279" s="193" cm="1">
        <f t="array" ref="AP279">SUM(($W$4:$W$900=W279)*($AO$4:$AO$900&lt;AO279))+1</f>
        <v>1</v>
      </c>
      <c r="AQ279" s="206" t="str">
        <f t="shared" si="5"/>
        <v>1</v>
      </c>
      <c r="AS279" s="194" t="s">
        <v>163</v>
      </c>
      <c r="AT279" s="195" t="s">
        <v>99</v>
      </c>
      <c r="AU279" s="194">
        <v>2</v>
      </c>
      <c r="AV279" s="207">
        <v>7.187212606438495E-2</v>
      </c>
      <c r="AW279" s="207">
        <v>0.37864123128630967</v>
      </c>
      <c r="AX279" s="207">
        <v>0.21168651354337903</v>
      </c>
      <c r="AY279" s="208">
        <v>34.442999999999998</v>
      </c>
      <c r="AZ279" s="208">
        <v>5.1655560721111629</v>
      </c>
      <c r="BA279" s="208">
        <v>22.637289845428331</v>
      </c>
      <c r="BB279" s="208">
        <v>2.3038980161642417</v>
      </c>
    </row>
    <row r="280" spans="42:54" ht="16.5">
      <c r="AP280" s="193" cm="1">
        <f t="array" ref="AP280">SUM(($W$4:$W$900=W280)*($AO$4:$AO$900&lt;AO280))+1</f>
        <v>1</v>
      </c>
      <c r="AQ280" s="206" t="str">
        <f t="shared" si="5"/>
        <v>1</v>
      </c>
      <c r="AS280" s="194" t="s">
        <v>163</v>
      </c>
      <c r="AT280" s="195" t="s">
        <v>100</v>
      </c>
      <c r="AU280" s="194">
        <v>2</v>
      </c>
      <c r="AV280" s="207">
        <v>5.3577315308044493E-2</v>
      </c>
      <c r="AW280" s="207">
        <v>0.34591749504909336</v>
      </c>
      <c r="AX280" s="207">
        <v>0.18362940900962629</v>
      </c>
      <c r="AY280" s="208">
        <v>17.397666666666666</v>
      </c>
      <c r="AZ280" s="208">
        <v>10.788548728136426</v>
      </c>
      <c r="BA280" s="208">
        <v>20.548894142827571</v>
      </c>
      <c r="BB280" s="208">
        <v>1.9463983479903644</v>
      </c>
    </row>
    <row r="281" spans="42:54" ht="16.5">
      <c r="AP281" s="193" cm="1">
        <f t="array" ref="AP281">SUM(($W$4:$W$900=W281)*($AO$4:$AO$900&lt;AO281))+1</f>
        <v>1</v>
      </c>
      <c r="AQ281" s="206" t="str">
        <f t="shared" si="5"/>
        <v>1</v>
      </c>
      <c r="AS281" s="194" t="s">
        <v>152</v>
      </c>
      <c r="AT281" s="195" t="s">
        <v>217</v>
      </c>
      <c r="AU281" s="194">
        <v>2</v>
      </c>
      <c r="AV281" s="207">
        <v>3.4435140508090975E-2</v>
      </c>
      <c r="AW281" s="207">
        <v>0.47143281992329467</v>
      </c>
      <c r="AX281" s="207">
        <v>0.20361789882577846</v>
      </c>
      <c r="AY281" s="208">
        <v>10.0129</v>
      </c>
      <c r="AZ281" s="208">
        <v>0.10749625106824401</v>
      </c>
      <c r="BA281" s="208">
        <v>10.677127635173724</v>
      </c>
      <c r="BB281" s="208">
        <v>2.0696162015081905</v>
      </c>
    </row>
    <row r="282" spans="42:54" ht="16.5">
      <c r="AP282" s="193" cm="1">
        <f t="array" ref="AP282">SUM(($W$4:$W$900=W282)*($AO$4:$AO$900&lt;AO282))+1</f>
        <v>1</v>
      </c>
      <c r="AQ282" s="206" t="str">
        <f t="shared" si="5"/>
        <v>1</v>
      </c>
      <c r="AS282" s="194" t="s">
        <v>152</v>
      </c>
      <c r="AT282" s="195" t="s">
        <v>218</v>
      </c>
      <c r="AU282" s="194">
        <v>2</v>
      </c>
      <c r="AV282" s="207">
        <v>8.803408844667621E-3</v>
      </c>
      <c r="AW282" s="207">
        <v>0.4945654524126275</v>
      </c>
      <c r="AX282" s="207">
        <v>0.19162797381850927</v>
      </c>
      <c r="AY282" s="208">
        <v>6.9930000000000003</v>
      </c>
      <c r="AZ282" s="208">
        <v>0.43846699589572519</v>
      </c>
      <c r="BA282" s="208">
        <v>18.514045194046027</v>
      </c>
      <c r="BB282" s="208">
        <v>1.8896386744138367</v>
      </c>
    </row>
    <row r="283" spans="42:54" ht="16.5">
      <c r="AP283" s="193" cm="1">
        <f t="array" ref="AP283">SUM(($W$4:$W$900=W283)*($AO$4:$AO$900&lt;AO283))+1</f>
        <v>1</v>
      </c>
      <c r="AQ283" s="206" t="str">
        <f t="shared" si="5"/>
        <v>1</v>
      </c>
      <c r="AS283" s="194" t="s">
        <v>152</v>
      </c>
      <c r="AT283" s="195" t="s">
        <v>219</v>
      </c>
      <c r="AU283" s="194">
        <v>2</v>
      </c>
      <c r="AV283" s="207">
        <v>5.7350868032478838E-2</v>
      </c>
      <c r="AW283" s="207">
        <v>0.41115363408822225</v>
      </c>
      <c r="AX283" s="207">
        <v>0.17917160123238077</v>
      </c>
      <c r="AY283" s="208">
        <v>8.4562499999999989</v>
      </c>
      <c r="AZ283" s="208">
        <v>5.8991930166139635E-2</v>
      </c>
      <c r="BA283" s="208">
        <v>5.3649883156650322</v>
      </c>
      <c r="BB283" s="208">
        <v>2.4861092654082824</v>
      </c>
    </row>
    <row r="284" spans="42:54" ht="16.5">
      <c r="AP284" s="193" cm="1">
        <f t="array" ref="AP284">SUM(($W$4:$W$900=W284)*($AO$4:$AO$900&lt;AO284))+1</f>
        <v>1</v>
      </c>
      <c r="AQ284" s="206" t="str">
        <f t="shared" si="5"/>
        <v>1</v>
      </c>
      <c r="AS284" s="194" t="s">
        <v>152</v>
      </c>
      <c r="AT284" s="195" t="s">
        <v>220</v>
      </c>
      <c r="AU284" s="194">
        <v>2</v>
      </c>
      <c r="AV284" s="207">
        <v>3.7579435001622905E-2</v>
      </c>
      <c r="AW284" s="207">
        <v>0.40515245304315117</v>
      </c>
      <c r="AX284" s="207">
        <v>0.19237408421352653</v>
      </c>
      <c r="AY284" s="208">
        <v>7.5968571428571421</v>
      </c>
      <c r="AZ284" s="208">
        <v>0.10899381541842863</v>
      </c>
      <c r="BA284" s="208">
        <v>5.1105989007307642</v>
      </c>
      <c r="BB284" s="208">
        <v>2.5091427751853632</v>
      </c>
    </row>
    <row r="285" spans="42:54" ht="16.5">
      <c r="AP285" s="193" cm="1">
        <f t="array" ref="AP285">SUM(($W$4:$W$900=W285)*($AO$4:$AO$900&lt;AO285))+1</f>
        <v>1</v>
      </c>
      <c r="AQ285" s="206" t="str">
        <f t="shared" si="5"/>
        <v>1</v>
      </c>
      <c r="AS285" s="194" t="s">
        <v>152</v>
      </c>
      <c r="AT285" s="195" t="s">
        <v>221</v>
      </c>
      <c r="AU285" s="194">
        <v>2</v>
      </c>
      <c r="AV285" s="207">
        <v>3.7646927214865102E-2</v>
      </c>
      <c r="AW285" s="207">
        <v>0.4783781533049512</v>
      </c>
      <c r="AX285" s="207">
        <v>0.2274910650987387</v>
      </c>
      <c r="AY285" s="208">
        <v>11.019545454545455</v>
      </c>
      <c r="AZ285" s="208">
        <v>1.6567419284391469</v>
      </c>
      <c r="BA285" s="208">
        <v>18.875912542036406</v>
      </c>
      <c r="BB285" s="208">
        <v>2.5297427759471121</v>
      </c>
    </row>
    <row r="286" spans="42:54" ht="16.5">
      <c r="AP286" s="193" cm="1">
        <f t="array" ref="AP286">SUM(($W$4:$W$900=W286)*($AO$4:$AO$900&lt;AO286))+1</f>
        <v>1</v>
      </c>
      <c r="AQ286" s="206" t="str">
        <f t="shared" si="5"/>
        <v>1</v>
      </c>
      <c r="AS286" s="194" t="s">
        <v>152</v>
      </c>
      <c r="AT286" s="195" t="s">
        <v>222</v>
      </c>
      <c r="AU286" s="194">
        <v>2</v>
      </c>
      <c r="AV286" s="207">
        <v>5.2828915885910495E-2</v>
      </c>
      <c r="AW286" s="207">
        <v>0.44482396260084106</v>
      </c>
      <c r="AX286" s="207">
        <v>0.26852462856473586</v>
      </c>
      <c r="AY286" s="208">
        <v>10.954333333333333</v>
      </c>
      <c r="AZ286" s="208">
        <v>4.5104920811545782E-2</v>
      </c>
      <c r="BA286" s="208">
        <v>12.907524838904017</v>
      </c>
      <c r="BB286" s="208">
        <v>2.3848254719518098</v>
      </c>
    </row>
    <row r="287" spans="42:54" ht="16.5">
      <c r="AP287" s="193" cm="1">
        <f t="array" ref="AP287">SUM(($W$4:$W$900=W287)*($AO$4:$AO$900&lt;AO287))+1</f>
        <v>1</v>
      </c>
      <c r="AQ287" s="206" t="str">
        <f t="shared" si="5"/>
        <v>1</v>
      </c>
      <c r="AS287" s="194" t="s">
        <v>152</v>
      </c>
      <c r="AT287" s="195" t="s">
        <v>223</v>
      </c>
      <c r="AU287" s="194">
        <v>2</v>
      </c>
      <c r="AV287" s="207">
        <v>3.8177025504472731E-2</v>
      </c>
      <c r="AW287" s="207">
        <v>0.42736200011067538</v>
      </c>
      <c r="AX287" s="207">
        <v>0.1696398053500289</v>
      </c>
      <c r="AY287" s="208">
        <v>10.7904</v>
      </c>
      <c r="AZ287" s="208">
        <v>5.4025415716569714E-2</v>
      </c>
      <c r="BA287" s="208">
        <v>11.62446861501525</v>
      </c>
      <c r="BB287" s="208">
        <v>2.1620292996380805</v>
      </c>
    </row>
    <row r="288" spans="42:54" ht="16.5">
      <c r="AP288" s="193" cm="1">
        <f t="array" ref="AP288">SUM(($W$4:$W$900=W288)*($AO$4:$AO$900&lt;AO288))+1</f>
        <v>1</v>
      </c>
      <c r="AQ288" s="206" t="str">
        <f t="shared" si="5"/>
        <v>1</v>
      </c>
      <c r="AS288" s="194" t="s">
        <v>152</v>
      </c>
      <c r="AT288" s="195" t="s">
        <v>99</v>
      </c>
      <c r="AU288" s="194">
        <v>2</v>
      </c>
      <c r="AV288" s="207">
        <v>0.14563753246925654</v>
      </c>
      <c r="AW288" s="207">
        <v>0.45393886063730265</v>
      </c>
      <c r="AX288" s="207">
        <v>0.18080443964967974</v>
      </c>
      <c r="AY288" s="208">
        <v>15.234999999999999</v>
      </c>
      <c r="AZ288" s="208">
        <v>0.35582669549752466</v>
      </c>
      <c r="BA288" s="208">
        <v>12.56513018475634</v>
      </c>
      <c r="BB288" s="208">
        <v>2.1963613219869074</v>
      </c>
    </row>
    <row r="289" spans="42:54" ht="16.5">
      <c r="AP289" s="193" cm="1">
        <f t="array" ref="AP289">SUM(($W$4:$W$900=W289)*($AO$4:$AO$900&lt;AO289))+1</f>
        <v>1</v>
      </c>
      <c r="AQ289" s="206" t="str">
        <f t="shared" si="5"/>
        <v>1</v>
      </c>
      <c r="AS289" s="194" t="s">
        <v>152</v>
      </c>
      <c r="AT289" s="195" t="s">
        <v>100</v>
      </c>
      <c r="AU289" s="194">
        <v>2</v>
      </c>
      <c r="AV289" s="207">
        <v>4.032832462238712E-2</v>
      </c>
      <c r="AW289" s="207">
        <v>0.45054406058270147</v>
      </c>
      <c r="AX289" s="207">
        <v>0.2015826208037603</v>
      </c>
      <c r="AY289" s="208">
        <v>9.5926037735849068</v>
      </c>
      <c r="AZ289" s="208">
        <v>0.43424662579576256</v>
      </c>
      <c r="BA289" s="208">
        <v>11.734847923459567</v>
      </c>
      <c r="BB289" s="208">
        <v>2.2803606084957191</v>
      </c>
    </row>
    <row r="290" spans="42:54" ht="16.5">
      <c r="AP290" s="193" cm="1">
        <f t="array" ref="AP290">SUM(($W$4:$W$900=W290)*($AO$4:$AO$900&lt;AO290))+1</f>
        <v>1</v>
      </c>
      <c r="AQ290" s="206" t="str">
        <f t="shared" si="5"/>
        <v>1</v>
      </c>
      <c r="AS290" s="194" t="s">
        <v>155</v>
      </c>
      <c r="AT290" s="195" t="s">
        <v>224</v>
      </c>
      <c r="AU290" s="194">
        <v>2</v>
      </c>
      <c r="AV290" s="207">
        <v>5.5244781612444595E-2</v>
      </c>
      <c r="AW290" s="207">
        <v>0.29894644838019319</v>
      </c>
      <c r="AX290" s="207">
        <v>0.14071467083564468</v>
      </c>
      <c r="AY290" s="208">
        <v>18.446999999999999</v>
      </c>
      <c r="AZ290" s="208">
        <v>5.9636091425918344E-2</v>
      </c>
      <c r="BA290" s="208">
        <v>15.525262467880744</v>
      </c>
      <c r="BB290" s="208">
        <v>2.7857593997281427</v>
      </c>
    </row>
    <row r="291" spans="42:54" ht="16.5">
      <c r="AP291" s="193" cm="1">
        <f t="array" ref="AP291">SUM(($W$4:$W$900=W291)*($AO$4:$AO$900&lt;AO291))+1</f>
        <v>1</v>
      </c>
      <c r="AQ291" s="206" t="str">
        <f t="shared" si="5"/>
        <v>1</v>
      </c>
      <c r="AS291" s="194" t="s">
        <v>155</v>
      </c>
      <c r="AT291" s="195" t="s">
        <v>225</v>
      </c>
      <c r="AU291" s="194">
        <v>2</v>
      </c>
      <c r="AV291" s="207">
        <v>5.4624264581052774E-2</v>
      </c>
      <c r="AW291" s="207">
        <v>0.38840585058085431</v>
      </c>
      <c r="AX291" s="207">
        <v>0.17356541962947303</v>
      </c>
      <c r="AY291" s="208">
        <v>14.654428571428573</v>
      </c>
      <c r="AZ291" s="208">
        <v>5.352728079957596</v>
      </c>
      <c r="BA291" s="208">
        <v>31.059525847638749</v>
      </c>
      <c r="BB291" s="208">
        <v>1.885646570041138</v>
      </c>
    </row>
    <row r="292" spans="42:54" ht="16.5">
      <c r="AP292" s="193" cm="1">
        <f t="array" ref="AP292">SUM(($W$4:$W$900=W292)*($AO$4:$AO$900&lt;AO292))+1</f>
        <v>1</v>
      </c>
      <c r="AQ292" s="206" t="str">
        <f t="shared" si="5"/>
        <v>1</v>
      </c>
      <c r="AS292" s="194" t="s">
        <v>155</v>
      </c>
      <c r="AT292" s="195" t="s">
        <v>226</v>
      </c>
      <c r="AU292" s="194">
        <v>2</v>
      </c>
      <c r="AV292" s="207">
        <v>0.10011537023588755</v>
      </c>
      <c r="AW292" s="207">
        <v>0.2972619582421217</v>
      </c>
      <c r="AX292" s="207">
        <v>0.12592459918076054</v>
      </c>
      <c r="AY292" s="208">
        <v>22.438000000000002</v>
      </c>
      <c r="AZ292" s="208">
        <v>2.9182989381404525E-2</v>
      </c>
      <c r="BA292" s="208">
        <v>6.332708695764782</v>
      </c>
      <c r="BB292" s="208">
        <v>2.5211374443847059</v>
      </c>
    </row>
    <row r="293" spans="42:54" ht="16.5">
      <c r="AP293" s="193" cm="1">
        <f t="array" ref="AP293">SUM(($W$4:$W$900=W293)*($AO$4:$AO$900&lt;AO293))+1</f>
        <v>1</v>
      </c>
      <c r="AQ293" s="206" t="str">
        <f t="shared" si="5"/>
        <v>1</v>
      </c>
      <c r="AS293" s="194" t="s">
        <v>155</v>
      </c>
      <c r="AT293" s="195" t="s">
        <v>98</v>
      </c>
      <c r="AU293" s="194">
        <v>2</v>
      </c>
      <c r="AV293" s="207">
        <v>4.8109925798022903E-2</v>
      </c>
      <c r="AW293" s="207">
        <v>0.30410048793240035</v>
      </c>
      <c r="AX293" s="207">
        <v>0.14713124787259768</v>
      </c>
      <c r="AY293" s="208">
        <v>18.330399999999997</v>
      </c>
      <c r="AZ293" s="208">
        <v>0.21572695957563504</v>
      </c>
      <c r="BA293" s="208">
        <v>11.119495941670708</v>
      </c>
      <c r="BB293" s="208">
        <v>2.7903103438790824</v>
      </c>
    </row>
    <row r="294" spans="42:54" ht="16.5">
      <c r="AP294" s="193" cm="1">
        <f t="array" ref="AP294">SUM(($W$4:$W$900=W294)*($AO$4:$AO$900&lt;AO294))+1</f>
        <v>1</v>
      </c>
      <c r="AQ294" s="206" t="str">
        <f t="shared" si="5"/>
        <v>1</v>
      </c>
      <c r="AS294" s="194" t="s">
        <v>155</v>
      </c>
      <c r="AT294" s="195" t="s">
        <v>99</v>
      </c>
      <c r="AU294" s="194">
        <v>2</v>
      </c>
      <c r="AV294" s="207">
        <v>0.19144535520719946</v>
      </c>
      <c r="AW294" s="207">
        <v>0.34943711067089106</v>
      </c>
      <c r="AX294" s="207">
        <v>0.1860912502345641</v>
      </c>
      <c r="AY294" s="208">
        <v>16.7715</v>
      </c>
      <c r="AZ294" s="208">
        <v>0.26743652728320588</v>
      </c>
      <c r="BA294" s="208">
        <v>13.059817082329888</v>
      </c>
      <c r="BB294" s="208">
        <v>2.4084603885595284</v>
      </c>
    </row>
    <row r="295" spans="42:54" ht="16.5">
      <c r="AP295" s="193" cm="1">
        <f t="array" ref="AP295">SUM(($W$4:$W$900=W295)*($AO$4:$AO$900&lt;AO295))+1</f>
        <v>1</v>
      </c>
      <c r="AQ295" s="206" t="str">
        <f t="shared" si="5"/>
        <v>1</v>
      </c>
      <c r="AS295" s="194" t="s">
        <v>155</v>
      </c>
      <c r="AT295" s="195" t="s">
        <v>100</v>
      </c>
      <c r="AU295" s="194">
        <v>2</v>
      </c>
      <c r="AV295" s="207">
        <v>5.8998353581267204E-2</v>
      </c>
      <c r="AW295" s="207">
        <v>0.33160113592546453</v>
      </c>
      <c r="AX295" s="207">
        <v>0.14886934155368145</v>
      </c>
      <c r="AY295" s="208">
        <v>17.306348837209296</v>
      </c>
      <c r="AZ295" s="208">
        <v>1.253261917042285</v>
      </c>
      <c r="BA295" s="208">
        <v>17.829259943082825</v>
      </c>
      <c r="BB295" s="208">
        <v>2.5020287677781732</v>
      </c>
    </row>
    <row r="296" spans="42:54" ht="16.5">
      <c r="AP296" s="193" cm="1">
        <f t="array" ref="AP296">SUM(($W$4:$W$900=W296)*($AO$4:$AO$900&lt;AO296))+1</f>
        <v>1</v>
      </c>
      <c r="AQ296" s="206" t="str">
        <f t="shared" si="5"/>
        <v>1</v>
      </c>
      <c r="AS296" s="194" t="s">
        <v>150</v>
      </c>
      <c r="AT296" s="195" t="s">
        <v>227</v>
      </c>
      <c r="AU296" s="194">
        <v>2</v>
      </c>
      <c r="AV296" s="207">
        <v>3.8056229966817567E-2</v>
      </c>
      <c r="AW296" s="207">
        <v>0.34953174531590775</v>
      </c>
      <c r="AX296" s="207">
        <v>0.15952026898654798</v>
      </c>
      <c r="AY296" s="208">
        <v>9.2325217391304335</v>
      </c>
      <c r="AZ296" s="208">
        <v>0.17812956994031237</v>
      </c>
      <c r="BA296" s="208">
        <v>15.500416047806123</v>
      </c>
      <c r="BB296" s="208">
        <v>2.0059591835567931</v>
      </c>
    </row>
    <row r="297" spans="42:54" ht="16.5">
      <c r="AP297" s="193" cm="1">
        <f t="array" ref="AP297">SUM(($W$4:$W$900=W297)*($AO$4:$AO$900&lt;AO297))+1</f>
        <v>1</v>
      </c>
      <c r="AQ297" s="206" t="str">
        <f t="shared" si="5"/>
        <v>1</v>
      </c>
      <c r="AS297" s="194" t="s">
        <v>150</v>
      </c>
      <c r="AT297" s="195" t="s">
        <v>228</v>
      </c>
      <c r="AU297" s="194">
        <v>2</v>
      </c>
      <c r="AV297" s="207">
        <v>9.8294512956954294E-2</v>
      </c>
      <c r="AW297" s="207">
        <v>0.33368057574584709</v>
      </c>
      <c r="AX297" s="207">
        <v>0.2346252748894733</v>
      </c>
      <c r="AY297" s="208">
        <v>8.5888749999999998</v>
      </c>
      <c r="AZ297" s="208">
        <v>7.6124075282795509E-2</v>
      </c>
      <c r="BA297" s="208">
        <v>7.1257571898645367</v>
      </c>
      <c r="BB297" s="208">
        <v>2.5627380049942032</v>
      </c>
    </row>
    <row r="298" spans="42:54" ht="16.5">
      <c r="AP298" s="193" cm="1">
        <f t="array" ref="AP298">SUM(($W$4:$W$900=W298)*($AO$4:$AO$900&lt;AO298))+1</f>
        <v>1</v>
      </c>
      <c r="AQ298" s="206" t="str">
        <f t="shared" si="5"/>
        <v>1</v>
      </c>
      <c r="AS298" s="194" t="s">
        <v>150</v>
      </c>
      <c r="AT298" s="195" t="s">
        <v>229</v>
      </c>
      <c r="AU298" s="194">
        <v>2</v>
      </c>
      <c r="AV298" s="207">
        <v>7.9837140409884405E-2</v>
      </c>
      <c r="AW298" s="207">
        <v>0.28029639502847409</v>
      </c>
      <c r="AX298" s="207">
        <v>0.2893465051436882</v>
      </c>
      <c r="AY298" s="208">
        <v>7.5019999999999998</v>
      </c>
      <c r="AZ298" s="208">
        <v>0.62426430451712667</v>
      </c>
      <c r="BA298" s="208">
        <v>7.3444695426439948</v>
      </c>
      <c r="BB298" s="208">
        <v>2.7923767551328185</v>
      </c>
    </row>
    <row r="299" spans="42:54" ht="16.5">
      <c r="AP299" s="193" cm="1">
        <f t="array" ref="AP299">SUM(($W$4:$W$900=W299)*($AO$4:$AO$900&lt;AO299))+1</f>
        <v>1</v>
      </c>
      <c r="AQ299" s="206" t="str">
        <f t="shared" si="5"/>
        <v>1</v>
      </c>
      <c r="AS299" s="194" t="s">
        <v>150</v>
      </c>
      <c r="AT299" s="195" t="s">
        <v>230</v>
      </c>
      <c r="AU299" s="194">
        <v>2</v>
      </c>
      <c r="AV299" s="207">
        <v>6.4456265322870313E-2</v>
      </c>
      <c r="AW299" s="207">
        <v>0.30734900948396471</v>
      </c>
      <c r="AX299" s="207">
        <v>0.2111371482122</v>
      </c>
      <c r="AY299" s="208">
        <v>6.6630000000000003</v>
      </c>
      <c r="AZ299" s="208">
        <v>0.9323552101041811</v>
      </c>
      <c r="BA299" s="208">
        <v>3.959559151771554</v>
      </c>
      <c r="BB299" s="208">
        <v>2.3335956155808879</v>
      </c>
    </row>
    <row r="300" spans="42:54" ht="16.5">
      <c r="AP300" s="193" cm="1">
        <f t="array" ref="AP300">SUM(($W$4:$W$900=W300)*($AO$4:$AO$900&lt;AO300))+1</f>
        <v>1</v>
      </c>
      <c r="AQ300" s="206" t="str">
        <f t="shared" si="5"/>
        <v>1</v>
      </c>
      <c r="AS300" s="194" t="s">
        <v>150</v>
      </c>
      <c r="AT300" s="195" t="s">
        <v>100</v>
      </c>
      <c r="AU300" s="194">
        <v>2</v>
      </c>
      <c r="AV300" s="207">
        <v>5.9919703433752712E-2</v>
      </c>
      <c r="AW300" s="207">
        <v>0.33030318549837862</v>
      </c>
      <c r="AX300" s="207">
        <v>0.20254715715528634</v>
      </c>
      <c r="AY300" s="208">
        <v>8.55179069767442</v>
      </c>
      <c r="AZ300" s="208">
        <v>0.30683946209563295</v>
      </c>
      <c r="BA300" s="208">
        <v>11.279109579695227</v>
      </c>
      <c r="BB300" s="208">
        <v>2.2463794873880123</v>
      </c>
    </row>
    <row r="301" spans="42:54" ht="16.5">
      <c r="AP301" s="193" cm="1">
        <f t="array" ref="AP301">SUM(($W$4:$W$900=W301)*($AO$4:$AO$900&lt;AO301))+1</f>
        <v>1</v>
      </c>
      <c r="AQ301" s="206" t="str">
        <f t="shared" si="5"/>
        <v>1</v>
      </c>
      <c r="AS301" s="194" t="s">
        <v>142</v>
      </c>
      <c r="AT301" s="195" t="s">
        <v>231</v>
      </c>
      <c r="AU301" s="194">
        <v>2</v>
      </c>
      <c r="AV301" s="207">
        <v>5.9884174704471785E-2</v>
      </c>
      <c r="AW301" s="207">
        <v>0.36297272711015599</v>
      </c>
      <c r="AX301" s="207">
        <v>0.18964791494465918</v>
      </c>
      <c r="AY301" s="208">
        <v>13.50311764705882</v>
      </c>
      <c r="AZ301" s="208">
        <v>0.18473475652640378</v>
      </c>
      <c r="BA301" s="208">
        <v>8.3772626470200411</v>
      </c>
      <c r="BB301" s="208">
        <v>1.8240313740769931</v>
      </c>
    </row>
    <row r="302" spans="42:54" ht="16.5">
      <c r="AP302" s="193" cm="1">
        <f t="array" ref="AP302">SUM(($W$4:$W$900=W302)*($AO$4:$AO$900&lt;AO302))+1</f>
        <v>1</v>
      </c>
      <c r="AQ302" s="206" t="str">
        <f t="shared" si="5"/>
        <v>1</v>
      </c>
      <c r="AS302" s="194" t="s">
        <v>142</v>
      </c>
      <c r="AT302" s="195" t="s">
        <v>232</v>
      </c>
      <c r="AU302" s="194">
        <v>2</v>
      </c>
      <c r="AV302" s="207">
        <v>5.5857798654191555E-2</v>
      </c>
      <c r="AW302" s="207">
        <v>0.36725496298422677</v>
      </c>
      <c r="AX302" s="207">
        <v>0.18725475495163699</v>
      </c>
      <c r="AY302" s="208">
        <v>13.269827586206898</v>
      </c>
      <c r="AZ302" s="208">
        <v>0.30903902100820285</v>
      </c>
      <c r="BA302" s="208">
        <v>12.356655459042269</v>
      </c>
      <c r="BB302" s="208">
        <v>1.8316460248563078</v>
      </c>
    </row>
    <row r="303" spans="42:54" ht="16.5">
      <c r="AP303" s="193" cm="1">
        <f t="array" ref="AP303">SUM(($W$4:$W$900=W303)*($AO$4:$AO$900&lt;AO303))+1</f>
        <v>1</v>
      </c>
      <c r="AQ303" s="206" t="str">
        <f t="shared" si="5"/>
        <v>1</v>
      </c>
      <c r="AS303" s="194" t="s">
        <v>142</v>
      </c>
      <c r="AT303" s="195" t="s">
        <v>233</v>
      </c>
      <c r="AU303" s="194">
        <v>2</v>
      </c>
      <c r="AV303" s="207">
        <v>5.4841592350318914E-2</v>
      </c>
      <c r="AW303" s="207">
        <v>0.26227029699980975</v>
      </c>
      <c r="AX303" s="207">
        <v>0.2227808719972327</v>
      </c>
      <c r="AY303" s="208">
        <v>9.2143333333333342</v>
      </c>
      <c r="AZ303" s="208">
        <v>6.8337690796697145E-2</v>
      </c>
      <c r="BA303" s="208">
        <v>6.8020408660855338</v>
      </c>
      <c r="BB303" s="208">
        <v>2.1830830102283567</v>
      </c>
    </row>
    <row r="304" spans="42:54" ht="16.5">
      <c r="AP304" s="193" cm="1">
        <f t="array" ref="AP304">SUM(($W$4:$W$900=W304)*($AO$4:$AO$900&lt;AO304))+1</f>
        <v>1</v>
      </c>
      <c r="AQ304" s="206" t="str">
        <f t="shared" si="5"/>
        <v>1</v>
      </c>
      <c r="AS304" s="194" t="s">
        <v>142</v>
      </c>
      <c r="AT304" s="195" t="s">
        <v>99</v>
      </c>
      <c r="AU304" s="194">
        <v>2</v>
      </c>
      <c r="AV304" s="207">
        <v>0.10931405477328207</v>
      </c>
      <c r="AW304" s="207">
        <v>0.3747289986884228</v>
      </c>
      <c r="AX304" s="207">
        <v>0.18804428899729872</v>
      </c>
      <c r="AY304" s="208">
        <v>13.442</v>
      </c>
      <c r="AZ304" s="208">
        <v>0.47247308793291132</v>
      </c>
      <c r="BA304" s="208">
        <v>13.134751844534934</v>
      </c>
      <c r="BB304" s="208">
        <v>1.7992337859587877</v>
      </c>
    </row>
    <row r="305" spans="42:54" ht="16.5">
      <c r="AP305" s="193" cm="1">
        <f t="array" ref="AP305">SUM(($W$4:$W$900=W305)*($AO$4:$AO$900&lt;AO305))+1</f>
        <v>1</v>
      </c>
      <c r="AQ305" s="206" t="str">
        <f t="shared" si="5"/>
        <v>1</v>
      </c>
      <c r="AS305" s="194" t="s">
        <v>142</v>
      </c>
      <c r="AT305" s="195" t="s">
        <v>100</v>
      </c>
      <c r="AU305" s="194">
        <v>2</v>
      </c>
      <c r="AV305" s="207">
        <v>5.7925636431370907E-2</v>
      </c>
      <c r="AW305" s="207">
        <v>0.35531658792639387</v>
      </c>
      <c r="AX305" s="207">
        <v>0.19401281973974993</v>
      </c>
      <c r="AY305" s="208">
        <v>12.89903703703704</v>
      </c>
      <c r="AZ305" s="208">
        <v>0.23147759148636943</v>
      </c>
      <c r="BA305" s="208">
        <v>10.178423916034095</v>
      </c>
      <c r="BB305" s="208">
        <v>1.879805556621881</v>
      </c>
    </row>
    <row r="306" spans="42:54" ht="16.5">
      <c r="AP306" s="193" cm="1">
        <f t="array" ref="AP306">SUM(($W$4:$W$900=W306)*($AO$4:$AO$900&lt;AO306))+1</f>
        <v>1</v>
      </c>
      <c r="AQ306" s="206" t="str">
        <f t="shared" si="5"/>
        <v>1</v>
      </c>
      <c r="AS306" s="194" t="s">
        <v>160</v>
      </c>
      <c r="AT306" s="195" t="s">
        <v>234</v>
      </c>
      <c r="AU306" s="194">
        <v>2</v>
      </c>
      <c r="AV306" s="207">
        <v>3.2553294296128139E-2</v>
      </c>
      <c r="AW306" s="207">
        <v>0.33904040869385915</v>
      </c>
      <c r="AX306" s="207">
        <v>0.16660796772768635</v>
      </c>
      <c r="AY306" s="208">
        <v>9.5194210526315803</v>
      </c>
      <c r="AZ306" s="208">
        <v>0.58137638314419515</v>
      </c>
      <c r="BA306" s="208">
        <v>11.024027019916039</v>
      </c>
      <c r="BB306" s="208">
        <v>1.9055097005421819</v>
      </c>
    </row>
    <row r="307" spans="42:54" ht="16.5">
      <c r="AP307" s="193" cm="1">
        <f t="array" ref="AP307">SUM(($W$4:$W$900=W307)*($AO$4:$AO$900&lt;AO307))+1</f>
        <v>1</v>
      </c>
      <c r="AQ307" s="206" t="str">
        <f t="shared" si="5"/>
        <v>1</v>
      </c>
      <c r="AS307" s="194" t="s">
        <v>160</v>
      </c>
      <c r="AT307" s="195" t="s">
        <v>235</v>
      </c>
      <c r="AU307" s="194">
        <v>2</v>
      </c>
      <c r="AV307" s="207">
        <v>3.3042808608129193E-2</v>
      </c>
      <c r="AW307" s="207">
        <v>0.36811611885317985</v>
      </c>
      <c r="AX307" s="207">
        <v>0.19107931669429748</v>
      </c>
      <c r="AY307" s="208">
        <v>11.133904761904763</v>
      </c>
      <c r="AZ307" s="208">
        <v>0.32671708561758378</v>
      </c>
      <c r="BA307" s="208">
        <v>10.922163322949602</v>
      </c>
      <c r="BB307" s="208">
        <v>1.7639413167958262</v>
      </c>
    </row>
    <row r="308" spans="42:54" ht="16.5">
      <c r="AP308" s="193" cm="1">
        <f t="array" ref="AP308">SUM(($W$4:$W$900=W308)*($AO$4:$AO$900&lt;AO308))+1</f>
        <v>1</v>
      </c>
      <c r="AQ308" s="206" t="str">
        <f t="shared" si="5"/>
        <v>1</v>
      </c>
      <c r="AS308" s="194" t="s">
        <v>160</v>
      </c>
      <c r="AT308" s="195" t="s">
        <v>236</v>
      </c>
      <c r="AU308" s="194">
        <v>2</v>
      </c>
      <c r="AV308" s="207">
        <v>4.4200964084490729E-2</v>
      </c>
      <c r="AW308" s="207">
        <v>0.30892740240981137</v>
      </c>
      <c r="AX308" s="207">
        <v>0.214451590929021</v>
      </c>
      <c r="AY308" s="208">
        <v>8.3656956521739119</v>
      </c>
      <c r="AZ308" s="208">
        <v>0.28026345605659686</v>
      </c>
      <c r="BA308" s="208">
        <v>10.156547459308173</v>
      </c>
      <c r="BB308" s="208">
        <v>2.7064353788485458</v>
      </c>
    </row>
    <row r="309" spans="42:54" ht="16.5">
      <c r="AP309" s="193" cm="1">
        <f t="array" ref="AP309">SUM(($W$4:$W$900=W309)*($AO$4:$AO$900&lt;AO309))+1</f>
        <v>1</v>
      </c>
      <c r="AQ309" s="206" t="str">
        <f t="shared" si="5"/>
        <v>1</v>
      </c>
      <c r="AS309" s="194" t="s">
        <v>160</v>
      </c>
      <c r="AT309" s="195" t="s">
        <v>237</v>
      </c>
      <c r="AU309" s="194">
        <v>2</v>
      </c>
      <c r="AV309" s="207">
        <v>4.0578812092038362E-2</v>
      </c>
      <c r="AW309" s="207">
        <v>0.35915599887327254</v>
      </c>
      <c r="AX309" s="207">
        <v>0.22543387731913814</v>
      </c>
      <c r="AY309" s="208">
        <v>9.6395833333333343</v>
      </c>
      <c r="AZ309" s="208">
        <v>4.9637545648920672E-2</v>
      </c>
      <c r="BA309" s="208">
        <v>9.58600281571956</v>
      </c>
      <c r="BB309" s="208">
        <v>2.6389290533219261</v>
      </c>
    </row>
    <row r="310" spans="42:54" ht="16.5">
      <c r="AP310" s="193" cm="1">
        <f t="array" ref="AP310">SUM(($W$4:$W$900=W310)*($AO$4:$AO$900&lt;AO310))+1</f>
        <v>1</v>
      </c>
      <c r="AQ310" s="206" t="str">
        <f t="shared" si="5"/>
        <v>1</v>
      </c>
      <c r="AS310" s="194" t="s">
        <v>160</v>
      </c>
      <c r="AT310" s="195" t="s">
        <v>238</v>
      </c>
      <c r="AU310" s="194">
        <v>2</v>
      </c>
      <c r="AV310" s="207">
        <v>2.667163260194904E-2</v>
      </c>
      <c r="AW310" s="207">
        <v>0.35093131636657721</v>
      </c>
      <c r="AX310" s="207">
        <v>0.1752365767456151</v>
      </c>
      <c r="AY310" s="208">
        <v>9.2013809523809513</v>
      </c>
      <c r="AZ310" s="208">
        <v>8.3492763583953383E-2</v>
      </c>
      <c r="BA310" s="208">
        <v>5.7511780092240832</v>
      </c>
      <c r="BB310" s="208">
        <v>2.1392275059005006</v>
      </c>
    </row>
    <row r="311" spans="42:54" ht="16.5">
      <c r="AP311" s="193" cm="1">
        <f t="array" ref="AP311">SUM(($W$4:$W$900=W311)*($AO$4:$AO$900&lt;AO311))+1</f>
        <v>1</v>
      </c>
      <c r="AQ311" s="206" t="str">
        <f t="shared" si="5"/>
        <v>1</v>
      </c>
      <c r="AS311" s="194" t="s">
        <v>160</v>
      </c>
      <c r="AT311" s="195" t="s">
        <v>239</v>
      </c>
      <c r="AU311" s="194">
        <v>2</v>
      </c>
      <c r="AV311" s="207">
        <v>3.1919646797192301E-2</v>
      </c>
      <c r="AW311" s="207">
        <v>0.34452662900397663</v>
      </c>
      <c r="AX311" s="207">
        <v>0.1989650455468237</v>
      </c>
      <c r="AY311" s="208">
        <v>9.8865333333333307</v>
      </c>
      <c r="AZ311" s="208">
        <v>0.15560425320329763</v>
      </c>
      <c r="BA311" s="208">
        <v>14.294751439363655</v>
      </c>
      <c r="BB311" s="208">
        <v>2.1713847276172298</v>
      </c>
    </row>
    <row r="312" spans="42:54" ht="16.5">
      <c r="AP312" s="193" cm="1">
        <f t="array" ref="AP312">SUM(($W$4:$W$900=W312)*($AO$4:$AO$900&lt;AO312))+1</f>
        <v>1</v>
      </c>
      <c r="AQ312" s="206" t="str">
        <f t="shared" si="5"/>
        <v>1</v>
      </c>
      <c r="AS312" s="194" t="s">
        <v>160</v>
      </c>
      <c r="AT312" s="195" t="s">
        <v>240</v>
      </c>
      <c r="AU312" s="194">
        <v>2</v>
      </c>
      <c r="AV312" s="207">
        <v>2.8879531515971626E-2</v>
      </c>
      <c r="AW312" s="207">
        <v>0.3266570723775683</v>
      </c>
      <c r="AX312" s="207">
        <v>0.20627632433989873</v>
      </c>
      <c r="AY312" s="208">
        <v>9.5093333333333341</v>
      </c>
      <c r="AZ312" s="208">
        <v>0.22071566704369167</v>
      </c>
      <c r="BA312" s="208">
        <v>5.5880256263678572</v>
      </c>
      <c r="BB312" s="208">
        <v>2.882607330884595</v>
      </c>
    </row>
    <row r="313" spans="42:54" ht="16.5">
      <c r="AP313" s="193" cm="1">
        <f t="array" ref="AP313">SUM(($W$4:$W$900=W313)*($AO$4:$AO$900&lt;AO313))+1</f>
        <v>1</v>
      </c>
      <c r="AQ313" s="206" t="str">
        <f t="shared" si="5"/>
        <v>1</v>
      </c>
      <c r="AS313" s="194" t="s">
        <v>160</v>
      </c>
      <c r="AT313" s="195" t="s">
        <v>99</v>
      </c>
      <c r="AU313" s="194">
        <v>2</v>
      </c>
      <c r="AV313" s="207">
        <v>5.4032802329195467E-2</v>
      </c>
      <c r="AW313" s="207">
        <v>0.33744429152726202</v>
      </c>
      <c r="AX313" s="207">
        <v>0.19619686493067628</v>
      </c>
      <c r="AY313" s="208">
        <v>8.7622500000000016</v>
      </c>
      <c r="AZ313" s="208">
        <v>0.27282514470408431</v>
      </c>
      <c r="BA313" s="208">
        <v>16.927020934466448</v>
      </c>
      <c r="BB313" s="208">
        <v>2.4739824614844648</v>
      </c>
    </row>
    <row r="314" spans="42:54" ht="16.5">
      <c r="AP314" s="193" cm="1">
        <f t="array" ref="AP314">SUM(($W$4:$W$900=W314)*($AO$4:$AO$900&lt;AO314))+1</f>
        <v>1</v>
      </c>
      <c r="AQ314" s="206" t="str">
        <f t="shared" si="5"/>
        <v>1</v>
      </c>
      <c r="AS314" s="194" t="s">
        <v>160</v>
      </c>
      <c r="AT314" s="195" t="s">
        <v>100</v>
      </c>
      <c r="AU314" s="194">
        <v>2</v>
      </c>
      <c r="AV314" s="207">
        <v>3.4563253297744984E-2</v>
      </c>
      <c r="AW314" s="207">
        <v>0.34231514926818896</v>
      </c>
      <c r="AX314" s="207">
        <v>0.19508863216431813</v>
      </c>
      <c r="AY314" s="208">
        <v>9.55586290322581</v>
      </c>
      <c r="AZ314" s="208">
        <v>0.25976204577737816</v>
      </c>
      <c r="BA314" s="208">
        <v>9.9405536533257663</v>
      </c>
      <c r="BB314" s="208">
        <v>2.2061406277959152</v>
      </c>
    </row>
    <row r="315" spans="42:54" ht="16.5">
      <c r="AP315" s="193" cm="1">
        <f t="array" ref="AP315">SUM(($W$4:$W$900=W315)*($AO$4:$AO$900&lt;AO315))+1</f>
        <v>1</v>
      </c>
      <c r="AQ315" s="206" t="str">
        <f t="shared" si="5"/>
        <v>1</v>
      </c>
      <c r="AS315" s="194" t="s">
        <v>146</v>
      </c>
      <c r="AT315" s="195" t="s">
        <v>241</v>
      </c>
      <c r="AU315" s="194">
        <v>2</v>
      </c>
      <c r="AV315" s="207">
        <v>5.5331940466902346E-2</v>
      </c>
      <c r="AW315" s="207">
        <v>0.35221626435422654</v>
      </c>
      <c r="AX315" s="207">
        <v>0.23592344461225537</v>
      </c>
      <c r="AY315" s="208">
        <v>11.031857142857143</v>
      </c>
      <c r="AZ315" s="208">
        <v>4.8494027669528338E-2</v>
      </c>
      <c r="BA315" s="208">
        <v>6.8425073041704483</v>
      </c>
      <c r="BB315" s="208">
        <v>3.0914526626606849</v>
      </c>
    </row>
    <row r="316" spans="42:54" ht="16.5">
      <c r="AP316" s="193" cm="1">
        <f t="array" ref="AP316">SUM(($W$4:$W$900=W316)*($AO$4:$AO$900&lt;AO316))+1</f>
        <v>1</v>
      </c>
      <c r="AQ316" s="206" t="str">
        <f t="shared" si="5"/>
        <v>1</v>
      </c>
      <c r="AS316" s="194" t="s">
        <v>146</v>
      </c>
      <c r="AT316" s="195" t="s">
        <v>242</v>
      </c>
      <c r="AU316" s="194">
        <v>2</v>
      </c>
      <c r="AV316" s="207">
        <v>4.9410459253645088E-2</v>
      </c>
      <c r="AW316" s="207">
        <v>0.33873682336338778</v>
      </c>
      <c r="AX316" s="207">
        <v>0.19850894799842991</v>
      </c>
      <c r="AY316" s="208">
        <v>8.5033750000000001</v>
      </c>
      <c r="AZ316" s="208">
        <v>5.6384879359168423E-2</v>
      </c>
      <c r="BA316" s="208">
        <v>2.4348016086913638</v>
      </c>
      <c r="BB316" s="208">
        <v>2.7146954853401191</v>
      </c>
    </row>
    <row r="317" spans="42:54" ht="16.5">
      <c r="AP317" s="193" cm="1">
        <f t="array" ref="AP317">SUM(($W$4:$W$900=W317)*($AO$4:$AO$900&lt;AO317))+1</f>
        <v>1</v>
      </c>
      <c r="AQ317" s="206" t="str">
        <f t="shared" si="5"/>
        <v>1</v>
      </c>
      <c r="AS317" s="194" t="s">
        <v>146</v>
      </c>
      <c r="AT317" s="195" t="s">
        <v>243</v>
      </c>
      <c r="AU317" s="194">
        <v>2</v>
      </c>
      <c r="AV317" s="207">
        <v>3.0197313016665665E-2</v>
      </c>
      <c r="AW317" s="207">
        <v>0.38087994578296908</v>
      </c>
      <c r="AX317" s="207">
        <v>0.15411305892021021</v>
      </c>
      <c r="AY317" s="208">
        <v>7.2772499999999996</v>
      </c>
      <c r="AZ317" s="208">
        <v>1.795666285117509E-2</v>
      </c>
      <c r="BA317" s="208">
        <v>2.6934994276762634</v>
      </c>
      <c r="BB317" s="208">
        <v>1.6731463582276698</v>
      </c>
    </row>
    <row r="318" spans="42:54" ht="16.5">
      <c r="AP318" s="193" cm="1">
        <f t="array" ref="AP318">SUM(($W$4:$W$900=W318)*($AO$4:$AO$900&lt;AO318))+1</f>
        <v>1</v>
      </c>
      <c r="AQ318" s="206" t="str">
        <f t="shared" si="5"/>
        <v>1</v>
      </c>
      <c r="AS318" s="194" t="s">
        <v>146</v>
      </c>
      <c r="AT318" s="195" t="s">
        <v>244</v>
      </c>
      <c r="AU318" s="194">
        <v>2</v>
      </c>
      <c r="AV318" s="207">
        <v>3.2163508195480549E-2</v>
      </c>
      <c r="AW318" s="207">
        <v>0.37673253434316273</v>
      </c>
      <c r="AX318" s="207">
        <v>0.18099030273009581</v>
      </c>
      <c r="AY318" s="208">
        <v>7.9959999999999996</v>
      </c>
      <c r="AZ318" s="208">
        <v>7.9381711723726239E-2</v>
      </c>
      <c r="BA318" s="208">
        <v>2.2861932976433157</v>
      </c>
      <c r="BB318" s="208">
        <v>2.5742242042907413</v>
      </c>
    </row>
    <row r="319" spans="42:54" ht="16.5">
      <c r="AP319" s="193" cm="1">
        <f t="array" ref="AP319">SUM(($W$4:$W$900=W319)*($AO$4:$AO$900&lt;AO319))+1</f>
        <v>1</v>
      </c>
      <c r="AQ319" s="206" t="str">
        <f t="shared" si="5"/>
        <v>1</v>
      </c>
      <c r="AS319" s="194" t="s">
        <v>146</v>
      </c>
      <c r="AT319" s="195" t="s">
        <v>245</v>
      </c>
      <c r="AU319" s="194">
        <v>2</v>
      </c>
      <c r="AV319" s="207">
        <v>4.9400926036987244E-2</v>
      </c>
      <c r="AW319" s="207">
        <v>0.37079114086245141</v>
      </c>
      <c r="AX319" s="207">
        <v>0.13235559808741609</v>
      </c>
      <c r="AY319" s="208">
        <v>5.8185714285714285</v>
      </c>
      <c r="AZ319" s="208">
        <v>0.11248351112244993</v>
      </c>
      <c r="BA319" s="208">
        <v>2.7103169822837936</v>
      </c>
      <c r="BB319" s="208">
        <v>2.4001662814321589</v>
      </c>
    </row>
    <row r="320" spans="42:54" ht="16.5">
      <c r="AP320" s="193" cm="1">
        <f t="array" ref="AP320">SUM(($W$4:$W$900=W320)*($AO$4:$AO$900&lt;AO320))+1</f>
        <v>1</v>
      </c>
      <c r="AQ320" s="206" t="str">
        <f t="shared" si="5"/>
        <v>1</v>
      </c>
      <c r="AS320" s="194" t="s">
        <v>146</v>
      </c>
      <c r="AT320" s="195" t="s">
        <v>246</v>
      </c>
      <c r="AU320" s="194">
        <v>2</v>
      </c>
      <c r="AV320" s="207">
        <v>5.5142272637878798E-2</v>
      </c>
      <c r="AW320" s="207">
        <v>0.36680862865692382</v>
      </c>
      <c r="AX320" s="207">
        <v>0.14542764481419815</v>
      </c>
      <c r="AY320" s="208">
        <v>10.978399999999999</v>
      </c>
      <c r="AZ320" s="208">
        <v>9.2145730966879197E-2</v>
      </c>
      <c r="BA320" s="208">
        <v>4.3742120523689119</v>
      </c>
      <c r="BB320" s="208">
        <v>2.926949985888033</v>
      </c>
    </row>
    <row r="321" spans="42:54" ht="16.5">
      <c r="AP321" s="193" cm="1">
        <f t="array" ref="AP321">SUM(($W$4:$W$900=W321)*($AO$4:$AO$900&lt;AO321))+1</f>
        <v>1</v>
      </c>
      <c r="AQ321" s="206" t="str">
        <f t="shared" si="5"/>
        <v>1</v>
      </c>
      <c r="AS321" s="194" t="s">
        <v>146</v>
      </c>
      <c r="AT321" s="195" t="s">
        <v>100</v>
      </c>
      <c r="AU321" s="194">
        <v>2</v>
      </c>
      <c r="AV321" s="207">
        <v>4.5877835843337322E-2</v>
      </c>
      <c r="AW321" s="207">
        <v>0.35805976775791931</v>
      </c>
      <c r="AX321" s="207">
        <v>0.18095915484571667</v>
      </c>
      <c r="AY321" s="208">
        <v>8.4915106382978696</v>
      </c>
      <c r="AZ321" s="208">
        <v>6.2856013566153876E-2</v>
      </c>
      <c r="BA321" s="208">
        <v>3.3326920035022849</v>
      </c>
      <c r="BB321" s="208">
        <v>2.4974079196668493</v>
      </c>
    </row>
    <row r="322" spans="42:54" ht="16.5">
      <c r="AP322" s="193" cm="1">
        <f t="array" ref="AP322">SUM(($W$4:$W$900=W322)*($AO$4:$AO$900&lt;AO322))+1</f>
        <v>1</v>
      </c>
      <c r="AQ322" s="206" t="str">
        <f t="shared" si="5"/>
        <v>1</v>
      </c>
      <c r="AS322" s="194" t="s">
        <v>165</v>
      </c>
      <c r="AT322" s="195" t="s">
        <v>247</v>
      </c>
      <c r="AU322" s="194">
        <v>2</v>
      </c>
      <c r="AV322" s="207">
        <v>2.248448452233542E-2</v>
      </c>
      <c r="AW322" s="207">
        <v>0.30786230624818606</v>
      </c>
      <c r="AX322" s="207">
        <v>0.17274738668989703</v>
      </c>
      <c r="AY322" s="208">
        <v>9.5589999999999993</v>
      </c>
      <c r="AZ322" s="208">
        <v>5.8210768942359395E-2</v>
      </c>
      <c r="BA322" s="208">
        <v>8.6207376862256062</v>
      </c>
      <c r="BB322" s="208">
        <v>3.0139433670235865</v>
      </c>
    </row>
    <row r="323" spans="42:54" ht="16.5">
      <c r="AP323" s="193" cm="1">
        <f t="array" ref="AP323">SUM(($W$4:$W$900=W323)*($AO$4:$AO$900&lt;AO323))+1</f>
        <v>1</v>
      </c>
      <c r="AQ323" s="206" t="str">
        <f t="shared" si="5"/>
        <v>1</v>
      </c>
      <c r="AS323" s="194" t="s">
        <v>165</v>
      </c>
      <c r="AT323" s="195" t="s">
        <v>248</v>
      </c>
      <c r="AU323" s="194">
        <v>2</v>
      </c>
      <c r="AV323" s="207">
        <v>2.4912102187369493E-2</v>
      </c>
      <c r="AW323" s="207">
        <v>0.28871012680642588</v>
      </c>
      <c r="AX323" s="207">
        <v>0.11379216106734823</v>
      </c>
      <c r="AY323" s="208">
        <v>6.2315000000000005</v>
      </c>
      <c r="AZ323" s="208">
        <v>1.6701393503035452E-2</v>
      </c>
      <c r="BA323" s="208">
        <v>2.1878825488976443</v>
      </c>
      <c r="BB323" s="208">
        <v>2.6435083278452089</v>
      </c>
    </row>
    <row r="324" spans="42:54" ht="16.5">
      <c r="AP324" s="193" cm="1">
        <f t="array" ref="AP324">SUM(($W$4:$W$900=W324)*($AO$4:$AO$900&lt;AO324))+1</f>
        <v>1</v>
      </c>
      <c r="AQ324" s="206" t="str">
        <f t="shared" si="5"/>
        <v>1</v>
      </c>
      <c r="AS324" s="194" t="s">
        <v>165</v>
      </c>
      <c r="AT324" s="195" t="s">
        <v>249</v>
      </c>
      <c r="AU324" s="194">
        <v>2</v>
      </c>
      <c r="AV324" s="207">
        <v>2.8349004542304931E-2</v>
      </c>
      <c r="AW324" s="207">
        <v>0.32096285649216771</v>
      </c>
      <c r="AX324" s="207">
        <v>0.17569778914946968</v>
      </c>
      <c r="AY324" s="208">
        <v>12.203866666666668</v>
      </c>
      <c r="AZ324" s="208">
        <v>4.6607720329175671E-2</v>
      </c>
      <c r="BA324" s="208">
        <v>12.598732629552316</v>
      </c>
      <c r="BB324" s="208">
        <v>1.9837224553087038</v>
      </c>
    </row>
    <row r="325" spans="42:54" ht="16.5">
      <c r="AP325" s="193" cm="1">
        <f t="array" ref="AP325">SUM(($W$4:$W$900=W325)*($AO$4:$AO$900&lt;AO325))+1</f>
        <v>1</v>
      </c>
      <c r="AQ325" s="206" t="str">
        <f t="shared" ref="AQ325:AQ388" si="6">W325&amp;AP325</f>
        <v>1</v>
      </c>
      <c r="AS325" s="194" t="s">
        <v>165</v>
      </c>
      <c r="AT325" s="195" t="s">
        <v>250</v>
      </c>
      <c r="AU325" s="194">
        <v>2</v>
      </c>
      <c r="AV325" s="207">
        <v>2.1824347238899203E-2</v>
      </c>
      <c r="AW325" s="207">
        <v>0.35732213836339555</v>
      </c>
      <c r="AX325" s="207">
        <v>0.19033071877004457</v>
      </c>
      <c r="AY325" s="208">
        <v>9.4330500000000015</v>
      </c>
      <c r="AZ325" s="208">
        <v>0.33579457007219699</v>
      </c>
      <c r="BA325" s="208">
        <v>8.870867782714285</v>
      </c>
      <c r="BB325" s="208">
        <v>2.5034365970120871</v>
      </c>
    </row>
    <row r="326" spans="42:54" ht="16.5">
      <c r="AP326" s="193" cm="1">
        <f t="array" ref="AP326">SUM(($W$4:$W$900=W326)*($AO$4:$AO$900&lt;AO326))+1</f>
        <v>1</v>
      </c>
      <c r="AQ326" s="206" t="str">
        <f t="shared" si="6"/>
        <v>1</v>
      </c>
      <c r="AS326" s="194" t="s">
        <v>165</v>
      </c>
      <c r="AT326" s="195" t="s">
        <v>251</v>
      </c>
      <c r="AU326" s="194">
        <v>2</v>
      </c>
      <c r="AV326" s="207">
        <v>1.9799147345131489E-2</v>
      </c>
      <c r="AW326" s="207">
        <v>0.36616637019926301</v>
      </c>
      <c r="AX326" s="207">
        <v>0.20683007211594051</v>
      </c>
      <c r="AY326" s="208">
        <v>13.22725</v>
      </c>
      <c r="AZ326" s="208">
        <v>0.36757599023257331</v>
      </c>
      <c r="BA326" s="208">
        <v>17.39585376660375</v>
      </c>
      <c r="BB326" s="208">
        <v>1.9642241542810461</v>
      </c>
    </row>
    <row r="327" spans="42:54" ht="16.5">
      <c r="AP327" s="193" cm="1">
        <f t="array" ref="AP327">SUM(($W$4:$W$900=W327)*($AO$4:$AO$900&lt;AO327))+1</f>
        <v>1</v>
      </c>
      <c r="AQ327" s="206" t="str">
        <f t="shared" si="6"/>
        <v>1</v>
      </c>
      <c r="AS327" s="194" t="s">
        <v>165</v>
      </c>
      <c r="AT327" s="195" t="s">
        <v>99</v>
      </c>
      <c r="AU327" s="194">
        <v>2</v>
      </c>
      <c r="AV327" s="207">
        <v>3.4627963717843144E-2</v>
      </c>
      <c r="AW327" s="207">
        <v>0.34671635666281458</v>
      </c>
      <c r="AX327" s="207">
        <v>0.22077440003078613</v>
      </c>
      <c r="AY327" s="208">
        <v>11.22775</v>
      </c>
      <c r="AZ327" s="208">
        <v>0.12025841127414588</v>
      </c>
      <c r="BA327" s="208">
        <v>13.027994554699136</v>
      </c>
      <c r="BB327" s="208">
        <v>2.4685618384077928</v>
      </c>
    </row>
    <row r="328" spans="42:54" ht="16.5">
      <c r="AP328" s="193" cm="1">
        <f t="array" ref="AP328">SUM(($W$4:$W$900=W328)*($AO$4:$AO$900&lt;AO328))+1</f>
        <v>1</v>
      </c>
      <c r="AQ328" s="206" t="str">
        <f t="shared" si="6"/>
        <v>1</v>
      </c>
      <c r="AS328" s="194" t="s">
        <v>165</v>
      </c>
      <c r="AT328" s="195" t="s">
        <v>100</v>
      </c>
      <c r="AU328" s="194">
        <v>2</v>
      </c>
      <c r="AV328" s="207">
        <v>2.3078055615501431E-2</v>
      </c>
      <c r="AW328" s="207">
        <v>0.34400170545006248</v>
      </c>
      <c r="AX328" s="207">
        <v>0.18733152102503606</v>
      </c>
      <c r="AY328" s="208">
        <v>11.16112162162162</v>
      </c>
      <c r="AZ328" s="208">
        <v>0.22738849414219631</v>
      </c>
      <c r="BA328" s="208">
        <v>12.244780414111041</v>
      </c>
      <c r="BB328" s="208">
        <v>2.2187308708623603</v>
      </c>
    </row>
    <row r="329" spans="42:54" ht="16.5">
      <c r="AP329" s="193" cm="1">
        <f t="array" ref="AP329">SUM(($W$4:$W$900=W329)*($AO$4:$AO$900&lt;AO329))+1</f>
        <v>1</v>
      </c>
      <c r="AQ329" s="206" t="str">
        <f t="shared" si="6"/>
        <v>1</v>
      </c>
      <c r="AS329" s="194" t="s">
        <v>166</v>
      </c>
      <c r="AT329" s="195" t="s">
        <v>252</v>
      </c>
      <c r="AU329" s="194">
        <v>2</v>
      </c>
      <c r="AV329" s="207">
        <v>2.7278708319110966E-2</v>
      </c>
      <c r="AW329" s="207">
        <v>0.41835732804374337</v>
      </c>
      <c r="AX329" s="207">
        <v>0.14161632482264766</v>
      </c>
      <c r="AY329" s="208">
        <v>7.561272727272728</v>
      </c>
      <c r="AZ329" s="208">
        <v>0.18324927389082671</v>
      </c>
      <c r="BA329" s="208">
        <v>4.8416387101681586</v>
      </c>
      <c r="BB329" s="208">
        <v>2.4022950538094143</v>
      </c>
    </row>
    <row r="330" spans="42:54" ht="16.5">
      <c r="AP330" s="193" cm="1">
        <f t="array" ref="AP330">SUM(($W$4:$W$900=W330)*($AO$4:$AO$900&lt;AO330))+1</f>
        <v>1</v>
      </c>
      <c r="AQ330" s="206" t="str">
        <f t="shared" si="6"/>
        <v>1</v>
      </c>
      <c r="AS330" s="194" t="s">
        <v>166</v>
      </c>
      <c r="AT330" s="195" t="s">
        <v>253</v>
      </c>
      <c r="AU330" s="194">
        <v>2</v>
      </c>
      <c r="AV330" s="207">
        <v>4.8602193165410666E-2</v>
      </c>
      <c r="AW330" s="207">
        <v>0.41202451571505178</v>
      </c>
      <c r="AX330" s="207">
        <v>0.17444102602613171</v>
      </c>
      <c r="AY330" s="208">
        <v>13.275500000000001</v>
      </c>
      <c r="AZ330" s="208">
        <v>3.9112337674020566E-2</v>
      </c>
      <c r="BA330" s="208">
        <v>14.940912991475855</v>
      </c>
      <c r="BB330" s="208">
        <v>2.1982704364663119</v>
      </c>
    </row>
    <row r="331" spans="42:54" ht="16.5">
      <c r="AP331" s="193" cm="1">
        <f t="array" ref="AP331">SUM(($W$4:$W$900=W331)*($AO$4:$AO$900&lt;AO331))+1</f>
        <v>1</v>
      </c>
      <c r="AQ331" s="206" t="str">
        <f t="shared" si="6"/>
        <v>1</v>
      </c>
      <c r="AS331" s="194" t="s">
        <v>166</v>
      </c>
      <c r="AT331" s="195" t="s">
        <v>254</v>
      </c>
      <c r="AU331" s="194">
        <v>2</v>
      </c>
      <c r="AV331" s="207">
        <v>2.8495608890419598E-2</v>
      </c>
      <c r="AW331" s="207">
        <v>0.42750508778162355</v>
      </c>
      <c r="AX331" s="207">
        <v>0.18393682634243311</v>
      </c>
      <c r="AY331" s="208">
        <v>7.8317500000000004</v>
      </c>
      <c r="AZ331" s="208">
        <v>9.2458195134505967</v>
      </c>
      <c r="BA331" s="208">
        <v>24.10991212837596</v>
      </c>
      <c r="BB331" s="208">
        <v>2.1845635858150936</v>
      </c>
    </row>
    <row r="332" spans="42:54" ht="16.5">
      <c r="AP332" s="193" cm="1">
        <f t="array" ref="AP332">SUM(($W$4:$W$900=W332)*($AO$4:$AO$900&lt;AO332))+1</f>
        <v>1</v>
      </c>
      <c r="AQ332" s="206" t="str">
        <f t="shared" si="6"/>
        <v>1</v>
      </c>
      <c r="AS332" s="194" t="s">
        <v>166</v>
      </c>
      <c r="AT332" s="195" t="s">
        <v>255</v>
      </c>
      <c r="AU332" s="194">
        <v>2</v>
      </c>
      <c r="AV332" s="207">
        <v>3.6538823742993734E-2</v>
      </c>
      <c r="AW332" s="207">
        <v>0.40768934590171052</v>
      </c>
      <c r="AX332" s="207">
        <v>0.19070095812667212</v>
      </c>
      <c r="AY332" s="208">
        <v>9.0553076923076929</v>
      </c>
      <c r="AZ332" s="208">
        <v>0.35776070227845702</v>
      </c>
      <c r="BA332" s="208">
        <v>6.8409647800542794</v>
      </c>
      <c r="BB332" s="208">
        <v>2.2928770521874022</v>
      </c>
    </row>
    <row r="333" spans="42:54" ht="16.5">
      <c r="AP333" s="193" cm="1">
        <f t="array" ref="AP333">SUM(($W$4:$W$900=W333)*($AO$4:$AO$900&lt;AO333))+1</f>
        <v>1</v>
      </c>
      <c r="AQ333" s="206" t="str">
        <f t="shared" si="6"/>
        <v>1</v>
      </c>
      <c r="AS333" s="194" t="s">
        <v>166</v>
      </c>
      <c r="AT333" s="195" t="s">
        <v>100</v>
      </c>
      <c r="AU333" s="194">
        <v>2</v>
      </c>
      <c r="AV333" s="207">
        <v>3.2006622333667967E-2</v>
      </c>
      <c r="AW333" s="207">
        <v>0.41639937323627335</v>
      </c>
      <c r="AX333" s="207">
        <v>0.17399239225506344</v>
      </c>
      <c r="AY333" s="208">
        <v>8.5322941176470586</v>
      </c>
      <c r="AZ333" s="208">
        <v>2.9359634316193022</v>
      </c>
      <c r="BA333" s="208">
        <v>11.575120195924375</v>
      </c>
      <c r="BB333" s="208">
        <v>2.2872517385883535</v>
      </c>
    </row>
    <row r="334" spans="42:54" ht="16.5">
      <c r="AP334" s="193" cm="1">
        <f t="array" ref="AP334">SUM(($W$4:$W$900=W334)*($AO$4:$AO$900&lt;AO334))+1</f>
        <v>1</v>
      </c>
      <c r="AQ334" s="206" t="str">
        <f t="shared" si="6"/>
        <v>1</v>
      </c>
      <c r="AS334" s="194" t="s">
        <v>164</v>
      </c>
      <c r="AT334" s="195" t="s">
        <v>256</v>
      </c>
      <c r="AU334" s="194">
        <v>2</v>
      </c>
      <c r="AV334" s="207">
        <v>3.6108062175586798E-2</v>
      </c>
      <c r="AW334" s="207">
        <v>0.33007501702528508</v>
      </c>
      <c r="AX334" s="207">
        <v>0.16591345117328549</v>
      </c>
      <c r="AY334" s="208">
        <v>7.807846153846155</v>
      </c>
      <c r="AZ334" s="208">
        <v>3.1413848896777036E-2</v>
      </c>
      <c r="BA334" s="208">
        <v>1.7567590883043773</v>
      </c>
      <c r="BB334" s="208">
        <v>2.9194674540892951</v>
      </c>
    </row>
    <row r="335" spans="42:54" ht="16.5">
      <c r="AP335" s="193" cm="1">
        <f t="array" ref="AP335">SUM(($W$4:$W$900=W335)*($AO$4:$AO$900&lt;AO335))+1</f>
        <v>1</v>
      </c>
      <c r="AQ335" s="206" t="str">
        <f t="shared" si="6"/>
        <v>1</v>
      </c>
      <c r="AS335" s="194" t="s">
        <v>164</v>
      </c>
      <c r="AT335" s="195" t="s">
        <v>257</v>
      </c>
      <c r="AU335" s="194">
        <v>2</v>
      </c>
      <c r="AV335" s="207">
        <v>3.1902644438012842E-2</v>
      </c>
      <c r="AW335" s="207">
        <v>0.36982957169275488</v>
      </c>
      <c r="AX335" s="207">
        <v>0.11448999803636851</v>
      </c>
      <c r="AY335" s="208">
        <v>6.0798571428571426</v>
      </c>
      <c r="AZ335" s="208">
        <v>1.54477638059865E-2</v>
      </c>
      <c r="BA335" s="208">
        <v>3.2660986332657171</v>
      </c>
      <c r="BB335" s="208">
        <v>2.6041179934235594</v>
      </c>
    </row>
    <row r="336" spans="42:54" ht="16.5">
      <c r="AP336" s="193" cm="1">
        <f t="array" ref="AP336">SUM(($W$4:$W$900=W336)*($AO$4:$AO$900&lt;AO336))+1</f>
        <v>1</v>
      </c>
      <c r="AQ336" s="206" t="str">
        <f t="shared" si="6"/>
        <v>1</v>
      </c>
      <c r="AS336" s="194" t="s">
        <v>164</v>
      </c>
      <c r="AT336" s="195" t="s">
        <v>258</v>
      </c>
      <c r="AU336" s="194">
        <v>2</v>
      </c>
      <c r="AV336" s="207">
        <v>3.3735967241739689E-2</v>
      </c>
      <c r="AW336" s="207">
        <v>0.31258602792600432</v>
      </c>
      <c r="AX336" s="207">
        <v>0.13635080930065668</v>
      </c>
      <c r="AY336" s="208">
        <v>8.569285714285714</v>
      </c>
      <c r="AZ336" s="208">
        <v>3.9068999799615096E-3</v>
      </c>
      <c r="BA336" s="208">
        <v>2.1487949889788305</v>
      </c>
      <c r="BB336" s="208">
        <v>2.1861029033202519</v>
      </c>
    </row>
    <row r="337" spans="42:54" ht="16.5">
      <c r="AP337" s="193" cm="1">
        <f t="array" ref="AP337">SUM(($W$4:$W$900=W337)*($AO$4:$AO$900&lt;AO337))+1</f>
        <v>1</v>
      </c>
      <c r="AQ337" s="206" t="str">
        <f t="shared" si="6"/>
        <v>1</v>
      </c>
      <c r="AS337" s="194" t="s">
        <v>164</v>
      </c>
      <c r="AT337" s="195" t="s">
        <v>259</v>
      </c>
      <c r="AU337" s="194">
        <v>2</v>
      </c>
      <c r="AV337" s="207">
        <v>4.7162245391104606E-2</v>
      </c>
      <c r="AW337" s="207">
        <v>0.44701208440733448</v>
      </c>
      <c r="AX337" s="207">
        <v>0.19634757025909733</v>
      </c>
      <c r="AY337" s="208">
        <v>11.002000000000001</v>
      </c>
      <c r="AZ337" s="208">
        <v>3.9100080370215201E-2</v>
      </c>
      <c r="BA337" s="208">
        <v>4.5356093229449632</v>
      </c>
      <c r="BB337" s="208">
        <v>2.4477524970438402</v>
      </c>
    </row>
    <row r="338" spans="42:54" ht="16.5">
      <c r="AP338" s="193" cm="1">
        <f t="array" ref="AP338">SUM(($W$4:$W$900=W338)*($AO$4:$AO$900&lt;AO338))+1</f>
        <v>1</v>
      </c>
      <c r="AQ338" s="206" t="str">
        <f t="shared" si="6"/>
        <v>1</v>
      </c>
      <c r="AS338" s="194" t="s">
        <v>164</v>
      </c>
      <c r="AT338" s="195" t="s">
        <v>260</v>
      </c>
      <c r="AU338" s="194">
        <v>2</v>
      </c>
      <c r="AV338" s="207">
        <v>5.6782840666877818E-2</v>
      </c>
      <c r="AW338" s="207">
        <v>0.39124796602130119</v>
      </c>
      <c r="AX338" s="207">
        <v>0.4209837807444371</v>
      </c>
      <c r="AY338" s="208">
        <v>8.4292499999999997</v>
      </c>
      <c r="AZ338" s="208">
        <v>0.24440277546846859</v>
      </c>
      <c r="BA338" s="208">
        <v>0.18330208160135142</v>
      </c>
      <c r="BB338" s="208">
        <v>3.6780872579091506</v>
      </c>
    </row>
    <row r="339" spans="42:54" ht="16.5">
      <c r="AP339" s="193" cm="1">
        <f t="array" ref="AP339">SUM(($W$4:$W$900=W339)*($AO$4:$AO$900&lt;AO339))+1</f>
        <v>1</v>
      </c>
      <c r="AQ339" s="206" t="str">
        <f t="shared" si="6"/>
        <v>1</v>
      </c>
      <c r="AS339" s="194" t="s">
        <v>164</v>
      </c>
      <c r="AT339" s="195" t="s">
        <v>261</v>
      </c>
      <c r="AU339" s="194">
        <v>2</v>
      </c>
      <c r="AV339" s="207">
        <v>6.2010142349703895E-2</v>
      </c>
      <c r="AW339" s="207">
        <v>0.23955972022352234</v>
      </c>
      <c r="AX339" s="207">
        <v>0.1909445676940002</v>
      </c>
      <c r="AY339" s="208">
        <v>3.9649999999999999</v>
      </c>
      <c r="AZ339" s="208">
        <v>5.3560888553716747E-2</v>
      </c>
      <c r="BA339" s="208">
        <v>2.062094209318095</v>
      </c>
      <c r="BB339" s="208">
        <v>3.0584276822798713</v>
      </c>
    </row>
    <row r="340" spans="42:54" ht="16.5">
      <c r="AP340" s="193" cm="1">
        <f t="array" ref="AP340">SUM(($W$4:$W$900=W340)*($AO$4:$AO$900&lt;AO340))+1</f>
        <v>1</v>
      </c>
      <c r="AQ340" s="206" t="str">
        <f t="shared" si="6"/>
        <v>1</v>
      </c>
      <c r="AS340" s="194" t="s">
        <v>164</v>
      </c>
      <c r="AT340" s="195" t="s">
        <v>100</v>
      </c>
      <c r="AU340" s="194">
        <v>2</v>
      </c>
      <c r="AV340" s="207">
        <v>3.8553150098806693E-2</v>
      </c>
      <c r="AW340" s="207">
        <v>0.35955491861399214</v>
      </c>
      <c r="AX340" s="207">
        <v>0.17154302983020597</v>
      </c>
      <c r="AY340" s="208">
        <v>7.9213404255319162</v>
      </c>
      <c r="AZ340" s="208">
        <v>4.2224698650805276E-2</v>
      </c>
      <c r="BA340" s="208">
        <v>2.4601078525403599</v>
      </c>
      <c r="BB340" s="208">
        <v>2.6588394221983105</v>
      </c>
    </row>
    <row r="341" spans="42:54" ht="16.5">
      <c r="AP341" s="193" cm="1">
        <f t="array" ref="AP341">SUM(($W$4:$W$900=W341)*($AO$4:$AO$900&lt;AO341))+1</f>
        <v>1</v>
      </c>
      <c r="AQ341" s="206" t="str">
        <f t="shared" si="6"/>
        <v>1</v>
      </c>
      <c r="AS341" s="194" t="s">
        <v>148</v>
      </c>
      <c r="AT341" s="195" t="s">
        <v>262</v>
      </c>
      <c r="AU341" s="194">
        <v>2</v>
      </c>
      <c r="AV341" s="207">
        <v>6.2417790783889218E-2</v>
      </c>
      <c r="AW341" s="207">
        <v>0.39445957071969728</v>
      </c>
      <c r="AX341" s="207">
        <v>0.17075607030500242</v>
      </c>
      <c r="AY341" s="208">
        <v>16.146222222222221</v>
      </c>
      <c r="AZ341" s="208">
        <v>0.26489758628534149</v>
      </c>
      <c r="BA341" s="208">
        <v>11.456177651534503</v>
      </c>
      <c r="BB341" s="208">
        <v>1.800937435351752</v>
      </c>
    </row>
    <row r="342" spans="42:54" ht="16.5">
      <c r="AP342" s="193" cm="1">
        <f t="array" ref="AP342">SUM(($W$4:$W$900=W342)*($AO$4:$AO$900&lt;AO342))+1</f>
        <v>1</v>
      </c>
      <c r="AQ342" s="206" t="str">
        <f t="shared" si="6"/>
        <v>1</v>
      </c>
      <c r="AS342" s="194" t="s">
        <v>148</v>
      </c>
      <c r="AT342" s="195" t="s">
        <v>263</v>
      </c>
      <c r="AU342" s="194">
        <v>2</v>
      </c>
      <c r="AV342" s="207">
        <v>7.6268041204283432E-2</v>
      </c>
      <c r="AW342" s="207">
        <v>0.36298086899316995</v>
      </c>
      <c r="AX342" s="207">
        <v>0.13802564288159219</v>
      </c>
      <c r="AY342" s="208">
        <v>12.695214285714286</v>
      </c>
      <c r="AZ342" s="208">
        <v>0.17724980155280298</v>
      </c>
      <c r="BA342" s="208">
        <v>14.219712528020557</v>
      </c>
      <c r="BB342" s="208">
        <v>2.0646797005189845</v>
      </c>
    </row>
    <row r="343" spans="42:54" ht="16.5">
      <c r="AP343" s="193" cm="1">
        <f t="array" ref="AP343">SUM(($W$4:$W$900=W343)*($AO$4:$AO$900&lt;AO343))+1</f>
        <v>1</v>
      </c>
      <c r="AQ343" s="206" t="str">
        <f t="shared" si="6"/>
        <v>1</v>
      </c>
      <c r="AS343" s="194" t="s">
        <v>148</v>
      </c>
      <c r="AT343" s="195" t="s">
        <v>264</v>
      </c>
      <c r="AU343" s="194">
        <v>2</v>
      </c>
      <c r="AV343" s="207">
        <v>9.7840675715097525E-2</v>
      </c>
      <c r="AW343" s="207">
        <v>0.3660538457493383</v>
      </c>
      <c r="AX343" s="207">
        <v>0.14950298410931462</v>
      </c>
      <c r="AY343" s="208">
        <v>15.411888888888889</v>
      </c>
      <c r="AZ343" s="208">
        <v>0.26891084015069988</v>
      </c>
      <c r="BA343" s="208">
        <v>8.3562613200020674</v>
      </c>
      <c r="BB343" s="208">
        <v>1.7554984526315109</v>
      </c>
    </row>
    <row r="344" spans="42:54" ht="16.5">
      <c r="AP344" s="193" cm="1">
        <f t="array" ref="AP344">SUM(($W$4:$W$900=W344)*($AO$4:$AO$900&lt;AO344))+1</f>
        <v>1</v>
      </c>
      <c r="AQ344" s="206" t="str">
        <f t="shared" si="6"/>
        <v>1</v>
      </c>
      <c r="AS344" s="194" t="s">
        <v>148</v>
      </c>
      <c r="AT344" s="195" t="s">
        <v>265</v>
      </c>
      <c r="AU344" s="194">
        <v>2</v>
      </c>
      <c r="AV344" s="207">
        <v>8.1639283822115438E-2</v>
      </c>
      <c r="AW344" s="207">
        <v>0.40733861612771832</v>
      </c>
      <c r="AX344" s="207">
        <v>0.13564158442216276</v>
      </c>
      <c r="AY344" s="208">
        <v>15.466818181818184</v>
      </c>
      <c r="AZ344" s="208">
        <v>0.38645876781595329</v>
      </c>
      <c r="BA344" s="208">
        <v>4.7681391634757055</v>
      </c>
      <c r="BB344" s="208">
        <v>1.8977681378664562</v>
      </c>
    </row>
    <row r="345" spans="42:54" ht="16.5">
      <c r="AP345" s="193" cm="1">
        <f t="array" ref="AP345">SUM(($W$4:$W$900=W345)*($AO$4:$AO$900&lt;AO345))+1</f>
        <v>1</v>
      </c>
      <c r="AQ345" s="206" t="str">
        <f t="shared" si="6"/>
        <v>1</v>
      </c>
      <c r="AS345" s="194" t="s">
        <v>148</v>
      </c>
      <c r="AT345" s="195" t="s">
        <v>266</v>
      </c>
      <c r="AU345" s="194">
        <v>2</v>
      </c>
      <c r="AV345" s="207">
        <v>0.21332053274925339</v>
      </c>
      <c r="AW345" s="207">
        <v>0.32527536256098222</v>
      </c>
      <c r="AX345" s="207">
        <v>0.1606331373605584</v>
      </c>
      <c r="AY345" s="208">
        <v>27.052800000000001</v>
      </c>
      <c r="AZ345" s="208">
        <v>0.38035092531043668</v>
      </c>
      <c r="BA345" s="208">
        <v>7.2579293007868264</v>
      </c>
      <c r="BB345" s="208">
        <v>1.7965580389804601</v>
      </c>
    </row>
    <row r="346" spans="42:54" ht="16.5">
      <c r="AP346" s="193" cm="1">
        <f t="array" ref="AP346">SUM(($W$4:$W$900=W346)*($AO$4:$AO$900&lt;AO346))+1</f>
        <v>1</v>
      </c>
      <c r="AQ346" s="206" t="str">
        <f t="shared" si="6"/>
        <v>1</v>
      </c>
      <c r="AS346" s="194" t="s">
        <v>148</v>
      </c>
      <c r="AT346" s="195" t="s">
        <v>99</v>
      </c>
      <c r="AU346" s="194">
        <v>2</v>
      </c>
      <c r="AV346" s="207">
        <v>0.11441033029234493</v>
      </c>
      <c r="AW346" s="207">
        <v>0.43112522712469281</v>
      </c>
      <c r="AX346" s="207">
        <v>0.14157007458452828</v>
      </c>
      <c r="AY346" s="208">
        <v>13.638999999999999</v>
      </c>
      <c r="AZ346" s="208">
        <v>41.117779015359311</v>
      </c>
      <c r="BA346" s="208">
        <v>11.450520738454493</v>
      </c>
      <c r="BB346" s="208">
        <v>1.6371164133422631</v>
      </c>
    </row>
    <row r="347" spans="42:54" ht="16.5">
      <c r="AP347" s="193" cm="1">
        <f t="array" ref="AP347">SUM(($W$4:$W$900=W347)*($AO$4:$AO$900&lt;AO347))+1</f>
        <v>1</v>
      </c>
      <c r="AQ347" s="206" t="str">
        <f t="shared" si="6"/>
        <v>1</v>
      </c>
      <c r="AS347" s="194" t="s">
        <v>148</v>
      </c>
      <c r="AT347" s="195" t="s">
        <v>100</v>
      </c>
      <c r="AU347" s="194">
        <v>2</v>
      </c>
      <c r="AV347" s="207">
        <v>8.9610827158475001E-2</v>
      </c>
      <c r="AW347" s="207">
        <v>0.37867048240351647</v>
      </c>
      <c r="AX347" s="207">
        <v>0.15200566769255347</v>
      </c>
      <c r="AY347" s="208">
        <v>15.967413793103452</v>
      </c>
      <c r="AZ347" s="208">
        <v>0.60205717811165504</v>
      </c>
      <c r="BA347" s="208">
        <v>10.380719859897017</v>
      </c>
      <c r="BB347" s="208">
        <v>1.8730820744424919</v>
      </c>
    </row>
    <row r="348" spans="42:54" ht="16.5">
      <c r="AP348" s="193" cm="1">
        <f t="array" ref="AP348">SUM(($W$4:$W$900=W348)*($AO$4:$AO$900&lt;AO348))+1</f>
        <v>1</v>
      </c>
      <c r="AQ348" s="206" t="str">
        <f t="shared" si="6"/>
        <v>1</v>
      </c>
      <c r="AS348" s="194" t="s">
        <v>145</v>
      </c>
      <c r="AT348" s="195" t="s">
        <v>267</v>
      </c>
      <c r="AU348" s="194">
        <v>2</v>
      </c>
      <c r="AV348" s="207">
        <v>4.0717178473265496E-2</v>
      </c>
      <c r="AW348" s="207">
        <v>0.31281662423854173</v>
      </c>
      <c r="AX348" s="207">
        <v>0.16428245436659147</v>
      </c>
      <c r="AY348" s="208">
        <v>9.9895999999999994</v>
      </c>
      <c r="AZ348" s="208">
        <v>4.5420499931214144E-2</v>
      </c>
      <c r="BA348" s="208">
        <v>13.552778402552283</v>
      </c>
      <c r="BB348" s="208">
        <v>2.4338046566370237</v>
      </c>
    </row>
    <row r="349" spans="42:54" ht="16.5">
      <c r="AP349" s="193" cm="1">
        <f t="array" ref="AP349">SUM(($W$4:$W$900=W349)*($AO$4:$AO$900&lt;AO349))+1</f>
        <v>1</v>
      </c>
      <c r="AQ349" s="206" t="str">
        <f t="shared" si="6"/>
        <v>1</v>
      </c>
      <c r="AS349" s="194" t="s">
        <v>145</v>
      </c>
      <c r="AT349" s="195" t="s">
        <v>268</v>
      </c>
      <c r="AU349" s="194">
        <v>2</v>
      </c>
      <c r="AV349" s="207">
        <v>4.6646877823231424E-2</v>
      </c>
      <c r="AW349" s="207">
        <v>0.351746749339785</v>
      </c>
      <c r="AX349" s="207">
        <v>0.19080922408199411</v>
      </c>
      <c r="AY349" s="208">
        <v>11.266594594594597</v>
      </c>
      <c r="AZ349" s="208">
        <v>0.2539245341341525</v>
      </c>
      <c r="BA349" s="208">
        <v>14.264963870977093</v>
      </c>
      <c r="BB349" s="208">
        <v>2.0464159196323375</v>
      </c>
    </row>
    <row r="350" spans="42:54" ht="16.5">
      <c r="AP350" s="193" cm="1">
        <f t="array" ref="AP350">SUM(($W$4:$W$900=W350)*($AO$4:$AO$900&lt;AO350))+1</f>
        <v>1</v>
      </c>
      <c r="AQ350" s="206" t="str">
        <f t="shared" si="6"/>
        <v>1</v>
      </c>
      <c r="AS350" s="194" t="s">
        <v>145</v>
      </c>
      <c r="AT350" s="195" t="s">
        <v>100</v>
      </c>
      <c r="AU350" s="194">
        <v>2</v>
      </c>
      <c r="AV350" s="207">
        <v>4.4630843925192148E-2</v>
      </c>
      <c r="AW350" s="207">
        <v>0.33851092620155682</v>
      </c>
      <c r="AX350" s="207">
        <v>0.18069849436465302</v>
      </c>
      <c r="AY350" s="208">
        <v>10.818526315789475</v>
      </c>
      <c r="AZ350" s="208">
        <v>0.17445281716979544</v>
      </c>
      <c r="BA350" s="208">
        <v>13.993512998627562</v>
      </c>
      <c r="BB350" s="208">
        <v>2.1785863110803034</v>
      </c>
    </row>
    <row r="351" spans="42:54" ht="16.5">
      <c r="AP351" s="193" cm="1">
        <f t="array" ref="AP351">SUM(($W$4:$W$900=W351)*($AO$4:$AO$900&lt;AO351))+1</f>
        <v>1</v>
      </c>
      <c r="AQ351" s="206" t="str">
        <f t="shared" si="6"/>
        <v>1</v>
      </c>
      <c r="AS351" s="194" t="s">
        <v>158</v>
      </c>
      <c r="AT351" s="195" t="s">
        <v>269</v>
      </c>
      <c r="AU351" s="194">
        <v>2</v>
      </c>
      <c r="AV351" s="207">
        <v>6.431435305295935E-2</v>
      </c>
      <c r="AW351" s="207">
        <v>0.35565260154470851</v>
      </c>
      <c r="AX351" s="207">
        <v>0.15063739089287259</v>
      </c>
      <c r="AY351" s="208">
        <v>13.019500000000001</v>
      </c>
      <c r="AZ351" s="208">
        <v>0.92355802196322534</v>
      </c>
      <c r="BA351" s="208">
        <v>5.6072185404780663</v>
      </c>
      <c r="BB351" s="208">
        <v>1.9416883472379516</v>
      </c>
    </row>
    <row r="352" spans="42:54" ht="16.5">
      <c r="AP352" s="193" cm="1">
        <f t="array" ref="AP352">SUM(($W$4:$W$900=W352)*($AO$4:$AO$900&lt;AO352))+1</f>
        <v>1</v>
      </c>
      <c r="AQ352" s="206" t="str">
        <f t="shared" si="6"/>
        <v>1</v>
      </c>
      <c r="AS352" s="194" t="s">
        <v>158</v>
      </c>
      <c r="AT352" s="195" t="s">
        <v>270</v>
      </c>
      <c r="AU352" s="194">
        <v>2</v>
      </c>
      <c r="AV352" s="207">
        <v>8.6876155739677094E-2</v>
      </c>
      <c r="AW352" s="207">
        <v>0.38236391437166889</v>
      </c>
      <c r="AX352" s="207">
        <v>0.13252705005269724</v>
      </c>
      <c r="AY352" s="208">
        <v>13.092142857142859</v>
      </c>
      <c r="AZ352" s="208">
        <v>1.2909370678708332</v>
      </c>
      <c r="BA352" s="208">
        <v>5.5620160902945468</v>
      </c>
      <c r="BB352" s="208">
        <v>1.7762142593810153</v>
      </c>
    </row>
    <row r="353" spans="42:54" ht="16.5">
      <c r="AP353" s="193" cm="1">
        <f t="array" ref="AP353">SUM(($W$4:$W$900=W353)*($AO$4:$AO$900&lt;AO353))+1</f>
        <v>1</v>
      </c>
      <c r="AQ353" s="206" t="str">
        <f t="shared" si="6"/>
        <v>1</v>
      </c>
      <c r="AS353" s="194" t="s">
        <v>158</v>
      </c>
      <c r="AT353" s="195" t="s">
        <v>271</v>
      </c>
      <c r="AU353" s="194">
        <v>2</v>
      </c>
      <c r="AV353" s="207">
        <v>9.4029184277344316E-2</v>
      </c>
      <c r="AW353" s="207">
        <v>0.31658481676193367</v>
      </c>
      <c r="AX353" s="207">
        <v>0.13401313947505378</v>
      </c>
      <c r="AY353" s="208">
        <v>12.981333333333334</v>
      </c>
      <c r="AZ353" s="208">
        <v>0.31640038176166951</v>
      </c>
      <c r="BA353" s="208">
        <v>13.127100283311933</v>
      </c>
      <c r="BB353" s="208">
        <v>2.6714572938322285</v>
      </c>
    </row>
    <row r="354" spans="42:54" ht="16.5">
      <c r="AP354" s="193" cm="1">
        <f t="array" ref="AP354">SUM(($W$4:$W$900=W354)*($AO$4:$AO$900&lt;AO354))+1</f>
        <v>1</v>
      </c>
      <c r="AQ354" s="206" t="str">
        <f t="shared" si="6"/>
        <v>1</v>
      </c>
      <c r="AS354" s="194" t="s">
        <v>158</v>
      </c>
      <c r="AT354" s="195" t="s">
        <v>99</v>
      </c>
      <c r="AU354" s="194">
        <v>2</v>
      </c>
      <c r="AV354" s="207">
        <v>0.10850555236660318</v>
      </c>
      <c r="AW354" s="207">
        <v>0.3852048164978954</v>
      </c>
      <c r="AX354" s="207">
        <v>0.16550624574892986</v>
      </c>
      <c r="AY354" s="208">
        <v>12.530000000000001</v>
      </c>
      <c r="AZ354" s="208">
        <v>4.6929937357919616E-2</v>
      </c>
      <c r="BA354" s="208">
        <v>9.6675670957314406</v>
      </c>
      <c r="BB354" s="208">
        <v>2.059849467645984</v>
      </c>
    </row>
    <row r="355" spans="42:54" ht="16.5">
      <c r="AP355" s="193" cm="1">
        <f t="array" ref="AP355">SUM(($W$4:$W$900=W355)*($AO$4:$AO$900&lt;AO355))+1</f>
        <v>1</v>
      </c>
      <c r="AQ355" s="206" t="str">
        <f t="shared" si="6"/>
        <v>1</v>
      </c>
      <c r="AS355" s="194" t="s">
        <v>158</v>
      </c>
      <c r="AT355" s="195" t="s">
        <v>100</v>
      </c>
      <c r="AU355" s="194">
        <v>2</v>
      </c>
      <c r="AV355" s="207">
        <v>7.4969668244042637E-2</v>
      </c>
      <c r="AW355" s="207">
        <v>0.35939896610876992</v>
      </c>
      <c r="AX355" s="207">
        <v>0.1459811673368959</v>
      </c>
      <c r="AY355" s="208">
        <v>12.998607142857141</v>
      </c>
      <c r="AZ355" s="208">
        <v>0.86967872914532307</v>
      </c>
      <c r="BA355" s="208">
        <v>6.7510653889586099</v>
      </c>
      <c r="BB355" s="208">
        <v>1.979742162363894</v>
      </c>
    </row>
    <row r="356" spans="42:54" ht="16.5">
      <c r="AP356" s="193" cm="1">
        <f t="array" ref="AP356">SUM(($W$4:$W$900=W356)*($AO$4:$AO$900&lt;AO356))+1</f>
        <v>1</v>
      </c>
      <c r="AQ356" s="206" t="str">
        <f t="shared" si="6"/>
        <v>1</v>
      </c>
      <c r="AS356" s="194" t="s">
        <v>151</v>
      </c>
      <c r="AT356" s="195" t="s">
        <v>272</v>
      </c>
      <c r="AU356" s="194">
        <v>2</v>
      </c>
      <c r="AV356" s="207">
        <v>3.0964612720463153E-2</v>
      </c>
      <c r="AW356" s="207">
        <v>0.3401899794120502</v>
      </c>
      <c r="AX356" s="207">
        <v>0.17991427252913839</v>
      </c>
      <c r="AY356" s="208">
        <v>10.038571428571428</v>
      </c>
      <c r="AZ356" s="208">
        <v>0.1310305267340133</v>
      </c>
      <c r="BA356" s="208">
        <v>17.664786868412619</v>
      </c>
      <c r="BB356" s="208">
        <v>2.0571693772076425</v>
      </c>
    </row>
    <row r="357" spans="42:54" ht="16.5">
      <c r="AP357" s="193" cm="1">
        <f t="array" ref="AP357">SUM(($W$4:$W$900=W357)*($AO$4:$AO$900&lt;AO357))+1</f>
        <v>1</v>
      </c>
      <c r="AQ357" s="206" t="str">
        <f t="shared" si="6"/>
        <v>1</v>
      </c>
      <c r="AS357" s="194" t="s">
        <v>151</v>
      </c>
      <c r="AT357" s="195" t="s">
        <v>273</v>
      </c>
      <c r="AU357" s="194">
        <v>2</v>
      </c>
      <c r="AV357" s="207">
        <v>4.6518016635665696E-2</v>
      </c>
      <c r="AW357" s="207">
        <v>0.3837729206926162</v>
      </c>
      <c r="AX357" s="207">
        <v>0.16604240121473127</v>
      </c>
      <c r="AY357" s="208">
        <v>8.099499999999999</v>
      </c>
      <c r="AZ357" s="208">
        <v>0.27416701954960787</v>
      </c>
      <c r="BA357" s="208">
        <v>5.8046298670268541</v>
      </c>
      <c r="BB357" s="208">
        <v>2.0921130073086807</v>
      </c>
    </row>
    <row r="358" spans="42:54" ht="16.5">
      <c r="AP358" s="193" cm="1">
        <f t="array" ref="AP358">SUM(($W$4:$W$900=W358)*($AO$4:$AO$900&lt;AO358))+1</f>
        <v>1</v>
      </c>
      <c r="AQ358" s="206" t="str">
        <f t="shared" si="6"/>
        <v>1</v>
      </c>
      <c r="AS358" s="194" t="s">
        <v>151</v>
      </c>
      <c r="AT358" s="195" t="s">
        <v>274</v>
      </c>
      <c r="AU358" s="194">
        <v>2</v>
      </c>
      <c r="AV358" s="207">
        <v>3.1208152000219088E-2</v>
      </c>
      <c r="AW358" s="207">
        <v>0.37488738775018865</v>
      </c>
      <c r="AX358" s="207">
        <v>0.12579236653471701</v>
      </c>
      <c r="AY358" s="208">
        <v>8.1407777777777763</v>
      </c>
      <c r="AZ358" s="208">
        <v>9.0548215113583685E-2</v>
      </c>
      <c r="BA358" s="208">
        <v>6.1851396169894084</v>
      </c>
      <c r="BB358" s="208">
        <v>2.1288600902048804</v>
      </c>
    </row>
    <row r="359" spans="42:54" ht="16.5">
      <c r="AP359" s="193" cm="1">
        <f t="array" ref="AP359">SUM(($W$4:$W$900=W359)*($AO$4:$AO$900&lt;AO359))+1</f>
        <v>1</v>
      </c>
      <c r="AQ359" s="206" t="str">
        <f t="shared" si="6"/>
        <v>1</v>
      </c>
      <c r="AS359" s="194" t="s">
        <v>151</v>
      </c>
      <c r="AT359" s="195" t="s">
        <v>275</v>
      </c>
      <c r="AU359" s="194">
        <v>2</v>
      </c>
      <c r="AV359" s="207">
        <v>5.4032085571164665E-2</v>
      </c>
      <c r="AW359" s="207">
        <v>0.32456068795810838</v>
      </c>
      <c r="AX359" s="207">
        <v>0.1916213319152679</v>
      </c>
      <c r="AY359" s="208">
        <v>5.1991666666666667</v>
      </c>
      <c r="AZ359" s="208">
        <v>0.10645629550848217</v>
      </c>
      <c r="BA359" s="208">
        <v>1.6526072540840564</v>
      </c>
      <c r="BB359" s="208">
        <v>2.5743379300534666</v>
      </c>
    </row>
    <row r="360" spans="42:54" ht="16.5">
      <c r="AP360" s="193" cm="1">
        <f t="array" ref="AP360">SUM(($W$4:$W$900=W360)*($AO$4:$AO$900&lt;AO360))+1</f>
        <v>1</v>
      </c>
      <c r="AQ360" s="206" t="str">
        <f t="shared" si="6"/>
        <v>1</v>
      </c>
      <c r="AS360" s="194" t="s">
        <v>151</v>
      </c>
      <c r="AT360" s="195" t="s">
        <v>99</v>
      </c>
      <c r="AU360" s="194">
        <v>2</v>
      </c>
      <c r="AV360" s="207">
        <v>6.7095304050710902E-2</v>
      </c>
      <c r="AW360" s="207">
        <v>0.37476499404493119</v>
      </c>
      <c r="AX360" s="207">
        <v>0.17829311952754145</v>
      </c>
      <c r="AY360" s="208">
        <v>10.635</v>
      </c>
      <c r="AZ360" s="208">
        <v>0.5307330069657048</v>
      </c>
      <c r="BA360" s="208">
        <v>13.616618709963863</v>
      </c>
      <c r="BB360" s="208">
        <v>2.4124526213739075</v>
      </c>
    </row>
    <row r="361" spans="42:54" ht="16.5">
      <c r="AP361" s="193" cm="1">
        <f t="array" ref="AP361">SUM(($W$4:$W$900=W361)*($AO$4:$AO$900&lt;AO361))+1</f>
        <v>1</v>
      </c>
      <c r="AQ361" s="206" t="str">
        <f t="shared" si="6"/>
        <v>1</v>
      </c>
      <c r="AS361" s="194" t="s">
        <v>151</v>
      </c>
      <c r="AT361" s="195" t="s">
        <v>100</v>
      </c>
      <c r="AU361" s="194">
        <v>2</v>
      </c>
      <c r="AV361" s="207">
        <v>3.7732374898791075E-2</v>
      </c>
      <c r="AW361" s="207">
        <v>0.35226826852155818</v>
      </c>
      <c r="AX361" s="207">
        <v>0.17094252964790929</v>
      </c>
      <c r="AY361" s="208">
        <v>8.8349782608695655</v>
      </c>
      <c r="AZ361" s="208">
        <v>0.15325583187720437</v>
      </c>
      <c r="BA361" s="208">
        <v>12.537735051664436</v>
      </c>
      <c r="BB361" s="208">
        <v>2.1287315850045694</v>
      </c>
    </row>
    <row r="362" spans="42:54" ht="16.5">
      <c r="AP362" s="193" cm="1">
        <f t="array" ref="AP362">SUM(($W$4:$W$900=W362)*($AO$4:$AO$900&lt;AO362))+1</f>
        <v>1</v>
      </c>
      <c r="AQ362" s="206" t="str">
        <f t="shared" si="6"/>
        <v>1</v>
      </c>
      <c r="AS362" s="194" t="s">
        <v>144</v>
      </c>
      <c r="AT362" s="195" t="s">
        <v>276</v>
      </c>
      <c r="AU362" s="194">
        <v>2</v>
      </c>
      <c r="AV362" s="207">
        <v>3.2536042933780693E-2</v>
      </c>
      <c r="AW362" s="207">
        <v>0.34085321523668716</v>
      </c>
      <c r="AX362" s="207">
        <v>0.14794132980281052</v>
      </c>
      <c r="AY362" s="208">
        <v>9.9478571428571421</v>
      </c>
      <c r="AZ362" s="208">
        <v>0.11973053514178437</v>
      </c>
      <c r="BA362" s="208">
        <v>10.856708810332657</v>
      </c>
      <c r="BB362" s="208">
        <v>2.4081164826713342</v>
      </c>
    </row>
    <row r="363" spans="42:54" ht="16.5">
      <c r="AP363" s="193" cm="1">
        <f t="array" ref="AP363">SUM(($W$4:$W$900=W363)*($AO$4:$AO$900&lt;AO363))+1</f>
        <v>1</v>
      </c>
      <c r="AQ363" s="206" t="str">
        <f t="shared" si="6"/>
        <v>1</v>
      </c>
      <c r="AS363" s="194" t="s">
        <v>144</v>
      </c>
      <c r="AT363" s="195" t="s">
        <v>277</v>
      </c>
      <c r="AU363" s="194">
        <v>2</v>
      </c>
      <c r="AV363" s="207">
        <v>6.4636694156460214E-2</v>
      </c>
      <c r="AW363" s="207">
        <v>0.34186068017833804</v>
      </c>
      <c r="AX363" s="207">
        <v>0.15105725641521098</v>
      </c>
      <c r="AY363" s="208">
        <v>9.2195555555555568</v>
      </c>
      <c r="AZ363" s="208">
        <v>0.89334936589640901</v>
      </c>
      <c r="BA363" s="208">
        <v>5.6759267792812249</v>
      </c>
      <c r="BB363" s="208">
        <v>2.3339843364699844</v>
      </c>
    </row>
    <row r="364" spans="42:54" ht="16.5">
      <c r="AP364" s="193" cm="1">
        <f t="array" ref="AP364">SUM(($W$4:$W$900=W364)*($AO$4:$AO$900&lt;AO364))+1</f>
        <v>1</v>
      </c>
      <c r="AQ364" s="206" t="str">
        <f t="shared" si="6"/>
        <v>1</v>
      </c>
      <c r="AS364" s="194" t="s">
        <v>144</v>
      </c>
      <c r="AT364" s="195" t="s">
        <v>278</v>
      </c>
      <c r="AU364" s="194">
        <v>2</v>
      </c>
      <c r="AV364" s="207">
        <v>5.5053481647851898E-2</v>
      </c>
      <c r="AW364" s="207">
        <v>0.32869867971639855</v>
      </c>
      <c r="AX364" s="207">
        <v>0.16628660247426683</v>
      </c>
      <c r="AY364" s="208">
        <v>8.5447000000000006</v>
      </c>
      <c r="AZ364" s="208">
        <v>0.82621628836629102</v>
      </c>
      <c r="BA364" s="208">
        <v>9.4098421647723995</v>
      </c>
      <c r="BB364" s="208">
        <v>2.9581533574159478</v>
      </c>
    </row>
    <row r="365" spans="42:54" ht="16.5">
      <c r="AP365" s="193" cm="1">
        <f t="array" ref="AP365">SUM(($W$4:$W$900=W365)*($AO$4:$AO$900&lt;AO365))+1</f>
        <v>1</v>
      </c>
      <c r="AQ365" s="206" t="str">
        <f t="shared" si="6"/>
        <v>1</v>
      </c>
      <c r="AS365" s="194" t="s">
        <v>144</v>
      </c>
      <c r="AT365" s="195" t="s">
        <v>279</v>
      </c>
      <c r="AU365" s="194">
        <v>2</v>
      </c>
      <c r="AV365" s="207">
        <v>4.6414910277854091E-2</v>
      </c>
      <c r="AW365" s="207">
        <v>0.36521569200135345</v>
      </c>
      <c r="AX365" s="207">
        <v>0.15675967788815776</v>
      </c>
      <c r="AY365" s="208">
        <v>9.2276250000000015</v>
      </c>
      <c r="AZ365" s="208">
        <v>8.6269944263145756E-2</v>
      </c>
      <c r="BA365" s="208">
        <v>9.3315323044635985</v>
      </c>
      <c r="BB365" s="208">
        <v>2.7151271157905827</v>
      </c>
    </row>
    <row r="366" spans="42:54" ht="16.5">
      <c r="AP366" s="193" cm="1">
        <f t="array" ref="AP366">SUM(($W$4:$W$900=W366)*($AO$4:$AO$900&lt;AO366))+1</f>
        <v>1</v>
      </c>
      <c r="AQ366" s="206" t="str">
        <f t="shared" si="6"/>
        <v>1</v>
      </c>
      <c r="AS366" s="194" t="s">
        <v>144</v>
      </c>
      <c r="AT366" s="195" t="s">
        <v>100</v>
      </c>
      <c r="AU366" s="194">
        <v>2</v>
      </c>
      <c r="AV366" s="207">
        <v>4.5320507361612951E-2</v>
      </c>
      <c r="AW366" s="207">
        <v>0.34263398007169621</v>
      </c>
      <c r="AX366" s="207">
        <v>0.15336670532914615</v>
      </c>
      <c r="AY366" s="208">
        <v>9.3989375000000006</v>
      </c>
      <c r="AZ366" s="208">
        <v>0.39028336211388148</v>
      </c>
      <c r="BA366" s="208">
        <v>9.4129398920957144</v>
      </c>
      <c r="BB366" s="208">
        <v>2.5272410199733599</v>
      </c>
    </row>
    <row r="367" spans="42:54" ht="16.5">
      <c r="AP367" s="193" cm="1">
        <f t="array" ref="AP367">SUM(($W$4:$W$900=W367)*($AO$4:$AO$900&lt;AO367))+1</f>
        <v>1</v>
      </c>
      <c r="AQ367" s="206" t="str">
        <f t="shared" si="6"/>
        <v>1</v>
      </c>
      <c r="AS367" s="194" t="s">
        <v>153</v>
      </c>
      <c r="AT367" s="195" t="s">
        <v>280</v>
      </c>
      <c r="AU367" s="194">
        <v>2</v>
      </c>
      <c r="AV367" s="207">
        <v>4.079024118640056E-2</v>
      </c>
      <c r="AW367" s="207">
        <v>0.41883333994252309</v>
      </c>
      <c r="AX367" s="207">
        <v>0.17456700107602546</v>
      </c>
      <c r="AY367" s="208">
        <v>14.583583333333332</v>
      </c>
      <c r="AZ367" s="208">
        <v>0.64943975598383563</v>
      </c>
      <c r="BA367" s="208">
        <v>23.353773447431077</v>
      </c>
      <c r="BB367" s="208">
        <v>2.1135242298755212</v>
      </c>
    </row>
    <row r="368" spans="42:54" ht="16.5">
      <c r="AP368" s="193" cm="1">
        <f t="array" ref="AP368">SUM(($W$4:$W$900=W368)*($AO$4:$AO$900&lt;AO368))+1</f>
        <v>1</v>
      </c>
      <c r="AQ368" s="206" t="str">
        <f t="shared" si="6"/>
        <v>1</v>
      </c>
      <c r="AS368" s="194" t="s">
        <v>153</v>
      </c>
      <c r="AT368" s="195" t="s">
        <v>281</v>
      </c>
      <c r="AU368" s="194">
        <v>2</v>
      </c>
      <c r="AV368" s="207">
        <v>4.7393690625551307E-2</v>
      </c>
      <c r="AW368" s="207">
        <v>0.2869130412583254</v>
      </c>
      <c r="AX368" s="207">
        <v>0.11724380146890659</v>
      </c>
      <c r="AY368" s="208">
        <v>18.674799999999998</v>
      </c>
      <c r="AZ368" s="208">
        <v>0.12253396998056763</v>
      </c>
      <c r="BA368" s="208">
        <v>4.9084280667215845</v>
      </c>
      <c r="BB368" s="208">
        <v>2.9698925208272677</v>
      </c>
    </row>
    <row r="369" spans="42:54" ht="16.5">
      <c r="AP369" s="193" cm="1">
        <f t="array" ref="AP369">SUM(($W$4:$W$900=W369)*($AO$4:$AO$900&lt;AO369))+1</f>
        <v>1</v>
      </c>
      <c r="AQ369" s="206" t="str">
        <f t="shared" si="6"/>
        <v>1</v>
      </c>
      <c r="AS369" s="194" t="s">
        <v>153</v>
      </c>
      <c r="AT369" s="195" t="s">
        <v>282</v>
      </c>
      <c r="AU369" s="194">
        <v>2</v>
      </c>
      <c r="AV369" s="207">
        <v>5.0738973043632833E-2</v>
      </c>
      <c r="AW369" s="207">
        <v>0.44738130798514281</v>
      </c>
      <c r="AX369" s="207">
        <v>0.17567778718278715</v>
      </c>
      <c r="AY369" s="208">
        <v>16.087800000000001</v>
      </c>
      <c r="AZ369" s="208">
        <v>0.65485889016490839</v>
      </c>
      <c r="BA369" s="208">
        <v>29.424748902772947</v>
      </c>
      <c r="BB369" s="208">
        <v>1.8898149364136783</v>
      </c>
    </row>
    <row r="370" spans="42:54" ht="16.5">
      <c r="AP370" s="193" cm="1">
        <f t="array" ref="AP370">SUM(($W$4:$W$900=W370)*($AO$4:$AO$900&lt;AO370))+1</f>
        <v>1</v>
      </c>
      <c r="AQ370" s="206" t="str">
        <f t="shared" si="6"/>
        <v>1</v>
      </c>
      <c r="AS370" s="194" t="s">
        <v>153</v>
      </c>
      <c r="AT370" s="195" t="s">
        <v>283</v>
      </c>
      <c r="AU370" s="194">
        <v>2</v>
      </c>
      <c r="AV370" s="207">
        <v>5.2709418953082232E-2</v>
      </c>
      <c r="AW370" s="207">
        <v>0.4402826898804606</v>
      </c>
      <c r="AX370" s="207">
        <v>0.23409455873959598</v>
      </c>
      <c r="AY370" s="208">
        <v>11.510333333333334</v>
      </c>
      <c r="AZ370" s="208">
        <v>0.37303751854577649</v>
      </c>
      <c r="BA370" s="208">
        <v>15.92708013965011</v>
      </c>
      <c r="BB370" s="208">
        <v>2.296781776042407</v>
      </c>
    </row>
    <row r="371" spans="42:54" ht="16.5">
      <c r="AP371" s="193" cm="1">
        <f t="array" ref="AP371">SUM(($W$4:$W$900=W371)*($AO$4:$AO$900&lt;AO371))+1</f>
        <v>1</v>
      </c>
      <c r="AQ371" s="206" t="str">
        <f t="shared" si="6"/>
        <v>1</v>
      </c>
      <c r="AS371" s="194" t="s">
        <v>153</v>
      </c>
      <c r="AT371" s="195" t="s">
        <v>284</v>
      </c>
      <c r="AU371" s="194">
        <v>2</v>
      </c>
      <c r="AV371" s="207">
        <v>5.2011806786127074E-2</v>
      </c>
      <c r="AW371" s="207">
        <v>0.41265191980961452</v>
      </c>
      <c r="AX371" s="207">
        <v>0.19184345371302247</v>
      </c>
      <c r="AY371" s="208">
        <v>13.116249999999999</v>
      </c>
      <c r="AZ371" s="208">
        <v>0.6466633271225477</v>
      </c>
      <c r="BA371" s="208">
        <v>28.083362595201098</v>
      </c>
      <c r="BB371" s="208">
        <v>2.2187417007887724</v>
      </c>
    </row>
    <row r="372" spans="42:54" ht="16.5">
      <c r="AP372" s="193" cm="1">
        <f t="array" ref="AP372">SUM(($W$4:$W$900=W372)*($AO$4:$AO$900&lt;AO372))+1</f>
        <v>1</v>
      </c>
      <c r="AQ372" s="206" t="str">
        <f t="shared" si="6"/>
        <v>1</v>
      </c>
      <c r="AS372" s="194" t="s">
        <v>153</v>
      </c>
      <c r="AT372" s="195" t="s">
        <v>285</v>
      </c>
      <c r="AU372" s="194">
        <v>2</v>
      </c>
      <c r="AV372" s="207">
        <v>7.8824917524692076E-2</v>
      </c>
      <c r="AW372" s="207">
        <v>0.46203154983201827</v>
      </c>
      <c r="AX372" s="207">
        <v>0.17511963678015738</v>
      </c>
      <c r="AY372" s="208">
        <v>18.412750000000003</v>
      </c>
      <c r="AZ372" s="208">
        <v>0.56238738679796174</v>
      </c>
      <c r="BA372" s="208">
        <v>18.52537461264177</v>
      </c>
      <c r="BB372" s="208">
        <v>1.8202891355832869</v>
      </c>
    </row>
    <row r="373" spans="42:54" ht="16.5">
      <c r="AP373" s="193" cm="1">
        <f t="array" ref="AP373">SUM(($W$4:$W$900=W373)*($AO$4:$AO$900&lt;AO373))+1</f>
        <v>1</v>
      </c>
      <c r="AQ373" s="206" t="str">
        <f t="shared" si="6"/>
        <v>1</v>
      </c>
      <c r="AS373" s="194" t="s">
        <v>153</v>
      </c>
      <c r="AT373" s="195" t="s">
        <v>100</v>
      </c>
      <c r="AU373" s="194">
        <v>2</v>
      </c>
      <c r="AV373" s="207">
        <v>5.1001737623765031E-2</v>
      </c>
      <c r="AW373" s="207">
        <v>0.4083207679482328</v>
      </c>
      <c r="AX373" s="207">
        <v>0.16404007757836184</v>
      </c>
      <c r="AY373" s="208">
        <v>15.308067796610166</v>
      </c>
      <c r="AZ373" s="208">
        <v>0.46191975791305229</v>
      </c>
      <c r="BA373" s="208">
        <v>18.837321981771186</v>
      </c>
      <c r="BB373" s="208">
        <v>2.2699652201514842</v>
      </c>
    </row>
    <row r="374" spans="42:54" ht="16.5">
      <c r="AP374" s="193" cm="1">
        <f t="array" ref="AP374">SUM(($W$4:$W$900=W374)*($AO$4:$AO$900&lt;AO374))+1</f>
        <v>1</v>
      </c>
      <c r="AQ374" s="206" t="str">
        <f t="shared" si="6"/>
        <v>1</v>
      </c>
      <c r="AS374" s="194" t="s">
        <v>156</v>
      </c>
      <c r="AT374" s="195" t="s">
        <v>286</v>
      </c>
      <c r="AU374" s="194">
        <v>2</v>
      </c>
      <c r="AV374" s="207">
        <v>2.7851076999607455E-2</v>
      </c>
      <c r="AW374" s="207">
        <v>0.28361019006425059</v>
      </c>
      <c r="AX374" s="207">
        <v>0.15708846215461755</v>
      </c>
      <c r="AY374" s="208">
        <v>13.615666666666668</v>
      </c>
      <c r="AZ374" s="208">
        <v>3.8358389745195716</v>
      </c>
      <c r="BA374" s="208">
        <v>8.2714801283095376</v>
      </c>
      <c r="BB374" s="208">
        <v>2.6425809364858397</v>
      </c>
    </row>
    <row r="375" spans="42:54" ht="16.5">
      <c r="AP375" s="193" cm="1">
        <f t="array" ref="AP375">SUM(($W$4:$W$900=W375)*($AO$4:$AO$900&lt;AO375))+1</f>
        <v>1</v>
      </c>
      <c r="AQ375" s="206" t="str">
        <f t="shared" si="6"/>
        <v>1</v>
      </c>
      <c r="AS375" s="194" t="s">
        <v>156</v>
      </c>
      <c r="AT375" s="195" t="s">
        <v>287</v>
      </c>
      <c r="AU375" s="194">
        <v>2</v>
      </c>
      <c r="AV375" s="207">
        <v>3.0450082863059887E-2</v>
      </c>
      <c r="AW375" s="207">
        <v>0.25545578029967508</v>
      </c>
      <c r="AX375" s="207">
        <v>0.11792385529297617</v>
      </c>
      <c r="AY375" s="208">
        <v>10.562285714285716</v>
      </c>
      <c r="AZ375" s="208">
        <v>0.19719708242972603</v>
      </c>
      <c r="BA375" s="208">
        <v>5.4008800928988494</v>
      </c>
      <c r="BB375" s="208">
        <v>2.6641283412094849</v>
      </c>
    </row>
    <row r="376" spans="42:54" ht="16.5">
      <c r="AP376" s="193" cm="1">
        <f t="array" ref="AP376">SUM(($W$4:$W$900=W376)*($AO$4:$AO$900&lt;AO376))+1</f>
        <v>1</v>
      </c>
      <c r="AQ376" s="206" t="str">
        <f t="shared" si="6"/>
        <v>1</v>
      </c>
      <c r="AS376" s="194" t="s">
        <v>156</v>
      </c>
      <c r="AT376" s="195" t="s">
        <v>288</v>
      </c>
      <c r="AU376" s="194">
        <v>2</v>
      </c>
      <c r="AV376" s="207">
        <v>2.9605916126869265E-2</v>
      </c>
      <c r="AW376" s="207">
        <v>0.20995711869601566</v>
      </c>
      <c r="AX376" s="207">
        <v>0.11691187508364896</v>
      </c>
      <c r="AY376" s="208">
        <v>16.183</v>
      </c>
      <c r="AZ376" s="208">
        <v>0.18445493052640671</v>
      </c>
      <c r="BA376" s="208">
        <v>8.9786150006236216</v>
      </c>
      <c r="BB376" s="208">
        <v>2.8195461360716823</v>
      </c>
    </row>
    <row r="377" spans="42:54" ht="16.5">
      <c r="AP377" s="193" cm="1">
        <f t="array" ref="AP377">SUM(($W$4:$W$900=W377)*($AO$4:$AO$900&lt;AO377))+1</f>
        <v>1</v>
      </c>
      <c r="AQ377" s="206" t="str">
        <f t="shared" si="6"/>
        <v>1</v>
      </c>
      <c r="AS377" s="194" t="s">
        <v>156</v>
      </c>
      <c r="AT377" s="195" t="s">
        <v>289</v>
      </c>
      <c r="AU377" s="194">
        <v>2</v>
      </c>
      <c r="AV377" s="207">
        <v>4.9277002677251394E-2</v>
      </c>
      <c r="AW377" s="207">
        <v>0.10039024825956755</v>
      </c>
      <c r="AX377" s="207">
        <v>0.12002416775076619</v>
      </c>
      <c r="AY377" s="208">
        <v>10.387</v>
      </c>
      <c r="AZ377" s="208">
        <v>0</v>
      </c>
      <c r="BA377" s="208">
        <v>1.1327837677431802</v>
      </c>
      <c r="BB377" s="208">
        <v>2.1715243522740368</v>
      </c>
    </row>
    <row r="378" spans="42:54" ht="16.5">
      <c r="AP378" s="193" cm="1">
        <f t="array" ref="AP378">SUM(($W$4:$W$900=W378)*($AO$4:$AO$900&lt;AO378))+1</f>
        <v>1</v>
      </c>
      <c r="AQ378" s="206" t="str">
        <f t="shared" si="6"/>
        <v>1</v>
      </c>
      <c r="AS378" s="194" t="s">
        <v>156</v>
      </c>
      <c r="AT378" s="195" t="s">
        <v>290</v>
      </c>
      <c r="AU378" s="194">
        <v>2</v>
      </c>
      <c r="AV378" s="207">
        <v>2.8684033909020377E-2</v>
      </c>
      <c r="AW378" s="207">
        <v>0.3071555332771061</v>
      </c>
      <c r="AX378" s="207">
        <v>0.17374972514835374</v>
      </c>
      <c r="AY378" s="208">
        <v>5.97</v>
      </c>
      <c r="AZ378" s="208">
        <v>1.1974047072247809</v>
      </c>
      <c r="BA378" s="208">
        <v>7.4365134448696919</v>
      </c>
      <c r="BB378" s="208">
        <v>3.0045779732399591</v>
      </c>
    </row>
    <row r="379" spans="42:54" ht="16.5">
      <c r="AP379" s="193" cm="1">
        <f t="array" ref="AP379">SUM(($W$4:$W$900=W379)*($AO$4:$AO$900&lt;AO379))+1</f>
        <v>1</v>
      </c>
      <c r="AQ379" s="206" t="str">
        <f t="shared" si="6"/>
        <v>1</v>
      </c>
      <c r="AS379" s="194" t="s">
        <v>156</v>
      </c>
      <c r="AT379" s="195" t="s">
        <v>336</v>
      </c>
      <c r="AU379" s="194">
        <v>2</v>
      </c>
      <c r="AV379" s="207">
        <v>4.2272580669769244E-2</v>
      </c>
      <c r="AW379" s="207">
        <v>0.23448994815338811</v>
      </c>
      <c r="AX379" s="207">
        <v>0.1708765517429276</v>
      </c>
      <c r="AY379" s="208">
        <v>7.04</v>
      </c>
      <c r="AZ379" s="208">
        <v>2.6451478597976408E-2</v>
      </c>
      <c r="BA379" s="208">
        <v>1.5606372372806081</v>
      </c>
      <c r="BB379" s="208">
        <v>2.2413351111416766</v>
      </c>
    </row>
    <row r="380" spans="42:54" ht="16.5">
      <c r="AP380" s="193" cm="1">
        <f t="array" ref="AP380">SUM(($W$4:$W$900=W380)*($AO$4:$AO$900&lt;AO380))+1</f>
        <v>1</v>
      </c>
      <c r="AQ380" s="206" t="str">
        <f t="shared" si="6"/>
        <v>1</v>
      </c>
      <c r="AS380" s="194" t="s">
        <v>156</v>
      </c>
      <c r="AT380" s="195" t="s">
        <v>100</v>
      </c>
      <c r="AU380" s="194">
        <v>2</v>
      </c>
      <c r="AV380" s="207">
        <v>2.9820131906770967E-2</v>
      </c>
      <c r="AW380" s="207">
        <v>0.26621629562571641</v>
      </c>
      <c r="AX380" s="207">
        <v>0.14504595558733729</v>
      </c>
      <c r="AY380" s="208">
        <v>11.926689655172414</v>
      </c>
      <c r="AZ380" s="208">
        <v>2.2798089606272787</v>
      </c>
      <c r="BA380" s="208">
        <v>7.2422766410783925</v>
      </c>
      <c r="BB380" s="208">
        <v>2.6563724501802697</v>
      </c>
    </row>
    <row r="381" spans="42:54" ht="16.5">
      <c r="AP381" s="193" cm="1">
        <f t="array" ref="AP381">SUM(($W$4:$W$900=W381)*($AO$4:$AO$900&lt;AO381))+1</f>
        <v>1</v>
      </c>
      <c r="AQ381" s="206" t="str">
        <f t="shared" si="6"/>
        <v>1</v>
      </c>
      <c r="AS381" s="194" t="s">
        <v>167</v>
      </c>
      <c r="AT381" s="195" t="s">
        <v>291</v>
      </c>
      <c r="AU381" s="194">
        <v>2</v>
      </c>
      <c r="AV381" s="207">
        <v>1.0998592065204288E-2</v>
      </c>
      <c r="AW381" s="207">
        <v>0.34093178342953923</v>
      </c>
      <c r="AX381" s="207">
        <v>0.16400485207922924</v>
      </c>
      <c r="AY381" s="208">
        <v>7.6568500000000013</v>
      </c>
      <c r="AZ381" s="208">
        <v>0.20233479117065986</v>
      </c>
      <c r="BA381" s="208">
        <v>1.4788627152417331</v>
      </c>
      <c r="BB381" s="208">
        <v>2.385603536115358</v>
      </c>
    </row>
    <row r="382" spans="42:54" ht="16.5">
      <c r="AP382" s="193" cm="1">
        <f t="array" ref="AP382">SUM(($W$4:$W$900=W382)*($AO$4:$AO$900&lt;AO382))+1</f>
        <v>1</v>
      </c>
      <c r="AQ382" s="206" t="str">
        <f t="shared" si="6"/>
        <v>1</v>
      </c>
      <c r="AS382" s="194" t="s">
        <v>167</v>
      </c>
      <c r="AT382" s="195" t="s">
        <v>196</v>
      </c>
      <c r="AU382" s="194">
        <v>2</v>
      </c>
      <c r="AV382" s="207">
        <v>1.1087069400400851E-2</v>
      </c>
      <c r="AW382" s="207">
        <v>0.22515099983967532</v>
      </c>
      <c r="AX382" s="207">
        <v>0.10927162494547069</v>
      </c>
      <c r="AY382" s="208">
        <v>13.304000000000002</v>
      </c>
      <c r="AZ382" s="208">
        <v>2.8404373523647176E-3</v>
      </c>
      <c r="BA382" s="208">
        <v>1.2526328723928404</v>
      </c>
      <c r="BB382" s="208">
        <v>2.876662886498623</v>
      </c>
    </row>
    <row r="383" spans="42:54" ht="16.5">
      <c r="AP383" s="193" cm="1">
        <f t="array" ref="AP383">SUM(($W$4:$W$900=W383)*($AO$4:$AO$900&lt;AO383))+1</f>
        <v>1</v>
      </c>
      <c r="AQ383" s="206" t="str">
        <f t="shared" si="6"/>
        <v>1</v>
      </c>
      <c r="AS383" s="194" t="s">
        <v>167</v>
      </c>
      <c r="AT383" s="195" t="s">
        <v>292</v>
      </c>
      <c r="AU383" s="194">
        <v>2</v>
      </c>
      <c r="AV383" s="207">
        <v>9.518401425678686E-3</v>
      </c>
      <c r="AW383" s="207">
        <v>0.3249748215430972</v>
      </c>
      <c r="AX383" s="207">
        <v>0.131771550478607</v>
      </c>
      <c r="AY383" s="208">
        <v>6.7794736842105268</v>
      </c>
      <c r="AZ383" s="208">
        <v>2.7130477674406597E-2</v>
      </c>
      <c r="BA383" s="208">
        <v>0.80447764234544772</v>
      </c>
      <c r="BB383" s="208">
        <v>2.7471367083708307</v>
      </c>
    </row>
    <row r="384" spans="42:54" ht="16.5">
      <c r="AP384" s="193" cm="1">
        <f t="array" ref="AP384">SUM(($W$4:$W$900=W384)*($AO$4:$AO$900&lt;AO384))+1</f>
        <v>1</v>
      </c>
      <c r="AQ384" s="206" t="str">
        <f t="shared" si="6"/>
        <v>1</v>
      </c>
      <c r="AS384" s="194" t="s">
        <v>167</v>
      </c>
      <c r="AT384" s="195" t="s">
        <v>99</v>
      </c>
      <c r="AU384" s="194">
        <v>2</v>
      </c>
      <c r="AV384" s="207">
        <v>0.16374158730053334</v>
      </c>
      <c r="AW384" s="207">
        <v>0.27264668356015476</v>
      </c>
      <c r="AX384" s="207">
        <v>9.2835759185954811E-2</v>
      </c>
      <c r="AY384" s="208">
        <v>7.4850000000000003</v>
      </c>
      <c r="AZ384" s="208">
        <v>0</v>
      </c>
      <c r="BA384" s="208">
        <v>1.1484836187953174</v>
      </c>
      <c r="BB384" s="208">
        <v>2.76544229354253</v>
      </c>
    </row>
    <row r="385" spans="42:54" ht="16.5">
      <c r="AP385" s="193" cm="1">
        <f t="array" ref="AP385">SUM(($W$4:$W$900=W385)*($AO$4:$AO$900&lt;AO385))+1</f>
        <v>1</v>
      </c>
      <c r="AQ385" s="206" t="str">
        <f t="shared" si="6"/>
        <v>1</v>
      </c>
      <c r="AS385" s="194" t="s">
        <v>167</v>
      </c>
      <c r="AT385" s="195" t="s">
        <v>100</v>
      </c>
      <c r="AU385" s="194">
        <v>2</v>
      </c>
      <c r="AV385" s="207">
        <v>1.1345997777477839E-2</v>
      </c>
      <c r="AW385" s="207">
        <v>0.32296221338782916</v>
      </c>
      <c r="AX385" s="207">
        <v>0.14135459723446997</v>
      </c>
      <c r="AY385" s="208">
        <v>7.787454545454545</v>
      </c>
      <c r="AZ385" s="208">
        <v>9.6651080260511585E-2</v>
      </c>
      <c r="BA385" s="208">
        <v>1.1655546114584465</v>
      </c>
      <c r="BB385" s="208">
        <v>2.6010303205108616</v>
      </c>
    </row>
    <row r="386" spans="42:54" ht="16.5">
      <c r="AP386" s="193" cm="1">
        <f t="array" ref="AP386">SUM(($W$4:$W$900=W386)*($AO$4:$AO$900&lt;AO386))+1</f>
        <v>1</v>
      </c>
      <c r="AQ386" s="206" t="str">
        <f t="shared" si="6"/>
        <v>1</v>
      </c>
      <c r="AS386" s="194" t="s">
        <v>169</v>
      </c>
      <c r="AT386" s="195" t="s">
        <v>293</v>
      </c>
      <c r="AU386" s="194">
        <v>2</v>
      </c>
      <c r="AV386" s="207">
        <v>1.0173796657456432E-2</v>
      </c>
      <c r="AW386" s="207">
        <v>0.32902874068386206</v>
      </c>
      <c r="AX386" s="207">
        <v>0.13988090813405554</v>
      </c>
      <c r="AY386" s="208">
        <v>7.1527857142857147</v>
      </c>
      <c r="AZ386" s="208">
        <v>0.34160322669747573</v>
      </c>
      <c r="BA386" s="208">
        <v>5.0663126438372101</v>
      </c>
      <c r="BB386" s="208">
        <v>3.1310122357606027</v>
      </c>
    </row>
    <row r="387" spans="42:54" ht="16.5">
      <c r="AP387" s="193" cm="1">
        <f t="array" ref="AP387">SUM(($W$4:$W$900=W387)*($AO$4:$AO$900&lt;AO387))+1</f>
        <v>1</v>
      </c>
      <c r="AQ387" s="206" t="str">
        <f t="shared" si="6"/>
        <v>1</v>
      </c>
      <c r="AS387" s="194" t="s">
        <v>169</v>
      </c>
      <c r="AT387" s="195" t="s">
        <v>294</v>
      </c>
      <c r="AU387" s="194">
        <v>2</v>
      </c>
      <c r="AV387" s="207">
        <v>1.2276344325015918E-2</v>
      </c>
      <c r="AW387" s="207">
        <v>0.31375960792513968</v>
      </c>
      <c r="AX387" s="207">
        <v>0.14795716562838812</v>
      </c>
      <c r="AY387" s="208">
        <v>5.2437777777777779</v>
      </c>
      <c r="AZ387" s="208">
        <v>8.6698943418941951E-2</v>
      </c>
      <c r="BA387" s="208">
        <v>9.1142264269162734</v>
      </c>
      <c r="BB387" s="208">
        <v>2.8587715687806878</v>
      </c>
    </row>
    <row r="388" spans="42:54" ht="16.5">
      <c r="AP388" s="193" cm="1">
        <f t="array" ref="AP388">SUM(($W$4:$W$900=W388)*($AO$4:$AO$900&lt;AO388))+1</f>
        <v>1</v>
      </c>
      <c r="AQ388" s="206" t="str">
        <f t="shared" si="6"/>
        <v>1</v>
      </c>
      <c r="AS388" s="194" t="s">
        <v>169</v>
      </c>
      <c r="AT388" s="195" t="s">
        <v>295</v>
      </c>
      <c r="AU388" s="194">
        <v>2</v>
      </c>
      <c r="AV388" s="207">
        <v>1.0815983550073299E-2</v>
      </c>
      <c r="AW388" s="207">
        <v>0.32205172566793761</v>
      </c>
      <c r="AX388" s="207">
        <v>9.015391595142383E-2</v>
      </c>
      <c r="AY388" s="208">
        <v>3.552888888888889</v>
      </c>
      <c r="AZ388" s="208">
        <v>7.357041970617864</v>
      </c>
      <c r="BA388" s="208">
        <v>11.080790672959283</v>
      </c>
      <c r="BB388" s="208">
        <v>3.0564208977437755</v>
      </c>
    </row>
    <row r="389" spans="42:54" ht="16.5">
      <c r="AP389" s="193" cm="1">
        <f t="array" ref="AP389">SUM(($W$4:$W$900=W389)*($AO$4:$AO$900&lt;AO389))+1</f>
        <v>1</v>
      </c>
      <c r="AQ389" s="206" t="str">
        <f t="shared" ref="AQ389:AQ440" si="7">W389&amp;AP389</f>
        <v>1</v>
      </c>
      <c r="AS389" s="194" t="s">
        <v>169</v>
      </c>
      <c r="AT389" s="195" t="s">
        <v>296</v>
      </c>
      <c r="AU389" s="194">
        <v>2</v>
      </c>
      <c r="AV389" s="207">
        <v>1.1074506935327614E-2</v>
      </c>
      <c r="AW389" s="207">
        <v>0.28339802669872494</v>
      </c>
      <c r="AX389" s="207">
        <v>7.2795783600317437E-2</v>
      </c>
      <c r="AY389" s="208">
        <v>3.0392000000000001</v>
      </c>
      <c r="AZ389" s="208">
        <v>3.8577521780772353E-2</v>
      </c>
      <c r="BA389" s="208">
        <v>2.8817408770236952</v>
      </c>
      <c r="BB389" s="208">
        <v>3.700985360581436</v>
      </c>
    </row>
    <row r="390" spans="42:54" ht="16.5">
      <c r="AP390" s="193" cm="1">
        <f t="array" ref="AP390">SUM(($W$4:$W$900=W390)*($AO$4:$AO$900&lt;AO390))+1</f>
        <v>1</v>
      </c>
      <c r="AQ390" s="206" t="str">
        <f t="shared" si="7"/>
        <v>1</v>
      </c>
      <c r="AS390" s="194" t="s">
        <v>169</v>
      </c>
      <c r="AT390" s="195" t="s">
        <v>297</v>
      </c>
      <c r="AU390" s="194">
        <v>2</v>
      </c>
      <c r="AV390" s="207">
        <v>1.3296834567077975E-2</v>
      </c>
      <c r="AW390" s="207">
        <v>0.28590306030397172</v>
      </c>
      <c r="AX390" s="207">
        <v>6.6133968924081063E-2</v>
      </c>
      <c r="AY390" s="208">
        <v>2.9256666666666664</v>
      </c>
      <c r="AZ390" s="208">
        <v>0.88814764037889105</v>
      </c>
      <c r="BA390" s="208">
        <v>2.4295609005406029</v>
      </c>
      <c r="BB390" s="208">
        <v>3.3528535353597504</v>
      </c>
    </row>
    <row r="391" spans="42:54" ht="16.5">
      <c r="AP391" s="193" cm="1">
        <f t="array" ref="AP391">SUM(($W$4:$W$900=W391)*($AO$4:$AO$900&lt;AO391))+1</f>
        <v>1</v>
      </c>
      <c r="AQ391" s="206" t="str">
        <f t="shared" si="7"/>
        <v>1</v>
      </c>
      <c r="AS391" s="194" t="s">
        <v>169</v>
      </c>
      <c r="AT391" s="195" t="s">
        <v>99</v>
      </c>
      <c r="AU391" s="194">
        <v>2</v>
      </c>
      <c r="AV391" s="207">
        <v>2.4664277344861322E-2</v>
      </c>
      <c r="AW391" s="207">
        <v>0.32373046296715879</v>
      </c>
      <c r="AX391" s="207">
        <v>0.14941420941057373</v>
      </c>
      <c r="AY391" s="208">
        <v>5.3174999999999999</v>
      </c>
      <c r="AZ391" s="208">
        <v>0.39185026413263346</v>
      </c>
      <c r="BA391" s="208">
        <v>6.8147872023066691</v>
      </c>
      <c r="BB391" s="208">
        <v>2.9020348792654125</v>
      </c>
    </row>
    <row r="392" spans="42:54" ht="16.5">
      <c r="AP392" s="193" cm="1">
        <f t="array" ref="AP392">SUM(($W$4:$W$900=W392)*($AO$4:$AO$900&lt;AO392))+1</f>
        <v>1</v>
      </c>
      <c r="AQ392" s="206" t="str">
        <f t="shared" si="7"/>
        <v>1</v>
      </c>
      <c r="AS392" s="194" t="s">
        <v>169</v>
      </c>
      <c r="AT392" s="195" t="s">
        <v>100</v>
      </c>
      <c r="AU392" s="194">
        <v>2</v>
      </c>
      <c r="AV392" s="207">
        <v>1.1583931209014584E-2</v>
      </c>
      <c r="AW392" s="207">
        <v>0.31493250041564097</v>
      </c>
      <c r="AX392" s="207">
        <v>0.11619923533032218</v>
      </c>
      <c r="AY392" s="208">
        <v>5.0932619047619063</v>
      </c>
      <c r="AZ392" s="208">
        <v>1.8034841199103466</v>
      </c>
      <c r="BA392" s="208">
        <v>6.7276950442462615</v>
      </c>
      <c r="BB392" s="208">
        <v>3.1300664524826156</v>
      </c>
    </row>
    <row r="393" spans="42:54" ht="16.5">
      <c r="AP393" s="193" cm="1">
        <f t="array" ref="AP393">SUM(($W$4:$W$900=W393)*($AO$4:$AO$900&lt;AO393))+1</f>
        <v>1</v>
      </c>
      <c r="AQ393" s="206" t="str">
        <f t="shared" si="7"/>
        <v>1</v>
      </c>
      <c r="AS393" s="194" t="s">
        <v>141</v>
      </c>
      <c r="AT393" s="195" t="s">
        <v>298</v>
      </c>
      <c r="AU393" s="194">
        <v>2</v>
      </c>
      <c r="AV393" s="207">
        <v>5.2050083691637085E-2</v>
      </c>
      <c r="AW393" s="207">
        <v>0.39103634966692807</v>
      </c>
      <c r="AX393" s="207">
        <v>0.17824986546847801</v>
      </c>
      <c r="AY393" s="208">
        <v>12.864307692307694</v>
      </c>
      <c r="AZ393" s="208">
        <v>0.52723825685570891</v>
      </c>
      <c r="BA393" s="208">
        <v>27.81542927007601</v>
      </c>
      <c r="BB393" s="208">
        <v>1.7848703982921839</v>
      </c>
    </row>
    <row r="394" spans="42:54" ht="16.5">
      <c r="AP394" s="193" cm="1">
        <f t="array" ref="AP394">SUM(($W$4:$W$900=W394)*($AO$4:$AO$900&lt;AO394))+1</f>
        <v>1</v>
      </c>
      <c r="AQ394" s="206" t="str">
        <f t="shared" si="7"/>
        <v>1</v>
      </c>
      <c r="AS394" s="194" t="s">
        <v>141</v>
      </c>
      <c r="AT394" s="195" t="s">
        <v>299</v>
      </c>
      <c r="AU394" s="194">
        <v>2</v>
      </c>
      <c r="AV394" s="207">
        <v>6.7284940975427754E-2</v>
      </c>
      <c r="AW394" s="207">
        <v>0.35702284696063624</v>
      </c>
      <c r="AX394" s="207">
        <v>0.14526100497373681</v>
      </c>
      <c r="AY394" s="208">
        <v>10.601166666666666</v>
      </c>
      <c r="AZ394" s="208">
        <v>0.13215080596888693</v>
      </c>
      <c r="BA394" s="208">
        <v>6.3054813133726046</v>
      </c>
      <c r="BB394" s="208">
        <v>2.1527926741623875</v>
      </c>
    </row>
    <row r="395" spans="42:54" ht="16.5">
      <c r="AP395" s="193" cm="1">
        <f t="array" ref="AP395">SUM(($W$4:$W$900=W395)*($AO$4:$AO$900&lt;AO395))+1</f>
        <v>1</v>
      </c>
      <c r="AQ395" s="206" t="str">
        <f t="shared" si="7"/>
        <v>1</v>
      </c>
      <c r="AS395" s="194" t="s">
        <v>141</v>
      </c>
      <c r="AT395" s="195" t="s">
        <v>300</v>
      </c>
      <c r="AU395" s="194">
        <v>2</v>
      </c>
      <c r="AV395" s="207">
        <v>5.1570589640575981E-2</v>
      </c>
      <c r="AW395" s="207">
        <v>0.35749403287517639</v>
      </c>
      <c r="AX395" s="207">
        <v>0.15871639716236072</v>
      </c>
      <c r="AY395" s="208">
        <v>12.030307692307691</v>
      </c>
      <c r="AZ395" s="208">
        <v>0.29225869324728487</v>
      </c>
      <c r="BA395" s="208">
        <v>21.06255264288955</v>
      </c>
      <c r="BB395" s="208">
        <v>1.802645059495354</v>
      </c>
    </row>
    <row r="396" spans="42:54" ht="16.5">
      <c r="AP396" s="193" cm="1">
        <f t="array" ref="AP396">SUM(($W$4:$W$900=W396)*($AO$4:$AO$900&lt;AO396))+1</f>
        <v>1</v>
      </c>
      <c r="AQ396" s="206" t="str">
        <f t="shared" si="7"/>
        <v>1</v>
      </c>
      <c r="AS396" s="194" t="s">
        <v>141</v>
      </c>
      <c r="AT396" s="195" t="s">
        <v>301</v>
      </c>
      <c r="AU396" s="194">
        <v>2</v>
      </c>
      <c r="AV396" s="207">
        <v>4.8116695598123899E-2</v>
      </c>
      <c r="AW396" s="207">
        <v>0.35980152891904227</v>
      </c>
      <c r="AX396" s="207">
        <v>0.15266413687251734</v>
      </c>
      <c r="AY396" s="208">
        <v>9.8035384615384622</v>
      </c>
      <c r="AZ396" s="208">
        <v>2.5758853240582226E-2</v>
      </c>
      <c r="BA396" s="208">
        <v>6.1872765483878513</v>
      </c>
      <c r="BB396" s="208">
        <v>2.1401304517873854</v>
      </c>
    </row>
    <row r="397" spans="42:54" ht="16.5">
      <c r="AP397" s="193" cm="1">
        <f t="array" ref="AP397">SUM(($W$4:$W$900=W397)*($AO$4:$AO$900&lt;AO397))+1</f>
        <v>1</v>
      </c>
      <c r="AQ397" s="206" t="str">
        <f t="shared" si="7"/>
        <v>1</v>
      </c>
      <c r="AS397" s="194" t="s">
        <v>141</v>
      </c>
      <c r="AT397" s="195" t="s">
        <v>302</v>
      </c>
      <c r="AU397" s="194">
        <v>2</v>
      </c>
      <c r="AV397" s="207">
        <v>6.5762780954912489E-2</v>
      </c>
      <c r="AW397" s="207">
        <v>0.36243808555074536</v>
      </c>
      <c r="AX397" s="207">
        <v>0.14744353811089031</v>
      </c>
      <c r="AY397" s="208">
        <v>10.579416666666667</v>
      </c>
      <c r="AZ397" s="208">
        <v>7.8856618641396564E-2</v>
      </c>
      <c r="BA397" s="208">
        <v>8.8997946573650584</v>
      </c>
      <c r="BB397" s="208">
        <v>1.9036051423996059</v>
      </c>
    </row>
    <row r="398" spans="42:54" ht="16.5">
      <c r="AP398" s="193" cm="1">
        <f t="array" ref="AP398">SUM(($W$4:$W$900=W398)*($AO$4:$AO$900&lt;AO398))+1</f>
        <v>1</v>
      </c>
      <c r="AQ398" s="206" t="str">
        <f t="shared" si="7"/>
        <v>1</v>
      </c>
      <c r="AS398" s="194" t="s">
        <v>141</v>
      </c>
      <c r="AT398" s="195" t="s">
        <v>337</v>
      </c>
      <c r="AU398" s="194">
        <v>2</v>
      </c>
      <c r="AV398" s="207">
        <v>8.1943575229824678E-2</v>
      </c>
      <c r="AW398" s="207">
        <v>0.39123807501316227</v>
      </c>
      <c r="AX398" s="207">
        <v>0.13779655266788404</v>
      </c>
      <c r="AY398" s="208">
        <v>12.574</v>
      </c>
      <c r="AZ398" s="208">
        <v>0.18602302081388328</v>
      </c>
      <c r="BA398" s="208">
        <v>18.937143518853318</v>
      </c>
      <c r="BB398" s="208">
        <v>1.6244355421507439</v>
      </c>
    </row>
    <row r="399" spans="42:54" ht="16.5">
      <c r="AP399" s="193" cm="1">
        <f t="array" ref="AP399">SUM(($W$4:$W$900=W399)*($AO$4:$AO$900&lt;AO399))+1</f>
        <v>1</v>
      </c>
      <c r="AQ399" s="206" t="str">
        <f t="shared" si="7"/>
        <v>1</v>
      </c>
      <c r="AS399" s="194" t="s">
        <v>141</v>
      </c>
      <c r="AT399" s="195" t="s">
        <v>99</v>
      </c>
      <c r="AU399" s="194">
        <v>2</v>
      </c>
      <c r="AV399" s="207">
        <v>0.11142900271487022</v>
      </c>
      <c r="AW399" s="207">
        <v>0.35605627632906028</v>
      </c>
      <c r="AX399" s="207">
        <v>0.17544423489467834</v>
      </c>
      <c r="AY399" s="208">
        <v>11.51825</v>
      </c>
      <c r="AZ399" s="208">
        <v>6.2104153945018878E-2</v>
      </c>
      <c r="BA399" s="208">
        <v>17.87047029767918</v>
      </c>
      <c r="BB399" s="208">
        <v>1.8220812451995911</v>
      </c>
    </row>
    <row r="400" spans="42:54" ht="16.5">
      <c r="AP400" s="193" cm="1">
        <f t="array" ref="AP400">SUM(($W$4:$W$900=W400)*($AO$4:$AO$900&lt;AO400))+1</f>
        <v>1</v>
      </c>
      <c r="AQ400" s="206" t="str">
        <f t="shared" si="7"/>
        <v>1</v>
      </c>
      <c r="AS400" s="194" t="s">
        <v>141</v>
      </c>
      <c r="AT400" s="195" t="s">
        <v>100</v>
      </c>
      <c r="AU400" s="194">
        <v>2</v>
      </c>
      <c r="AV400" s="207">
        <v>5.9952998561875366E-2</v>
      </c>
      <c r="AW400" s="207">
        <v>0.36731378968558298</v>
      </c>
      <c r="AX400" s="207">
        <v>0.15585810644829051</v>
      </c>
      <c r="AY400" s="208">
        <v>11.325479452054793</v>
      </c>
      <c r="AZ400" s="208">
        <v>0.20823627291520938</v>
      </c>
      <c r="BA400" s="208">
        <v>14.72917991075132</v>
      </c>
      <c r="BB400" s="208">
        <v>1.9093424327710502</v>
      </c>
    </row>
    <row r="401" spans="42:54" ht="16.5">
      <c r="AP401" s="193" cm="1">
        <f t="array" ref="AP401">SUM(($W$4:$W$900=W401)*($AO$4:$AO$900&lt;AO401))+1</f>
        <v>1</v>
      </c>
      <c r="AQ401" s="206" t="str">
        <f t="shared" si="7"/>
        <v>1</v>
      </c>
      <c r="AS401" s="194" t="s">
        <v>161</v>
      </c>
      <c r="AT401" s="195" t="s">
        <v>303</v>
      </c>
      <c r="AU401" s="194">
        <v>2</v>
      </c>
      <c r="AV401" s="207">
        <v>6.3169929454832061E-2</v>
      </c>
      <c r="AW401" s="207">
        <v>0.33868842447692693</v>
      </c>
      <c r="AX401" s="207">
        <v>0.22540078443504341</v>
      </c>
      <c r="AY401" s="208">
        <v>11.779285714285711</v>
      </c>
      <c r="AZ401" s="208">
        <v>0.32869277543243464</v>
      </c>
      <c r="BA401" s="208">
        <v>22.628836945581046</v>
      </c>
      <c r="BB401" s="208">
        <v>2.0702562519949033</v>
      </c>
    </row>
    <row r="402" spans="42:54" ht="16.5">
      <c r="AP402" s="193" cm="1">
        <f t="array" ref="AP402">SUM(($W$4:$W$900=W402)*($AO$4:$AO$900&lt;AO402))+1</f>
        <v>1</v>
      </c>
      <c r="AQ402" s="206" t="str">
        <f t="shared" si="7"/>
        <v>1</v>
      </c>
      <c r="AS402" s="194" t="s">
        <v>161</v>
      </c>
      <c r="AT402" s="195" t="s">
        <v>304</v>
      </c>
      <c r="AU402" s="194">
        <v>2</v>
      </c>
      <c r="AV402" s="207">
        <v>5.1182615908160839E-2</v>
      </c>
      <c r="AW402" s="207">
        <v>0.3065718363076389</v>
      </c>
      <c r="AX402" s="207">
        <v>0.18641436662286892</v>
      </c>
      <c r="AY402" s="208">
        <v>9.4733333333333345</v>
      </c>
      <c r="AZ402" s="208">
        <v>0.50577541331786136</v>
      </c>
      <c r="BA402" s="208">
        <v>7.5823809862106284</v>
      </c>
      <c r="BB402" s="208">
        <v>2.4960688466105965</v>
      </c>
    </row>
    <row r="403" spans="42:54" ht="16.5">
      <c r="AP403" s="193" cm="1">
        <f t="array" ref="AP403">SUM(($W$4:$W$900=W403)*($AO$4:$AO$900&lt;AO403))+1</f>
        <v>1</v>
      </c>
      <c r="AQ403" s="206" t="str">
        <f t="shared" si="7"/>
        <v>1</v>
      </c>
      <c r="AS403" s="194" t="s">
        <v>161</v>
      </c>
      <c r="AT403" s="195" t="s">
        <v>305</v>
      </c>
      <c r="AU403" s="194">
        <v>2</v>
      </c>
      <c r="AV403" s="207">
        <v>6.5014961335639276E-2</v>
      </c>
      <c r="AW403" s="207">
        <v>0.33786971388809361</v>
      </c>
      <c r="AX403" s="207">
        <v>0.2045672311048162</v>
      </c>
      <c r="AY403" s="208">
        <v>11.382400000000001</v>
      </c>
      <c r="AZ403" s="208">
        <v>0.20926035161183898</v>
      </c>
      <c r="BA403" s="208">
        <v>21.310017748122128</v>
      </c>
      <c r="BB403" s="208">
        <v>2.3103331319381373</v>
      </c>
    </row>
    <row r="404" spans="42:54" ht="16.5">
      <c r="AP404" s="193" cm="1">
        <f t="array" ref="AP404">SUM(($W$4:$W$900=W404)*($AO$4:$AO$900&lt;AO404))+1</f>
        <v>1</v>
      </c>
      <c r="AQ404" s="206" t="str">
        <f t="shared" si="7"/>
        <v>1</v>
      </c>
      <c r="AS404" s="194" t="s">
        <v>161</v>
      </c>
      <c r="AT404" s="195" t="s">
        <v>100</v>
      </c>
      <c r="AU404" s="194">
        <v>2</v>
      </c>
      <c r="AV404" s="207">
        <v>6.1613702588016427E-2</v>
      </c>
      <c r="AW404" s="207">
        <v>0.33348217758609117</v>
      </c>
      <c r="AX404" s="207">
        <v>0.21484367869769977</v>
      </c>
      <c r="AY404" s="208">
        <v>11.321462962962961</v>
      </c>
      <c r="AZ404" s="208">
        <v>0.33775229113343863</v>
      </c>
      <c r="BA404" s="208">
        <v>19.775673492003104</v>
      </c>
      <c r="BB404" s="208">
        <v>2.1758088242286266</v>
      </c>
    </row>
    <row r="405" spans="42:54" ht="16.5">
      <c r="AP405" s="193" cm="1">
        <f t="array" ref="AP405">SUM(($W$4:$W$900=W405)*($AO$4:$AO$900&lt;AO405))+1</f>
        <v>1</v>
      </c>
      <c r="AQ405" s="206" t="str">
        <f t="shared" si="7"/>
        <v>1</v>
      </c>
      <c r="AS405" s="194" t="s">
        <v>143</v>
      </c>
      <c r="AT405" s="195" t="s">
        <v>306</v>
      </c>
      <c r="AU405" s="194">
        <v>2</v>
      </c>
      <c r="AV405" s="207">
        <v>5.0592590995025388E-2</v>
      </c>
      <c r="AW405" s="207">
        <v>0.37542759701143874</v>
      </c>
      <c r="AX405" s="207">
        <v>0.17360176739069649</v>
      </c>
      <c r="AY405" s="208">
        <v>12.382650000000002</v>
      </c>
      <c r="AZ405" s="208">
        <v>0.27894423871851043</v>
      </c>
      <c r="BA405" s="208">
        <v>16.114225806126971</v>
      </c>
      <c r="BB405" s="208">
        <v>1.9828932516753848</v>
      </c>
    </row>
    <row r="406" spans="42:54" ht="16.5">
      <c r="AP406" s="193" cm="1">
        <f t="array" ref="AP406">SUM(($W$4:$W$900=W406)*($AO$4:$AO$900&lt;AO406))+1</f>
        <v>1</v>
      </c>
      <c r="AQ406" s="206" t="str">
        <f t="shared" si="7"/>
        <v>1</v>
      </c>
      <c r="AS406" s="194" t="s">
        <v>143</v>
      </c>
      <c r="AT406" s="195" t="s">
        <v>307</v>
      </c>
      <c r="AU406" s="194">
        <v>2</v>
      </c>
      <c r="AV406" s="207">
        <v>6.1242098406491509E-2</v>
      </c>
      <c r="AW406" s="207">
        <v>0.25878352111925623</v>
      </c>
      <c r="AX406" s="207">
        <v>0.13952609613923869</v>
      </c>
      <c r="AY406" s="208">
        <v>15.833499999999999</v>
      </c>
      <c r="AZ406" s="208">
        <v>3.3306059760607264E-2</v>
      </c>
      <c r="BA406" s="208">
        <v>8.6622049635284633</v>
      </c>
      <c r="BB406" s="208">
        <v>3.0704857482002765</v>
      </c>
    </row>
    <row r="407" spans="42:54" ht="16.5">
      <c r="AP407" s="193" cm="1">
        <f t="array" ref="AP407">SUM(($W$4:$W$900=W407)*($AO$4:$AO$900&lt;AO407))+1</f>
        <v>1</v>
      </c>
      <c r="AQ407" s="206" t="str">
        <f t="shared" si="7"/>
        <v>1</v>
      </c>
      <c r="AS407" s="194" t="s">
        <v>143</v>
      </c>
      <c r="AT407" s="195" t="s">
        <v>308</v>
      </c>
      <c r="AU407" s="194">
        <v>2</v>
      </c>
      <c r="AV407" s="207">
        <v>5.5208561789842452E-2</v>
      </c>
      <c r="AW407" s="207">
        <v>0.30176134777015318</v>
      </c>
      <c r="AX407" s="207">
        <v>0.1670527856306141</v>
      </c>
      <c r="AY407" s="208">
        <v>16.270199999999999</v>
      </c>
      <c r="AZ407" s="208">
        <v>0.13695165826715322</v>
      </c>
      <c r="BA407" s="208">
        <v>19.959645287863349</v>
      </c>
      <c r="BB407" s="208">
        <v>2.7103088102021129</v>
      </c>
    </row>
    <row r="408" spans="42:54" ht="16.5">
      <c r="AP408" s="193" cm="1">
        <f t="array" ref="AP408">SUM(($W$4:$W$900=W408)*($AO$4:$AO$900&lt;AO408))+1</f>
        <v>1</v>
      </c>
      <c r="AQ408" s="206" t="str">
        <f t="shared" si="7"/>
        <v>1</v>
      </c>
      <c r="AS408" s="194" t="s">
        <v>143</v>
      </c>
      <c r="AT408" s="195" t="s">
        <v>309</v>
      </c>
      <c r="AU408" s="194">
        <v>2</v>
      </c>
      <c r="AV408" s="207">
        <v>6.1952255179516393E-2</v>
      </c>
      <c r="AW408" s="207">
        <v>0.28792571062218475</v>
      </c>
      <c r="AX408" s="207">
        <v>0.13176076525582323</v>
      </c>
      <c r="AY408" s="208">
        <v>19.567166666666665</v>
      </c>
      <c r="AZ408" s="208">
        <v>0.1003254557785456</v>
      </c>
      <c r="BA408" s="208">
        <v>10.890328224761125</v>
      </c>
      <c r="BB408" s="208">
        <v>2.6563898171848046</v>
      </c>
    </row>
    <row r="409" spans="42:54" ht="16.5">
      <c r="AP409" s="193" cm="1">
        <f t="array" ref="AP409">SUM(($W$4:$W$900=W409)*($AO$4:$AO$900&lt;AO409))+1</f>
        <v>1</v>
      </c>
      <c r="AQ409" s="206" t="str">
        <f t="shared" si="7"/>
        <v>1</v>
      </c>
      <c r="AS409" s="194" t="s">
        <v>143</v>
      </c>
      <c r="AT409" s="195" t="s">
        <v>99</v>
      </c>
      <c r="AU409" s="194">
        <v>2</v>
      </c>
      <c r="AV409" s="207">
        <v>0.24693391326439434</v>
      </c>
      <c r="AW409" s="207">
        <v>0.32623927411228104</v>
      </c>
      <c r="AX409" s="207">
        <v>0.16874971939553543</v>
      </c>
      <c r="AY409" s="208">
        <v>19.479400000000002</v>
      </c>
      <c r="AZ409" s="208">
        <v>0.25434099253586595</v>
      </c>
      <c r="BA409" s="208">
        <v>18.456309414885229</v>
      </c>
      <c r="BB409" s="208">
        <v>2.1317587087493788</v>
      </c>
    </row>
    <row r="410" spans="42:54" ht="16.5">
      <c r="AP410" s="193" cm="1">
        <f t="array" ref="AP410">SUM(($W$4:$W$900=W410)*($AO$4:$AO$900&lt;AO410))+1</f>
        <v>1</v>
      </c>
      <c r="AQ410" s="206" t="str">
        <f t="shared" si="7"/>
        <v>1</v>
      </c>
      <c r="AS410" s="194" t="s">
        <v>143</v>
      </c>
      <c r="AT410" s="195" t="s">
        <v>100</v>
      </c>
      <c r="AU410" s="194">
        <v>2</v>
      </c>
      <c r="AV410" s="207">
        <v>6.2776931686181855E-2</v>
      </c>
      <c r="AW410" s="207">
        <v>0.31891102454565168</v>
      </c>
      <c r="AX410" s="207">
        <v>0.1536187525160731</v>
      </c>
      <c r="AY410" s="208">
        <v>15.396800000000002</v>
      </c>
      <c r="AZ410" s="208">
        <v>0.13702768389707615</v>
      </c>
      <c r="BA410" s="208">
        <v>13.596448812561258</v>
      </c>
      <c r="BB410" s="208">
        <v>2.5353516007536863</v>
      </c>
    </row>
    <row r="411" spans="42:54" ht="16.5">
      <c r="AP411" s="193" cm="1">
        <f t="array" ref="AP411">SUM(($W$4:$W$900=W411)*($AO$4:$AO$900&lt;AO411))+1</f>
        <v>1</v>
      </c>
      <c r="AQ411" s="206" t="str">
        <f t="shared" si="7"/>
        <v>1</v>
      </c>
      <c r="AS411" s="194" t="s">
        <v>149</v>
      </c>
      <c r="AT411" s="195" t="s">
        <v>310</v>
      </c>
      <c r="AU411" s="194">
        <v>2</v>
      </c>
      <c r="AV411" s="207">
        <v>7.6531839584273537E-2</v>
      </c>
      <c r="AW411" s="207">
        <v>0.30030835359088143</v>
      </c>
      <c r="AX411" s="207">
        <v>0.1296563869020019</v>
      </c>
      <c r="AY411" s="208">
        <v>18.19125</v>
      </c>
      <c r="AZ411" s="208">
        <v>4.2272692515790092E-2</v>
      </c>
      <c r="BA411" s="208">
        <v>5.5642941262927126</v>
      </c>
      <c r="BB411" s="208">
        <v>3.0968058255840654</v>
      </c>
    </row>
    <row r="412" spans="42:54" ht="16.5">
      <c r="AP412" s="193" cm="1">
        <f t="array" ref="AP412">SUM(($W$4:$W$900=W412)*($AO$4:$AO$900&lt;AO412))+1</f>
        <v>1</v>
      </c>
      <c r="AQ412" s="206" t="str">
        <f t="shared" si="7"/>
        <v>1</v>
      </c>
      <c r="AS412" s="194" t="s">
        <v>149</v>
      </c>
      <c r="AT412" s="195" t="s">
        <v>311</v>
      </c>
      <c r="AU412" s="194">
        <v>2</v>
      </c>
      <c r="AV412" s="207">
        <v>9.3483379177203188E-2</v>
      </c>
      <c r="AW412" s="207">
        <v>0.34824327478857536</v>
      </c>
      <c r="AX412" s="207">
        <v>0.15130737535855865</v>
      </c>
      <c r="AY412" s="208">
        <v>12.309900000000001</v>
      </c>
      <c r="AZ412" s="208">
        <v>6.0329894481083994E-2</v>
      </c>
      <c r="BA412" s="208">
        <v>14.58052889818838</v>
      </c>
      <c r="BB412" s="208">
        <v>2.0258550227937149</v>
      </c>
    </row>
    <row r="413" spans="42:54" ht="16.5">
      <c r="AP413" s="193" cm="1">
        <f t="array" ref="AP413">SUM(($W$4:$W$900=W413)*($AO$4:$AO$900&lt;AO413))+1</f>
        <v>1</v>
      </c>
      <c r="AQ413" s="206" t="str">
        <f t="shared" si="7"/>
        <v>1</v>
      </c>
      <c r="AS413" s="194" t="s">
        <v>149</v>
      </c>
      <c r="AT413" s="195" t="s">
        <v>312</v>
      </c>
      <c r="AU413" s="194">
        <v>2</v>
      </c>
      <c r="AV413" s="207">
        <v>8.2020156516453252E-2</v>
      </c>
      <c r="AW413" s="207">
        <v>0.37027198296946262</v>
      </c>
      <c r="AX413" s="207">
        <v>0.13127166076287278</v>
      </c>
      <c r="AY413" s="208">
        <v>10.859750000000002</v>
      </c>
      <c r="AZ413" s="208">
        <v>1.9472380278451142E-2</v>
      </c>
      <c r="BA413" s="208">
        <v>7.6137006888743963</v>
      </c>
      <c r="BB413" s="208">
        <v>2.1073365814573903</v>
      </c>
    </row>
    <row r="414" spans="42:54" ht="16.5">
      <c r="AP414" s="193" cm="1">
        <f t="array" ref="AP414">SUM(($W$4:$W$900=W414)*($AO$4:$AO$900&lt;AO414))+1</f>
        <v>1</v>
      </c>
      <c r="AQ414" s="206" t="str">
        <f t="shared" si="7"/>
        <v>1</v>
      </c>
      <c r="AS414" s="194" t="s">
        <v>149</v>
      </c>
      <c r="AT414" s="195" t="s">
        <v>313</v>
      </c>
      <c r="AU414" s="194">
        <v>2</v>
      </c>
      <c r="AV414" s="207">
        <v>9.8515898491922882E-2</v>
      </c>
      <c r="AW414" s="207">
        <v>0.31672628369081329</v>
      </c>
      <c r="AX414" s="207">
        <v>0.16398754713773403</v>
      </c>
      <c r="AY414" s="208">
        <v>10.7346</v>
      </c>
      <c r="AZ414" s="208">
        <v>1.9301735774215397E-2</v>
      </c>
      <c r="BA414" s="208">
        <v>12.109909024742741</v>
      </c>
      <c r="BB414" s="208">
        <v>2.4188631390700319</v>
      </c>
    </row>
    <row r="415" spans="42:54" ht="16.5">
      <c r="AP415" s="193" cm="1">
        <f t="array" ref="AP415">SUM(($W$4:$W$900=W415)*($AO$4:$AO$900&lt;AO415))+1</f>
        <v>1</v>
      </c>
      <c r="AQ415" s="206" t="str">
        <f t="shared" si="7"/>
        <v>1</v>
      </c>
      <c r="AS415" s="194" t="s">
        <v>149</v>
      </c>
      <c r="AT415" s="195" t="s">
        <v>99</v>
      </c>
      <c r="AU415" s="194">
        <v>2</v>
      </c>
      <c r="AV415" s="207">
        <v>0.13458991914882226</v>
      </c>
      <c r="AW415" s="207">
        <v>0.45324625567221</v>
      </c>
      <c r="AX415" s="207">
        <v>0.12988978284446012</v>
      </c>
      <c r="AY415" s="208">
        <v>19.103000000000002</v>
      </c>
      <c r="AZ415" s="208">
        <v>0</v>
      </c>
      <c r="BA415" s="208">
        <v>2.0177053645741378</v>
      </c>
      <c r="BB415" s="208">
        <v>2.6249706214352631</v>
      </c>
    </row>
    <row r="416" spans="42:54" ht="16.5">
      <c r="AP416" s="193" cm="1">
        <f t="array" ref="AP416">SUM(($W$4:$W$900=W416)*($AO$4:$AO$900&lt;AO416))+1</f>
        <v>1</v>
      </c>
      <c r="AQ416" s="206" t="str">
        <f t="shared" si="7"/>
        <v>1</v>
      </c>
      <c r="AS416" s="194" t="s">
        <v>149</v>
      </c>
      <c r="AT416" s="195" t="s">
        <v>100</v>
      </c>
      <c r="AU416" s="194">
        <v>2</v>
      </c>
      <c r="AV416" s="207">
        <v>8.668339792316121E-2</v>
      </c>
      <c r="AW416" s="207">
        <v>0.33659281748441777</v>
      </c>
      <c r="AX416" s="207">
        <v>0.13952779150670602</v>
      </c>
      <c r="AY416" s="208">
        <v>13.383843749999999</v>
      </c>
      <c r="AZ416" s="208">
        <v>3.8527328814891022E-2</v>
      </c>
      <c r="BA416" s="208">
        <v>8.8500484898539238</v>
      </c>
      <c r="BB416" s="208">
        <v>2.4830988934099012</v>
      </c>
    </row>
    <row r="417" spans="42:54" ht="16.5">
      <c r="AP417" s="193" cm="1">
        <f t="array" ref="AP417">SUM(($W$4:$W$900=W417)*($AO$4:$AO$900&lt;AO417))+1</f>
        <v>1</v>
      </c>
      <c r="AQ417" s="206" t="str">
        <f t="shared" si="7"/>
        <v>1</v>
      </c>
      <c r="AS417" s="194" t="s">
        <v>159</v>
      </c>
      <c r="AT417" s="195" t="s">
        <v>314</v>
      </c>
      <c r="AU417" s="194">
        <v>2</v>
      </c>
      <c r="AV417" s="207">
        <v>4.3413376156489519E-2</v>
      </c>
      <c r="AW417" s="207">
        <v>0.36392162423319774</v>
      </c>
      <c r="AX417" s="207">
        <v>0.15508084720871268</v>
      </c>
      <c r="AY417" s="208">
        <v>7.5084999999999997</v>
      </c>
      <c r="AZ417" s="208">
        <v>7.3013581548358131E-2</v>
      </c>
      <c r="BA417" s="208">
        <v>4.9138140382045021</v>
      </c>
      <c r="BB417" s="208">
        <v>2.1447231607417794</v>
      </c>
    </row>
    <row r="418" spans="42:54" ht="16.5">
      <c r="AP418" s="193" cm="1">
        <f t="array" ref="AP418">SUM(($W$4:$W$900=W418)*($AO$4:$AO$900&lt;AO418))+1</f>
        <v>1</v>
      </c>
      <c r="AQ418" s="206" t="str">
        <f t="shared" si="7"/>
        <v>1</v>
      </c>
      <c r="AS418" s="194" t="s">
        <v>159</v>
      </c>
      <c r="AT418" s="195" t="s">
        <v>315</v>
      </c>
      <c r="AU418" s="194">
        <v>2</v>
      </c>
      <c r="AV418" s="207">
        <v>3.5674395068654802E-2</v>
      </c>
      <c r="AW418" s="207">
        <v>0.38335700571435077</v>
      </c>
      <c r="AX418" s="207">
        <v>0.1636429813663452</v>
      </c>
      <c r="AY418" s="208">
        <v>6.1243333333333325</v>
      </c>
      <c r="AZ418" s="208">
        <v>6.1404495822268368E-2</v>
      </c>
      <c r="BA418" s="208">
        <v>7.3583054160351589</v>
      </c>
      <c r="BB418" s="208">
        <v>2.1115367610258877</v>
      </c>
    </row>
    <row r="419" spans="42:54" ht="16.5">
      <c r="AP419" s="193" cm="1">
        <f t="array" ref="AP419">SUM(($W$4:$W$900=W419)*($AO$4:$AO$900&lt;AO419))+1</f>
        <v>1</v>
      </c>
      <c r="AQ419" s="206" t="str">
        <f t="shared" si="7"/>
        <v>1</v>
      </c>
      <c r="AS419" s="194" t="s">
        <v>159</v>
      </c>
      <c r="AT419" s="195" t="s">
        <v>316</v>
      </c>
      <c r="AU419" s="194">
        <v>2</v>
      </c>
      <c r="AV419" s="207">
        <v>7.0915876281339982E-2</v>
      </c>
      <c r="AW419" s="207">
        <v>0.37360376871445894</v>
      </c>
      <c r="AX419" s="207">
        <v>0.11919769502789951</v>
      </c>
      <c r="AY419" s="208">
        <v>7.1143333333333336</v>
      </c>
      <c r="AZ419" s="208">
        <v>0.19191042133293301</v>
      </c>
      <c r="BA419" s="208">
        <v>4.3819546204353035</v>
      </c>
      <c r="BB419" s="208">
        <v>2.2468692656704405</v>
      </c>
    </row>
    <row r="420" spans="42:54" ht="16.5">
      <c r="AP420" s="193" cm="1">
        <f t="array" ref="AP420">SUM(($W$4:$W$900=W420)*($AO$4:$AO$900&lt;AO420))+1</f>
        <v>1</v>
      </c>
      <c r="AQ420" s="206" t="str">
        <f t="shared" si="7"/>
        <v>1</v>
      </c>
      <c r="AS420" s="194" t="s">
        <v>159</v>
      </c>
      <c r="AT420" s="195" t="s">
        <v>317</v>
      </c>
      <c r="AU420" s="194">
        <v>2</v>
      </c>
      <c r="AV420" s="207">
        <v>0.11811511517476531</v>
      </c>
      <c r="AW420" s="207">
        <v>0.34327123579694752</v>
      </c>
      <c r="AX420" s="207">
        <v>0.1221889205196319</v>
      </c>
      <c r="AY420" s="208">
        <v>9.215888888888891</v>
      </c>
      <c r="AZ420" s="208">
        <v>0.12154070343464711</v>
      </c>
      <c r="BA420" s="208">
        <v>2.8886173849634464</v>
      </c>
      <c r="BB420" s="208">
        <v>2.1120122262332308</v>
      </c>
    </row>
    <row r="421" spans="42:54" ht="16.5">
      <c r="AP421" s="193" cm="1">
        <f t="array" ref="AP421">SUM(($W$4:$W$900=W421)*($AO$4:$AO$900&lt;AO421))+1</f>
        <v>1</v>
      </c>
      <c r="AQ421" s="206" t="str">
        <f t="shared" si="7"/>
        <v>1</v>
      </c>
      <c r="AS421" s="194" t="s">
        <v>159</v>
      </c>
      <c r="AT421" s="195" t="s">
        <v>318</v>
      </c>
      <c r="AU421" s="194">
        <v>2</v>
      </c>
      <c r="AV421" s="207">
        <v>4.5366411782236847E-2</v>
      </c>
      <c r="AW421" s="207">
        <v>0.35072164844207493</v>
      </c>
      <c r="AX421" s="207">
        <v>0.23433611020652387</v>
      </c>
      <c r="AY421" s="208">
        <v>9.4984999999999999</v>
      </c>
      <c r="AZ421" s="208">
        <v>2.9146282363995506E-2</v>
      </c>
      <c r="BA421" s="208">
        <v>7.7674842500048022</v>
      </c>
      <c r="BB421" s="208">
        <v>2.4429831747373769</v>
      </c>
    </row>
    <row r="422" spans="42:54" ht="16.5">
      <c r="AP422" s="193" cm="1">
        <f t="array" ref="AP422">SUM(($W$4:$W$900=W422)*($AO$4:$AO$900&lt;AO422))+1</f>
        <v>1</v>
      </c>
      <c r="AQ422" s="206" t="str">
        <f t="shared" si="7"/>
        <v>1</v>
      </c>
      <c r="AS422" s="194" t="s">
        <v>159</v>
      </c>
      <c r="AT422" s="195" t="s">
        <v>319</v>
      </c>
      <c r="AU422" s="194">
        <v>2</v>
      </c>
      <c r="AV422" s="207">
        <v>6.7235381806579175E-2</v>
      </c>
      <c r="AW422" s="207">
        <v>0.3653889397836097</v>
      </c>
      <c r="AX422" s="207">
        <v>0.1224580514367966</v>
      </c>
      <c r="AY422" s="208">
        <v>6.0885999999999996</v>
      </c>
      <c r="AZ422" s="208">
        <v>0.17427616428386611</v>
      </c>
      <c r="BA422" s="208">
        <v>4.1768187373366583</v>
      </c>
      <c r="BB422" s="208">
        <v>2.4135823630453661</v>
      </c>
    </row>
    <row r="423" spans="42:54" ht="16.5">
      <c r="AP423" s="193" cm="1">
        <f t="array" ref="AP423">SUM(($W$4:$W$900=W423)*($AO$4:$AO$900&lt;AO423))+1</f>
        <v>1</v>
      </c>
      <c r="AQ423" s="206" t="str">
        <f t="shared" si="7"/>
        <v>1</v>
      </c>
      <c r="AS423" s="194" t="s">
        <v>159</v>
      </c>
      <c r="AT423" s="195" t="s">
        <v>320</v>
      </c>
      <c r="AU423" s="194">
        <v>2</v>
      </c>
      <c r="AV423" s="207">
        <v>6.2040817040679791E-2</v>
      </c>
      <c r="AW423" s="207">
        <v>0.36024230060473406</v>
      </c>
      <c r="AX423" s="207">
        <v>0.20648418505636146</v>
      </c>
      <c r="AY423" s="208">
        <v>6.8334999999999999</v>
      </c>
      <c r="AZ423" s="208">
        <v>0</v>
      </c>
      <c r="BA423" s="208">
        <v>4.985533643211947</v>
      </c>
      <c r="BB423" s="208">
        <v>3.4638082745530046</v>
      </c>
    </row>
    <row r="424" spans="42:54" ht="16.5">
      <c r="AP424" s="193" cm="1">
        <f t="array" ref="AP424">SUM(($W$4:$W$900=W424)*($AO$4:$AO$900&lt;AO424))+1</f>
        <v>1</v>
      </c>
      <c r="AQ424" s="206" t="str">
        <f t="shared" si="7"/>
        <v>1</v>
      </c>
      <c r="AS424" s="194" t="s">
        <v>159</v>
      </c>
      <c r="AT424" s="195" t="s">
        <v>321</v>
      </c>
      <c r="AU424" s="194">
        <v>2</v>
      </c>
      <c r="AV424" s="207">
        <v>6.3462722824147749E-2</v>
      </c>
      <c r="AW424" s="207">
        <v>0.354543273433721</v>
      </c>
      <c r="AX424" s="207">
        <v>0.30201691050150703</v>
      </c>
      <c r="AY424" s="208">
        <v>7.2249999999999996</v>
      </c>
      <c r="AZ424" s="208">
        <v>0.25983236227356371</v>
      </c>
      <c r="BA424" s="208">
        <v>4.5394242114852013</v>
      </c>
      <c r="BB424" s="208">
        <v>3.7118850808167339</v>
      </c>
    </row>
    <row r="425" spans="42:54" ht="16.5">
      <c r="AP425" s="193" cm="1">
        <f t="array" ref="AP425">SUM(($W$4:$W$900=W425)*($AO$4:$AO$900&lt;AO425))+1</f>
        <v>1</v>
      </c>
      <c r="AQ425" s="206" t="str">
        <f t="shared" si="7"/>
        <v>1</v>
      </c>
      <c r="AS425" s="194" t="s">
        <v>159</v>
      </c>
      <c r="AT425" s="195" t="s">
        <v>322</v>
      </c>
      <c r="AU425" s="194">
        <v>2</v>
      </c>
      <c r="AV425" s="207">
        <v>3.2104455233347824E-2</v>
      </c>
      <c r="AW425" s="207">
        <v>0.43709127149820254</v>
      </c>
      <c r="AX425" s="207">
        <v>0.44282717544116407</v>
      </c>
      <c r="AY425" s="208">
        <v>3.786</v>
      </c>
      <c r="AZ425" s="208">
        <v>0.33261931054669314</v>
      </c>
      <c r="BA425" s="208">
        <v>2.7718275878891094</v>
      </c>
      <c r="BB425" s="208">
        <v>4.6201887760904103</v>
      </c>
    </row>
    <row r="426" spans="42:54" ht="16.5">
      <c r="AP426" s="193" cm="1">
        <f t="array" ref="AP426">SUM(($W$4:$W$900=W426)*($AO$4:$AO$900&lt;AO426))+1</f>
        <v>1</v>
      </c>
      <c r="AQ426" s="206" t="str">
        <f t="shared" si="7"/>
        <v>1</v>
      </c>
      <c r="AS426" s="194" t="s">
        <v>159</v>
      </c>
      <c r="AT426" s="195" t="s">
        <v>323</v>
      </c>
      <c r="AU426" s="194">
        <v>2</v>
      </c>
      <c r="AV426" s="207">
        <v>5.1186118093672177E-2</v>
      </c>
      <c r="AW426" s="207">
        <v>0.3565718305898668</v>
      </c>
      <c r="AX426" s="207">
        <v>0.20743514629831594</v>
      </c>
      <c r="AY426" s="208">
        <v>9.5202500000000008</v>
      </c>
      <c r="AZ426" s="208">
        <v>3.8991568853066906E-2</v>
      </c>
      <c r="BA426" s="208">
        <v>25.656452305318023</v>
      </c>
      <c r="BB426" s="208">
        <v>2.30482871952883</v>
      </c>
    </row>
    <row r="427" spans="42:54" ht="16.5">
      <c r="AP427" s="193" cm="1">
        <f t="array" ref="AP427">SUM(($W$4:$W$900=W427)*($AO$4:$AO$900&lt;AO427))+1</f>
        <v>1</v>
      </c>
      <c r="AQ427" s="206" t="str">
        <f t="shared" si="7"/>
        <v>1</v>
      </c>
      <c r="AS427" s="194" t="s">
        <v>159</v>
      </c>
      <c r="AT427" s="195" t="s">
        <v>100</v>
      </c>
      <c r="AU427" s="194">
        <v>2</v>
      </c>
      <c r="AV427" s="207">
        <v>6.3847669278384575E-2</v>
      </c>
      <c r="AW427" s="207">
        <v>0.36176037241896875</v>
      </c>
      <c r="AX427" s="207">
        <v>0.186011937839585</v>
      </c>
      <c r="AY427" s="208">
        <v>7.8972954545454535</v>
      </c>
      <c r="AZ427" s="208">
        <v>9.4628627601140922E-2</v>
      </c>
      <c r="BA427" s="208">
        <v>7.701754140396214</v>
      </c>
      <c r="BB427" s="208">
        <v>2.3862198628947136</v>
      </c>
    </row>
    <row r="428" spans="42:54" ht="16.5">
      <c r="AP428" s="193" cm="1">
        <f t="array" ref="AP428">SUM(($W$4:$W$900=W428)*($AO$4:$AO$900&lt;AO428))+1</f>
        <v>1</v>
      </c>
      <c r="AQ428" s="206" t="str">
        <f t="shared" si="7"/>
        <v>1</v>
      </c>
      <c r="AS428" s="194" t="s">
        <v>168</v>
      </c>
      <c r="AT428" s="195" t="s">
        <v>324</v>
      </c>
      <c r="AU428" s="194">
        <v>2</v>
      </c>
      <c r="AV428" s="207">
        <v>7.3970275858020268E-2</v>
      </c>
      <c r="AW428" s="207">
        <v>0.39995144775686514</v>
      </c>
      <c r="AX428" s="207">
        <v>0.1882034213993555</v>
      </c>
      <c r="AY428" s="208">
        <v>12.610857142857142</v>
      </c>
      <c r="AZ428" s="208">
        <v>0.4476498383486695</v>
      </c>
      <c r="BA428" s="208">
        <v>12.144750697137898</v>
      </c>
      <c r="BB428" s="208">
        <v>2.2932120065502524</v>
      </c>
    </row>
    <row r="429" spans="42:54" ht="16.5">
      <c r="AP429" s="193" cm="1">
        <f t="array" ref="AP429">SUM(($W$4:$W$900=W429)*($AO$4:$AO$900&lt;AO429))+1</f>
        <v>1</v>
      </c>
      <c r="AQ429" s="206" t="str">
        <f t="shared" si="7"/>
        <v>1</v>
      </c>
      <c r="AS429" s="194" t="s">
        <v>168</v>
      </c>
      <c r="AT429" s="195" t="s">
        <v>325</v>
      </c>
      <c r="AU429" s="194">
        <v>2</v>
      </c>
      <c r="AV429" s="207">
        <v>2.7433881592165442E-2</v>
      </c>
      <c r="AW429" s="207">
        <v>0.35580551793488657</v>
      </c>
      <c r="AX429" s="207">
        <v>0.12115818193406409</v>
      </c>
      <c r="AY429" s="208">
        <v>7.2324000000000002</v>
      </c>
      <c r="AZ429" s="208">
        <v>1.5302580604239229E-2</v>
      </c>
      <c r="BA429" s="208">
        <v>1.8171814467534084</v>
      </c>
      <c r="BB429" s="208">
        <v>2.5610336474282507</v>
      </c>
    </row>
    <row r="430" spans="42:54" ht="16.5">
      <c r="AP430" s="193" cm="1">
        <f t="array" ref="AP430">SUM(($W$4:$W$900=W430)*($AO$4:$AO$900&lt;AO430))+1</f>
        <v>1</v>
      </c>
      <c r="AQ430" s="206" t="str">
        <f t="shared" si="7"/>
        <v>1</v>
      </c>
      <c r="AS430" s="194" t="s">
        <v>168</v>
      </c>
      <c r="AT430" s="195" t="s">
        <v>326</v>
      </c>
      <c r="AU430" s="194">
        <v>2</v>
      </c>
      <c r="AV430" s="207">
        <v>8.4159072962026626E-2</v>
      </c>
      <c r="AW430" s="207">
        <v>0.47406984350848141</v>
      </c>
      <c r="AX430" s="207">
        <v>0.1709009566768378</v>
      </c>
      <c r="AY430" s="208">
        <v>9.9179999999999993</v>
      </c>
      <c r="AZ430" s="208">
        <v>9.2129895782661897E-2</v>
      </c>
      <c r="BA430" s="208">
        <v>2.9481566650451807</v>
      </c>
      <c r="BB430" s="208">
        <v>2.2983562055727655</v>
      </c>
    </row>
    <row r="431" spans="42:54" ht="16.5">
      <c r="AP431" s="193" cm="1">
        <f t="array" ref="AP431">SUM(($W$4:$W$900=W431)*($AO$4:$AO$900&lt;AO431))+1</f>
        <v>1</v>
      </c>
      <c r="AQ431" s="206" t="str">
        <f t="shared" si="7"/>
        <v>1</v>
      </c>
      <c r="AS431" s="194" t="s">
        <v>168</v>
      </c>
      <c r="AT431" s="195" t="s">
        <v>327</v>
      </c>
      <c r="AU431" s="194">
        <v>2</v>
      </c>
      <c r="AV431" s="207">
        <v>1.178662409683311E-2</v>
      </c>
      <c r="AW431" s="207">
        <v>0.57121049378263722</v>
      </c>
      <c r="AX431" s="207">
        <v>0.33018644876593323</v>
      </c>
      <c r="AY431" s="208">
        <v>11.458600000000001</v>
      </c>
      <c r="AZ431" s="208">
        <v>3.9282632168294302</v>
      </c>
      <c r="BA431" s="208">
        <v>2.7195668424203747</v>
      </c>
      <c r="BB431" s="208">
        <v>3.4149938363537995</v>
      </c>
    </row>
    <row r="432" spans="42:54" ht="16.5">
      <c r="AP432" s="193" cm="1">
        <f t="array" ref="AP432">SUM(($W$4:$W$900=W432)*($AO$4:$AO$900&lt;AO432))+1</f>
        <v>1</v>
      </c>
      <c r="AQ432" s="206" t="str">
        <f t="shared" si="7"/>
        <v>1</v>
      </c>
      <c r="AS432" s="194" t="s">
        <v>168</v>
      </c>
      <c r="AT432" s="195" t="s">
        <v>328</v>
      </c>
      <c r="AU432" s="194">
        <v>2</v>
      </c>
      <c r="AV432" s="207">
        <v>2.5448551866259495E-2</v>
      </c>
      <c r="AW432" s="207">
        <v>0.50121695833378332</v>
      </c>
      <c r="AX432" s="207">
        <v>0.18214400030736799</v>
      </c>
      <c r="AY432" s="208">
        <v>7.7103999999999999</v>
      </c>
      <c r="AZ432" s="208">
        <v>0.13340625022512304</v>
      </c>
      <c r="BA432" s="208">
        <v>3.1572812553279119</v>
      </c>
      <c r="BB432" s="208">
        <v>2.0553776605419478</v>
      </c>
    </row>
    <row r="433" spans="42:54" ht="16.5">
      <c r="AP433" s="193" cm="1">
        <f t="array" ref="AP433">SUM(($W$4:$W$900=W433)*($AO$4:$AO$900&lt;AO433))+1</f>
        <v>1</v>
      </c>
      <c r="AQ433" s="206" t="str">
        <f t="shared" si="7"/>
        <v>1</v>
      </c>
      <c r="AS433" s="194" t="s">
        <v>168</v>
      </c>
      <c r="AT433" s="195" t="s">
        <v>329</v>
      </c>
      <c r="AU433" s="194">
        <v>2</v>
      </c>
      <c r="AV433" s="207">
        <v>3.5858687323605046E-2</v>
      </c>
      <c r="AW433" s="207">
        <v>0.45936961824219463</v>
      </c>
      <c r="AX433" s="207">
        <v>0.35277080268983951</v>
      </c>
      <c r="AY433" s="208">
        <v>4.876666666666666</v>
      </c>
      <c r="AZ433" s="208">
        <v>0.69296344536300603</v>
      </c>
      <c r="BA433" s="208">
        <v>1.1413515570684805</v>
      </c>
      <c r="BB433" s="208">
        <v>3.8514597539075579</v>
      </c>
    </row>
    <row r="434" spans="42:54" ht="16.5">
      <c r="AP434" s="193" cm="1">
        <f t="array" ref="AP434">SUM(($W$4:$W$900=W434)*($AO$4:$AO$900&lt;AO434))+1</f>
        <v>1</v>
      </c>
      <c r="AQ434" s="206" t="str">
        <f t="shared" si="7"/>
        <v>1</v>
      </c>
      <c r="AS434" s="194" t="s">
        <v>168</v>
      </c>
      <c r="AT434" s="195" t="s">
        <v>330</v>
      </c>
      <c r="AU434" s="194">
        <v>2</v>
      </c>
      <c r="AV434" s="207">
        <v>2.9316566368642605E-2</v>
      </c>
      <c r="AW434" s="207">
        <v>0.48290544758723436</v>
      </c>
      <c r="AX434" s="207">
        <v>0.45249857015911837</v>
      </c>
      <c r="AY434" s="208">
        <v>5.7350000000000003</v>
      </c>
      <c r="AZ434" s="208">
        <v>0</v>
      </c>
      <c r="BA434" s="208">
        <v>1.023752421174476</v>
      </c>
      <c r="BB434" s="208">
        <v>2.8321651827997729</v>
      </c>
    </row>
    <row r="435" spans="42:54" ht="16.5">
      <c r="AP435" s="193" cm="1">
        <f t="array" ref="AP435">SUM(($W$4:$W$900=W435)*($AO$4:$AO$900&lt;AO435))+1</f>
        <v>1</v>
      </c>
      <c r="AQ435" s="206" t="str">
        <f t="shared" si="7"/>
        <v>1</v>
      </c>
      <c r="AS435" s="194" t="s">
        <v>168</v>
      </c>
      <c r="AT435" s="195" t="s">
        <v>331</v>
      </c>
      <c r="AU435" s="194">
        <v>2</v>
      </c>
      <c r="AV435" s="207">
        <v>4.7803970596484564E-2</v>
      </c>
      <c r="AW435" s="207">
        <v>0.3779463439283442</v>
      </c>
      <c r="AX435" s="207">
        <v>0.39770775710902617</v>
      </c>
      <c r="AY435" s="208">
        <v>4.4470000000000001</v>
      </c>
      <c r="AZ435" s="208">
        <v>0.54653285860648415</v>
      </c>
      <c r="BA435" s="208">
        <v>0.82680611943032212</v>
      </c>
      <c r="BB435" s="208">
        <v>4.6232464150838268</v>
      </c>
    </row>
    <row r="436" spans="42:54" ht="16.5">
      <c r="AP436" s="193" cm="1">
        <f t="array" ref="AP436">SUM(($W$4:$W$900=W436)*($AO$4:$AO$900&lt;AO436))+1</f>
        <v>1</v>
      </c>
      <c r="AQ436" s="206" t="str">
        <f t="shared" si="7"/>
        <v>1</v>
      </c>
      <c r="AS436" s="194" t="s">
        <v>168</v>
      </c>
      <c r="AT436" s="195" t="s">
        <v>332</v>
      </c>
      <c r="AU436" s="194">
        <v>2</v>
      </c>
      <c r="AV436" s="207">
        <v>1.5556749087859223E-2</v>
      </c>
      <c r="AW436" s="207">
        <v>0.46200088314083526</v>
      </c>
      <c r="AX436" s="207">
        <v>0.51364198924581717</v>
      </c>
      <c r="AY436" s="208">
        <v>3.5321250000000002</v>
      </c>
      <c r="AZ436" s="208">
        <v>7.3671003213335293E-2</v>
      </c>
      <c r="BA436" s="208">
        <v>2.2256397812870765</v>
      </c>
      <c r="BB436" s="208">
        <v>4.9410969168456251</v>
      </c>
    </row>
    <row r="437" spans="42:54" ht="16.5">
      <c r="AP437" s="193" cm="1">
        <f t="array" ref="AP437">SUM(($W$4:$W$900=W437)*($AO$4:$AO$900&lt;AO437))+1</f>
        <v>1</v>
      </c>
      <c r="AQ437" s="206" t="str">
        <f t="shared" si="7"/>
        <v>1</v>
      </c>
      <c r="AS437" s="194" t="s">
        <v>168</v>
      </c>
      <c r="AT437" s="195" t="s">
        <v>333</v>
      </c>
      <c r="AU437" s="194">
        <v>2</v>
      </c>
      <c r="AV437" s="207">
        <v>2.314263892081566E-2</v>
      </c>
      <c r="AW437" s="207">
        <v>0.48145316607770855</v>
      </c>
      <c r="AX437" s="207">
        <v>0.19704161503610762</v>
      </c>
      <c r="AY437" s="208">
        <v>9.1036666666666672</v>
      </c>
      <c r="AZ437" s="208">
        <v>9.0402011486479583E-2</v>
      </c>
      <c r="BA437" s="208">
        <v>5.0486046414757064</v>
      </c>
      <c r="BB437" s="208">
        <v>1.9940549469170397</v>
      </c>
    </row>
    <row r="438" spans="42:54" ht="16.5">
      <c r="AP438" s="193" cm="1">
        <f t="array" ref="AP438">SUM(($W$4:$W$900=W438)*($AO$4:$AO$900&lt;AO438))+1</f>
        <v>1</v>
      </c>
      <c r="AQ438" s="206" t="str">
        <f t="shared" si="7"/>
        <v>1</v>
      </c>
      <c r="AS438" s="194" t="s">
        <v>168</v>
      </c>
      <c r="AT438" s="195" t="s">
        <v>338</v>
      </c>
      <c r="AU438" s="194">
        <v>2</v>
      </c>
      <c r="AV438" s="207">
        <v>5.9804219186351815E-2</v>
      </c>
      <c r="AW438" s="207">
        <v>0.33616037992908232</v>
      </c>
      <c r="AX438" s="207">
        <v>0.18170583656971068</v>
      </c>
      <c r="AY438" s="208">
        <v>7.0949999999999998</v>
      </c>
      <c r="AZ438" s="208">
        <v>0</v>
      </c>
      <c r="BA438" s="208">
        <v>2.0299562123591657</v>
      </c>
      <c r="BB438" s="208">
        <v>2.4318169504341092</v>
      </c>
    </row>
    <row r="439" spans="42:54" ht="16.5">
      <c r="AP439" s="193" cm="1">
        <f t="array" ref="AP439">SUM(($W$4:$W$900=W439)*($AO$4:$AO$900&lt;AO439))+1</f>
        <v>1</v>
      </c>
      <c r="AQ439" s="206" t="str">
        <f t="shared" si="7"/>
        <v>1</v>
      </c>
      <c r="AS439" s="194" t="s">
        <v>168</v>
      </c>
      <c r="AT439" s="195" t="s">
        <v>99</v>
      </c>
      <c r="AU439" s="194">
        <v>2</v>
      </c>
      <c r="AV439" s="207">
        <v>3.6181735046480264E-2</v>
      </c>
      <c r="AW439" s="207">
        <v>0.44900986034452217</v>
      </c>
      <c r="AX439" s="207">
        <v>0.45788388856676437</v>
      </c>
      <c r="AY439" s="208">
        <v>3.7309999999999999</v>
      </c>
      <c r="AZ439" s="208">
        <v>0.34740810968646768</v>
      </c>
      <c r="BA439" s="208">
        <v>0.86852027421616917</v>
      </c>
      <c r="BB439" s="208">
        <v>3.7599096616098411</v>
      </c>
    </row>
    <row r="440" spans="42:54" ht="16.5">
      <c r="AP440" s="193" cm="1">
        <f t="array" ref="AP440">SUM(($W$4:$W$900=W440)*($AO$4:$AO$900&lt;AO440))+1</f>
        <v>1</v>
      </c>
      <c r="AQ440" s="206" t="str">
        <f t="shared" si="7"/>
        <v>1</v>
      </c>
      <c r="AS440" s="194" t="s">
        <v>168</v>
      </c>
      <c r="AT440" s="195" t="s">
        <v>100</v>
      </c>
      <c r="AU440" s="194">
        <v>2</v>
      </c>
      <c r="AV440" s="207">
        <v>4.218107040014657E-2</v>
      </c>
      <c r="AW440" s="207">
        <v>0.44030746772813595</v>
      </c>
      <c r="AX440" s="207">
        <v>0.24867086500340291</v>
      </c>
      <c r="AY440" s="208">
        <v>8.6831428571428564</v>
      </c>
      <c r="AZ440" s="208">
        <v>0.49154512579922616</v>
      </c>
      <c r="BA440" s="208">
        <v>6.5071417576145363</v>
      </c>
      <c r="BB440" s="208">
        <v>2.596297916775657</v>
      </c>
    </row>
  </sheetData>
  <sheetProtection algorithmName="SHA-512" hashValue="Xhj9OyFoaVrbzQcBnjWlZVAgjfOT9IQqcpyeAp68Q/8jQLTmVpwWxdMOzMJEUiRoIfc9xiCjnwyBvUFlCaj3EA==" saltValue="LXQ0rTV0gacOIvUCWral9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22" customWidth="1"/>
    <col min="6" max="6" width="10.28515625" style="4" customWidth="1"/>
    <col min="7" max="7" width="9.140625" style="4"/>
    <col min="8" max="8" width="9.7109375" style="4" customWidth="1"/>
    <col min="9" max="9" width="10" style="188" bestFit="1" customWidth="1"/>
    <col min="10" max="20" width="9.28515625" style="18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20"/>
      <c r="F1" s="125"/>
      <c r="G1" s="22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9"/>
    </row>
    <row r="2" spans="1:66" ht="50.25" customHeight="1">
      <c r="A2" s="10" t="s">
        <v>48</v>
      </c>
      <c r="B2" s="10"/>
      <c r="C2" s="10"/>
      <c r="D2" s="10"/>
      <c r="E2" s="121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0"/>
    </row>
    <row r="3" spans="1:66" s="17" customFormat="1" ht="21.75" customHeight="1">
      <c r="A3" s="42" t="s">
        <v>728</v>
      </c>
      <c r="B3" s="42"/>
      <c r="C3" s="19"/>
      <c r="D3" s="19"/>
      <c r="E3" s="121"/>
      <c r="F3" s="4"/>
      <c r="G3" s="4"/>
      <c r="H3" s="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55" t="s">
        <v>39</v>
      </c>
      <c r="B4" s="155" t="s">
        <v>714</v>
      </c>
      <c r="C4" s="155" t="s">
        <v>1</v>
      </c>
      <c r="D4" s="155" t="s">
        <v>11</v>
      </c>
      <c r="E4" s="156" t="s">
        <v>713</v>
      </c>
      <c r="F4" s="142" t="s">
        <v>46</v>
      </c>
      <c r="G4" s="166" t="s">
        <v>718</v>
      </c>
      <c r="H4" s="142" t="s">
        <v>66</v>
      </c>
      <c r="I4" s="142" t="s">
        <v>3</v>
      </c>
      <c r="J4" s="141" t="s">
        <v>12</v>
      </c>
      <c r="K4" s="141" t="s">
        <v>13</v>
      </c>
      <c r="L4" s="141" t="s">
        <v>14</v>
      </c>
      <c r="M4" s="141" t="s">
        <v>16</v>
      </c>
      <c r="N4" s="299" t="s">
        <v>7</v>
      </c>
      <c r="O4" s="299" t="s">
        <v>8</v>
      </c>
      <c r="P4" s="299" t="s">
        <v>27</v>
      </c>
      <c r="Q4" s="299" t="s">
        <v>15</v>
      </c>
      <c r="R4" s="299" t="s">
        <v>47</v>
      </c>
      <c r="S4" s="167" t="s">
        <v>44</v>
      </c>
      <c r="T4" s="16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5" t="s">
        <v>40</v>
      </c>
      <c r="AQ4" s="115" t="s">
        <v>28</v>
      </c>
      <c r="AR4" s="115" t="s">
        <v>41</v>
      </c>
      <c r="AS4" s="115" t="s">
        <v>42</v>
      </c>
      <c r="AT4" s="115" t="s">
        <v>7</v>
      </c>
      <c r="AU4" s="115" t="s">
        <v>8</v>
      </c>
      <c r="AV4" s="115" t="s">
        <v>29</v>
      </c>
      <c r="AW4" s="115" t="s">
        <v>19</v>
      </c>
      <c r="AX4" s="116" t="s">
        <v>61</v>
      </c>
      <c r="AY4" s="115" t="s">
        <v>93</v>
      </c>
      <c r="AZ4" s="115" t="s">
        <v>68</v>
      </c>
      <c r="BA4" s="115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60" t="str">
        <f>W5</f>
        <v>삼환교통</v>
      </c>
      <c r="B5" s="160" t="str">
        <f>V5</f>
        <v>14</v>
      </c>
      <c r="C5" s="161" t="str">
        <f>Y5</f>
        <v>70바3110</v>
      </c>
      <c r="D5" s="149" t="str">
        <f>Z5</f>
        <v>대형</v>
      </c>
      <c r="E5" s="145" t="str">
        <f>AZ5</f>
        <v>A</v>
      </c>
      <c r="F5" s="168">
        <f>G5/H5</f>
        <v>0.96499999999999997</v>
      </c>
      <c r="G5" s="169">
        <f>AE5</f>
        <v>1.93</v>
      </c>
      <c r="H5" s="170">
        <f>AF5</f>
        <v>2</v>
      </c>
      <c r="I5" s="171">
        <f>AC5</f>
        <v>5735.1930000000002</v>
      </c>
      <c r="J5" s="172">
        <f>AI5/AH5</f>
        <v>1.8198901513190695E-2</v>
      </c>
      <c r="K5" s="172">
        <f>AJ5/AH5</f>
        <v>0.34585819206039065</v>
      </c>
      <c r="L5" s="172">
        <f>AK5/AC5</f>
        <v>0.14245379362124344</v>
      </c>
      <c r="M5" s="173">
        <f>AG5</f>
        <v>9.4350000000000005</v>
      </c>
      <c r="N5" s="174">
        <f>IF(AW5=0,AT5,"속도계이상")</f>
        <v>0.61</v>
      </c>
      <c r="O5" s="174">
        <f>IF(AW5=0,AU5,"속도계이상")</f>
        <v>16.425000000000001</v>
      </c>
      <c r="P5" s="175">
        <f>AQ5/60</f>
        <v>0</v>
      </c>
      <c r="Q5" s="176">
        <f>AN5</f>
        <v>74</v>
      </c>
      <c r="R5" s="177">
        <f>AC5/(AH5-AI5-AJ5)</f>
        <v>24.029428628116843</v>
      </c>
      <c r="S5" s="162">
        <f>IF(AW5=0,AL5,"속도계이상")</f>
        <v>35</v>
      </c>
      <c r="T5" s="162">
        <f>IF(AW5=0,AM5,"속도계이상")</f>
        <v>942</v>
      </c>
      <c r="U5" t="s">
        <v>160</v>
      </c>
      <c r="V5" s="5" t="s">
        <v>234</v>
      </c>
      <c r="W5" t="s">
        <v>160</v>
      </c>
      <c r="X5" s="5" t="s">
        <v>234</v>
      </c>
      <c r="Y5" t="s">
        <v>782</v>
      </c>
      <c r="Z5" t="s">
        <v>709</v>
      </c>
      <c r="AA5" t="s">
        <v>49</v>
      </c>
      <c r="AB5">
        <v>514</v>
      </c>
      <c r="AC5" s="1">
        <v>5735.1930000000002</v>
      </c>
      <c r="AD5" s="1">
        <v>2971.471</v>
      </c>
      <c r="AE5" s="29">
        <v>1.93</v>
      </c>
      <c r="AF5">
        <v>2</v>
      </c>
      <c r="AG5">
        <v>9.4350000000000005</v>
      </c>
      <c r="AH5">
        <v>375.306828</v>
      </c>
      <c r="AI5">
        <v>6.8301720000000001</v>
      </c>
      <c r="AJ5">
        <v>129.802941</v>
      </c>
      <c r="AK5">
        <v>817</v>
      </c>
      <c r="AL5">
        <v>35</v>
      </c>
      <c r="AM5">
        <v>942</v>
      </c>
      <c r="AN5">
        <v>74</v>
      </c>
      <c r="AO5">
        <v>15.281344000000001</v>
      </c>
      <c r="AP5">
        <v>145.69999999999999</v>
      </c>
      <c r="AQ5">
        <v>0</v>
      </c>
      <c r="AR5">
        <v>6</v>
      </c>
      <c r="AS5">
        <v>1271</v>
      </c>
      <c r="AT5">
        <v>0.61</v>
      </c>
      <c r="AU5">
        <v>16.425000000000001</v>
      </c>
      <c r="AV5">
        <v>45838</v>
      </c>
      <c r="AW5">
        <v>0</v>
      </c>
      <c r="AX5" s="30">
        <v>0.44</v>
      </c>
      <c r="AY5">
        <v>0.96499999999999997</v>
      </c>
      <c r="AZ5" t="s">
        <v>69</v>
      </c>
      <c r="BA5" t="s">
        <v>783</v>
      </c>
      <c r="BB5">
        <v>4</v>
      </c>
      <c r="BC5" t="s">
        <v>784</v>
      </c>
      <c r="BD5">
        <v>7</v>
      </c>
      <c r="BE5">
        <v>110971.38800000001</v>
      </c>
      <c r="BF5">
        <v>5.1681727185389444E-2</v>
      </c>
      <c r="BG5">
        <v>4.987286673390081E-2</v>
      </c>
      <c r="BH5">
        <v>719527.946</v>
      </c>
      <c r="BI5">
        <v>7.9707717148209279E-3</v>
      </c>
      <c r="BJ5">
        <v>7.691794704802195E-3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7" t="str">
        <f t="shared" ref="A6:A7" si="0">W6</f>
        <v>삼환교통</v>
      </c>
      <c r="B6" s="157" t="str">
        <f t="shared" ref="B6:B7" si="1">V6</f>
        <v>14</v>
      </c>
      <c r="C6" s="158" t="str">
        <f t="shared" ref="C6:C7" si="2">Y6</f>
        <v>70바3115</v>
      </c>
      <c r="D6" s="132" t="str">
        <f t="shared" ref="D6:D7" si="3">Z6</f>
        <v>대형</v>
      </c>
      <c r="E6" s="128" t="str">
        <f>AZ6</f>
        <v>S</v>
      </c>
      <c r="F6" s="178">
        <f>G6/H6</f>
        <v>1</v>
      </c>
      <c r="G6" s="179">
        <f>AE6</f>
        <v>2</v>
      </c>
      <c r="H6" s="180">
        <f>AF6</f>
        <v>2</v>
      </c>
      <c r="I6" s="181">
        <f t="shared" ref="I6:I7" si="4">AC6</f>
        <v>5676.1229999999996</v>
      </c>
      <c r="J6" s="182">
        <f t="shared" ref="J6:J7" si="5">AI6/AH6</f>
        <v>1.3313934792369477E-2</v>
      </c>
      <c r="K6" s="182">
        <f t="shared" ref="K6:K7" si="6">AJ6/AH6</f>
        <v>0.3271013270011161</v>
      </c>
      <c r="L6" s="182">
        <f t="shared" ref="L6:L7" si="7">AK6/AC6</f>
        <v>0.11645272662343646</v>
      </c>
      <c r="M6" s="183">
        <f t="shared" ref="M6:M7" si="8">AG6</f>
        <v>8.157</v>
      </c>
      <c r="N6" s="184">
        <f t="shared" ref="N6:N7" si="9">IF(AW6=0,AT6,"속도계이상")</f>
        <v>0.37</v>
      </c>
      <c r="O6" s="184">
        <f t="shared" ref="O6:O7" si="10">IF(AW6=0,AU6,"속도계이상")</f>
        <v>8.6859999999999999</v>
      </c>
      <c r="P6" s="185">
        <f t="shared" ref="P6:P7" si="11">AQ6/60</f>
        <v>0</v>
      </c>
      <c r="Q6" s="186">
        <f t="shared" ref="Q6:Q7" si="12">AN6</f>
        <v>72</v>
      </c>
      <c r="R6" s="187">
        <f t="shared" ref="R6:R7" si="13">AC6/(AH6-AI6-AJ6)</f>
        <v>22.959924558785318</v>
      </c>
      <c r="S6" s="159">
        <f t="shared" ref="S6:S7" si="14">IF(AW6=0,AL6,"속도계이상")</f>
        <v>21</v>
      </c>
      <c r="T6" s="159">
        <f t="shared" ref="T6:T7" si="15">IF(AW6=0,AM6,"속도계이상")</f>
        <v>493</v>
      </c>
      <c r="U6" t="s">
        <v>160</v>
      </c>
      <c r="V6" s="5" t="s">
        <v>234</v>
      </c>
      <c r="W6" t="s">
        <v>160</v>
      </c>
      <c r="X6" s="5" t="s">
        <v>234</v>
      </c>
      <c r="Y6" t="s">
        <v>785</v>
      </c>
      <c r="Z6" t="s">
        <v>709</v>
      </c>
      <c r="AA6" t="s">
        <v>49</v>
      </c>
      <c r="AB6">
        <v>514</v>
      </c>
      <c r="AC6" s="1">
        <v>5676.1229999999996</v>
      </c>
      <c r="AD6" s="1">
        <v>2838.7469999999998</v>
      </c>
      <c r="AE6" s="29">
        <v>2</v>
      </c>
      <c r="AF6">
        <v>2</v>
      </c>
      <c r="AG6">
        <v>8.157</v>
      </c>
      <c r="AH6">
        <v>374.80963200000002</v>
      </c>
      <c r="AI6">
        <v>4.9901910000000003</v>
      </c>
      <c r="AJ6">
        <v>122.600728</v>
      </c>
      <c r="AK6">
        <v>661</v>
      </c>
      <c r="AL6">
        <v>21</v>
      </c>
      <c r="AM6">
        <v>493</v>
      </c>
      <c r="AN6">
        <v>72</v>
      </c>
      <c r="AO6">
        <v>15.144015</v>
      </c>
      <c r="AP6">
        <v>133.4</v>
      </c>
      <c r="AQ6">
        <v>0</v>
      </c>
      <c r="AR6">
        <v>19</v>
      </c>
      <c r="AS6">
        <v>2719</v>
      </c>
      <c r="AT6">
        <v>0.37</v>
      </c>
      <c r="AU6">
        <v>8.6859999999999999</v>
      </c>
      <c r="AV6">
        <v>46803</v>
      </c>
      <c r="AW6">
        <v>0</v>
      </c>
      <c r="AX6" s="30">
        <v>0.44</v>
      </c>
      <c r="AY6">
        <v>1</v>
      </c>
      <c r="AZ6" t="s">
        <v>74</v>
      </c>
      <c r="BA6" t="s">
        <v>783</v>
      </c>
      <c r="BB6">
        <v>3</v>
      </c>
      <c r="BC6" t="s">
        <v>786</v>
      </c>
      <c r="BD6">
        <v>5</v>
      </c>
      <c r="BE6">
        <v>110971.38800000001</v>
      </c>
      <c r="BF6">
        <v>5.1149427814672369E-2</v>
      </c>
      <c r="BG6">
        <v>5.1149427814672369E-2</v>
      </c>
      <c r="BH6">
        <v>719527.946</v>
      </c>
      <c r="BI6">
        <v>7.8886762238419023E-3</v>
      </c>
      <c r="BJ6">
        <v>7.8886762238419023E-3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60" t="str">
        <f t="shared" si="0"/>
        <v>삼환교통</v>
      </c>
      <c r="B7" s="160" t="str">
        <f t="shared" si="1"/>
        <v>14</v>
      </c>
      <c r="C7" s="161" t="str">
        <f t="shared" si="2"/>
        <v>70바3121</v>
      </c>
      <c r="D7" s="149" t="str">
        <f t="shared" si="3"/>
        <v>저상</v>
      </c>
      <c r="E7" s="145" t="str">
        <f t="shared" ref="E7:E48" si="16">AZ7</f>
        <v>B</v>
      </c>
      <c r="F7" s="168">
        <f t="shared" ref="F7:F48" si="17">G7/H7</f>
        <v>0.91368421052631588</v>
      </c>
      <c r="G7" s="169">
        <f t="shared" ref="G7:G48" si="18">AE7</f>
        <v>1.736</v>
      </c>
      <c r="H7" s="170">
        <f t="shared" ref="H7:H48" si="19">AF7</f>
        <v>1.9</v>
      </c>
      <c r="I7" s="171">
        <f t="shared" si="4"/>
        <v>5430.375</v>
      </c>
      <c r="J7" s="172">
        <f t="shared" si="5"/>
        <v>1.8386308420774614E-2</v>
      </c>
      <c r="K7" s="172">
        <f t="shared" si="6"/>
        <v>0.31073182616578876</v>
      </c>
      <c r="L7" s="172">
        <f t="shared" si="7"/>
        <v>0.29721704302189078</v>
      </c>
      <c r="M7" s="173">
        <f t="shared" si="8"/>
        <v>12.401</v>
      </c>
      <c r="N7" s="174">
        <f t="shared" si="9"/>
        <v>0.68100000000000005</v>
      </c>
      <c r="O7" s="174">
        <f t="shared" si="10"/>
        <v>6.7949999999999999</v>
      </c>
      <c r="P7" s="175">
        <f t="shared" si="11"/>
        <v>0</v>
      </c>
      <c r="Q7" s="176">
        <f t="shared" si="12"/>
        <v>62</v>
      </c>
      <c r="R7" s="177">
        <f t="shared" si="13"/>
        <v>23.881549572278661</v>
      </c>
      <c r="S7" s="162">
        <f t="shared" si="14"/>
        <v>37</v>
      </c>
      <c r="T7" s="162">
        <f t="shared" si="15"/>
        <v>369</v>
      </c>
      <c r="U7" t="s">
        <v>160</v>
      </c>
      <c r="V7" t="s">
        <v>234</v>
      </c>
      <c r="W7" s="4" t="s">
        <v>160</v>
      </c>
      <c r="X7" s="4" t="s">
        <v>234</v>
      </c>
      <c r="Y7" s="4" t="s">
        <v>787</v>
      </c>
      <c r="Z7" s="4" t="s">
        <v>788</v>
      </c>
      <c r="AA7" s="4" t="s">
        <v>49</v>
      </c>
      <c r="AB7" s="4">
        <v>514</v>
      </c>
      <c r="AC7" s="4">
        <v>5430.375</v>
      </c>
      <c r="AD7" s="4">
        <v>3128.8090000000002</v>
      </c>
      <c r="AE7" s="4">
        <v>1.736</v>
      </c>
      <c r="AF7" s="4">
        <v>1.9</v>
      </c>
      <c r="AG7" s="4">
        <v>12.401</v>
      </c>
      <c r="AH7" s="4">
        <v>338.938783</v>
      </c>
      <c r="AI7" s="4">
        <v>6.231833</v>
      </c>
      <c r="AJ7" s="4">
        <v>105.319067</v>
      </c>
      <c r="AK7" s="4">
        <v>1614</v>
      </c>
      <c r="AL7" s="4">
        <v>37</v>
      </c>
      <c r="AM7" s="4">
        <v>369</v>
      </c>
      <c r="AN7" s="4">
        <v>62</v>
      </c>
      <c r="AO7" s="4">
        <v>16.021698000000001</v>
      </c>
      <c r="AP7" s="4">
        <v>14.4</v>
      </c>
      <c r="AQ7" s="4">
        <v>0</v>
      </c>
      <c r="AR7" s="4">
        <v>11</v>
      </c>
      <c r="AS7" s="4">
        <v>1891</v>
      </c>
      <c r="AT7" s="4">
        <v>0.68100000000000005</v>
      </c>
      <c r="AU7" s="4">
        <v>6.7949999999999999</v>
      </c>
      <c r="AV7" s="4">
        <v>39461</v>
      </c>
      <c r="AW7" s="4">
        <v>0</v>
      </c>
      <c r="AX7" s="31">
        <v>0.47</v>
      </c>
      <c r="AY7">
        <v>0.91368421052631588</v>
      </c>
      <c r="AZ7" t="s">
        <v>71</v>
      </c>
      <c r="BA7" t="s">
        <v>783</v>
      </c>
      <c r="BB7">
        <v>5</v>
      </c>
      <c r="BC7" t="s">
        <v>789</v>
      </c>
      <c r="BD7">
        <v>9</v>
      </c>
      <c r="BE7">
        <v>110971.38800000001</v>
      </c>
      <c r="BF7">
        <v>4.8934911042114747E-2</v>
      </c>
      <c r="BG7">
        <v>4.4711055562690109E-2</v>
      </c>
      <c r="BH7">
        <v>719527.946</v>
      </c>
      <c r="BI7">
        <v>7.5471356327277382E-3</v>
      </c>
      <c r="BJ7">
        <v>6.8956986623238707E-3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7" t="str">
        <f t="shared" ref="A8:A48" si="20">W8</f>
        <v>삼환교통</v>
      </c>
      <c r="B8" s="157" t="str">
        <f t="shared" ref="B8:B48" si="21">V8</f>
        <v>14</v>
      </c>
      <c r="C8" s="158" t="str">
        <f t="shared" ref="C8:C48" si="22">Y8</f>
        <v>70바3127</v>
      </c>
      <c r="D8" s="132" t="str">
        <f t="shared" ref="D8:D48" si="23">Z8</f>
        <v>저상</v>
      </c>
      <c r="E8" s="128" t="str">
        <f t="shared" si="16"/>
        <v>B</v>
      </c>
      <c r="F8" s="178">
        <f t="shared" si="17"/>
        <v>0.91421052631578958</v>
      </c>
      <c r="G8" s="179">
        <f t="shared" si="18"/>
        <v>1.7370000000000001</v>
      </c>
      <c r="H8" s="180">
        <f t="shared" si="19"/>
        <v>1.9</v>
      </c>
      <c r="I8" s="181">
        <f t="shared" ref="I8:I48" si="24">AC8</f>
        <v>5551.9219999999996</v>
      </c>
      <c r="J8" s="182">
        <f t="shared" ref="J8:J48" si="25">AI8/AH8</f>
        <v>9.2522261547499495E-3</v>
      </c>
      <c r="K8" s="182">
        <f t="shared" ref="K8:K48" si="26">AJ8/AH8</f>
        <v>0.32604336841739717</v>
      </c>
      <c r="L8" s="182">
        <f t="shared" ref="L8:L48" si="27">AK8/AC8</f>
        <v>0.21289924462195256</v>
      </c>
      <c r="M8" s="183">
        <f t="shared" ref="M8:M48" si="28">AG8</f>
        <v>12.624000000000001</v>
      </c>
      <c r="N8" s="184">
        <f t="shared" ref="N8:N48" si="29">IF(AW8=0,AT8,"속도계이상")</f>
        <v>0.52200000000000002</v>
      </c>
      <c r="O8" s="184">
        <f t="shared" ref="O8:O48" si="30">IF(AW8=0,AU8,"속도계이상")</f>
        <v>6.9349999999999996</v>
      </c>
      <c r="P8" s="185">
        <f t="shared" ref="P8:P48" si="31">AQ8/60</f>
        <v>0</v>
      </c>
      <c r="Q8" s="186">
        <f t="shared" ref="Q8:Q48" si="32">AN8</f>
        <v>63</v>
      </c>
      <c r="R8" s="187">
        <f t="shared" ref="R8:R48" si="33">AC8/(AH8-AI8-AJ8)</f>
        <v>24.171446718678265</v>
      </c>
      <c r="S8" s="159">
        <f t="shared" ref="S8:S48" si="34">IF(AW8=0,AL8,"속도계이상")</f>
        <v>29</v>
      </c>
      <c r="T8" s="159">
        <f t="shared" ref="T8:T48" si="35">IF(AW8=0,AM8,"속도계이상")</f>
        <v>385</v>
      </c>
      <c r="U8" t="s">
        <v>160</v>
      </c>
      <c r="V8" s="5" t="s">
        <v>234</v>
      </c>
      <c r="W8" t="s">
        <v>160</v>
      </c>
      <c r="X8" s="5" t="s">
        <v>234</v>
      </c>
      <c r="Y8" t="s">
        <v>790</v>
      </c>
      <c r="Z8" t="s">
        <v>788</v>
      </c>
      <c r="AA8" t="s">
        <v>49</v>
      </c>
      <c r="AB8">
        <v>514</v>
      </c>
      <c r="AC8" s="1">
        <v>5551.9219999999996</v>
      </c>
      <c r="AD8" s="1">
        <v>3196.4490000000001</v>
      </c>
      <c r="AE8" s="29">
        <v>1.7370000000000001</v>
      </c>
      <c r="AF8">
        <v>1.9</v>
      </c>
      <c r="AG8">
        <v>12.624000000000001</v>
      </c>
      <c r="AH8">
        <v>345.55099999999999</v>
      </c>
      <c r="AI8">
        <v>3.1971159999999998</v>
      </c>
      <c r="AJ8">
        <v>112.66461200000001</v>
      </c>
      <c r="AK8">
        <v>1182</v>
      </c>
      <c r="AL8">
        <v>29</v>
      </c>
      <c r="AM8">
        <v>385</v>
      </c>
      <c r="AN8">
        <v>63</v>
      </c>
      <c r="AO8">
        <v>16.066866999999998</v>
      </c>
      <c r="AP8">
        <v>8.6</v>
      </c>
      <c r="AQ8">
        <v>0</v>
      </c>
      <c r="AR8">
        <v>5</v>
      </c>
      <c r="AS8">
        <v>275</v>
      </c>
      <c r="AT8">
        <v>0.52200000000000002</v>
      </c>
      <c r="AU8">
        <v>6.9349999999999996</v>
      </c>
      <c r="AV8">
        <v>43367</v>
      </c>
      <c r="AW8">
        <v>0</v>
      </c>
      <c r="AX8" s="30">
        <v>0.47</v>
      </c>
      <c r="AY8">
        <v>0.91421052631578958</v>
      </c>
      <c r="AZ8" t="s">
        <v>71</v>
      </c>
      <c r="BA8" t="s">
        <v>783</v>
      </c>
      <c r="BB8">
        <v>4</v>
      </c>
      <c r="BC8" t="s">
        <v>791</v>
      </c>
      <c r="BD8">
        <v>8</v>
      </c>
      <c r="BE8">
        <v>110971.38800000001</v>
      </c>
      <c r="BF8">
        <v>5.0030211391065949E-2</v>
      </c>
      <c r="BG8">
        <v>4.573814588751661E-2</v>
      </c>
      <c r="BH8">
        <v>719527.946</v>
      </c>
      <c r="BI8">
        <v>7.7160616635729663E-3</v>
      </c>
      <c r="BJ8">
        <v>7.0541047945401284E-3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60" t="str">
        <f t="shared" si="20"/>
        <v>삼환교통</v>
      </c>
      <c r="B9" s="160" t="str">
        <f t="shared" si="21"/>
        <v>14</v>
      </c>
      <c r="C9" s="161" t="str">
        <f t="shared" si="22"/>
        <v>70바3134</v>
      </c>
      <c r="D9" s="149" t="str">
        <f t="shared" si="23"/>
        <v>대형</v>
      </c>
      <c r="E9" s="145" t="str">
        <f t="shared" si="16"/>
        <v>A</v>
      </c>
      <c r="F9" s="168">
        <f t="shared" si="17"/>
        <v>0.9871428571428571</v>
      </c>
      <c r="G9" s="169">
        <f t="shared" si="18"/>
        <v>2.073</v>
      </c>
      <c r="H9" s="170">
        <f t="shared" si="19"/>
        <v>2.1</v>
      </c>
      <c r="I9" s="171">
        <f t="shared" si="24"/>
        <v>5652.5519999999997</v>
      </c>
      <c r="J9" s="172">
        <f t="shared" si="25"/>
        <v>1.5119078075336146E-2</v>
      </c>
      <c r="K9" s="172">
        <f t="shared" si="26"/>
        <v>0.33739338600352098</v>
      </c>
      <c r="L9" s="172">
        <f t="shared" si="27"/>
        <v>0.1004855859795717</v>
      </c>
      <c r="M9" s="173">
        <f t="shared" si="28"/>
        <v>10.151999999999999</v>
      </c>
      <c r="N9" s="174">
        <f t="shared" si="29"/>
        <v>0.47799999999999998</v>
      </c>
      <c r="O9" s="174">
        <f t="shared" si="30"/>
        <v>12.118</v>
      </c>
      <c r="P9" s="175">
        <f t="shared" si="31"/>
        <v>0</v>
      </c>
      <c r="Q9" s="176">
        <f t="shared" si="32"/>
        <v>74</v>
      </c>
      <c r="R9" s="177">
        <f t="shared" si="33"/>
        <v>23.71105012399412</v>
      </c>
      <c r="S9" s="162">
        <f t="shared" si="34"/>
        <v>27</v>
      </c>
      <c r="T9" s="162">
        <f t="shared" si="35"/>
        <v>685</v>
      </c>
      <c r="U9" t="s">
        <v>160</v>
      </c>
      <c r="V9" s="5" t="s">
        <v>234</v>
      </c>
      <c r="W9" t="s">
        <v>160</v>
      </c>
      <c r="X9" s="5" t="s">
        <v>234</v>
      </c>
      <c r="Y9" t="s">
        <v>792</v>
      </c>
      <c r="Z9" t="s">
        <v>709</v>
      </c>
      <c r="AA9" t="s">
        <v>49</v>
      </c>
      <c r="AB9">
        <v>514</v>
      </c>
      <c r="AC9" s="1">
        <v>5652.5519999999997</v>
      </c>
      <c r="AD9" s="1">
        <v>2726.2550000000001</v>
      </c>
      <c r="AE9" s="29">
        <v>2.073</v>
      </c>
      <c r="AF9">
        <v>2.1</v>
      </c>
      <c r="AG9">
        <v>10.151999999999999</v>
      </c>
      <c r="AH9">
        <v>368.18184100000002</v>
      </c>
      <c r="AI9">
        <v>5.5665699999999996</v>
      </c>
      <c r="AJ9">
        <v>124.22211799999999</v>
      </c>
      <c r="AK9">
        <v>568</v>
      </c>
      <c r="AL9">
        <v>27</v>
      </c>
      <c r="AM9">
        <v>685</v>
      </c>
      <c r="AN9">
        <v>74</v>
      </c>
      <c r="AO9">
        <v>15.352608999999999</v>
      </c>
      <c r="AP9">
        <v>85.9</v>
      </c>
      <c r="AQ9">
        <v>0</v>
      </c>
      <c r="AR9">
        <v>23</v>
      </c>
      <c r="AS9">
        <v>5592</v>
      </c>
      <c r="AT9">
        <v>0.47799999999999998</v>
      </c>
      <c r="AU9">
        <v>12.118</v>
      </c>
      <c r="AV9">
        <v>44934</v>
      </c>
      <c r="AW9">
        <v>0</v>
      </c>
      <c r="AX9" s="30">
        <v>0.5</v>
      </c>
      <c r="AY9">
        <v>0.9871428571428571</v>
      </c>
      <c r="AZ9" t="s">
        <v>69</v>
      </c>
      <c r="BA9" t="s">
        <v>783</v>
      </c>
      <c r="BB9">
        <v>2</v>
      </c>
      <c r="BC9" t="s">
        <v>793</v>
      </c>
      <c r="BD9">
        <v>5</v>
      </c>
      <c r="BE9">
        <v>110971.38800000001</v>
      </c>
      <c r="BF9">
        <v>5.0937021712299385E-2</v>
      </c>
      <c r="BG9">
        <v>5.0282117147426961E-2</v>
      </c>
      <c r="BH9">
        <v>719527.946</v>
      </c>
      <c r="BI9">
        <v>7.8559172460550952E-3</v>
      </c>
      <c r="BJ9">
        <v>7.7549125957486718E-3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7" t="str">
        <f t="shared" si="20"/>
        <v>삼환교통</v>
      </c>
      <c r="B10" s="157" t="str">
        <f t="shared" si="21"/>
        <v>14</v>
      </c>
      <c r="C10" s="158" t="str">
        <f t="shared" si="22"/>
        <v>70바3143</v>
      </c>
      <c r="D10" s="132" t="str">
        <f t="shared" si="23"/>
        <v>저상</v>
      </c>
      <c r="E10" s="128" t="str">
        <f t="shared" si="16"/>
        <v>B</v>
      </c>
      <c r="F10" s="178">
        <f t="shared" si="17"/>
        <v>0.93210526315789477</v>
      </c>
      <c r="G10" s="179">
        <f t="shared" si="18"/>
        <v>1.7709999999999999</v>
      </c>
      <c r="H10" s="180">
        <f t="shared" si="19"/>
        <v>1.9</v>
      </c>
      <c r="I10" s="181">
        <f t="shared" si="24"/>
        <v>6021.384</v>
      </c>
      <c r="J10" s="182">
        <f t="shared" si="25"/>
        <v>2.3210052846284475E-2</v>
      </c>
      <c r="K10" s="182">
        <f t="shared" si="26"/>
        <v>0.34078157742349452</v>
      </c>
      <c r="L10" s="182">
        <f t="shared" si="27"/>
        <v>0.25824627693566793</v>
      </c>
      <c r="M10" s="183">
        <f t="shared" si="28"/>
        <v>12.170999999999999</v>
      </c>
      <c r="N10" s="184">
        <f t="shared" si="29"/>
        <v>0.51500000000000001</v>
      </c>
      <c r="O10" s="184">
        <f t="shared" si="30"/>
        <v>8.6189999999999998</v>
      </c>
      <c r="P10" s="185">
        <f t="shared" si="31"/>
        <v>0</v>
      </c>
      <c r="Q10" s="186">
        <f t="shared" si="32"/>
        <v>78</v>
      </c>
      <c r="R10" s="187">
        <f t="shared" si="33"/>
        <v>23.089572729454162</v>
      </c>
      <c r="S10" s="159">
        <f t="shared" si="34"/>
        <v>31</v>
      </c>
      <c r="T10" s="159">
        <f t="shared" si="35"/>
        <v>519</v>
      </c>
      <c r="U10" t="s">
        <v>160</v>
      </c>
      <c r="V10" t="s">
        <v>234</v>
      </c>
      <c r="W10" s="4" t="s">
        <v>160</v>
      </c>
      <c r="X10" s="4" t="s">
        <v>234</v>
      </c>
      <c r="Y10" s="4" t="s">
        <v>794</v>
      </c>
      <c r="Z10" s="4" t="s">
        <v>788</v>
      </c>
      <c r="AA10" s="4" t="s">
        <v>49</v>
      </c>
      <c r="AB10" s="4">
        <v>514</v>
      </c>
      <c r="AC10" s="4">
        <v>6021.384</v>
      </c>
      <c r="AD10" s="4">
        <v>3400.6509999999998</v>
      </c>
      <c r="AE10" s="4">
        <v>1.7709999999999999</v>
      </c>
      <c r="AF10" s="4">
        <v>1.9</v>
      </c>
      <c r="AG10" s="4">
        <v>12.170999999999999</v>
      </c>
      <c r="AH10" s="4">
        <v>410.03185400000001</v>
      </c>
      <c r="AI10" s="4">
        <v>9.5168610000000005</v>
      </c>
      <c r="AJ10" s="4">
        <v>139.731302</v>
      </c>
      <c r="AK10" s="4">
        <v>1555</v>
      </c>
      <c r="AL10" s="4">
        <v>31</v>
      </c>
      <c r="AM10" s="4">
        <v>519</v>
      </c>
      <c r="AN10" s="4">
        <v>78</v>
      </c>
      <c r="AO10" s="4">
        <v>14.685161000000001</v>
      </c>
      <c r="AP10" s="4">
        <v>777.8</v>
      </c>
      <c r="AQ10" s="4">
        <v>0</v>
      </c>
      <c r="AR10" s="4">
        <v>46</v>
      </c>
      <c r="AS10" s="4">
        <v>15265</v>
      </c>
      <c r="AT10" s="4">
        <v>0.51500000000000001</v>
      </c>
      <c r="AU10" s="4">
        <v>8.6189999999999998</v>
      </c>
      <c r="AV10" s="4">
        <v>48807</v>
      </c>
      <c r="AW10" s="4">
        <v>0</v>
      </c>
      <c r="AX10" s="31">
        <v>0.49</v>
      </c>
      <c r="AY10">
        <v>0.93210526315789477</v>
      </c>
      <c r="AZ10" t="s">
        <v>71</v>
      </c>
      <c r="BA10" t="s">
        <v>783</v>
      </c>
      <c r="BB10">
        <v>1</v>
      </c>
      <c r="BC10" t="s">
        <v>795</v>
      </c>
      <c r="BD10">
        <v>11</v>
      </c>
      <c r="BE10">
        <v>110971.38800000001</v>
      </c>
      <c r="BF10">
        <v>5.4260689250818415E-2</v>
      </c>
      <c r="BG10">
        <v>5.0576674033262853E-2</v>
      </c>
      <c r="BH10">
        <v>719527.946</v>
      </c>
      <c r="BI10">
        <v>8.368519990744042E-3</v>
      </c>
      <c r="BJ10">
        <v>7.8003415282145785E-3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60" t="str">
        <f t="shared" si="20"/>
        <v>삼환교통</v>
      </c>
      <c r="B11" s="160" t="str">
        <f t="shared" si="21"/>
        <v>14</v>
      </c>
      <c r="C11" s="161" t="str">
        <f t="shared" si="22"/>
        <v>70바3146</v>
      </c>
      <c r="D11" s="149" t="str">
        <f t="shared" si="23"/>
        <v>대형</v>
      </c>
      <c r="E11" s="145" t="str">
        <f t="shared" si="16"/>
        <v>A</v>
      </c>
      <c r="F11" s="168">
        <f t="shared" si="17"/>
        <v>0.96047619047619037</v>
      </c>
      <c r="G11" s="169">
        <f t="shared" si="18"/>
        <v>2.0169999999999999</v>
      </c>
      <c r="H11" s="170">
        <f t="shared" si="19"/>
        <v>2.1</v>
      </c>
      <c r="I11" s="171">
        <f t="shared" si="24"/>
        <v>6538.7430000000004</v>
      </c>
      <c r="J11" s="172">
        <f t="shared" si="25"/>
        <v>1.9209841572015569E-2</v>
      </c>
      <c r="K11" s="172">
        <f t="shared" si="26"/>
        <v>0.36167207813150476</v>
      </c>
      <c r="L11" s="172">
        <f t="shared" si="27"/>
        <v>0.13320603057804839</v>
      </c>
      <c r="M11" s="173">
        <f t="shared" si="28"/>
        <v>10.177</v>
      </c>
      <c r="N11" s="174">
        <f t="shared" si="29"/>
        <v>0.67300000000000004</v>
      </c>
      <c r="O11" s="174">
        <f t="shared" si="30"/>
        <v>13.718</v>
      </c>
      <c r="P11" s="175">
        <f t="shared" si="31"/>
        <v>0</v>
      </c>
      <c r="Q11" s="176">
        <f t="shared" si="32"/>
        <v>80</v>
      </c>
      <c r="R11" s="177">
        <f t="shared" si="33"/>
        <v>24.063793057642641</v>
      </c>
      <c r="S11" s="162">
        <f t="shared" si="34"/>
        <v>44</v>
      </c>
      <c r="T11" s="162">
        <f t="shared" si="35"/>
        <v>897</v>
      </c>
      <c r="U11" t="s">
        <v>160</v>
      </c>
      <c r="V11" s="5" t="s">
        <v>234</v>
      </c>
      <c r="W11" t="s">
        <v>160</v>
      </c>
      <c r="X11" s="5" t="s">
        <v>234</v>
      </c>
      <c r="Y11" t="s">
        <v>796</v>
      </c>
      <c r="Z11" t="s">
        <v>709</v>
      </c>
      <c r="AA11" t="s">
        <v>49</v>
      </c>
      <c r="AB11">
        <v>514</v>
      </c>
      <c r="AC11" s="1">
        <v>6538.7430000000004</v>
      </c>
      <c r="AD11" s="1">
        <v>3241.5569999999998</v>
      </c>
      <c r="AE11" s="29">
        <v>2.0169999999999999</v>
      </c>
      <c r="AF11">
        <v>2.1</v>
      </c>
      <c r="AG11">
        <v>10.177</v>
      </c>
      <c r="AH11">
        <v>438.89102200000002</v>
      </c>
      <c r="AI11">
        <v>8.4310270000000003</v>
      </c>
      <c r="AJ11">
        <v>158.73462799999999</v>
      </c>
      <c r="AK11">
        <v>871</v>
      </c>
      <c r="AL11">
        <v>44</v>
      </c>
      <c r="AM11">
        <v>897</v>
      </c>
      <c r="AN11">
        <v>80</v>
      </c>
      <c r="AO11">
        <v>14.898329</v>
      </c>
      <c r="AP11">
        <v>3194.3</v>
      </c>
      <c r="AQ11">
        <v>0</v>
      </c>
      <c r="AR11">
        <v>78</v>
      </c>
      <c r="AS11">
        <v>21217</v>
      </c>
      <c r="AT11">
        <v>0.67300000000000004</v>
      </c>
      <c r="AU11">
        <v>13.718</v>
      </c>
      <c r="AV11">
        <v>55318</v>
      </c>
      <c r="AW11">
        <v>0</v>
      </c>
      <c r="AX11" s="30">
        <v>0.48</v>
      </c>
      <c r="AY11">
        <v>0.96047619047619037</v>
      </c>
      <c r="AZ11" t="s">
        <v>69</v>
      </c>
      <c r="BA11" t="s">
        <v>783</v>
      </c>
      <c r="BB11">
        <v>6</v>
      </c>
      <c r="BC11" t="s">
        <v>797</v>
      </c>
      <c r="BD11">
        <v>12</v>
      </c>
      <c r="BE11">
        <v>110971.38800000001</v>
      </c>
      <c r="BF11">
        <v>5.892278287084235E-2</v>
      </c>
      <c r="BG11">
        <v>5.6593930024042387E-2</v>
      </c>
      <c r="BH11">
        <v>719527.946</v>
      </c>
      <c r="BI11">
        <v>9.0875455725523691E-3</v>
      </c>
      <c r="BJ11">
        <v>8.7283711523038696E-3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7" t="str">
        <f t="shared" si="20"/>
        <v>삼환교통</v>
      </c>
      <c r="B12" s="157" t="str">
        <f t="shared" si="21"/>
        <v>14</v>
      </c>
      <c r="C12" s="158" t="str">
        <f t="shared" si="22"/>
        <v>70바3152</v>
      </c>
      <c r="D12" s="132" t="str">
        <f t="shared" si="23"/>
        <v>대형</v>
      </c>
      <c r="E12" s="128" t="str">
        <f t="shared" si="16"/>
        <v>S</v>
      </c>
      <c r="F12" s="178">
        <f t="shared" si="17"/>
        <v>1.0299999999999998</v>
      </c>
      <c r="G12" s="179">
        <f t="shared" si="18"/>
        <v>2.1629999999999998</v>
      </c>
      <c r="H12" s="180">
        <f t="shared" si="19"/>
        <v>2.1</v>
      </c>
      <c r="I12" s="181">
        <f t="shared" si="24"/>
        <v>5839.3370000000004</v>
      </c>
      <c r="J12" s="182">
        <f t="shared" si="25"/>
        <v>9.3199599002439376E-3</v>
      </c>
      <c r="K12" s="182">
        <f t="shared" si="26"/>
        <v>0.32903121718048645</v>
      </c>
      <c r="L12" s="182">
        <f t="shared" si="27"/>
        <v>0.12569920181006849</v>
      </c>
      <c r="M12" s="183">
        <f t="shared" si="28"/>
        <v>7.7590000000000003</v>
      </c>
      <c r="N12" s="184">
        <f t="shared" si="29"/>
        <v>0.56499999999999995</v>
      </c>
      <c r="O12" s="184">
        <f t="shared" si="30"/>
        <v>9.9329999999999998</v>
      </c>
      <c r="P12" s="185">
        <f t="shared" si="31"/>
        <v>0</v>
      </c>
      <c r="Q12" s="186">
        <f t="shared" si="32"/>
        <v>74</v>
      </c>
      <c r="R12" s="187">
        <f t="shared" si="33"/>
        <v>23.644061277901812</v>
      </c>
      <c r="S12" s="159">
        <f t="shared" si="34"/>
        <v>33</v>
      </c>
      <c r="T12" s="159">
        <f t="shared" si="35"/>
        <v>580</v>
      </c>
      <c r="U12" t="s">
        <v>160</v>
      </c>
      <c r="V12" s="5" t="s">
        <v>234</v>
      </c>
      <c r="W12" t="s">
        <v>160</v>
      </c>
      <c r="X12" s="5" t="s">
        <v>234</v>
      </c>
      <c r="Y12" t="s">
        <v>798</v>
      </c>
      <c r="Z12" t="s">
        <v>709</v>
      </c>
      <c r="AA12" t="s">
        <v>49</v>
      </c>
      <c r="AB12">
        <v>514</v>
      </c>
      <c r="AC12" s="1">
        <v>5839.3370000000004</v>
      </c>
      <c r="AD12" s="1">
        <v>2699.8710000000001</v>
      </c>
      <c r="AE12" s="29">
        <v>2.1629999999999998</v>
      </c>
      <c r="AF12">
        <v>2.1</v>
      </c>
      <c r="AG12">
        <v>7.7590000000000003</v>
      </c>
      <c r="AH12">
        <v>373.26212099999998</v>
      </c>
      <c r="AI12">
        <v>3.4787880000000002</v>
      </c>
      <c r="AJ12">
        <v>122.81489000000001</v>
      </c>
      <c r="AK12">
        <v>734</v>
      </c>
      <c r="AL12">
        <v>33</v>
      </c>
      <c r="AM12">
        <v>580</v>
      </c>
      <c r="AN12">
        <v>74</v>
      </c>
      <c r="AO12">
        <v>15.644064999999999</v>
      </c>
      <c r="AP12">
        <v>117</v>
      </c>
      <c r="AQ12">
        <v>0</v>
      </c>
      <c r="AR12">
        <v>24</v>
      </c>
      <c r="AS12">
        <v>9290</v>
      </c>
      <c r="AT12">
        <v>0.56499999999999995</v>
      </c>
      <c r="AU12">
        <v>9.9329999999999998</v>
      </c>
      <c r="AV12">
        <v>46114</v>
      </c>
      <c r="AW12">
        <v>0</v>
      </c>
      <c r="AX12" s="30">
        <v>0.45</v>
      </c>
      <c r="AY12" s="2">
        <v>1.0299999999999998</v>
      </c>
      <c r="AZ12" s="2" t="s">
        <v>74</v>
      </c>
      <c r="BA12" s="2" t="s">
        <v>783</v>
      </c>
      <c r="BB12" s="2">
        <v>1</v>
      </c>
      <c r="BC12" s="2" t="s">
        <v>799</v>
      </c>
      <c r="BD12" s="2">
        <v>10</v>
      </c>
      <c r="BE12" s="2">
        <v>110971.38800000001</v>
      </c>
      <c r="BF12" s="2">
        <v>5.2620203326644882E-2</v>
      </c>
      <c r="BG12" s="2">
        <v>5.4198809426444221E-2</v>
      </c>
      <c r="BH12" s="2">
        <v>719527.946</v>
      </c>
      <c r="BI12" s="2">
        <v>8.1155110547992543E-3</v>
      </c>
      <c r="BJ12" s="2">
        <v>8.3589763864432304E-3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60" t="str">
        <f t="shared" si="20"/>
        <v>삼환교통</v>
      </c>
      <c r="B13" s="160" t="str">
        <f t="shared" si="21"/>
        <v>14</v>
      </c>
      <c r="C13" s="161" t="str">
        <f t="shared" si="22"/>
        <v>70바3154</v>
      </c>
      <c r="D13" s="149" t="str">
        <f t="shared" si="23"/>
        <v>대형</v>
      </c>
      <c r="E13" s="145" t="str">
        <f t="shared" si="16"/>
        <v>B</v>
      </c>
      <c r="F13" s="168">
        <f t="shared" si="17"/>
        <v>0.92900000000000005</v>
      </c>
      <c r="G13" s="169">
        <f t="shared" si="18"/>
        <v>1.8580000000000001</v>
      </c>
      <c r="H13" s="170">
        <f t="shared" si="19"/>
        <v>2</v>
      </c>
      <c r="I13" s="171">
        <f t="shared" si="24"/>
        <v>6006.46</v>
      </c>
      <c r="J13" s="172">
        <f t="shared" si="25"/>
        <v>2.8590671191769803E-2</v>
      </c>
      <c r="K13" s="172">
        <f t="shared" si="26"/>
        <v>0.34821594042681009</v>
      </c>
      <c r="L13" s="172">
        <f t="shared" si="27"/>
        <v>0.15799655704025334</v>
      </c>
      <c r="M13" s="173">
        <f t="shared" si="28"/>
        <v>9.4269999999999996</v>
      </c>
      <c r="N13" s="174">
        <f t="shared" si="29"/>
        <v>0.45</v>
      </c>
      <c r="O13" s="174">
        <f t="shared" si="30"/>
        <v>8.8740000000000006</v>
      </c>
      <c r="P13" s="175">
        <f t="shared" si="31"/>
        <v>0</v>
      </c>
      <c r="Q13" s="176">
        <f t="shared" si="32"/>
        <v>70</v>
      </c>
      <c r="R13" s="177">
        <f t="shared" si="33"/>
        <v>23.65924501426392</v>
      </c>
      <c r="S13" s="162">
        <f t="shared" si="34"/>
        <v>27</v>
      </c>
      <c r="T13" s="162">
        <f t="shared" si="35"/>
        <v>533</v>
      </c>
      <c r="U13" t="s">
        <v>160</v>
      </c>
      <c r="V13" t="s">
        <v>234</v>
      </c>
      <c r="W13" s="4" t="s">
        <v>160</v>
      </c>
      <c r="X13" s="4" t="s">
        <v>234</v>
      </c>
      <c r="Y13" s="4" t="s">
        <v>800</v>
      </c>
      <c r="Z13" s="4" t="s">
        <v>709</v>
      </c>
      <c r="AA13" s="4" t="s">
        <v>49</v>
      </c>
      <c r="AB13" s="4">
        <v>514</v>
      </c>
      <c r="AC13" s="4">
        <v>6006.46</v>
      </c>
      <c r="AD13" s="4">
        <v>3232.8150000000001</v>
      </c>
      <c r="AE13" s="4">
        <v>1.8580000000000001</v>
      </c>
      <c r="AF13" s="4">
        <v>2</v>
      </c>
      <c r="AG13" s="4">
        <v>9.4269999999999996</v>
      </c>
      <c r="AH13" s="4">
        <v>407.37546600000002</v>
      </c>
      <c r="AI13" s="4">
        <v>11.647138</v>
      </c>
      <c r="AJ13" s="4">
        <v>141.85463100000001</v>
      </c>
      <c r="AK13" s="4">
        <v>949</v>
      </c>
      <c r="AL13" s="4">
        <v>27</v>
      </c>
      <c r="AM13" s="4">
        <v>533</v>
      </c>
      <c r="AN13" s="4">
        <v>70</v>
      </c>
      <c r="AO13" s="4">
        <v>14.744285</v>
      </c>
      <c r="AP13" s="4">
        <v>106.8</v>
      </c>
      <c r="AQ13" s="4">
        <v>0</v>
      </c>
      <c r="AR13" s="4">
        <v>54</v>
      </c>
      <c r="AS13" s="4">
        <v>14154</v>
      </c>
      <c r="AT13" s="4">
        <v>0.45</v>
      </c>
      <c r="AU13" s="4">
        <v>8.8740000000000006</v>
      </c>
      <c r="AV13" s="4">
        <v>50044</v>
      </c>
      <c r="AW13" s="4">
        <v>0</v>
      </c>
      <c r="AX13" s="31">
        <v>0.43</v>
      </c>
      <c r="AY13">
        <v>0.92900000000000005</v>
      </c>
      <c r="AZ13" t="s">
        <v>71</v>
      </c>
      <c r="BA13" t="s">
        <v>783</v>
      </c>
      <c r="BB13">
        <v>2</v>
      </c>
      <c r="BC13" t="s">
        <v>801</v>
      </c>
      <c r="BD13">
        <v>8</v>
      </c>
      <c r="BE13">
        <v>110971.38800000001</v>
      </c>
      <c r="BF13">
        <v>5.4126204134709026E-2</v>
      </c>
      <c r="BG13">
        <v>5.0283243641144684E-2</v>
      </c>
      <c r="BH13">
        <v>719527.946</v>
      </c>
      <c r="BI13">
        <v>8.3477786142860944E-3</v>
      </c>
      <c r="BJ13">
        <v>7.7550863326717821E-3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7" t="str">
        <f t="shared" si="20"/>
        <v>삼환교통</v>
      </c>
      <c r="B14" s="157" t="str">
        <f t="shared" si="21"/>
        <v>14</v>
      </c>
      <c r="C14" s="158" t="str">
        <f t="shared" si="22"/>
        <v>70바3155</v>
      </c>
      <c r="D14" s="132" t="str">
        <f t="shared" si="23"/>
        <v>대형</v>
      </c>
      <c r="E14" s="128" t="str">
        <f t="shared" si="16"/>
        <v>A</v>
      </c>
      <c r="F14" s="178">
        <f t="shared" si="17"/>
        <v>0.95199999999999996</v>
      </c>
      <c r="G14" s="179">
        <f t="shared" si="18"/>
        <v>1.9039999999999999</v>
      </c>
      <c r="H14" s="180">
        <f t="shared" si="19"/>
        <v>2</v>
      </c>
      <c r="I14" s="181">
        <f t="shared" si="24"/>
        <v>6291.3289999999997</v>
      </c>
      <c r="J14" s="182">
        <f t="shared" si="25"/>
        <v>2.0166709943329749E-2</v>
      </c>
      <c r="K14" s="182">
        <f t="shared" si="26"/>
        <v>0.34765002243903115</v>
      </c>
      <c r="L14" s="182">
        <f t="shared" si="27"/>
        <v>0.13876241410995993</v>
      </c>
      <c r="M14" s="183">
        <f t="shared" si="28"/>
        <v>8.6769999999999996</v>
      </c>
      <c r="N14" s="184">
        <f t="shared" si="29"/>
        <v>0.62</v>
      </c>
      <c r="O14" s="184">
        <f t="shared" si="30"/>
        <v>6.2629999999999999</v>
      </c>
      <c r="P14" s="185">
        <f t="shared" si="31"/>
        <v>1.7133333333333334</v>
      </c>
      <c r="Q14" s="186">
        <f t="shared" si="32"/>
        <v>90</v>
      </c>
      <c r="R14" s="187">
        <f t="shared" si="33"/>
        <v>23.691857052911665</v>
      </c>
      <c r="S14" s="159">
        <f t="shared" si="34"/>
        <v>39</v>
      </c>
      <c r="T14" s="159">
        <f t="shared" si="35"/>
        <v>394</v>
      </c>
      <c r="U14" t="s">
        <v>160</v>
      </c>
      <c r="V14" s="5" t="s">
        <v>234</v>
      </c>
      <c r="W14" t="s">
        <v>160</v>
      </c>
      <c r="X14" s="5" t="s">
        <v>234</v>
      </c>
      <c r="Y14" t="s">
        <v>802</v>
      </c>
      <c r="Z14" t="s">
        <v>709</v>
      </c>
      <c r="AA14" t="s">
        <v>49</v>
      </c>
      <c r="AB14">
        <v>514</v>
      </c>
      <c r="AC14" s="1">
        <v>6291.3289999999997</v>
      </c>
      <c r="AD14" s="1">
        <v>3303.8159999999998</v>
      </c>
      <c r="AE14" s="29">
        <v>1.9039999999999999</v>
      </c>
      <c r="AF14">
        <v>2</v>
      </c>
      <c r="AG14">
        <v>8.6769999999999996</v>
      </c>
      <c r="AH14">
        <v>420.04933</v>
      </c>
      <c r="AI14">
        <v>8.4710129999999992</v>
      </c>
      <c r="AJ14">
        <v>146.030159</v>
      </c>
      <c r="AK14">
        <v>873</v>
      </c>
      <c r="AL14">
        <v>39</v>
      </c>
      <c r="AM14">
        <v>394</v>
      </c>
      <c r="AN14">
        <v>90</v>
      </c>
      <c r="AO14">
        <v>14.977595000000001</v>
      </c>
      <c r="AP14">
        <v>2635.9</v>
      </c>
      <c r="AQ14">
        <v>102.8</v>
      </c>
      <c r="AR14">
        <v>23</v>
      </c>
      <c r="AS14">
        <v>5641</v>
      </c>
      <c r="AT14">
        <v>0.62</v>
      </c>
      <c r="AU14">
        <v>6.2629999999999999</v>
      </c>
      <c r="AV14">
        <v>44870</v>
      </c>
      <c r="AW14">
        <v>0</v>
      </c>
      <c r="AX14" s="30">
        <v>0.42</v>
      </c>
      <c r="AY14">
        <v>0.95199999999999996</v>
      </c>
      <c r="AZ14" t="s">
        <v>69</v>
      </c>
      <c r="BA14" t="s">
        <v>783</v>
      </c>
      <c r="BB14">
        <v>8</v>
      </c>
      <c r="BC14" t="s">
        <v>803</v>
      </c>
      <c r="BD14">
        <v>9</v>
      </c>
      <c r="BE14">
        <v>110971.38800000001</v>
      </c>
      <c r="BF14">
        <v>5.6693253219469504E-2</v>
      </c>
      <c r="BG14">
        <v>5.3971977064934964E-2</v>
      </c>
      <c r="BH14">
        <v>719527.946</v>
      </c>
      <c r="BI14">
        <v>8.7436895744977781E-3</v>
      </c>
      <c r="BJ14">
        <v>8.3239924749218836E-3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60" t="str">
        <f t="shared" si="20"/>
        <v>삼환교통</v>
      </c>
      <c r="B15" s="160" t="str">
        <f t="shared" si="21"/>
        <v>14</v>
      </c>
      <c r="C15" s="161" t="str">
        <f t="shared" si="22"/>
        <v>70바3162</v>
      </c>
      <c r="D15" s="149" t="str">
        <f t="shared" si="23"/>
        <v>대형</v>
      </c>
      <c r="E15" s="145" t="str">
        <f t="shared" si="16"/>
        <v>B</v>
      </c>
      <c r="F15" s="168">
        <f t="shared" si="17"/>
        <v>0.91999999999999993</v>
      </c>
      <c r="G15" s="169">
        <f t="shared" si="18"/>
        <v>2.024</v>
      </c>
      <c r="H15" s="170">
        <f t="shared" si="19"/>
        <v>2.2000000000000002</v>
      </c>
      <c r="I15" s="171">
        <f t="shared" si="24"/>
        <v>5502.5780000000004</v>
      </c>
      <c r="J15" s="172">
        <f t="shared" si="25"/>
        <v>3.0928149314224888E-2</v>
      </c>
      <c r="K15" s="172">
        <f t="shared" si="26"/>
        <v>0.31235860675298738</v>
      </c>
      <c r="L15" s="172">
        <f t="shared" si="27"/>
        <v>0.20008803146452442</v>
      </c>
      <c r="M15" s="173">
        <f t="shared" si="28"/>
        <v>7.5439999999999996</v>
      </c>
      <c r="N15" s="174">
        <f t="shared" si="29"/>
        <v>0.96299999999999997</v>
      </c>
      <c r="O15" s="174">
        <f t="shared" si="30"/>
        <v>8.0139999999999993</v>
      </c>
      <c r="P15" s="175">
        <f t="shared" si="31"/>
        <v>0</v>
      </c>
      <c r="Q15" s="176">
        <f t="shared" si="32"/>
        <v>80</v>
      </c>
      <c r="R15" s="177">
        <f t="shared" si="33"/>
        <v>23.366576121565323</v>
      </c>
      <c r="S15" s="162">
        <f t="shared" si="34"/>
        <v>53</v>
      </c>
      <c r="T15" s="162">
        <f t="shared" si="35"/>
        <v>441</v>
      </c>
      <c r="U15" t="s">
        <v>160</v>
      </c>
      <c r="V15" s="5" t="s">
        <v>234</v>
      </c>
      <c r="W15" t="s">
        <v>160</v>
      </c>
      <c r="X15" s="5" t="s">
        <v>234</v>
      </c>
      <c r="Y15" t="s">
        <v>804</v>
      </c>
      <c r="Z15" t="s">
        <v>709</v>
      </c>
      <c r="AA15" t="s">
        <v>49</v>
      </c>
      <c r="AB15">
        <v>514</v>
      </c>
      <c r="AC15" s="1">
        <v>5502.5780000000004</v>
      </c>
      <c r="AD15" s="1">
        <v>2718.1559999999999</v>
      </c>
      <c r="AE15" s="29">
        <v>2.024</v>
      </c>
      <c r="AF15">
        <v>2.2000000000000002</v>
      </c>
      <c r="AG15">
        <v>7.5439999999999996</v>
      </c>
      <c r="AH15">
        <v>358.58767</v>
      </c>
      <c r="AI15">
        <v>11.090453</v>
      </c>
      <c r="AJ15">
        <v>112.00794500000001</v>
      </c>
      <c r="AK15">
        <v>1101</v>
      </c>
      <c r="AL15">
        <v>53</v>
      </c>
      <c r="AM15">
        <v>441</v>
      </c>
      <c r="AN15">
        <v>80</v>
      </c>
      <c r="AO15">
        <v>15.345140000000001</v>
      </c>
      <c r="AP15">
        <v>430.2</v>
      </c>
      <c r="AQ15">
        <v>0</v>
      </c>
      <c r="AR15">
        <v>6</v>
      </c>
      <c r="AS15">
        <v>3398</v>
      </c>
      <c r="AT15">
        <v>0.96299999999999997</v>
      </c>
      <c r="AU15">
        <v>8.0139999999999993</v>
      </c>
      <c r="AV15">
        <v>39552</v>
      </c>
      <c r="AW15">
        <v>0</v>
      </c>
      <c r="AX15" s="30">
        <v>0.42</v>
      </c>
      <c r="AY15">
        <v>0.91999999999999993</v>
      </c>
      <c r="AZ15" t="s">
        <v>71</v>
      </c>
      <c r="BA15" t="s">
        <v>783</v>
      </c>
      <c r="BB15">
        <v>3</v>
      </c>
      <c r="BC15" t="s">
        <v>805</v>
      </c>
      <c r="BD15">
        <v>7</v>
      </c>
      <c r="BE15">
        <v>110971.38800000001</v>
      </c>
      <c r="BF15">
        <v>4.9585556233648263E-2</v>
      </c>
      <c r="BG15">
        <v>4.5618711734956401E-2</v>
      </c>
      <c r="BH15">
        <v>719527.946</v>
      </c>
      <c r="BI15">
        <v>7.6474833682137486E-3</v>
      </c>
      <c r="BJ15">
        <v>7.0356846987566484E-3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7" t="str">
        <f t="shared" si="20"/>
        <v>삼환교통</v>
      </c>
      <c r="B16" s="157" t="str">
        <f t="shared" si="21"/>
        <v>14</v>
      </c>
      <c r="C16" s="158" t="str">
        <f t="shared" si="22"/>
        <v>70바3175</v>
      </c>
      <c r="D16" s="132" t="str">
        <f t="shared" si="23"/>
        <v>대형</v>
      </c>
      <c r="E16" s="128" t="str">
        <f t="shared" si="16"/>
        <v>A</v>
      </c>
      <c r="F16" s="178">
        <f t="shared" si="17"/>
        <v>0.98850000000000005</v>
      </c>
      <c r="G16" s="179">
        <f t="shared" si="18"/>
        <v>1.9770000000000001</v>
      </c>
      <c r="H16" s="180">
        <f t="shared" si="19"/>
        <v>2</v>
      </c>
      <c r="I16" s="181">
        <f t="shared" si="24"/>
        <v>5755.335</v>
      </c>
      <c r="J16" s="182">
        <f t="shared" si="25"/>
        <v>1.8939840680025726E-2</v>
      </c>
      <c r="K16" s="182">
        <f t="shared" si="26"/>
        <v>0.33330986459893508</v>
      </c>
      <c r="L16" s="182">
        <f t="shared" si="27"/>
        <v>0.16489048856408881</v>
      </c>
      <c r="M16" s="183">
        <f t="shared" si="28"/>
        <v>8.3539999999999992</v>
      </c>
      <c r="N16" s="184">
        <f t="shared" si="29"/>
        <v>0.55600000000000005</v>
      </c>
      <c r="O16" s="184">
        <f t="shared" si="30"/>
        <v>8.5830000000000002</v>
      </c>
      <c r="P16" s="185">
        <f t="shared" si="31"/>
        <v>0</v>
      </c>
      <c r="Q16" s="186">
        <f t="shared" si="32"/>
        <v>71</v>
      </c>
      <c r="R16" s="187">
        <f t="shared" si="33"/>
        <v>23.529945032587058</v>
      </c>
      <c r="S16" s="159">
        <f t="shared" si="34"/>
        <v>32</v>
      </c>
      <c r="T16" s="159">
        <f t="shared" si="35"/>
        <v>494</v>
      </c>
      <c r="U16" t="s">
        <v>160</v>
      </c>
      <c r="V16" t="s">
        <v>234</v>
      </c>
      <c r="W16" s="4" t="s">
        <v>160</v>
      </c>
      <c r="X16" s="4" t="s">
        <v>234</v>
      </c>
      <c r="Y16" s="4" t="s">
        <v>806</v>
      </c>
      <c r="Z16" s="4" t="s">
        <v>709</v>
      </c>
      <c r="AA16" s="4" t="s">
        <v>49</v>
      </c>
      <c r="AB16" s="4">
        <v>514</v>
      </c>
      <c r="AC16" s="4">
        <v>5755.335</v>
      </c>
      <c r="AD16" s="4">
        <v>2911.01</v>
      </c>
      <c r="AE16" s="4">
        <v>1.9770000000000001</v>
      </c>
      <c r="AF16" s="4">
        <v>2</v>
      </c>
      <c r="AG16" s="4">
        <v>8.3539999999999992</v>
      </c>
      <c r="AH16" s="4">
        <v>377.60877299999999</v>
      </c>
      <c r="AI16" s="4">
        <v>7.1518499999999996</v>
      </c>
      <c r="AJ16" s="4">
        <v>125.86072900000001</v>
      </c>
      <c r="AK16" s="4">
        <v>949</v>
      </c>
      <c r="AL16" s="4">
        <v>32</v>
      </c>
      <c r="AM16" s="4">
        <v>494</v>
      </c>
      <c r="AN16" s="4">
        <v>71</v>
      </c>
      <c r="AO16" s="4">
        <v>15.241528000000001</v>
      </c>
      <c r="AP16" s="4">
        <v>95.8</v>
      </c>
      <c r="AQ16" s="4">
        <v>0</v>
      </c>
      <c r="AR16" s="4">
        <v>26</v>
      </c>
      <c r="AS16" s="4">
        <v>4043</v>
      </c>
      <c r="AT16" s="4">
        <v>0.55600000000000005</v>
      </c>
      <c r="AU16" s="4">
        <v>8.5830000000000002</v>
      </c>
      <c r="AV16" s="4">
        <v>45914</v>
      </c>
      <c r="AW16" s="4">
        <v>0</v>
      </c>
      <c r="AX16" s="31">
        <v>0.43</v>
      </c>
      <c r="AY16">
        <v>0.98850000000000005</v>
      </c>
      <c r="AZ16" t="s">
        <v>69</v>
      </c>
      <c r="BA16" t="s">
        <v>783</v>
      </c>
      <c r="BB16">
        <v>1</v>
      </c>
      <c r="BC16" t="s">
        <v>807</v>
      </c>
      <c r="BD16">
        <v>9</v>
      </c>
      <c r="BE16">
        <v>110971.38800000001</v>
      </c>
      <c r="BF16">
        <v>5.1863233430945281E-2</v>
      </c>
      <c r="BG16">
        <v>5.126680624648941E-2</v>
      </c>
      <c r="BH16">
        <v>719527.946</v>
      </c>
      <c r="BI16">
        <v>7.9987650681187031E-3</v>
      </c>
      <c r="BJ16">
        <v>7.906779269835339E-3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60" t="str">
        <f t="shared" si="20"/>
        <v>삼환교통</v>
      </c>
      <c r="B17" s="160" t="str">
        <f t="shared" si="21"/>
        <v>14</v>
      </c>
      <c r="C17" s="161" t="str">
        <f t="shared" si="22"/>
        <v>70바3178</v>
      </c>
      <c r="D17" s="149" t="str">
        <f t="shared" si="23"/>
        <v>대형</v>
      </c>
      <c r="E17" s="145" t="str">
        <f t="shared" si="16"/>
        <v>C</v>
      </c>
      <c r="F17" s="168">
        <f t="shared" si="17"/>
        <v>0.89476190476190476</v>
      </c>
      <c r="G17" s="169">
        <f t="shared" si="18"/>
        <v>1.879</v>
      </c>
      <c r="H17" s="170">
        <f t="shared" si="19"/>
        <v>2.1</v>
      </c>
      <c r="I17" s="171">
        <f t="shared" si="24"/>
        <v>5784.1480000000001</v>
      </c>
      <c r="J17" s="172">
        <f t="shared" si="25"/>
        <v>2.2007316639814169E-2</v>
      </c>
      <c r="K17" s="172">
        <f t="shared" si="26"/>
        <v>0.35425426745631383</v>
      </c>
      <c r="L17" s="172">
        <f t="shared" si="27"/>
        <v>0.13692595694301044</v>
      </c>
      <c r="M17" s="173">
        <f t="shared" si="28"/>
        <v>9.4369999999999994</v>
      </c>
      <c r="N17" s="174">
        <f t="shared" si="29"/>
        <v>0.432</v>
      </c>
      <c r="O17" s="174">
        <f t="shared" si="30"/>
        <v>13.571999999999999</v>
      </c>
      <c r="P17" s="175">
        <f t="shared" si="31"/>
        <v>0</v>
      </c>
      <c r="Q17" s="176">
        <f t="shared" si="32"/>
        <v>69</v>
      </c>
      <c r="R17" s="177">
        <f t="shared" si="33"/>
        <v>23.945681522155901</v>
      </c>
      <c r="S17" s="162">
        <f t="shared" si="34"/>
        <v>25</v>
      </c>
      <c r="T17" s="162">
        <f t="shared" si="35"/>
        <v>785</v>
      </c>
      <c r="U17" t="s">
        <v>160</v>
      </c>
      <c r="V17" s="5" t="s">
        <v>234</v>
      </c>
      <c r="W17" t="s">
        <v>160</v>
      </c>
      <c r="X17" s="5" t="s">
        <v>234</v>
      </c>
      <c r="Y17" t="s">
        <v>808</v>
      </c>
      <c r="Z17" t="s">
        <v>709</v>
      </c>
      <c r="AA17" t="s">
        <v>49</v>
      </c>
      <c r="AB17">
        <v>514</v>
      </c>
      <c r="AC17" s="1">
        <v>5784.1480000000001</v>
      </c>
      <c r="AD17" s="1">
        <v>3077.9870000000001</v>
      </c>
      <c r="AE17" s="29">
        <v>1.879</v>
      </c>
      <c r="AF17">
        <v>2.1</v>
      </c>
      <c r="AG17">
        <v>9.4369999999999994</v>
      </c>
      <c r="AH17">
        <v>387.26629600000001</v>
      </c>
      <c r="AI17">
        <v>8.5226919999999993</v>
      </c>
      <c r="AJ17">
        <v>137.19073800000001</v>
      </c>
      <c r="AK17">
        <v>792</v>
      </c>
      <c r="AL17">
        <v>25</v>
      </c>
      <c r="AM17">
        <v>785</v>
      </c>
      <c r="AN17">
        <v>69</v>
      </c>
      <c r="AO17">
        <v>14.935841</v>
      </c>
      <c r="AP17">
        <v>75.8</v>
      </c>
      <c r="AQ17">
        <v>0</v>
      </c>
      <c r="AR17">
        <v>48</v>
      </c>
      <c r="AS17">
        <v>14569</v>
      </c>
      <c r="AT17">
        <v>0.432</v>
      </c>
      <c r="AU17">
        <v>13.571999999999999</v>
      </c>
      <c r="AV17">
        <v>48293</v>
      </c>
      <c r="AW17">
        <v>0</v>
      </c>
      <c r="AX17" s="30">
        <v>0.43</v>
      </c>
      <c r="AY17">
        <v>0.89476190476190476</v>
      </c>
      <c r="AZ17" t="s">
        <v>72</v>
      </c>
      <c r="BA17" t="s">
        <v>783</v>
      </c>
      <c r="BB17">
        <v>1</v>
      </c>
      <c r="BC17" t="s">
        <v>809</v>
      </c>
      <c r="BD17">
        <v>8</v>
      </c>
      <c r="BE17">
        <v>110971.38800000001</v>
      </c>
      <c r="BF17">
        <v>5.2122876934728432E-2</v>
      </c>
      <c r="BG17">
        <v>4.6637564647787962E-2</v>
      </c>
      <c r="BH17">
        <v>719527.946</v>
      </c>
      <c r="BI17">
        <v>8.0388093779473584E-3</v>
      </c>
      <c r="BJ17">
        <v>7.1928203910300408E-3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7" t="str">
        <f t="shared" si="20"/>
        <v>삼환교통</v>
      </c>
      <c r="B18" s="157" t="str">
        <f t="shared" si="21"/>
        <v>14</v>
      </c>
      <c r="C18" s="158" t="str">
        <f t="shared" si="22"/>
        <v>70바3183</v>
      </c>
      <c r="D18" s="132" t="str">
        <f t="shared" si="23"/>
        <v>대형</v>
      </c>
      <c r="E18" s="128" t="str">
        <f t="shared" si="16"/>
        <v>A</v>
      </c>
      <c r="F18" s="178">
        <f t="shared" si="17"/>
        <v>0.9647619047619046</v>
      </c>
      <c r="G18" s="179">
        <f t="shared" si="18"/>
        <v>2.0259999999999998</v>
      </c>
      <c r="H18" s="180">
        <f t="shared" si="19"/>
        <v>2.1</v>
      </c>
      <c r="I18" s="181">
        <f t="shared" si="24"/>
        <v>5828.1710000000003</v>
      </c>
      <c r="J18" s="182">
        <f t="shared" si="25"/>
        <v>1.5767438817159415E-2</v>
      </c>
      <c r="K18" s="182">
        <f t="shared" si="26"/>
        <v>0.32190673892310018</v>
      </c>
      <c r="L18" s="182">
        <f t="shared" si="27"/>
        <v>0.15751082114783521</v>
      </c>
      <c r="M18" s="183">
        <f t="shared" si="28"/>
        <v>8.2409999999999997</v>
      </c>
      <c r="N18" s="184">
        <f t="shared" si="29"/>
        <v>0.39500000000000002</v>
      </c>
      <c r="O18" s="184">
        <f t="shared" si="30"/>
        <v>5.3529999999999998</v>
      </c>
      <c r="P18" s="185">
        <f t="shared" si="31"/>
        <v>0</v>
      </c>
      <c r="Q18" s="186">
        <f t="shared" si="32"/>
        <v>69</v>
      </c>
      <c r="R18" s="187">
        <f t="shared" si="33"/>
        <v>22.379763420048214</v>
      </c>
      <c r="S18" s="159">
        <f t="shared" si="34"/>
        <v>23</v>
      </c>
      <c r="T18" s="159">
        <f t="shared" si="35"/>
        <v>312</v>
      </c>
      <c r="U18" t="s">
        <v>160</v>
      </c>
      <c r="V18" s="5" t="s">
        <v>234</v>
      </c>
      <c r="W18" t="s">
        <v>160</v>
      </c>
      <c r="X18" s="5" t="s">
        <v>234</v>
      </c>
      <c r="Y18" t="s">
        <v>810</v>
      </c>
      <c r="Z18" t="s">
        <v>709</v>
      </c>
      <c r="AA18" t="s">
        <v>49</v>
      </c>
      <c r="AB18">
        <v>514</v>
      </c>
      <c r="AC18" s="1">
        <v>5828.1710000000003</v>
      </c>
      <c r="AD18" s="1">
        <v>2876.3449999999998</v>
      </c>
      <c r="AE18" s="29">
        <v>2.0259999999999998</v>
      </c>
      <c r="AF18">
        <v>2.1</v>
      </c>
      <c r="AG18">
        <v>8.2409999999999997</v>
      </c>
      <c r="AH18">
        <v>393.19239299999998</v>
      </c>
      <c r="AI18">
        <v>6.1996370000000001</v>
      </c>
      <c r="AJ18">
        <v>126.571281</v>
      </c>
      <c r="AK18">
        <v>918</v>
      </c>
      <c r="AL18">
        <v>23</v>
      </c>
      <c r="AM18">
        <v>312</v>
      </c>
      <c r="AN18">
        <v>69</v>
      </c>
      <c r="AO18">
        <v>14.822695</v>
      </c>
      <c r="AP18">
        <v>112.8</v>
      </c>
      <c r="AQ18">
        <v>0</v>
      </c>
      <c r="AR18">
        <v>14</v>
      </c>
      <c r="AS18">
        <v>2332</v>
      </c>
      <c r="AT18">
        <v>0.39500000000000002</v>
      </c>
      <c r="AU18">
        <v>5.3529999999999998</v>
      </c>
      <c r="AV18">
        <v>44183</v>
      </c>
      <c r="AW18">
        <v>0</v>
      </c>
      <c r="AX18" s="30">
        <v>0.46</v>
      </c>
      <c r="AY18">
        <v>0.9647619047619046</v>
      </c>
      <c r="AZ18" t="s">
        <v>69</v>
      </c>
      <c r="BA18" t="s">
        <v>783</v>
      </c>
      <c r="BB18">
        <v>5</v>
      </c>
      <c r="BC18" t="s">
        <v>811</v>
      </c>
      <c r="BD18">
        <v>8</v>
      </c>
      <c r="BE18">
        <v>110971.38800000001</v>
      </c>
      <c r="BF18">
        <v>5.2519582795522032E-2</v>
      </c>
      <c r="BG18">
        <v>5.0668892735108391E-2</v>
      </c>
      <c r="BH18">
        <v>719527.946</v>
      </c>
      <c r="BI18">
        <v>8.0999925470580676E-3</v>
      </c>
      <c r="BJ18">
        <v>7.8145642382569727E-3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60" t="str">
        <f t="shared" si="20"/>
        <v>삼환교통</v>
      </c>
      <c r="B19" s="160" t="str">
        <f t="shared" si="21"/>
        <v>14</v>
      </c>
      <c r="C19" s="161" t="str">
        <f t="shared" si="22"/>
        <v>70바3186</v>
      </c>
      <c r="D19" s="149" t="str">
        <f t="shared" si="23"/>
        <v>대형</v>
      </c>
      <c r="E19" s="145" t="str">
        <f t="shared" si="16"/>
        <v>A</v>
      </c>
      <c r="F19" s="168">
        <f t="shared" si="17"/>
        <v>0.95190476190476192</v>
      </c>
      <c r="G19" s="169">
        <f t="shared" si="18"/>
        <v>1.9990000000000001</v>
      </c>
      <c r="H19" s="170">
        <f t="shared" si="19"/>
        <v>2.1</v>
      </c>
      <c r="I19" s="171">
        <f t="shared" si="24"/>
        <v>5508.5709999999999</v>
      </c>
      <c r="J19" s="172">
        <f t="shared" si="25"/>
        <v>1.4022167580674752E-2</v>
      </c>
      <c r="K19" s="172">
        <f t="shared" si="26"/>
        <v>0.34076368784599387</v>
      </c>
      <c r="L19" s="172">
        <f t="shared" si="27"/>
        <v>0.15829876750249747</v>
      </c>
      <c r="M19" s="173">
        <f t="shared" si="28"/>
        <v>7.4489999999999998</v>
      </c>
      <c r="N19" s="174">
        <f t="shared" si="29"/>
        <v>0.50800000000000001</v>
      </c>
      <c r="O19" s="174">
        <f t="shared" si="30"/>
        <v>8.3140000000000001</v>
      </c>
      <c r="P19" s="175">
        <f t="shared" si="31"/>
        <v>0</v>
      </c>
      <c r="Q19" s="176">
        <f t="shared" si="32"/>
        <v>72</v>
      </c>
      <c r="R19" s="177">
        <f t="shared" si="33"/>
        <v>23.482993650606048</v>
      </c>
      <c r="S19" s="162">
        <f t="shared" si="34"/>
        <v>28</v>
      </c>
      <c r="T19" s="162">
        <f t="shared" si="35"/>
        <v>458</v>
      </c>
      <c r="U19" t="s">
        <v>160</v>
      </c>
      <c r="V19" t="s">
        <v>234</v>
      </c>
      <c r="W19" s="4" t="s">
        <v>160</v>
      </c>
      <c r="X19" s="4" t="s">
        <v>234</v>
      </c>
      <c r="Y19" s="4" t="s">
        <v>812</v>
      </c>
      <c r="Z19" s="4" t="s">
        <v>709</v>
      </c>
      <c r="AA19" s="4" t="s">
        <v>49</v>
      </c>
      <c r="AB19" s="4">
        <v>514</v>
      </c>
      <c r="AC19" s="4">
        <v>5508.5709999999999</v>
      </c>
      <c r="AD19" s="4">
        <v>2755.5450000000001</v>
      </c>
      <c r="AE19" s="4">
        <v>1.9990000000000001</v>
      </c>
      <c r="AF19" s="4">
        <v>2.1</v>
      </c>
      <c r="AG19" s="4">
        <v>7.4489999999999998</v>
      </c>
      <c r="AH19" s="4">
        <v>363.564618</v>
      </c>
      <c r="AI19" s="4">
        <v>5.0979640000000002</v>
      </c>
      <c r="AJ19" s="4">
        <v>123.88961999999999</v>
      </c>
      <c r="AK19" s="4">
        <v>872</v>
      </c>
      <c r="AL19" s="4">
        <v>28</v>
      </c>
      <c r="AM19" s="4">
        <v>458</v>
      </c>
      <c r="AN19" s="4">
        <v>72</v>
      </c>
      <c r="AO19" s="4">
        <v>15.151559000000001</v>
      </c>
      <c r="AP19" s="4">
        <v>62.5</v>
      </c>
      <c r="AQ19" s="4">
        <v>0</v>
      </c>
      <c r="AR19" s="4">
        <v>15</v>
      </c>
      <c r="AS19" s="4">
        <v>3753</v>
      </c>
      <c r="AT19" s="4">
        <v>0.50800000000000001</v>
      </c>
      <c r="AU19" s="4">
        <v>8.3140000000000001</v>
      </c>
      <c r="AV19" s="4">
        <v>40303</v>
      </c>
      <c r="AW19" s="4">
        <v>0</v>
      </c>
      <c r="AX19" s="31">
        <v>0.41</v>
      </c>
      <c r="AY19">
        <v>0.95190476190476192</v>
      </c>
      <c r="AZ19" t="s">
        <v>69</v>
      </c>
      <c r="BA19" t="s">
        <v>783</v>
      </c>
      <c r="BB19">
        <v>9</v>
      </c>
      <c r="BC19" t="s">
        <v>813</v>
      </c>
      <c r="BD19">
        <v>10</v>
      </c>
      <c r="BE19">
        <v>110971.38800000001</v>
      </c>
      <c r="BF19">
        <v>4.9639561145256646E-2</v>
      </c>
      <c r="BG19">
        <v>4.7252134633032399E-2</v>
      </c>
      <c r="BH19">
        <v>719527.946</v>
      </c>
      <c r="BI19">
        <v>7.6558124401188993E-3</v>
      </c>
      <c r="BJ19">
        <v>7.2876043179988951E-3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7" t="str">
        <f t="shared" si="20"/>
        <v>삼환교통</v>
      </c>
      <c r="B20" s="157" t="str">
        <f t="shared" si="21"/>
        <v>14</v>
      </c>
      <c r="C20" s="158" t="str">
        <f t="shared" si="22"/>
        <v>70바3187</v>
      </c>
      <c r="D20" s="132" t="str">
        <f t="shared" si="23"/>
        <v>대형</v>
      </c>
      <c r="E20" s="128" t="str">
        <f t="shared" si="16"/>
        <v>A</v>
      </c>
      <c r="F20" s="178">
        <f t="shared" si="17"/>
        <v>0.95850000000000002</v>
      </c>
      <c r="G20" s="179">
        <f t="shared" si="18"/>
        <v>1.917</v>
      </c>
      <c r="H20" s="180">
        <f t="shared" si="19"/>
        <v>2</v>
      </c>
      <c r="I20" s="181">
        <f t="shared" si="24"/>
        <v>5696.5140000000001</v>
      </c>
      <c r="J20" s="182">
        <f t="shared" si="25"/>
        <v>3.0961921296205456E-2</v>
      </c>
      <c r="K20" s="182">
        <f t="shared" si="26"/>
        <v>0.32911601269837798</v>
      </c>
      <c r="L20" s="182">
        <f t="shared" si="27"/>
        <v>0.16238000994994481</v>
      </c>
      <c r="M20" s="183">
        <f t="shared" si="28"/>
        <v>9.2929999999999993</v>
      </c>
      <c r="N20" s="184">
        <f t="shared" si="29"/>
        <v>0.52700000000000002</v>
      </c>
      <c r="O20" s="184">
        <f t="shared" si="30"/>
        <v>5.6879999999999997</v>
      </c>
      <c r="P20" s="185">
        <f t="shared" si="31"/>
        <v>0</v>
      </c>
      <c r="Q20" s="186">
        <f t="shared" si="32"/>
        <v>71</v>
      </c>
      <c r="R20" s="187">
        <f t="shared" si="33"/>
        <v>23.134975761090807</v>
      </c>
      <c r="S20" s="159">
        <f t="shared" si="34"/>
        <v>30</v>
      </c>
      <c r="T20" s="159">
        <f t="shared" si="35"/>
        <v>324</v>
      </c>
      <c r="U20" t="s">
        <v>160</v>
      </c>
      <c r="V20" s="5" t="s">
        <v>234</v>
      </c>
      <c r="W20" t="s">
        <v>160</v>
      </c>
      <c r="X20" s="5" t="s">
        <v>234</v>
      </c>
      <c r="Y20" t="s">
        <v>814</v>
      </c>
      <c r="Z20" t="s">
        <v>709</v>
      </c>
      <c r="AA20" t="s">
        <v>49</v>
      </c>
      <c r="AB20">
        <v>514</v>
      </c>
      <c r="AC20" s="1">
        <v>5696.5140000000001</v>
      </c>
      <c r="AD20" s="1">
        <v>2971.3319999999999</v>
      </c>
      <c r="AE20" s="29">
        <v>1.917</v>
      </c>
      <c r="AF20">
        <v>2</v>
      </c>
      <c r="AG20">
        <v>9.2929999999999993</v>
      </c>
      <c r="AH20">
        <v>384.78048200000001</v>
      </c>
      <c r="AI20">
        <v>11.913543000000001</v>
      </c>
      <c r="AJ20">
        <v>126.637418</v>
      </c>
      <c r="AK20">
        <v>925</v>
      </c>
      <c r="AL20">
        <v>30</v>
      </c>
      <c r="AM20">
        <v>324</v>
      </c>
      <c r="AN20">
        <v>71</v>
      </c>
      <c r="AO20">
        <v>14.804581000000001</v>
      </c>
      <c r="AP20">
        <v>78.400000000000006</v>
      </c>
      <c r="AQ20">
        <v>0</v>
      </c>
      <c r="AR20">
        <v>73</v>
      </c>
      <c r="AS20">
        <v>16447</v>
      </c>
      <c r="AT20">
        <v>0.52700000000000002</v>
      </c>
      <c r="AU20">
        <v>5.6879999999999997</v>
      </c>
      <c r="AV20">
        <v>41779</v>
      </c>
      <c r="AW20">
        <v>0</v>
      </c>
      <c r="AX20" s="30">
        <v>0.45</v>
      </c>
      <c r="AY20">
        <v>0.95850000000000002</v>
      </c>
      <c r="AZ20" t="s">
        <v>69</v>
      </c>
      <c r="BA20" t="s">
        <v>783</v>
      </c>
      <c r="BB20">
        <v>7</v>
      </c>
      <c r="BC20" t="s">
        <v>815</v>
      </c>
      <c r="BD20">
        <v>6</v>
      </c>
      <c r="BE20">
        <v>110971.38800000001</v>
      </c>
      <c r="BF20">
        <v>5.1333177881851849E-2</v>
      </c>
      <c r="BG20">
        <v>4.9202850999755E-2</v>
      </c>
      <c r="BH20">
        <v>719527.946</v>
      </c>
      <c r="BI20">
        <v>7.9170156373606655E-3</v>
      </c>
      <c r="BJ20">
        <v>7.5884594884101982E-3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60" t="str">
        <f t="shared" si="20"/>
        <v>삼환교통</v>
      </c>
      <c r="B21" s="160" t="str">
        <f t="shared" si="21"/>
        <v>14</v>
      </c>
      <c r="C21" s="161" t="str">
        <f t="shared" si="22"/>
        <v>70바3188</v>
      </c>
      <c r="D21" s="149" t="str">
        <f t="shared" si="23"/>
        <v>대형</v>
      </c>
      <c r="E21" s="145" t="str">
        <f t="shared" si="16"/>
        <v>C</v>
      </c>
      <c r="F21" s="168">
        <f t="shared" si="17"/>
        <v>0.8828571428571429</v>
      </c>
      <c r="G21" s="169">
        <f t="shared" si="18"/>
        <v>1.8540000000000001</v>
      </c>
      <c r="H21" s="170">
        <f t="shared" si="19"/>
        <v>2.1</v>
      </c>
      <c r="I21" s="171">
        <f t="shared" si="24"/>
        <v>5945.63</v>
      </c>
      <c r="J21" s="172">
        <f t="shared" si="25"/>
        <v>3.072871539449543E-2</v>
      </c>
      <c r="K21" s="172">
        <f t="shared" si="26"/>
        <v>0.36918834799732297</v>
      </c>
      <c r="L21" s="172">
        <f t="shared" si="27"/>
        <v>0.19930604494393361</v>
      </c>
      <c r="M21" s="173">
        <f t="shared" si="28"/>
        <v>9.51</v>
      </c>
      <c r="N21" s="174">
        <f t="shared" si="29"/>
        <v>0.53800000000000003</v>
      </c>
      <c r="O21" s="174">
        <f t="shared" si="30"/>
        <v>24.085000000000001</v>
      </c>
      <c r="P21" s="175">
        <f t="shared" si="31"/>
        <v>0</v>
      </c>
      <c r="Q21" s="176">
        <f t="shared" si="32"/>
        <v>64</v>
      </c>
      <c r="R21" s="177">
        <f t="shared" si="33"/>
        <v>24.287890475369373</v>
      </c>
      <c r="S21" s="162">
        <f t="shared" si="34"/>
        <v>32</v>
      </c>
      <c r="T21" s="162">
        <f t="shared" si="35"/>
        <v>1432</v>
      </c>
      <c r="U21" t="s">
        <v>160</v>
      </c>
      <c r="V21" s="5" t="s">
        <v>234</v>
      </c>
      <c r="W21" t="s">
        <v>160</v>
      </c>
      <c r="X21" s="5" t="s">
        <v>234</v>
      </c>
      <c r="Y21" t="s">
        <v>816</v>
      </c>
      <c r="Z21" t="s">
        <v>709</v>
      </c>
      <c r="AA21" t="s">
        <v>49</v>
      </c>
      <c r="AB21">
        <v>514</v>
      </c>
      <c r="AC21" s="1">
        <v>5945.63</v>
      </c>
      <c r="AD21" s="1">
        <v>3207.5039999999999</v>
      </c>
      <c r="AE21" s="29">
        <v>1.8540000000000001</v>
      </c>
      <c r="AF21">
        <v>2.1</v>
      </c>
      <c r="AG21">
        <v>9.51</v>
      </c>
      <c r="AH21">
        <v>407.94048299999997</v>
      </c>
      <c r="AI21">
        <v>12.535487</v>
      </c>
      <c r="AJ21">
        <v>150.60687300000001</v>
      </c>
      <c r="AK21">
        <v>1185</v>
      </c>
      <c r="AL21">
        <v>32</v>
      </c>
      <c r="AM21">
        <v>1432</v>
      </c>
      <c r="AN21">
        <v>64</v>
      </c>
      <c r="AO21">
        <v>14.574748</v>
      </c>
      <c r="AP21">
        <v>76.099999999999994</v>
      </c>
      <c r="AQ21">
        <v>0</v>
      </c>
      <c r="AR21">
        <v>111</v>
      </c>
      <c r="AS21">
        <v>44894</v>
      </c>
      <c r="AT21">
        <v>0.53800000000000003</v>
      </c>
      <c r="AU21">
        <v>24.085000000000001</v>
      </c>
      <c r="AV21">
        <v>1707</v>
      </c>
      <c r="AW21">
        <v>0</v>
      </c>
      <c r="AX21" s="30">
        <v>0.42</v>
      </c>
      <c r="AY21">
        <v>0.8828571428571429</v>
      </c>
      <c r="AZ21" t="s">
        <v>72</v>
      </c>
      <c r="BA21" t="s">
        <v>783</v>
      </c>
      <c r="BB21">
        <v>2</v>
      </c>
      <c r="BC21" t="s">
        <v>817</v>
      </c>
      <c r="BD21">
        <v>9</v>
      </c>
      <c r="BE21">
        <v>110971.38800000001</v>
      </c>
      <c r="BF21">
        <v>5.3578044819985488E-2</v>
      </c>
      <c r="BG21">
        <v>4.730175956964433E-2</v>
      </c>
      <c r="BH21">
        <v>719527.946</v>
      </c>
      <c r="BI21">
        <v>8.2632370751587175E-3</v>
      </c>
      <c r="BJ21">
        <v>7.2952578749258395E-3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7" t="str">
        <f t="shared" si="20"/>
        <v>삼환교통</v>
      </c>
      <c r="B22" s="157" t="str">
        <f t="shared" si="21"/>
        <v>14</v>
      </c>
      <c r="C22" s="158" t="str">
        <f t="shared" si="22"/>
        <v>70바3189</v>
      </c>
      <c r="D22" s="132" t="str">
        <f t="shared" si="23"/>
        <v>대형</v>
      </c>
      <c r="E22" s="128" t="str">
        <f t="shared" si="16"/>
        <v>A</v>
      </c>
      <c r="F22" s="178">
        <f t="shared" si="17"/>
        <v>0.96666666666666656</v>
      </c>
      <c r="G22" s="179">
        <f t="shared" si="18"/>
        <v>2.0299999999999998</v>
      </c>
      <c r="H22" s="180">
        <f t="shared" si="19"/>
        <v>2.1</v>
      </c>
      <c r="I22" s="181">
        <f t="shared" si="24"/>
        <v>5899.9660000000003</v>
      </c>
      <c r="J22" s="182">
        <f t="shared" si="25"/>
        <v>1.5320006884570749E-2</v>
      </c>
      <c r="K22" s="182">
        <f t="shared" si="26"/>
        <v>0.31516922236302397</v>
      </c>
      <c r="L22" s="182">
        <f t="shared" si="27"/>
        <v>0.10288194881123043</v>
      </c>
      <c r="M22" s="183">
        <f t="shared" si="28"/>
        <v>6.7939999999999996</v>
      </c>
      <c r="N22" s="184">
        <f t="shared" si="29"/>
        <v>0.441</v>
      </c>
      <c r="O22" s="184">
        <f t="shared" si="30"/>
        <v>13.983000000000001</v>
      </c>
      <c r="P22" s="185">
        <f t="shared" si="31"/>
        <v>0</v>
      </c>
      <c r="Q22" s="186">
        <f t="shared" si="32"/>
        <v>75</v>
      </c>
      <c r="R22" s="187">
        <f t="shared" si="33"/>
        <v>22.767940397232771</v>
      </c>
      <c r="S22" s="159">
        <f t="shared" si="34"/>
        <v>26</v>
      </c>
      <c r="T22" s="159">
        <f t="shared" si="35"/>
        <v>825</v>
      </c>
      <c r="U22" t="s">
        <v>160</v>
      </c>
      <c r="V22" t="s">
        <v>234</v>
      </c>
      <c r="W22" s="4" t="s">
        <v>160</v>
      </c>
      <c r="X22" s="4" t="s">
        <v>234</v>
      </c>
      <c r="Y22" s="4" t="s">
        <v>818</v>
      </c>
      <c r="Z22" s="4" t="s">
        <v>709</v>
      </c>
      <c r="AA22" s="4" t="s">
        <v>49</v>
      </c>
      <c r="AB22" s="4">
        <v>514</v>
      </c>
      <c r="AC22" s="4">
        <v>5899.9660000000003</v>
      </c>
      <c r="AD22" s="4">
        <v>2906.2</v>
      </c>
      <c r="AE22" s="4">
        <v>2.0299999999999998</v>
      </c>
      <c r="AF22" s="4">
        <v>2.1</v>
      </c>
      <c r="AG22" s="4">
        <v>6.7939999999999996</v>
      </c>
      <c r="AH22" s="4">
        <v>387.05100099999999</v>
      </c>
      <c r="AI22" s="4">
        <v>5.9296239999999996</v>
      </c>
      <c r="AJ22" s="4">
        <v>121.986563</v>
      </c>
      <c r="AK22" s="4">
        <v>607</v>
      </c>
      <c r="AL22" s="4">
        <v>26</v>
      </c>
      <c r="AM22" s="4">
        <v>825</v>
      </c>
      <c r="AN22" s="4">
        <v>75</v>
      </c>
      <c r="AO22" s="4">
        <v>15.243380999999999</v>
      </c>
      <c r="AP22" s="4">
        <v>137.69999999999999</v>
      </c>
      <c r="AQ22" s="4">
        <v>0</v>
      </c>
      <c r="AR22" s="4">
        <v>19</v>
      </c>
      <c r="AS22" s="4">
        <v>5065</v>
      </c>
      <c r="AT22" s="4">
        <v>0.441</v>
      </c>
      <c r="AU22" s="4">
        <v>13.983000000000001</v>
      </c>
      <c r="AV22" s="4">
        <v>46466</v>
      </c>
      <c r="AW22" s="4">
        <v>0</v>
      </c>
      <c r="AX22" s="31">
        <v>0.41</v>
      </c>
      <c r="AY22">
        <v>0.96666666666666656</v>
      </c>
      <c r="AZ22" t="s">
        <v>69</v>
      </c>
      <c r="BA22" t="s">
        <v>783</v>
      </c>
      <c r="BB22">
        <v>3</v>
      </c>
      <c r="BC22" t="s">
        <v>819</v>
      </c>
      <c r="BD22">
        <v>7</v>
      </c>
      <c r="BE22">
        <v>110971.38800000001</v>
      </c>
      <c r="BF22">
        <v>5.3166551363672231E-2</v>
      </c>
      <c r="BG22">
        <v>5.1394332984883148E-2</v>
      </c>
      <c r="BH22">
        <v>719527.946</v>
      </c>
      <c r="BI22">
        <v>8.1997732441096878E-3</v>
      </c>
      <c r="BJ22">
        <v>7.9264474693060312E-3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60" t="str">
        <f t="shared" si="20"/>
        <v>삼환교통</v>
      </c>
      <c r="B23" s="160" t="str">
        <f t="shared" si="21"/>
        <v>14</v>
      </c>
      <c r="C23" s="161" t="str">
        <f t="shared" si="22"/>
        <v>72아1005</v>
      </c>
      <c r="D23" s="149" t="str">
        <f t="shared" si="23"/>
        <v>대형</v>
      </c>
      <c r="E23" s="145" t="str">
        <f t="shared" si="16"/>
        <v>S</v>
      </c>
      <c r="F23" s="168">
        <f t="shared" si="17"/>
        <v>1.0057894736842106</v>
      </c>
      <c r="G23" s="169">
        <f t="shared" si="18"/>
        <v>1.911</v>
      </c>
      <c r="H23" s="170">
        <f t="shared" si="19"/>
        <v>1.9</v>
      </c>
      <c r="I23" s="171">
        <f t="shared" si="24"/>
        <v>6307.0569999999998</v>
      </c>
      <c r="J23" s="172">
        <f t="shared" si="25"/>
        <v>2.5188352856034275E-2</v>
      </c>
      <c r="K23" s="172">
        <f t="shared" si="26"/>
        <v>0.35522147696804768</v>
      </c>
      <c r="L23" s="172">
        <f t="shared" si="27"/>
        <v>0.1699683386403516</v>
      </c>
      <c r="M23" s="173">
        <f t="shared" si="28"/>
        <v>9.84</v>
      </c>
      <c r="N23" s="174">
        <f t="shared" si="29"/>
        <v>1.2050000000000001</v>
      </c>
      <c r="O23" s="174">
        <f t="shared" si="30"/>
        <v>16.664000000000001</v>
      </c>
      <c r="P23" s="175">
        <f t="shared" si="31"/>
        <v>0</v>
      </c>
      <c r="Q23" s="176">
        <f t="shared" si="32"/>
        <v>73</v>
      </c>
      <c r="R23" s="177">
        <f t="shared" si="33"/>
        <v>24.383363097558988</v>
      </c>
      <c r="S23" s="162">
        <f t="shared" si="34"/>
        <v>76</v>
      </c>
      <c r="T23" s="162">
        <f t="shared" si="35"/>
        <v>1051</v>
      </c>
      <c r="U23" t="s">
        <v>160</v>
      </c>
      <c r="V23" s="5" t="s">
        <v>234</v>
      </c>
      <c r="W23" t="s">
        <v>160</v>
      </c>
      <c r="X23" s="5" t="s">
        <v>234</v>
      </c>
      <c r="Y23" t="s">
        <v>820</v>
      </c>
      <c r="Z23" t="s">
        <v>709</v>
      </c>
      <c r="AA23" t="s">
        <v>49</v>
      </c>
      <c r="AB23">
        <v>514</v>
      </c>
      <c r="AC23" s="1">
        <v>6307.0569999999998</v>
      </c>
      <c r="AD23" s="1">
        <v>3299.587</v>
      </c>
      <c r="AE23" s="29">
        <v>1.911</v>
      </c>
      <c r="AF23">
        <v>1.9</v>
      </c>
      <c r="AG23">
        <v>9.84</v>
      </c>
      <c r="AH23">
        <v>417.473229</v>
      </c>
      <c r="AI23">
        <v>10.515463</v>
      </c>
      <c r="AJ23">
        <v>148.295457</v>
      </c>
      <c r="AK23">
        <v>1072</v>
      </c>
      <c r="AL23">
        <v>76</v>
      </c>
      <c r="AM23">
        <v>1051</v>
      </c>
      <c r="AN23">
        <v>73</v>
      </c>
      <c r="AO23">
        <v>15.107692</v>
      </c>
      <c r="AP23">
        <v>663.8</v>
      </c>
      <c r="AQ23">
        <v>0</v>
      </c>
      <c r="AR23">
        <v>68</v>
      </c>
      <c r="AS23">
        <v>17686</v>
      </c>
      <c r="AT23">
        <v>1.2050000000000001</v>
      </c>
      <c r="AU23">
        <v>16.664000000000001</v>
      </c>
      <c r="AV23">
        <v>44677</v>
      </c>
      <c r="AW23">
        <v>0</v>
      </c>
      <c r="AX23" s="30">
        <v>0.44</v>
      </c>
      <c r="AY23">
        <v>1.0057894736842106</v>
      </c>
      <c r="AZ23" t="s">
        <v>74</v>
      </c>
      <c r="BA23" t="s">
        <v>783</v>
      </c>
      <c r="BB23">
        <v>2</v>
      </c>
      <c r="BC23" t="s">
        <v>821</v>
      </c>
      <c r="BD23">
        <v>9</v>
      </c>
      <c r="BE23">
        <v>110971.38800000001</v>
      </c>
      <c r="BF23">
        <v>5.6834983446363667E-2</v>
      </c>
      <c r="BG23">
        <v>5.716402808736893E-2</v>
      </c>
      <c r="BH23">
        <v>719527.946</v>
      </c>
      <c r="BI23">
        <v>8.765548350223494E-3</v>
      </c>
      <c r="BJ23">
        <v>8.8162962617247889E-3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7" t="str">
        <f t="shared" si="20"/>
        <v>삼환교통</v>
      </c>
      <c r="B24" s="157" t="str">
        <f t="shared" si="21"/>
        <v>23</v>
      </c>
      <c r="C24" s="158" t="str">
        <f t="shared" si="22"/>
        <v>70바3101</v>
      </c>
      <c r="D24" s="132" t="str">
        <f t="shared" si="23"/>
        <v>저상</v>
      </c>
      <c r="E24" s="128" t="str">
        <f t="shared" si="16"/>
        <v>C</v>
      </c>
      <c r="F24" s="178">
        <f t="shared" si="17"/>
        <v>0.88210526315789473</v>
      </c>
      <c r="G24" s="179">
        <f t="shared" si="18"/>
        <v>1.6759999999999999</v>
      </c>
      <c r="H24" s="180">
        <f t="shared" si="19"/>
        <v>1.9</v>
      </c>
      <c r="I24" s="181">
        <f t="shared" si="24"/>
        <v>4920.4139999999998</v>
      </c>
      <c r="J24" s="182">
        <f t="shared" si="25"/>
        <v>2.896123804879272E-2</v>
      </c>
      <c r="K24" s="182">
        <f t="shared" si="26"/>
        <v>0.3712419327073973</v>
      </c>
      <c r="L24" s="182">
        <f t="shared" si="27"/>
        <v>0.2207131351142404</v>
      </c>
      <c r="M24" s="183">
        <f t="shared" si="28"/>
        <v>14.028</v>
      </c>
      <c r="N24" s="184">
        <f t="shared" si="29"/>
        <v>8.1000000000000003E-2</v>
      </c>
      <c r="O24" s="184">
        <f t="shared" si="30"/>
        <v>7.4989999999999997</v>
      </c>
      <c r="P24" s="185">
        <f t="shared" si="31"/>
        <v>0</v>
      </c>
      <c r="Q24" s="186">
        <f t="shared" si="32"/>
        <v>67</v>
      </c>
      <c r="R24" s="187">
        <f t="shared" si="33"/>
        <v>24.997896695434182</v>
      </c>
      <c r="S24" s="159">
        <f t="shared" si="34"/>
        <v>4</v>
      </c>
      <c r="T24" s="159">
        <f t="shared" si="35"/>
        <v>369</v>
      </c>
      <c r="U24" t="s">
        <v>160</v>
      </c>
      <c r="V24" s="5" t="s">
        <v>235</v>
      </c>
      <c r="W24" t="s">
        <v>160</v>
      </c>
      <c r="X24" s="5" t="s">
        <v>235</v>
      </c>
      <c r="Y24" t="s">
        <v>822</v>
      </c>
      <c r="Z24" t="s">
        <v>788</v>
      </c>
      <c r="AA24" t="s">
        <v>49</v>
      </c>
      <c r="AB24">
        <v>514</v>
      </c>
      <c r="AC24" s="1">
        <v>4920.4139999999998</v>
      </c>
      <c r="AD24" s="1">
        <v>2935.2280000000001</v>
      </c>
      <c r="AE24" s="29">
        <v>1.6759999999999999</v>
      </c>
      <c r="AF24">
        <v>1.9</v>
      </c>
      <c r="AG24">
        <v>14.028</v>
      </c>
      <c r="AH24">
        <v>328.16632299999998</v>
      </c>
      <c r="AI24">
        <v>9.5041030000000006</v>
      </c>
      <c r="AJ24">
        <v>121.8291</v>
      </c>
      <c r="AK24">
        <v>1086</v>
      </c>
      <c r="AL24">
        <v>4</v>
      </c>
      <c r="AM24">
        <v>369</v>
      </c>
      <c r="AN24">
        <v>67</v>
      </c>
      <c r="AO24">
        <v>14.993658999999999</v>
      </c>
      <c r="AP24">
        <v>49</v>
      </c>
      <c r="AQ24">
        <v>0</v>
      </c>
      <c r="AR24">
        <v>93</v>
      </c>
      <c r="AS24">
        <v>30045</v>
      </c>
      <c r="AT24">
        <v>8.1000000000000003E-2</v>
      </c>
      <c r="AU24">
        <v>7.4989999999999997</v>
      </c>
      <c r="AV24">
        <v>40519</v>
      </c>
      <c r="AW24">
        <v>0</v>
      </c>
      <c r="AX24" s="30">
        <v>0.47</v>
      </c>
      <c r="AY24">
        <v>0.88210526315789473</v>
      </c>
      <c r="AZ24" t="s">
        <v>72</v>
      </c>
      <c r="BA24" t="s">
        <v>823</v>
      </c>
      <c r="BB24">
        <v>2</v>
      </c>
      <c r="BC24" t="s">
        <v>824</v>
      </c>
      <c r="BD24">
        <v>8</v>
      </c>
      <c r="BE24">
        <v>106204.26199999999</v>
      </c>
      <c r="BF24">
        <v>4.6329722624502585E-2</v>
      </c>
      <c r="BG24">
        <v>4.086769216771912E-2</v>
      </c>
      <c r="BH24">
        <v>719527.946</v>
      </c>
      <c r="BI24">
        <v>6.8383917919429913E-3</v>
      </c>
      <c r="BJ24">
        <v>6.0321813912086594E-3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60" t="str">
        <f t="shared" si="20"/>
        <v>삼환교통</v>
      </c>
      <c r="B25" s="160" t="str">
        <f t="shared" si="21"/>
        <v>23</v>
      </c>
      <c r="C25" s="161" t="str">
        <f t="shared" si="22"/>
        <v>70바3104</v>
      </c>
      <c r="D25" s="149" t="str">
        <f t="shared" si="23"/>
        <v>저상</v>
      </c>
      <c r="E25" s="145" t="str">
        <f t="shared" si="16"/>
        <v>B</v>
      </c>
      <c r="F25" s="168">
        <f t="shared" si="17"/>
        <v>0.93722222222222218</v>
      </c>
      <c r="G25" s="169">
        <f t="shared" si="18"/>
        <v>1.6870000000000001</v>
      </c>
      <c r="H25" s="170">
        <f t="shared" si="19"/>
        <v>1.8</v>
      </c>
      <c r="I25" s="171">
        <f t="shared" si="24"/>
        <v>3546.509</v>
      </c>
      <c r="J25" s="172">
        <f t="shared" si="25"/>
        <v>2.6757595578000219E-2</v>
      </c>
      <c r="K25" s="172">
        <f t="shared" si="26"/>
        <v>0.33659913740803388</v>
      </c>
      <c r="L25" s="172">
        <f t="shared" si="27"/>
        <v>0.26363953961487196</v>
      </c>
      <c r="M25" s="173">
        <f t="shared" si="28"/>
        <v>13.627000000000001</v>
      </c>
      <c r="N25" s="174">
        <f t="shared" si="29"/>
        <v>8.5000000000000006E-2</v>
      </c>
      <c r="O25" s="174">
        <f t="shared" si="30"/>
        <v>6.9930000000000003</v>
      </c>
      <c r="P25" s="175">
        <f t="shared" si="31"/>
        <v>0</v>
      </c>
      <c r="Q25" s="176">
        <f t="shared" si="32"/>
        <v>74</v>
      </c>
      <c r="R25" s="177">
        <f t="shared" si="33"/>
        <v>24.678510591333673</v>
      </c>
      <c r="S25" s="162">
        <f t="shared" si="34"/>
        <v>3</v>
      </c>
      <c r="T25" s="162">
        <f t="shared" si="35"/>
        <v>248</v>
      </c>
      <c r="U25" t="s">
        <v>160</v>
      </c>
      <c r="V25" t="s">
        <v>235</v>
      </c>
      <c r="W25" s="4" t="s">
        <v>160</v>
      </c>
      <c r="X25" s="4" t="s">
        <v>235</v>
      </c>
      <c r="Y25" s="4" t="s">
        <v>825</v>
      </c>
      <c r="Z25" s="4" t="s">
        <v>788</v>
      </c>
      <c r="AA25" s="4" t="s">
        <v>49</v>
      </c>
      <c r="AB25" s="4">
        <v>514</v>
      </c>
      <c r="AC25" s="4">
        <v>3546.509</v>
      </c>
      <c r="AD25" s="4">
        <v>2102.2139999999999</v>
      </c>
      <c r="AE25" s="4">
        <v>1.6870000000000001</v>
      </c>
      <c r="AF25" s="4">
        <v>1.8</v>
      </c>
      <c r="AG25" s="4">
        <v>13.627000000000001</v>
      </c>
      <c r="AH25" s="4">
        <v>225.72827899999999</v>
      </c>
      <c r="AI25" s="4">
        <v>6.0399459999999996</v>
      </c>
      <c r="AJ25" s="4">
        <v>75.979944000000003</v>
      </c>
      <c r="AK25" s="4">
        <v>935</v>
      </c>
      <c r="AL25" s="4">
        <v>3</v>
      </c>
      <c r="AM25" s="4">
        <v>248</v>
      </c>
      <c r="AN25" s="4">
        <v>74</v>
      </c>
      <c r="AO25" s="4">
        <v>15.711406999999999</v>
      </c>
      <c r="AP25" s="4">
        <v>234.6</v>
      </c>
      <c r="AQ25" s="4">
        <v>0</v>
      </c>
      <c r="AR25" s="4">
        <v>47</v>
      </c>
      <c r="AS25" s="4">
        <v>12938</v>
      </c>
      <c r="AT25" s="4">
        <v>8.5000000000000006E-2</v>
      </c>
      <c r="AU25" s="4">
        <v>6.9930000000000003</v>
      </c>
      <c r="AV25" s="4">
        <v>31111</v>
      </c>
      <c r="AW25" s="4">
        <v>0</v>
      </c>
      <c r="AX25" s="31">
        <v>0.47</v>
      </c>
      <c r="AY25">
        <v>0.93722222222222218</v>
      </c>
      <c r="AZ25" t="s">
        <v>71</v>
      </c>
      <c r="BA25" t="s">
        <v>823</v>
      </c>
      <c r="BB25">
        <v>6</v>
      </c>
      <c r="BC25" t="s">
        <v>826</v>
      </c>
      <c r="BD25">
        <v>10</v>
      </c>
      <c r="BE25">
        <v>106204.26199999999</v>
      </c>
      <c r="BF25">
        <v>3.3393283218709248E-2</v>
      </c>
      <c r="BG25">
        <v>3.1296927105534722E-2</v>
      </c>
      <c r="BH25">
        <v>719527.946</v>
      </c>
      <c r="BI25">
        <v>4.9289385071361776E-3</v>
      </c>
      <c r="BJ25">
        <v>4.619510700854851E-3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7" t="str">
        <f t="shared" si="20"/>
        <v>삼환교통</v>
      </c>
      <c r="B26" s="157" t="str">
        <f t="shared" si="21"/>
        <v>23</v>
      </c>
      <c r="C26" s="158" t="str">
        <f t="shared" si="22"/>
        <v>70바3105</v>
      </c>
      <c r="D26" s="132" t="str">
        <f t="shared" si="23"/>
        <v>저상</v>
      </c>
      <c r="E26" s="128" t="str">
        <f t="shared" si="16"/>
        <v>B</v>
      </c>
      <c r="F26" s="178">
        <f t="shared" si="17"/>
        <v>0.91105263157894745</v>
      </c>
      <c r="G26" s="179">
        <f t="shared" si="18"/>
        <v>1.7310000000000001</v>
      </c>
      <c r="H26" s="180">
        <f t="shared" si="19"/>
        <v>1.9</v>
      </c>
      <c r="I26" s="181">
        <f t="shared" si="24"/>
        <v>4976.3829999999998</v>
      </c>
      <c r="J26" s="182">
        <f t="shared" si="25"/>
        <v>1.7262260510554558E-2</v>
      </c>
      <c r="K26" s="182">
        <f t="shared" si="26"/>
        <v>0.35281856659825511</v>
      </c>
      <c r="L26" s="182">
        <f t="shared" si="27"/>
        <v>0.21340801140105173</v>
      </c>
      <c r="M26" s="183">
        <f t="shared" si="28"/>
        <v>12.054</v>
      </c>
      <c r="N26" s="184">
        <f t="shared" si="29"/>
        <v>3.778</v>
      </c>
      <c r="O26" s="184">
        <f t="shared" si="30"/>
        <v>5.8879999999999999</v>
      </c>
      <c r="P26" s="185">
        <f t="shared" si="31"/>
        <v>0</v>
      </c>
      <c r="Q26" s="186">
        <f t="shared" si="32"/>
        <v>79</v>
      </c>
      <c r="R26" s="187">
        <f t="shared" si="33"/>
        <v>23.898547371175301</v>
      </c>
      <c r="S26" s="159">
        <f t="shared" si="34"/>
        <v>188</v>
      </c>
      <c r="T26" s="159">
        <f t="shared" si="35"/>
        <v>293</v>
      </c>
      <c r="U26" t="s">
        <v>160</v>
      </c>
      <c r="V26" s="5" t="s">
        <v>235</v>
      </c>
      <c r="W26" t="s">
        <v>160</v>
      </c>
      <c r="X26" s="5" t="s">
        <v>235</v>
      </c>
      <c r="Y26" t="s">
        <v>827</v>
      </c>
      <c r="Z26" t="s">
        <v>788</v>
      </c>
      <c r="AA26" t="s">
        <v>49</v>
      </c>
      <c r="AB26">
        <v>514</v>
      </c>
      <c r="AC26" s="1">
        <v>4976.3829999999998</v>
      </c>
      <c r="AD26" s="1">
        <v>2875.3330000000001</v>
      </c>
      <c r="AE26" s="29">
        <v>1.7310000000000001</v>
      </c>
      <c r="AF26">
        <v>1.9</v>
      </c>
      <c r="AG26">
        <v>12.054</v>
      </c>
      <c r="AH26">
        <v>330.56545499999999</v>
      </c>
      <c r="AI26">
        <v>5.7063069999999998</v>
      </c>
      <c r="AJ26">
        <v>116.62963000000001</v>
      </c>
      <c r="AK26">
        <v>1062</v>
      </c>
      <c r="AL26">
        <v>188</v>
      </c>
      <c r="AM26">
        <v>293</v>
      </c>
      <c r="AN26">
        <v>79</v>
      </c>
      <c r="AO26">
        <v>15.054152999999999</v>
      </c>
      <c r="AP26">
        <v>82</v>
      </c>
      <c r="AQ26">
        <v>0</v>
      </c>
      <c r="AR26">
        <v>30</v>
      </c>
      <c r="AS26">
        <v>6334</v>
      </c>
      <c r="AT26">
        <v>3.778</v>
      </c>
      <c r="AU26">
        <v>5.8879999999999999</v>
      </c>
      <c r="AV26">
        <v>42061</v>
      </c>
      <c r="AW26">
        <v>0</v>
      </c>
      <c r="AX26" s="30">
        <v>0.46</v>
      </c>
      <c r="AY26">
        <v>0.91105263157894745</v>
      </c>
      <c r="AZ26" t="s">
        <v>71</v>
      </c>
      <c r="BA26" t="s">
        <v>823</v>
      </c>
      <c r="BB26">
        <v>7</v>
      </c>
      <c r="BC26" t="s">
        <v>828</v>
      </c>
      <c r="BD26">
        <v>10</v>
      </c>
      <c r="BE26">
        <v>106204.26199999999</v>
      </c>
      <c r="BF26">
        <v>4.68567165411874E-2</v>
      </c>
      <c r="BG26">
        <v>4.2688934911997579E-2</v>
      </c>
      <c r="BH26">
        <v>719527.946</v>
      </c>
      <c r="BI26">
        <v>6.9161775128606332E-3</v>
      </c>
      <c r="BJ26">
        <v>6.3010017235588193E-3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60" t="str">
        <f t="shared" si="20"/>
        <v>삼환교통</v>
      </c>
      <c r="B27" s="160" t="str">
        <f t="shared" si="21"/>
        <v>23</v>
      </c>
      <c r="C27" s="161" t="str">
        <f t="shared" si="22"/>
        <v>70바3114</v>
      </c>
      <c r="D27" s="149" t="str">
        <f t="shared" si="23"/>
        <v>대형</v>
      </c>
      <c r="E27" s="145" t="str">
        <f t="shared" si="16"/>
        <v>C</v>
      </c>
      <c r="F27" s="168">
        <f t="shared" si="17"/>
        <v>0.86499999999999999</v>
      </c>
      <c r="G27" s="169">
        <f t="shared" si="18"/>
        <v>1.73</v>
      </c>
      <c r="H27" s="170">
        <f t="shared" si="19"/>
        <v>2</v>
      </c>
      <c r="I27" s="171">
        <f t="shared" si="24"/>
        <v>4052.4079999999999</v>
      </c>
      <c r="J27" s="172">
        <f t="shared" si="25"/>
        <v>4.4154217817078775E-2</v>
      </c>
      <c r="K27" s="172">
        <f t="shared" si="26"/>
        <v>0.37579529833188902</v>
      </c>
      <c r="L27" s="172">
        <f t="shared" si="27"/>
        <v>0.14238447856188222</v>
      </c>
      <c r="M27" s="173">
        <f t="shared" si="28"/>
        <v>10.989000000000001</v>
      </c>
      <c r="N27" s="174">
        <f t="shared" si="29"/>
        <v>0.32100000000000001</v>
      </c>
      <c r="O27" s="174">
        <f t="shared" si="30"/>
        <v>22.603999999999999</v>
      </c>
      <c r="P27" s="175">
        <f t="shared" si="31"/>
        <v>0</v>
      </c>
      <c r="Q27" s="176">
        <f t="shared" si="32"/>
        <v>77</v>
      </c>
      <c r="R27" s="177">
        <f t="shared" si="33"/>
        <v>24.697833958406378</v>
      </c>
      <c r="S27" s="162">
        <f t="shared" si="34"/>
        <v>13</v>
      </c>
      <c r="T27" s="162">
        <f t="shared" si="35"/>
        <v>916</v>
      </c>
      <c r="U27" t="s">
        <v>160</v>
      </c>
      <c r="V27" t="s">
        <v>235</v>
      </c>
      <c r="W27" t="s">
        <v>160</v>
      </c>
      <c r="X27" s="4" t="s">
        <v>235</v>
      </c>
      <c r="Y27" s="4" t="s">
        <v>829</v>
      </c>
      <c r="Z27" s="4" t="s">
        <v>709</v>
      </c>
      <c r="AA27" s="4" t="s">
        <v>49</v>
      </c>
      <c r="AB27" s="4">
        <v>514</v>
      </c>
      <c r="AC27" s="4">
        <v>4052.4079999999999</v>
      </c>
      <c r="AD27" s="4">
        <v>2342.6410000000001</v>
      </c>
      <c r="AE27" s="4">
        <v>1.73</v>
      </c>
      <c r="AF27" s="4">
        <v>2</v>
      </c>
      <c r="AG27" s="4">
        <v>10.989000000000001</v>
      </c>
      <c r="AH27" s="4">
        <v>282.87105100000002</v>
      </c>
      <c r="AI27" s="4">
        <v>12.48995</v>
      </c>
      <c r="AJ27" s="4">
        <v>106.30161099999999</v>
      </c>
      <c r="AK27" s="4">
        <v>577</v>
      </c>
      <c r="AL27" s="4">
        <v>13</v>
      </c>
      <c r="AM27" s="4">
        <v>916</v>
      </c>
      <c r="AN27" s="4">
        <v>77</v>
      </c>
      <c r="AO27" s="4">
        <v>14.325989999999999</v>
      </c>
      <c r="AP27" s="4">
        <v>186.3</v>
      </c>
      <c r="AQ27" s="4">
        <v>0</v>
      </c>
      <c r="AR27" s="4">
        <v>81</v>
      </c>
      <c r="AS27" s="4">
        <v>26890</v>
      </c>
      <c r="AT27" s="4">
        <v>0.32100000000000001</v>
      </c>
      <c r="AU27" s="4">
        <v>22.603999999999999</v>
      </c>
      <c r="AV27" s="4">
        <v>30815</v>
      </c>
      <c r="AW27" s="4">
        <v>0</v>
      </c>
      <c r="AX27" s="31">
        <v>0.42</v>
      </c>
      <c r="AY27">
        <v>0.86499999999999999</v>
      </c>
      <c r="AZ27" t="s">
        <v>72</v>
      </c>
      <c r="BA27" t="s">
        <v>823</v>
      </c>
      <c r="BB27">
        <v>4</v>
      </c>
      <c r="BC27" t="s">
        <v>830</v>
      </c>
      <c r="BD27">
        <v>6</v>
      </c>
      <c r="BE27">
        <v>106204.26199999999</v>
      </c>
      <c r="BF27">
        <v>3.8156736120439315E-2</v>
      </c>
      <c r="BG27">
        <v>3.3005576744180004E-2</v>
      </c>
      <c r="BH27">
        <v>719527.946</v>
      </c>
      <c r="BI27">
        <v>5.6320369799785367E-3</v>
      </c>
      <c r="BJ27">
        <v>4.871711987681434E-3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7" t="str">
        <f t="shared" si="20"/>
        <v>삼환교통</v>
      </c>
      <c r="B28" s="157" t="str">
        <f t="shared" si="21"/>
        <v>23</v>
      </c>
      <c r="C28" s="158" t="str">
        <f t="shared" si="22"/>
        <v>70바3116</v>
      </c>
      <c r="D28" s="132" t="str">
        <f t="shared" si="23"/>
        <v>저상</v>
      </c>
      <c r="E28" s="128" t="str">
        <f t="shared" si="16"/>
        <v>A</v>
      </c>
      <c r="F28" s="178">
        <f t="shared" si="17"/>
        <v>0.96166666666666667</v>
      </c>
      <c r="G28" s="179">
        <f t="shared" si="18"/>
        <v>1.7310000000000001</v>
      </c>
      <c r="H28" s="180">
        <f t="shared" si="19"/>
        <v>1.8</v>
      </c>
      <c r="I28" s="181">
        <f t="shared" si="24"/>
        <v>4794.643</v>
      </c>
      <c r="J28" s="182">
        <f t="shared" si="25"/>
        <v>1.9885625397426273E-2</v>
      </c>
      <c r="K28" s="182">
        <f t="shared" si="26"/>
        <v>0.34405276273794189</v>
      </c>
      <c r="L28" s="182">
        <f t="shared" si="27"/>
        <v>0.2302569763796804</v>
      </c>
      <c r="M28" s="183">
        <f t="shared" si="28"/>
        <v>12.569000000000001</v>
      </c>
      <c r="N28" s="184">
        <f t="shared" si="29"/>
        <v>4.2000000000000003E-2</v>
      </c>
      <c r="O28" s="184">
        <f t="shared" si="30"/>
        <v>7.508</v>
      </c>
      <c r="P28" s="185">
        <f t="shared" si="31"/>
        <v>0</v>
      </c>
      <c r="Q28" s="186">
        <f t="shared" si="32"/>
        <v>81</v>
      </c>
      <c r="R28" s="187">
        <f t="shared" si="33"/>
        <v>25.096150012097823</v>
      </c>
      <c r="S28" s="159">
        <f t="shared" si="34"/>
        <v>2</v>
      </c>
      <c r="T28" s="159">
        <f t="shared" si="35"/>
        <v>360</v>
      </c>
      <c r="U28" t="s">
        <v>160</v>
      </c>
      <c r="V28" t="s">
        <v>235</v>
      </c>
      <c r="W28" s="4" t="s">
        <v>160</v>
      </c>
      <c r="X28" s="4" t="s">
        <v>235</v>
      </c>
      <c r="Y28" s="4" t="s">
        <v>831</v>
      </c>
      <c r="Z28" s="4" t="s">
        <v>788</v>
      </c>
      <c r="AA28" s="4" t="s">
        <v>49</v>
      </c>
      <c r="AB28" s="4">
        <v>514</v>
      </c>
      <c r="AC28" s="4">
        <v>4794.643</v>
      </c>
      <c r="AD28" s="4">
        <v>2769.1309999999999</v>
      </c>
      <c r="AE28" s="4">
        <v>1.7310000000000001</v>
      </c>
      <c r="AF28" s="4">
        <v>1.8</v>
      </c>
      <c r="AG28" s="4">
        <v>12.569000000000001</v>
      </c>
      <c r="AH28" s="4">
        <v>300.36545899999999</v>
      </c>
      <c r="AI28" s="4">
        <v>5.9729549999999998</v>
      </c>
      <c r="AJ28" s="4">
        <v>103.341566</v>
      </c>
      <c r="AK28" s="4">
        <v>1104</v>
      </c>
      <c r="AL28" s="4">
        <v>2</v>
      </c>
      <c r="AM28" s="4">
        <v>360</v>
      </c>
      <c r="AN28" s="4">
        <v>81</v>
      </c>
      <c r="AO28" s="4">
        <v>15.962697</v>
      </c>
      <c r="AP28" s="4">
        <v>1693.7</v>
      </c>
      <c r="AQ28" s="4">
        <v>0</v>
      </c>
      <c r="AR28" s="4">
        <v>11</v>
      </c>
      <c r="AS28" s="4">
        <v>2785</v>
      </c>
      <c r="AT28" s="4">
        <v>4.2000000000000003E-2</v>
      </c>
      <c r="AU28" s="4">
        <v>7.508</v>
      </c>
      <c r="AV28" s="4">
        <v>40759</v>
      </c>
      <c r="AW28" s="4">
        <v>0</v>
      </c>
      <c r="AX28" s="31">
        <v>0.45</v>
      </c>
      <c r="AY28">
        <v>0.96166666666666667</v>
      </c>
      <c r="AZ28" t="s">
        <v>69</v>
      </c>
      <c r="BA28" t="s">
        <v>823</v>
      </c>
      <c r="BB28">
        <v>4</v>
      </c>
      <c r="BC28" t="s">
        <v>832</v>
      </c>
      <c r="BD28">
        <v>5</v>
      </c>
      <c r="BE28">
        <v>106204.26199999999</v>
      </c>
      <c r="BF28">
        <v>4.514548578097554E-2</v>
      </c>
      <c r="BG28">
        <v>4.3414908826038143E-2</v>
      </c>
      <c r="BH28">
        <v>719527.946</v>
      </c>
      <c r="BI28">
        <v>6.6635952455417211E-3</v>
      </c>
      <c r="BJ28">
        <v>6.4081574277959552E-3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60" t="str">
        <f t="shared" si="20"/>
        <v>삼환교통</v>
      </c>
      <c r="B29" s="160" t="str">
        <f t="shared" si="21"/>
        <v>23</v>
      </c>
      <c r="C29" s="161" t="str">
        <f t="shared" si="22"/>
        <v>70바3122</v>
      </c>
      <c r="D29" s="149" t="str">
        <f t="shared" si="23"/>
        <v>저상</v>
      </c>
      <c r="E29" s="145" t="str">
        <f t="shared" si="16"/>
        <v>B</v>
      </c>
      <c r="F29" s="168">
        <f t="shared" si="17"/>
        <v>0.94722222222222219</v>
      </c>
      <c r="G29" s="169">
        <f t="shared" si="18"/>
        <v>1.7050000000000001</v>
      </c>
      <c r="H29" s="170">
        <f t="shared" si="19"/>
        <v>1.8</v>
      </c>
      <c r="I29" s="171">
        <f t="shared" si="24"/>
        <v>4162.0739999999996</v>
      </c>
      <c r="J29" s="172">
        <f t="shared" si="25"/>
        <v>1.3716595164020342E-2</v>
      </c>
      <c r="K29" s="172">
        <f t="shared" si="26"/>
        <v>0.33410903088875826</v>
      </c>
      <c r="L29" s="172">
        <f t="shared" si="27"/>
        <v>0.2258489397353339</v>
      </c>
      <c r="M29" s="173">
        <f t="shared" si="28"/>
        <v>11.372</v>
      </c>
      <c r="N29" s="174">
        <f t="shared" si="29"/>
        <v>2.4E-2</v>
      </c>
      <c r="O29" s="174">
        <f t="shared" si="30"/>
        <v>7.0640000000000001</v>
      </c>
      <c r="P29" s="175">
        <f t="shared" si="31"/>
        <v>0</v>
      </c>
      <c r="Q29" s="176">
        <f t="shared" si="32"/>
        <v>78</v>
      </c>
      <c r="R29" s="177">
        <f t="shared" si="33"/>
        <v>24.863118332653251</v>
      </c>
      <c r="S29" s="162">
        <f t="shared" si="34"/>
        <v>1</v>
      </c>
      <c r="T29" s="162">
        <f t="shared" si="35"/>
        <v>294</v>
      </c>
      <c r="U29" t="s">
        <v>160</v>
      </c>
      <c r="V29" s="5" t="s">
        <v>235</v>
      </c>
      <c r="W29" t="s">
        <v>160</v>
      </c>
      <c r="X29" s="5" t="s">
        <v>235</v>
      </c>
      <c r="Y29" t="s">
        <v>833</v>
      </c>
      <c r="Z29" t="s">
        <v>788</v>
      </c>
      <c r="AA29" t="s">
        <v>49</v>
      </c>
      <c r="AB29">
        <v>514</v>
      </c>
      <c r="AC29" s="1">
        <v>4162.0739999999996</v>
      </c>
      <c r="AD29" s="1">
        <v>2440.6819999999998</v>
      </c>
      <c r="AE29" s="29">
        <v>1.7050000000000001</v>
      </c>
      <c r="AF29">
        <v>1.8</v>
      </c>
      <c r="AG29">
        <v>11.372</v>
      </c>
      <c r="AH29">
        <v>256.679078</v>
      </c>
      <c r="AI29">
        <v>3.5207630000000001</v>
      </c>
      <c r="AJ29">
        <v>85.758797999999999</v>
      </c>
      <c r="AK29">
        <v>940</v>
      </c>
      <c r="AL29">
        <v>1</v>
      </c>
      <c r="AM29">
        <v>294</v>
      </c>
      <c r="AN29">
        <v>78</v>
      </c>
      <c r="AO29">
        <v>16.215088000000002</v>
      </c>
      <c r="AP29">
        <v>243.6</v>
      </c>
      <c r="AQ29">
        <v>0</v>
      </c>
      <c r="AR29">
        <v>17</v>
      </c>
      <c r="AS29">
        <v>4254</v>
      </c>
      <c r="AT29">
        <v>2.4E-2</v>
      </c>
      <c r="AU29">
        <v>7.0640000000000001</v>
      </c>
      <c r="AV29">
        <v>34074</v>
      </c>
      <c r="AW29">
        <v>0</v>
      </c>
      <c r="AX29" s="30">
        <v>0.42</v>
      </c>
      <c r="AY29">
        <v>0.94722222222222219</v>
      </c>
      <c r="AZ29" t="s">
        <v>71</v>
      </c>
      <c r="BA29" t="s">
        <v>823</v>
      </c>
      <c r="BB29">
        <v>3</v>
      </c>
      <c r="BC29" t="s">
        <v>834</v>
      </c>
      <c r="BD29">
        <v>7</v>
      </c>
      <c r="BE29">
        <v>106204.26199999999</v>
      </c>
      <c r="BF29">
        <v>3.9189331215351793E-2</v>
      </c>
      <c r="BG29">
        <v>3.7121005401208225E-2</v>
      </c>
      <c r="BH29">
        <v>719527.946</v>
      </c>
      <c r="BI29">
        <v>5.7844507960223123E-3</v>
      </c>
      <c r="BJ29">
        <v>5.4791603373433567E-3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7" t="str">
        <f t="shared" si="20"/>
        <v>삼환교통</v>
      </c>
      <c r="B30" s="157" t="str">
        <f t="shared" si="21"/>
        <v>23</v>
      </c>
      <c r="C30" s="158" t="str">
        <f t="shared" si="22"/>
        <v>70바3129</v>
      </c>
      <c r="D30" s="132" t="str">
        <f t="shared" si="23"/>
        <v>대형</v>
      </c>
      <c r="E30" s="128" t="str">
        <f t="shared" si="16"/>
        <v>A</v>
      </c>
      <c r="F30" s="178">
        <f t="shared" si="17"/>
        <v>0.97550000000000003</v>
      </c>
      <c r="G30" s="179">
        <f t="shared" si="18"/>
        <v>1.9510000000000001</v>
      </c>
      <c r="H30" s="180">
        <f t="shared" si="19"/>
        <v>2</v>
      </c>
      <c r="I30" s="181">
        <f t="shared" si="24"/>
        <v>6175.9629999999997</v>
      </c>
      <c r="J30" s="182">
        <f t="shared" si="25"/>
        <v>2.9039127926252736E-2</v>
      </c>
      <c r="K30" s="182">
        <f t="shared" si="26"/>
        <v>0.38394277233546154</v>
      </c>
      <c r="L30" s="182">
        <f t="shared" si="27"/>
        <v>0.18167207284110998</v>
      </c>
      <c r="M30" s="183">
        <f t="shared" si="28"/>
        <v>8.9779999999999998</v>
      </c>
      <c r="N30" s="184">
        <f t="shared" si="29"/>
        <v>3.2000000000000001E-2</v>
      </c>
      <c r="O30" s="184">
        <f t="shared" si="30"/>
        <v>9.359</v>
      </c>
      <c r="P30" s="185">
        <f t="shared" si="31"/>
        <v>0.14666666666666667</v>
      </c>
      <c r="Q30" s="186">
        <f t="shared" si="32"/>
        <v>83</v>
      </c>
      <c r="R30" s="187">
        <f t="shared" si="33"/>
        <v>24.165043824524233</v>
      </c>
      <c r="S30" s="159">
        <f t="shared" si="34"/>
        <v>2</v>
      </c>
      <c r="T30" s="159">
        <f t="shared" si="35"/>
        <v>578</v>
      </c>
      <c r="U30" t="s">
        <v>160</v>
      </c>
      <c r="V30" t="s">
        <v>235</v>
      </c>
      <c r="W30" t="s">
        <v>160</v>
      </c>
      <c r="X30" s="4" t="s">
        <v>235</v>
      </c>
      <c r="Y30" s="4" t="s">
        <v>835</v>
      </c>
      <c r="Z30" s="4" t="s">
        <v>709</v>
      </c>
      <c r="AA30" s="4" t="s">
        <v>49</v>
      </c>
      <c r="AB30" s="4">
        <v>514</v>
      </c>
      <c r="AC30" s="4">
        <v>6175.9629999999997</v>
      </c>
      <c r="AD30" s="4">
        <v>3165.61</v>
      </c>
      <c r="AE30" s="4">
        <v>1.9510000000000001</v>
      </c>
      <c r="AF30" s="4">
        <v>2</v>
      </c>
      <c r="AG30" s="4">
        <v>8.9779999999999998</v>
      </c>
      <c r="AH30" s="4">
        <v>435.37712399999998</v>
      </c>
      <c r="AI30" s="4">
        <v>12.642972</v>
      </c>
      <c r="AJ30" s="4">
        <v>167.15989999999999</v>
      </c>
      <c r="AK30" s="4">
        <v>1122</v>
      </c>
      <c r="AL30" s="4">
        <v>2</v>
      </c>
      <c r="AM30" s="4">
        <v>578</v>
      </c>
      <c r="AN30" s="4">
        <v>83</v>
      </c>
      <c r="AO30" s="4">
        <v>14.185318000000001</v>
      </c>
      <c r="AP30" s="4">
        <v>195</v>
      </c>
      <c r="AQ30" s="4">
        <v>8.8000000000000007</v>
      </c>
      <c r="AR30" s="4">
        <v>102</v>
      </c>
      <c r="AS30" s="4">
        <v>25094</v>
      </c>
      <c r="AT30" s="4">
        <v>3.2000000000000001E-2</v>
      </c>
      <c r="AU30" s="4">
        <v>9.359</v>
      </c>
      <c r="AV30" s="4">
        <v>50896</v>
      </c>
      <c r="AW30" s="4">
        <v>0</v>
      </c>
      <c r="AX30" s="31">
        <v>0.43</v>
      </c>
      <c r="AY30">
        <v>0.97550000000000003</v>
      </c>
      <c r="AZ30" t="s">
        <v>69</v>
      </c>
      <c r="BA30" t="s">
        <v>823</v>
      </c>
      <c r="BB30">
        <v>2</v>
      </c>
      <c r="BC30" t="s">
        <v>836</v>
      </c>
      <c r="BD30">
        <v>7</v>
      </c>
      <c r="BE30">
        <v>106204.26199999999</v>
      </c>
      <c r="BF30">
        <v>5.8151743477112064E-2</v>
      </c>
      <c r="BG30">
        <v>5.6727025761922817E-2</v>
      </c>
      <c r="BH30">
        <v>719527.946</v>
      </c>
      <c r="BI30">
        <v>8.5833538979735464E-3</v>
      </c>
      <c r="BJ30">
        <v>8.3730617274731956E-3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60" t="str">
        <f t="shared" si="20"/>
        <v>삼환교통</v>
      </c>
      <c r="B31" s="160" t="str">
        <f t="shared" si="21"/>
        <v>23</v>
      </c>
      <c r="C31" s="161" t="str">
        <f t="shared" si="22"/>
        <v>70바3141</v>
      </c>
      <c r="D31" s="149" t="str">
        <f t="shared" si="23"/>
        <v>대형</v>
      </c>
      <c r="E31" s="145" t="str">
        <f t="shared" si="16"/>
        <v>B</v>
      </c>
      <c r="F31" s="168">
        <f t="shared" si="17"/>
        <v>0.94699999999999995</v>
      </c>
      <c r="G31" s="169">
        <f t="shared" si="18"/>
        <v>1.8939999999999999</v>
      </c>
      <c r="H31" s="170">
        <f t="shared" si="19"/>
        <v>2</v>
      </c>
      <c r="I31" s="171">
        <f t="shared" si="24"/>
        <v>6330.1040000000003</v>
      </c>
      <c r="J31" s="172">
        <f t="shared" si="25"/>
        <v>2.2826558552478012E-2</v>
      </c>
      <c r="K31" s="172">
        <f t="shared" si="26"/>
        <v>0.36935966485130622</v>
      </c>
      <c r="L31" s="172">
        <f t="shared" si="27"/>
        <v>0.1358587473444354</v>
      </c>
      <c r="M31" s="173">
        <f t="shared" si="28"/>
        <v>8.7750000000000004</v>
      </c>
      <c r="N31" s="174">
        <f t="shared" si="29"/>
        <v>4.7E-2</v>
      </c>
      <c r="O31" s="174">
        <f t="shared" si="30"/>
        <v>7.3929999999999998</v>
      </c>
      <c r="P31" s="175">
        <f t="shared" si="31"/>
        <v>0.48333333333333334</v>
      </c>
      <c r="Q31" s="176">
        <f t="shared" si="32"/>
        <v>86</v>
      </c>
      <c r="R31" s="177">
        <f t="shared" si="33"/>
        <v>24.896227307363318</v>
      </c>
      <c r="S31" s="162">
        <f t="shared" si="34"/>
        <v>3</v>
      </c>
      <c r="T31" s="162">
        <f t="shared" si="35"/>
        <v>468</v>
      </c>
      <c r="U31" t="s">
        <v>160</v>
      </c>
      <c r="V31" t="s">
        <v>235</v>
      </c>
      <c r="W31" s="4" t="s">
        <v>160</v>
      </c>
      <c r="X31" s="4" t="s">
        <v>235</v>
      </c>
      <c r="Y31" s="4" t="s">
        <v>837</v>
      </c>
      <c r="Z31" s="4" t="s">
        <v>709</v>
      </c>
      <c r="AA31" s="4" t="s">
        <v>49</v>
      </c>
      <c r="AB31" s="4">
        <v>514</v>
      </c>
      <c r="AC31" s="4">
        <v>6330.1040000000003</v>
      </c>
      <c r="AD31" s="4">
        <v>3342.585</v>
      </c>
      <c r="AE31" s="4">
        <v>1.8939999999999999</v>
      </c>
      <c r="AF31" s="4">
        <v>2</v>
      </c>
      <c r="AG31" s="4">
        <v>8.7750000000000004</v>
      </c>
      <c r="AH31" s="4">
        <v>418.31820499999998</v>
      </c>
      <c r="AI31" s="4">
        <v>9.5487649999999995</v>
      </c>
      <c r="AJ31" s="4">
        <v>154.509872</v>
      </c>
      <c r="AK31" s="4">
        <v>860</v>
      </c>
      <c r="AL31" s="4">
        <v>3</v>
      </c>
      <c r="AM31" s="4">
        <v>468</v>
      </c>
      <c r="AN31" s="4">
        <v>86</v>
      </c>
      <c r="AO31" s="4">
        <v>15.132269000000001</v>
      </c>
      <c r="AP31" s="4">
        <v>309.2</v>
      </c>
      <c r="AQ31" s="4">
        <v>29</v>
      </c>
      <c r="AR31" s="4">
        <v>25</v>
      </c>
      <c r="AS31" s="4">
        <v>5883</v>
      </c>
      <c r="AT31" s="4">
        <v>4.7E-2</v>
      </c>
      <c r="AU31" s="4">
        <v>7.3929999999999998</v>
      </c>
      <c r="AV31" s="4">
        <v>51597</v>
      </c>
      <c r="AW31" s="4">
        <v>0</v>
      </c>
      <c r="AX31" s="4">
        <v>0.4</v>
      </c>
      <c r="AY31">
        <v>0.94699999999999995</v>
      </c>
      <c r="AZ31" t="s">
        <v>71</v>
      </c>
      <c r="BA31" t="s">
        <v>823</v>
      </c>
      <c r="BB31">
        <v>4</v>
      </c>
      <c r="BC31" t="s">
        <v>838</v>
      </c>
      <c r="BD31">
        <v>9</v>
      </c>
      <c r="BE31">
        <v>106204.26199999999</v>
      </c>
      <c r="BF31">
        <v>5.9603107076813933E-2</v>
      </c>
      <c r="BG31">
        <v>5.6444142401742795E-2</v>
      </c>
      <c r="BH31">
        <v>719527.946</v>
      </c>
      <c r="BI31">
        <v>8.7975790727661332E-3</v>
      </c>
      <c r="BJ31">
        <v>8.3313073819095279E-3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7" t="str">
        <f t="shared" si="20"/>
        <v>삼환교통</v>
      </c>
      <c r="B32" s="157" t="str">
        <f t="shared" si="21"/>
        <v>23</v>
      </c>
      <c r="C32" s="158" t="str">
        <f t="shared" si="22"/>
        <v>70바3150</v>
      </c>
      <c r="D32" s="132" t="str">
        <f t="shared" si="23"/>
        <v>저상</v>
      </c>
      <c r="E32" s="128" t="str">
        <f t="shared" si="16"/>
        <v>B</v>
      </c>
      <c r="F32" s="178">
        <f t="shared" si="17"/>
        <v>0.94944444444444442</v>
      </c>
      <c r="G32" s="179">
        <f t="shared" si="18"/>
        <v>1.7090000000000001</v>
      </c>
      <c r="H32" s="180">
        <f t="shared" si="19"/>
        <v>1.8</v>
      </c>
      <c r="I32" s="181">
        <f t="shared" si="24"/>
        <v>3759.4989999999998</v>
      </c>
      <c r="J32" s="182">
        <f t="shared" si="25"/>
        <v>2.650168224344834E-2</v>
      </c>
      <c r="K32" s="182">
        <f t="shared" si="26"/>
        <v>0.33267186031874652</v>
      </c>
      <c r="L32" s="182">
        <f t="shared" si="27"/>
        <v>0.25721512361088539</v>
      </c>
      <c r="M32" s="183">
        <f t="shared" si="28"/>
        <v>12.704000000000001</v>
      </c>
      <c r="N32" s="184">
        <f t="shared" si="29"/>
        <v>5.2999999999999999E-2</v>
      </c>
      <c r="O32" s="184">
        <f t="shared" si="30"/>
        <v>8.5920000000000005</v>
      </c>
      <c r="P32" s="185">
        <f t="shared" si="31"/>
        <v>0</v>
      </c>
      <c r="Q32" s="186">
        <f t="shared" si="32"/>
        <v>66</v>
      </c>
      <c r="R32" s="187">
        <f t="shared" si="33"/>
        <v>24.939588730914309</v>
      </c>
      <c r="S32" s="159">
        <f t="shared" si="34"/>
        <v>2</v>
      </c>
      <c r="T32" s="159">
        <f t="shared" si="35"/>
        <v>323</v>
      </c>
      <c r="U32" t="s">
        <v>160</v>
      </c>
      <c r="V32" s="5" t="s">
        <v>235</v>
      </c>
      <c r="W32" t="s">
        <v>160</v>
      </c>
      <c r="X32" s="5" t="s">
        <v>235</v>
      </c>
      <c r="Y32" t="s">
        <v>839</v>
      </c>
      <c r="Z32" t="s">
        <v>788</v>
      </c>
      <c r="AA32" t="s">
        <v>49</v>
      </c>
      <c r="AB32">
        <v>514</v>
      </c>
      <c r="AC32" s="1">
        <v>3759.4989999999998</v>
      </c>
      <c r="AD32" s="1">
        <v>2200.096</v>
      </c>
      <c r="AE32" s="29">
        <v>1.7090000000000001</v>
      </c>
      <c r="AF32">
        <v>1.8</v>
      </c>
      <c r="AG32">
        <v>12.704000000000001</v>
      </c>
      <c r="AH32">
        <v>235.23408599999999</v>
      </c>
      <c r="AI32">
        <v>6.2340989999999996</v>
      </c>
      <c r="AJ32">
        <v>78.255761000000007</v>
      </c>
      <c r="AK32">
        <v>967</v>
      </c>
      <c r="AL32">
        <v>2</v>
      </c>
      <c r="AM32">
        <v>323</v>
      </c>
      <c r="AN32">
        <v>66</v>
      </c>
      <c r="AO32">
        <v>15.981947999999999</v>
      </c>
      <c r="AP32">
        <v>31.3</v>
      </c>
      <c r="AQ32">
        <v>0</v>
      </c>
      <c r="AR32">
        <v>13</v>
      </c>
      <c r="AS32">
        <v>2774</v>
      </c>
      <c r="AT32">
        <v>5.2999999999999999E-2</v>
      </c>
      <c r="AU32">
        <v>8.5920000000000005</v>
      </c>
      <c r="AV32">
        <v>32399</v>
      </c>
      <c r="AW32">
        <v>0</v>
      </c>
      <c r="AX32">
        <v>0.45</v>
      </c>
      <c r="AY32">
        <v>0.94944444444444442</v>
      </c>
      <c r="AZ32" t="s">
        <v>71</v>
      </c>
      <c r="BA32" t="s">
        <v>823</v>
      </c>
      <c r="BB32">
        <v>1</v>
      </c>
      <c r="BC32" t="s">
        <v>840</v>
      </c>
      <c r="BD32">
        <v>5</v>
      </c>
      <c r="BE32">
        <v>106204.26199999999</v>
      </c>
      <c r="BF32">
        <v>3.5398758290886671E-2</v>
      </c>
      <c r="BG32">
        <v>3.360915439951407E-2</v>
      </c>
      <c r="BH32">
        <v>719527.946</v>
      </c>
      <c r="BI32">
        <v>5.2249520270891605E-3</v>
      </c>
      <c r="BJ32">
        <v>4.9608016746085417E-3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60" t="str">
        <f t="shared" si="20"/>
        <v>삼환교통</v>
      </c>
      <c r="B33" s="160" t="str">
        <f t="shared" si="21"/>
        <v>23</v>
      </c>
      <c r="C33" s="161" t="str">
        <f t="shared" si="22"/>
        <v>70바3158</v>
      </c>
      <c r="D33" s="149" t="str">
        <f t="shared" si="23"/>
        <v>저상</v>
      </c>
      <c r="E33" s="145" t="str">
        <f t="shared" si="16"/>
        <v>C</v>
      </c>
      <c r="F33" s="168">
        <f t="shared" si="17"/>
        <v>0.88315789473684214</v>
      </c>
      <c r="G33" s="169">
        <f t="shared" si="18"/>
        <v>1.6779999999999999</v>
      </c>
      <c r="H33" s="170">
        <f t="shared" si="19"/>
        <v>1.9</v>
      </c>
      <c r="I33" s="171">
        <f t="shared" si="24"/>
        <v>3559.7240000000002</v>
      </c>
      <c r="J33" s="172">
        <f t="shared" si="25"/>
        <v>1.564784576477838E-2</v>
      </c>
      <c r="K33" s="172">
        <f t="shared" si="26"/>
        <v>0.32329822506376971</v>
      </c>
      <c r="L33" s="172">
        <f t="shared" si="27"/>
        <v>0.24973846286959325</v>
      </c>
      <c r="M33" s="173">
        <f t="shared" si="28"/>
        <v>11.108000000000001</v>
      </c>
      <c r="N33" s="174">
        <f t="shared" si="29"/>
        <v>5.6000000000000001E-2</v>
      </c>
      <c r="O33" s="174">
        <f t="shared" si="30"/>
        <v>6.18</v>
      </c>
      <c r="P33" s="175">
        <f t="shared" si="31"/>
        <v>0</v>
      </c>
      <c r="Q33" s="176">
        <f t="shared" si="32"/>
        <v>70</v>
      </c>
      <c r="R33" s="177">
        <f t="shared" si="33"/>
        <v>24.109829764699146</v>
      </c>
      <c r="S33" s="162">
        <f t="shared" si="34"/>
        <v>2</v>
      </c>
      <c r="T33" s="162">
        <f t="shared" si="35"/>
        <v>220</v>
      </c>
      <c r="U33" t="s">
        <v>160</v>
      </c>
      <c r="V33" t="s">
        <v>235</v>
      </c>
      <c r="W33" t="s">
        <v>160</v>
      </c>
      <c r="X33" s="4" t="s">
        <v>235</v>
      </c>
      <c r="Y33" s="4" t="s">
        <v>841</v>
      </c>
      <c r="Z33" s="4" t="s">
        <v>788</v>
      </c>
      <c r="AA33" s="4" t="s">
        <v>49</v>
      </c>
      <c r="AB33" s="4">
        <v>514</v>
      </c>
      <c r="AC33" s="4">
        <v>3559.7240000000002</v>
      </c>
      <c r="AD33" s="4">
        <v>2121.5940000000001</v>
      </c>
      <c r="AE33" s="4">
        <v>1.6779999999999999</v>
      </c>
      <c r="AF33" s="4">
        <v>1.9</v>
      </c>
      <c r="AG33" s="4">
        <v>11.108000000000001</v>
      </c>
      <c r="AH33" s="4">
        <v>223.34965800000001</v>
      </c>
      <c r="AI33" s="4">
        <v>3.4949409999999999</v>
      </c>
      <c r="AJ33" s="4">
        <v>72.208547999999993</v>
      </c>
      <c r="AK33" s="4">
        <v>889</v>
      </c>
      <c r="AL33" s="4">
        <v>2</v>
      </c>
      <c r="AM33" s="4">
        <v>220</v>
      </c>
      <c r="AN33" s="4">
        <v>70</v>
      </c>
      <c r="AO33" s="4">
        <v>15.937897</v>
      </c>
      <c r="AP33" s="4">
        <v>103.6</v>
      </c>
      <c r="AQ33" s="4">
        <v>0</v>
      </c>
      <c r="AR33" s="4">
        <v>27</v>
      </c>
      <c r="AS33" s="4">
        <v>5640</v>
      </c>
      <c r="AT33" s="4">
        <v>5.6000000000000001E-2</v>
      </c>
      <c r="AU33" s="4">
        <v>6.18</v>
      </c>
      <c r="AV33" s="4">
        <v>27529</v>
      </c>
      <c r="AW33" s="4">
        <v>0</v>
      </c>
      <c r="AX33" s="4">
        <v>0.42</v>
      </c>
      <c r="AY33">
        <v>0.88315789473684214</v>
      </c>
      <c r="AZ33" t="s">
        <v>72</v>
      </c>
      <c r="BA33" t="s">
        <v>823</v>
      </c>
      <c r="BB33">
        <v>1</v>
      </c>
      <c r="BC33" t="s">
        <v>842</v>
      </c>
      <c r="BD33">
        <v>3</v>
      </c>
      <c r="BE33">
        <v>106204.26199999999</v>
      </c>
      <c r="BF33">
        <v>3.3517713253353246E-2</v>
      </c>
      <c r="BG33">
        <v>2.9601433073224603E-2</v>
      </c>
      <c r="BH33">
        <v>719527.946</v>
      </c>
      <c r="BI33">
        <v>4.9473047152500732E-3</v>
      </c>
      <c r="BJ33">
        <v>4.3692512169419065E-3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7" t="str">
        <f t="shared" si="20"/>
        <v>삼환교통</v>
      </c>
      <c r="B34" s="157" t="str">
        <f t="shared" si="21"/>
        <v>23</v>
      </c>
      <c r="C34" s="158" t="str">
        <f t="shared" si="22"/>
        <v>70바3159</v>
      </c>
      <c r="D34" s="132" t="str">
        <f t="shared" si="23"/>
        <v>대형</v>
      </c>
      <c r="E34" s="128" t="str">
        <f t="shared" si="16"/>
        <v>A</v>
      </c>
      <c r="F34" s="178">
        <f t="shared" si="17"/>
        <v>0.97799999999999998</v>
      </c>
      <c r="G34" s="179">
        <f t="shared" si="18"/>
        <v>1.956</v>
      </c>
      <c r="H34" s="180">
        <f t="shared" si="19"/>
        <v>2</v>
      </c>
      <c r="I34" s="181">
        <f t="shared" si="24"/>
        <v>5369.2439999999997</v>
      </c>
      <c r="J34" s="182">
        <f t="shared" si="25"/>
        <v>2.0947812138131801E-2</v>
      </c>
      <c r="K34" s="182">
        <f t="shared" si="26"/>
        <v>0.3550393672077527</v>
      </c>
      <c r="L34" s="182">
        <f t="shared" si="27"/>
        <v>0.10187653978846929</v>
      </c>
      <c r="M34" s="183">
        <f t="shared" si="28"/>
        <v>7.1509999999999998</v>
      </c>
      <c r="N34" s="184">
        <f t="shared" si="29"/>
        <v>3.6999999999999998E-2</v>
      </c>
      <c r="O34" s="184">
        <f t="shared" si="30"/>
        <v>4.2649999999999997</v>
      </c>
      <c r="P34" s="185">
        <f t="shared" si="31"/>
        <v>0</v>
      </c>
      <c r="Q34" s="186">
        <f t="shared" si="32"/>
        <v>76</v>
      </c>
      <c r="R34" s="187">
        <f t="shared" si="33"/>
        <v>23.061525284651502</v>
      </c>
      <c r="S34" s="159">
        <f t="shared" si="34"/>
        <v>2</v>
      </c>
      <c r="T34" s="159">
        <f t="shared" si="35"/>
        <v>229</v>
      </c>
      <c r="U34" t="s">
        <v>160</v>
      </c>
      <c r="V34" t="s">
        <v>235</v>
      </c>
      <c r="W34" s="4" t="s">
        <v>160</v>
      </c>
      <c r="X34" s="4" t="s">
        <v>235</v>
      </c>
      <c r="Y34" s="4" t="s">
        <v>843</v>
      </c>
      <c r="Z34" s="4" t="s">
        <v>709</v>
      </c>
      <c r="AA34" s="4" t="s">
        <v>49</v>
      </c>
      <c r="AB34" s="4">
        <v>514</v>
      </c>
      <c r="AC34" s="4">
        <v>5369.2439999999997</v>
      </c>
      <c r="AD34" s="4">
        <v>2745.58</v>
      </c>
      <c r="AE34" s="4">
        <v>1.956</v>
      </c>
      <c r="AF34" s="4">
        <v>2</v>
      </c>
      <c r="AG34" s="4">
        <v>7.1509999999999998</v>
      </c>
      <c r="AH34" s="4">
        <v>373.105456</v>
      </c>
      <c r="AI34" s="4">
        <v>7.8157430000000003</v>
      </c>
      <c r="AJ34" s="4">
        <v>132.46712500000001</v>
      </c>
      <c r="AK34" s="4">
        <v>547</v>
      </c>
      <c r="AL34" s="4">
        <v>2</v>
      </c>
      <c r="AM34" s="4">
        <v>229</v>
      </c>
      <c r="AN34" s="4">
        <v>76</v>
      </c>
      <c r="AO34" s="4">
        <v>14.390687</v>
      </c>
      <c r="AP34" s="4">
        <v>247.4</v>
      </c>
      <c r="AQ34" s="4">
        <v>0</v>
      </c>
      <c r="AR34" s="4">
        <v>51</v>
      </c>
      <c r="AS34" s="4">
        <v>10399</v>
      </c>
      <c r="AT34" s="4">
        <v>3.6999999999999998E-2</v>
      </c>
      <c r="AU34" s="4">
        <v>4.2649999999999997</v>
      </c>
      <c r="AV34" s="4">
        <v>44859</v>
      </c>
      <c r="AW34" s="4">
        <v>0</v>
      </c>
      <c r="AX34" s="4">
        <v>0.4</v>
      </c>
      <c r="AY34">
        <v>0.97799999999999998</v>
      </c>
      <c r="AZ34" t="s">
        <v>69</v>
      </c>
      <c r="BA34" t="s">
        <v>823</v>
      </c>
      <c r="BB34">
        <v>1</v>
      </c>
      <c r="BC34" t="s">
        <v>844</v>
      </c>
      <c r="BD34">
        <v>6</v>
      </c>
      <c r="BE34">
        <v>106204.26199999999</v>
      </c>
      <c r="BF34">
        <v>5.0555824209766648E-2</v>
      </c>
      <c r="BG34">
        <v>4.9443596077151777E-2</v>
      </c>
      <c r="BH34">
        <v>719527.946</v>
      </c>
      <c r="BI34">
        <v>7.46217576377499E-3</v>
      </c>
      <c r="BJ34">
        <v>7.2980078969719399E-3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60" t="str">
        <f t="shared" si="20"/>
        <v>삼환교통</v>
      </c>
      <c r="B35" s="160" t="str">
        <f t="shared" si="21"/>
        <v>23</v>
      </c>
      <c r="C35" s="161" t="str">
        <f t="shared" si="22"/>
        <v>70바3163</v>
      </c>
      <c r="D35" s="149" t="str">
        <f t="shared" si="23"/>
        <v>대형</v>
      </c>
      <c r="E35" s="145" t="str">
        <f t="shared" si="16"/>
        <v>S</v>
      </c>
      <c r="F35" s="168">
        <f t="shared" si="17"/>
        <v>1.0129999999999999</v>
      </c>
      <c r="G35" s="169">
        <f t="shared" si="18"/>
        <v>2.0259999999999998</v>
      </c>
      <c r="H35" s="170">
        <f t="shared" si="19"/>
        <v>2</v>
      </c>
      <c r="I35" s="171">
        <f t="shared" si="24"/>
        <v>5943.5829999999996</v>
      </c>
      <c r="J35" s="172">
        <f t="shared" si="25"/>
        <v>1.9301363141419298E-2</v>
      </c>
      <c r="K35" s="172">
        <f t="shared" si="26"/>
        <v>0.3480158735530437</v>
      </c>
      <c r="L35" s="172">
        <f t="shared" si="27"/>
        <v>0.16959467042018259</v>
      </c>
      <c r="M35" s="173">
        <f t="shared" si="28"/>
        <v>8.0760000000000005</v>
      </c>
      <c r="N35" s="174">
        <f t="shared" si="29"/>
        <v>8.4000000000000005E-2</v>
      </c>
      <c r="O35" s="174">
        <f t="shared" si="30"/>
        <v>6.1239999999999997</v>
      </c>
      <c r="P35" s="175">
        <f t="shared" si="31"/>
        <v>0</v>
      </c>
      <c r="Q35" s="176">
        <f t="shared" si="32"/>
        <v>79</v>
      </c>
      <c r="R35" s="177">
        <f t="shared" si="33"/>
        <v>23.681044409241075</v>
      </c>
      <c r="S35" s="162">
        <f t="shared" si="34"/>
        <v>5</v>
      </c>
      <c r="T35" s="162">
        <f t="shared" si="35"/>
        <v>364</v>
      </c>
      <c r="U35" t="s">
        <v>160</v>
      </c>
      <c r="V35" t="s">
        <v>235</v>
      </c>
      <c r="W35" t="s">
        <v>160</v>
      </c>
      <c r="X35" s="4" t="s">
        <v>235</v>
      </c>
      <c r="Y35" s="4" t="s">
        <v>845</v>
      </c>
      <c r="Z35" s="4" t="s">
        <v>709</v>
      </c>
      <c r="AA35" s="4" t="s">
        <v>49</v>
      </c>
      <c r="AB35" s="4">
        <v>514</v>
      </c>
      <c r="AC35" s="4">
        <v>5943.5829999999996</v>
      </c>
      <c r="AD35" s="4">
        <v>2933.085</v>
      </c>
      <c r="AE35" s="4">
        <v>2.0259999999999998</v>
      </c>
      <c r="AF35" s="4">
        <v>2</v>
      </c>
      <c r="AG35" s="4">
        <v>8.0760000000000005</v>
      </c>
      <c r="AH35" s="4">
        <v>396.69933900000001</v>
      </c>
      <c r="AI35" s="4">
        <v>7.6568379999999996</v>
      </c>
      <c r="AJ35" s="4">
        <v>138.05766700000001</v>
      </c>
      <c r="AK35" s="4">
        <v>1008</v>
      </c>
      <c r="AL35" s="4">
        <v>5</v>
      </c>
      <c r="AM35" s="4">
        <v>364</v>
      </c>
      <c r="AN35" s="4">
        <v>79</v>
      </c>
      <c r="AO35" s="4">
        <v>14.982588</v>
      </c>
      <c r="AP35" s="4">
        <v>172.2</v>
      </c>
      <c r="AQ35" s="4">
        <v>0</v>
      </c>
      <c r="AR35" s="4">
        <v>27</v>
      </c>
      <c r="AS35" s="4">
        <v>7656</v>
      </c>
      <c r="AT35" s="4">
        <v>8.4000000000000005E-2</v>
      </c>
      <c r="AU35" s="4">
        <v>6.1239999999999997</v>
      </c>
      <c r="AV35" s="4">
        <v>49200</v>
      </c>
      <c r="AW35" s="4">
        <v>0</v>
      </c>
      <c r="AX35" s="4">
        <v>0.43</v>
      </c>
      <c r="AY35">
        <v>1.0129999999999999</v>
      </c>
      <c r="AZ35" t="s">
        <v>74</v>
      </c>
      <c r="BA35" t="s">
        <v>823</v>
      </c>
      <c r="BB35">
        <v>1</v>
      </c>
      <c r="BC35" t="s">
        <v>846</v>
      </c>
      <c r="BD35">
        <v>7</v>
      </c>
      <c r="BE35">
        <v>106204.26199999999</v>
      </c>
      <c r="BF35">
        <v>5.5963695694246245E-2</v>
      </c>
      <c r="BG35">
        <v>5.6691223738271443E-2</v>
      </c>
      <c r="BH35">
        <v>719527.946</v>
      </c>
      <c r="BI35">
        <v>8.2603921543861758E-3</v>
      </c>
      <c r="BJ35">
        <v>8.3677772523931947E-3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7" t="str">
        <f t="shared" si="20"/>
        <v>삼환교통</v>
      </c>
      <c r="B36" s="157" t="str">
        <f t="shared" si="21"/>
        <v>23</v>
      </c>
      <c r="C36" s="158" t="str">
        <f t="shared" si="22"/>
        <v>70바3164</v>
      </c>
      <c r="D36" s="132" t="str">
        <f t="shared" si="23"/>
        <v>대형</v>
      </c>
      <c r="E36" s="128" t="str">
        <f t="shared" si="16"/>
        <v>B</v>
      </c>
      <c r="F36" s="178">
        <f t="shared" si="17"/>
        <v>0.94750000000000001</v>
      </c>
      <c r="G36" s="179">
        <f t="shared" si="18"/>
        <v>1.895</v>
      </c>
      <c r="H36" s="180">
        <f t="shared" si="19"/>
        <v>2</v>
      </c>
      <c r="I36" s="181">
        <f t="shared" si="24"/>
        <v>5216.7879999999996</v>
      </c>
      <c r="J36" s="182">
        <f t="shared" si="25"/>
        <v>2.5514604979301476E-2</v>
      </c>
      <c r="K36" s="182">
        <f t="shared" si="26"/>
        <v>0.38563885699292827</v>
      </c>
      <c r="L36" s="182">
        <f t="shared" si="27"/>
        <v>0.1424248023879828</v>
      </c>
      <c r="M36" s="183">
        <f t="shared" si="28"/>
        <v>9.36</v>
      </c>
      <c r="N36" s="184">
        <f t="shared" si="29"/>
        <v>0.13400000000000001</v>
      </c>
      <c r="O36" s="184">
        <f t="shared" si="30"/>
        <v>22.888000000000002</v>
      </c>
      <c r="P36" s="185">
        <f t="shared" si="31"/>
        <v>4.1666666666666664E-2</v>
      </c>
      <c r="Q36" s="186">
        <f t="shared" si="32"/>
        <v>88</v>
      </c>
      <c r="R36" s="187">
        <f t="shared" si="33"/>
        <v>25.832065095091927</v>
      </c>
      <c r="S36" s="159">
        <f t="shared" si="34"/>
        <v>7</v>
      </c>
      <c r="T36" s="159">
        <f t="shared" si="35"/>
        <v>1194</v>
      </c>
      <c r="U36" t="s">
        <v>160</v>
      </c>
      <c r="V36" s="5" t="s">
        <v>235</v>
      </c>
      <c r="W36" t="s">
        <v>160</v>
      </c>
      <c r="X36" s="5" t="s">
        <v>235</v>
      </c>
      <c r="Y36" t="s">
        <v>847</v>
      </c>
      <c r="Z36" t="s">
        <v>709</v>
      </c>
      <c r="AA36" t="s">
        <v>49</v>
      </c>
      <c r="AB36">
        <v>514</v>
      </c>
      <c r="AC36" s="1">
        <v>5216.7879999999996</v>
      </c>
      <c r="AD36" s="1">
        <v>2753.1970000000001</v>
      </c>
      <c r="AE36" s="29">
        <v>1.895</v>
      </c>
      <c r="AF36">
        <v>2</v>
      </c>
      <c r="AG36">
        <v>9.36</v>
      </c>
      <c r="AH36">
        <v>342.95878800000003</v>
      </c>
      <c r="AI36">
        <v>8.7504580000000001</v>
      </c>
      <c r="AJ36">
        <v>132.25823500000001</v>
      </c>
      <c r="AK36">
        <v>743</v>
      </c>
      <c r="AL36">
        <v>7</v>
      </c>
      <c r="AM36">
        <v>1194</v>
      </c>
      <c r="AN36">
        <v>88</v>
      </c>
      <c r="AO36">
        <v>15.211122</v>
      </c>
      <c r="AP36">
        <v>325.5</v>
      </c>
      <c r="AQ36">
        <v>2.5</v>
      </c>
      <c r="AR36">
        <v>39</v>
      </c>
      <c r="AS36">
        <v>11642</v>
      </c>
      <c r="AT36">
        <v>0.13400000000000001</v>
      </c>
      <c r="AU36">
        <v>22.888000000000002</v>
      </c>
      <c r="AV36">
        <v>43413</v>
      </c>
      <c r="AW36">
        <v>0</v>
      </c>
      <c r="AX36">
        <v>0.4</v>
      </c>
      <c r="AY36">
        <v>0.94750000000000001</v>
      </c>
      <c r="AZ36" t="s">
        <v>71</v>
      </c>
      <c r="BA36" t="s">
        <v>823</v>
      </c>
      <c r="BB36">
        <v>2</v>
      </c>
      <c r="BC36" t="s">
        <v>848</v>
      </c>
      <c r="BD36">
        <v>9</v>
      </c>
      <c r="BE36">
        <v>106204.26199999999</v>
      </c>
      <c r="BF36">
        <v>4.9120326263365967E-2</v>
      </c>
      <c r="BG36">
        <v>4.6541509134539256E-2</v>
      </c>
      <c r="BH36">
        <v>719527.946</v>
      </c>
      <c r="BI36">
        <v>7.2502924021244338E-3</v>
      </c>
      <c r="BJ36">
        <v>6.8696520510129009E-3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60" t="str">
        <f t="shared" si="20"/>
        <v>삼환교통</v>
      </c>
      <c r="B37" s="160" t="str">
        <f t="shared" si="21"/>
        <v>23</v>
      </c>
      <c r="C37" s="161" t="str">
        <f t="shared" si="22"/>
        <v>70바3184</v>
      </c>
      <c r="D37" s="149" t="str">
        <f t="shared" si="23"/>
        <v>저상</v>
      </c>
      <c r="E37" s="145" t="str">
        <f t="shared" si="16"/>
        <v>B</v>
      </c>
      <c r="F37" s="168">
        <f t="shared" si="17"/>
        <v>0.91000000000000014</v>
      </c>
      <c r="G37" s="169">
        <f t="shared" si="18"/>
        <v>1.7290000000000001</v>
      </c>
      <c r="H37" s="170">
        <f t="shared" si="19"/>
        <v>1.9</v>
      </c>
      <c r="I37" s="171">
        <f t="shared" si="24"/>
        <v>5501.0720000000001</v>
      </c>
      <c r="J37" s="172">
        <f t="shared" si="25"/>
        <v>1.4088532217406149E-2</v>
      </c>
      <c r="K37" s="172">
        <f t="shared" si="26"/>
        <v>0.32965562967682527</v>
      </c>
      <c r="L37" s="172">
        <f t="shared" si="27"/>
        <v>0.25213267523130034</v>
      </c>
      <c r="M37" s="173">
        <f t="shared" si="28"/>
        <v>12.419</v>
      </c>
      <c r="N37" s="174">
        <f t="shared" si="29"/>
        <v>0.14499999999999999</v>
      </c>
      <c r="O37" s="174">
        <f t="shared" si="30"/>
        <v>4.617</v>
      </c>
      <c r="P37" s="175">
        <f t="shared" si="31"/>
        <v>0</v>
      </c>
      <c r="Q37" s="176">
        <f t="shared" si="32"/>
        <v>65</v>
      </c>
      <c r="R37" s="177">
        <f t="shared" si="33"/>
        <v>23.814468110859679</v>
      </c>
      <c r="S37" s="162">
        <f t="shared" si="34"/>
        <v>8</v>
      </c>
      <c r="T37" s="162">
        <f t="shared" si="35"/>
        <v>254</v>
      </c>
      <c r="U37" t="s">
        <v>160</v>
      </c>
      <c r="V37" t="s">
        <v>235</v>
      </c>
      <c r="W37" s="4" t="s">
        <v>160</v>
      </c>
      <c r="X37" s="4" t="s">
        <v>235</v>
      </c>
      <c r="Y37" s="4" t="s">
        <v>849</v>
      </c>
      <c r="Z37" s="4" t="s">
        <v>788</v>
      </c>
      <c r="AA37" s="4" t="s">
        <v>49</v>
      </c>
      <c r="AB37" s="4">
        <v>514</v>
      </c>
      <c r="AC37" s="4">
        <v>5501.0720000000001</v>
      </c>
      <c r="AD37" s="4">
        <v>3181.3380000000002</v>
      </c>
      <c r="AE37" s="4">
        <v>1.7290000000000001</v>
      </c>
      <c r="AF37" s="4">
        <v>1.9</v>
      </c>
      <c r="AG37" s="4">
        <v>12.419</v>
      </c>
      <c r="AH37" s="4">
        <v>351.99238100000002</v>
      </c>
      <c r="AI37" s="4">
        <v>4.9590560000000004</v>
      </c>
      <c r="AJ37" s="4">
        <v>116.03627</v>
      </c>
      <c r="AK37" s="4">
        <v>1387</v>
      </c>
      <c r="AL37" s="4">
        <v>8</v>
      </c>
      <c r="AM37" s="4">
        <v>254</v>
      </c>
      <c r="AN37" s="4">
        <v>65</v>
      </c>
      <c r="AO37" s="4">
        <v>15.628382999999999</v>
      </c>
      <c r="AP37" s="4">
        <v>0</v>
      </c>
      <c r="AQ37" s="4">
        <v>0</v>
      </c>
      <c r="AR37" s="4">
        <v>9</v>
      </c>
      <c r="AS37" s="4">
        <v>2116</v>
      </c>
      <c r="AT37" s="4">
        <v>0.14499999999999999</v>
      </c>
      <c r="AU37" s="4">
        <v>4.617</v>
      </c>
      <c r="AV37" s="4">
        <v>48395</v>
      </c>
      <c r="AW37" s="4">
        <v>0</v>
      </c>
      <c r="AX37" s="4">
        <v>0.47</v>
      </c>
      <c r="AY37">
        <v>0.91000000000000014</v>
      </c>
      <c r="AZ37" t="s">
        <v>71</v>
      </c>
      <c r="BA37" t="s">
        <v>823</v>
      </c>
      <c r="BB37">
        <v>8</v>
      </c>
      <c r="BC37" t="s">
        <v>850</v>
      </c>
      <c r="BD37">
        <v>8</v>
      </c>
      <c r="BE37">
        <v>106204.26199999999</v>
      </c>
      <c r="BF37">
        <v>5.1797092662816117E-2</v>
      </c>
      <c r="BG37">
        <v>4.7135354323162675E-2</v>
      </c>
      <c r="BH37">
        <v>719527.946</v>
      </c>
      <c r="BI37">
        <v>7.6453903292868072E-3</v>
      </c>
      <c r="BJ37">
        <v>6.9573051996509958E-3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7" t="str">
        <f t="shared" si="20"/>
        <v>삼환교통</v>
      </c>
      <c r="B38" s="157" t="str">
        <f t="shared" si="21"/>
        <v>23</v>
      </c>
      <c r="C38" s="158" t="str">
        <f t="shared" si="22"/>
        <v>70바3185</v>
      </c>
      <c r="D38" s="132" t="str">
        <f t="shared" si="23"/>
        <v>저상</v>
      </c>
      <c r="E38" s="128" t="str">
        <f t="shared" si="16"/>
        <v>B</v>
      </c>
      <c r="F38" s="178">
        <f t="shared" si="17"/>
        <v>0.90368421052631587</v>
      </c>
      <c r="G38" s="179">
        <f t="shared" si="18"/>
        <v>1.7170000000000001</v>
      </c>
      <c r="H38" s="180">
        <f t="shared" si="19"/>
        <v>1.9</v>
      </c>
      <c r="I38" s="181">
        <f t="shared" si="24"/>
        <v>3181.866</v>
      </c>
      <c r="J38" s="182">
        <f t="shared" si="25"/>
        <v>2.5214009097324817E-2</v>
      </c>
      <c r="K38" s="182">
        <f t="shared" si="26"/>
        <v>0.34040480635536285</v>
      </c>
      <c r="L38" s="182">
        <f t="shared" si="27"/>
        <v>0.24011067719382276</v>
      </c>
      <c r="M38" s="183">
        <f t="shared" si="28"/>
        <v>13.372999999999999</v>
      </c>
      <c r="N38" s="184">
        <f t="shared" si="29"/>
        <v>9.4E-2</v>
      </c>
      <c r="O38" s="184">
        <f t="shared" si="30"/>
        <v>3.8340000000000001</v>
      </c>
      <c r="P38" s="185">
        <f t="shared" si="31"/>
        <v>0</v>
      </c>
      <c r="Q38" s="186">
        <f t="shared" si="32"/>
        <v>67</v>
      </c>
      <c r="R38" s="187">
        <f t="shared" si="33"/>
        <v>24.815124992388252</v>
      </c>
      <c r="S38" s="159">
        <f t="shared" si="34"/>
        <v>3</v>
      </c>
      <c r="T38" s="159">
        <f t="shared" si="35"/>
        <v>122</v>
      </c>
      <c r="U38" t="s">
        <v>160</v>
      </c>
      <c r="V38" t="s">
        <v>235</v>
      </c>
      <c r="W38" t="s">
        <v>160</v>
      </c>
      <c r="X38" s="4" t="s">
        <v>235</v>
      </c>
      <c r="Y38" s="4" t="s">
        <v>851</v>
      </c>
      <c r="Z38" s="4" t="s">
        <v>788</v>
      </c>
      <c r="AA38" s="4" t="s">
        <v>49</v>
      </c>
      <c r="AB38" s="4">
        <v>514</v>
      </c>
      <c r="AC38" s="4">
        <v>3181.866</v>
      </c>
      <c r="AD38" s="4">
        <v>1852.7560000000001</v>
      </c>
      <c r="AE38" s="4">
        <v>1.7170000000000001</v>
      </c>
      <c r="AF38" s="4">
        <v>1.9</v>
      </c>
      <c r="AG38" s="4">
        <v>13.372999999999999</v>
      </c>
      <c r="AH38" s="4">
        <v>202.122716</v>
      </c>
      <c r="AI38" s="4">
        <v>5.0963240000000001</v>
      </c>
      <c r="AJ38" s="4">
        <v>68.803544000000002</v>
      </c>
      <c r="AK38" s="4">
        <v>764</v>
      </c>
      <c r="AL38" s="4">
        <v>3</v>
      </c>
      <c r="AM38" s="4">
        <v>122</v>
      </c>
      <c r="AN38" s="4">
        <v>67</v>
      </c>
      <c r="AO38" s="4">
        <v>15.742248</v>
      </c>
      <c r="AP38" s="4">
        <v>40.1</v>
      </c>
      <c r="AQ38" s="4">
        <v>0</v>
      </c>
      <c r="AR38" s="4">
        <v>23</v>
      </c>
      <c r="AS38" s="4">
        <v>5230</v>
      </c>
      <c r="AT38" s="4">
        <v>9.4E-2</v>
      </c>
      <c r="AU38" s="4">
        <v>3.8340000000000001</v>
      </c>
      <c r="AV38" s="4">
        <v>25657</v>
      </c>
      <c r="AW38" s="4">
        <v>0</v>
      </c>
      <c r="AX38" s="4">
        <v>0.47</v>
      </c>
      <c r="AY38">
        <v>0.90368421052631587</v>
      </c>
      <c r="AZ38" t="s">
        <v>71</v>
      </c>
      <c r="BA38" t="s">
        <v>823</v>
      </c>
      <c r="BB38">
        <v>10</v>
      </c>
      <c r="BC38" t="s">
        <v>852</v>
      </c>
      <c r="BD38">
        <v>2</v>
      </c>
      <c r="BE38">
        <v>106204.26199999999</v>
      </c>
      <c r="BF38">
        <v>2.995987110197141E-2</v>
      </c>
      <c r="BG38">
        <v>2.7074262464255219E-2</v>
      </c>
      <c r="BH38">
        <v>719527.946</v>
      </c>
      <c r="BI38">
        <v>4.4221576350003226E-3</v>
      </c>
      <c r="BJ38">
        <v>3.9962340312081866E-3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60" t="str">
        <f t="shared" si="20"/>
        <v>삼환교통</v>
      </c>
      <c r="B39" s="160" t="str">
        <f t="shared" si="21"/>
        <v>23</v>
      </c>
      <c r="C39" s="161" t="str">
        <f t="shared" si="22"/>
        <v>70바3191</v>
      </c>
      <c r="D39" s="149" t="str">
        <f t="shared" si="23"/>
        <v>대형</v>
      </c>
      <c r="E39" s="145" t="str">
        <f t="shared" si="16"/>
        <v>B</v>
      </c>
      <c r="F39" s="168">
        <f t="shared" si="17"/>
        <v>0.94</v>
      </c>
      <c r="G39" s="169">
        <f t="shared" si="18"/>
        <v>1.974</v>
      </c>
      <c r="H39" s="170">
        <f t="shared" si="19"/>
        <v>2.1</v>
      </c>
      <c r="I39" s="171">
        <f t="shared" si="24"/>
        <v>5433.2539999999999</v>
      </c>
      <c r="J39" s="172">
        <f t="shared" si="25"/>
        <v>1.6572586539063443E-2</v>
      </c>
      <c r="K39" s="172">
        <f t="shared" si="26"/>
        <v>0.37170053833252287</v>
      </c>
      <c r="L39" s="172">
        <f t="shared" si="27"/>
        <v>0.16546253865547239</v>
      </c>
      <c r="M39" s="173">
        <f t="shared" si="28"/>
        <v>8.157</v>
      </c>
      <c r="N39" s="174">
        <f t="shared" si="29"/>
        <v>0.184</v>
      </c>
      <c r="O39" s="174">
        <f t="shared" si="30"/>
        <v>8.577</v>
      </c>
      <c r="P39" s="175">
        <f t="shared" si="31"/>
        <v>0</v>
      </c>
      <c r="Q39" s="176">
        <f t="shared" si="32"/>
        <v>71</v>
      </c>
      <c r="R39" s="177">
        <f t="shared" si="33"/>
        <v>23.747826326439963</v>
      </c>
      <c r="S39" s="162">
        <f t="shared" si="34"/>
        <v>10</v>
      </c>
      <c r="T39" s="162">
        <f t="shared" si="35"/>
        <v>466</v>
      </c>
      <c r="U39" t="s">
        <v>160</v>
      </c>
      <c r="V39" s="5" t="s">
        <v>235</v>
      </c>
      <c r="W39" t="s">
        <v>160</v>
      </c>
      <c r="X39" s="5" t="s">
        <v>235</v>
      </c>
      <c r="Y39" t="s">
        <v>853</v>
      </c>
      <c r="Z39" t="s">
        <v>709</v>
      </c>
      <c r="AA39" t="s">
        <v>49</v>
      </c>
      <c r="AB39">
        <v>514</v>
      </c>
      <c r="AC39" s="1">
        <v>5433.2539999999999</v>
      </c>
      <c r="AD39" s="1">
        <v>2751.8919999999998</v>
      </c>
      <c r="AE39" s="29">
        <v>1.974</v>
      </c>
      <c r="AF39">
        <v>2.1</v>
      </c>
      <c r="AG39">
        <v>8.157</v>
      </c>
      <c r="AH39">
        <v>374.006012</v>
      </c>
      <c r="AI39">
        <v>6.1982470000000003</v>
      </c>
      <c r="AJ39">
        <v>139.018236</v>
      </c>
      <c r="AK39">
        <v>899</v>
      </c>
      <c r="AL39">
        <v>10</v>
      </c>
      <c r="AM39">
        <v>466</v>
      </c>
      <c r="AN39">
        <v>71</v>
      </c>
      <c r="AO39">
        <v>14.527183000000001</v>
      </c>
      <c r="AP39">
        <v>87.8</v>
      </c>
      <c r="AQ39">
        <v>0</v>
      </c>
      <c r="AR39">
        <v>39</v>
      </c>
      <c r="AS39">
        <v>16101</v>
      </c>
      <c r="AT39">
        <v>0.184</v>
      </c>
      <c r="AU39">
        <v>8.577</v>
      </c>
      <c r="AV39">
        <v>32481</v>
      </c>
      <c r="AW39">
        <v>0</v>
      </c>
      <c r="AX39">
        <v>0.42</v>
      </c>
      <c r="AY39">
        <v>0.94</v>
      </c>
      <c r="AZ39" t="s">
        <v>71</v>
      </c>
      <c r="BA39" t="s">
        <v>823</v>
      </c>
      <c r="BB39">
        <v>5</v>
      </c>
      <c r="BC39" t="s">
        <v>854</v>
      </c>
      <c r="BD39">
        <v>9</v>
      </c>
      <c r="BE39">
        <v>106204.26199999999</v>
      </c>
      <c r="BF39">
        <v>5.1158530718851944E-2</v>
      </c>
      <c r="BG39">
        <v>4.8089018875720826E-2</v>
      </c>
      <c r="BH39">
        <v>719527.946</v>
      </c>
      <c r="BI39">
        <v>7.5511368671704101E-3</v>
      </c>
      <c r="BJ39">
        <v>7.0980686551401851E-3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7" t="str">
        <f t="shared" si="20"/>
        <v>삼환교통</v>
      </c>
      <c r="B40" s="157" t="str">
        <f t="shared" si="21"/>
        <v>23</v>
      </c>
      <c r="C40" s="158" t="str">
        <f t="shared" si="22"/>
        <v>70바3192</v>
      </c>
      <c r="D40" s="132" t="str">
        <f t="shared" si="23"/>
        <v>대형</v>
      </c>
      <c r="E40" s="128" t="str">
        <f t="shared" si="16"/>
        <v>A</v>
      </c>
      <c r="F40" s="178">
        <f t="shared" si="17"/>
        <v>0.9647619047619046</v>
      </c>
      <c r="G40" s="179">
        <f t="shared" si="18"/>
        <v>2.0259999999999998</v>
      </c>
      <c r="H40" s="180">
        <f t="shared" si="19"/>
        <v>2.1</v>
      </c>
      <c r="I40" s="181">
        <f t="shared" si="24"/>
        <v>6036.8490000000002</v>
      </c>
      <c r="J40" s="182">
        <f t="shared" si="25"/>
        <v>2.4256958805865775E-2</v>
      </c>
      <c r="K40" s="182">
        <f t="shared" si="26"/>
        <v>0.39130774533901669</v>
      </c>
      <c r="L40" s="182">
        <f t="shared" si="27"/>
        <v>0.23770679041334311</v>
      </c>
      <c r="M40" s="183">
        <f t="shared" si="28"/>
        <v>11.044</v>
      </c>
      <c r="N40" s="184">
        <f t="shared" si="29"/>
        <v>0.315</v>
      </c>
      <c r="O40" s="184">
        <f t="shared" si="30"/>
        <v>26.867999999999999</v>
      </c>
      <c r="P40" s="185">
        <f t="shared" si="31"/>
        <v>0.22666666666666666</v>
      </c>
      <c r="Q40" s="186">
        <f t="shared" si="32"/>
        <v>88</v>
      </c>
      <c r="R40" s="187">
        <f t="shared" si="33"/>
        <v>25.389762688355002</v>
      </c>
      <c r="S40" s="159">
        <f t="shared" si="34"/>
        <v>19</v>
      </c>
      <c r="T40" s="159">
        <f t="shared" si="35"/>
        <v>1622</v>
      </c>
      <c r="U40" t="s">
        <v>160</v>
      </c>
      <c r="V40" t="s">
        <v>235</v>
      </c>
      <c r="W40" s="4" t="s">
        <v>160</v>
      </c>
      <c r="X40" s="4" t="s">
        <v>235</v>
      </c>
      <c r="Y40" s="4" t="s">
        <v>855</v>
      </c>
      <c r="Z40" s="4" t="s">
        <v>709</v>
      </c>
      <c r="AA40" s="4" t="s">
        <v>49</v>
      </c>
      <c r="AB40" s="4">
        <v>514</v>
      </c>
      <c r="AC40" s="4">
        <v>6036.8490000000002</v>
      </c>
      <c r="AD40" s="4">
        <v>2979.431</v>
      </c>
      <c r="AE40" s="4">
        <v>2.0259999999999998</v>
      </c>
      <c r="AF40" s="4">
        <v>2.1</v>
      </c>
      <c r="AG40" s="4">
        <v>11.044</v>
      </c>
      <c r="AH40" s="4">
        <v>406.83212099999997</v>
      </c>
      <c r="AI40" s="4">
        <v>9.8685100000000006</v>
      </c>
      <c r="AJ40" s="4">
        <v>159.19656000000001</v>
      </c>
      <c r="AK40" s="4">
        <v>1435</v>
      </c>
      <c r="AL40" s="4">
        <v>19</v>
      </c>
      <c r="AM40" s="4">
        <v>1622</v>
      </c>
      <c r="AN40" s="4">
        <v>88</v>
      </c>
      <c r="AO40" s="4">
        <v>14.838673</v>
      </c>
      <c r="AP40" s="4">
        <v>2427</v>
      </c>
      <c r="AQ40" s="4">
        <v>13.6</v>
      </c>
      <c r="AR40" s="4">
        <v>77</v>
      </c>
      <c r="AS40" s="4">
        <v>18596</v>
      </c>
      <c r="AT40" s="4">
        <v>0.315</v>
      </c>
      <c r="AU40" s="4">
        <v>26.867999999999999</v>
      </c>
      <c r="AV40" s="4">
        <v>45560</v>
      </c>
      <c r="AW40" s="4">
        <v>0</v>
      </c>
      <c r="AX40" s="4">
        <v>0.48</v>
      </c>
      <c r="AY40">
        <v>0.9647619047619046</v>
      </c>
      <c r="AZ40" t="s">
        <v>69</v>
      </c>
      <c r="BA40" t="s">
        <v>823</v>
      </c>
      <c r="BB40">
        <v>3</v>
      </c>
      <c r="BC40" t="s">
        <v>856</v>
      </c>
      <c r="BD40">
        <v>10</v>
      </c>
      <c r="BE40">
        <v>106204.26199999999</v>
      </c>
      <c r="BF40">
        <v>5.6841871374239204E-2</v>
      </c>
      <c r="BG40">
        <v>5.4838872097242197E-2</v>
      </c>
      <c r="BH40">
        <v>719527.946</v>
      </c>
      <c r="BI40">
        <v>8.3900132490475916E-3</v>
      </c>
      <c r="BJ40">
        <v>8.0943651631287701E-3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60" t="str">
        <f t="shared" si="20"/>
        <v>삼환교통</v>
      </c>
      <c r="B41" s="160" t="str">
        <f t="shared" si="21"/>
        <v>23</v>
      </c>
      <c r="C41" s="161" t="str">
        <f t="shared" si="22"/>
        <v>72아1008</v>
      </c>
      <c r="D41" s="149" t="str">
        <f t="shared" si="23"/>
        <v>대형</v>
      </c>
      <c r="E41" s="145" t="str">
        <f t="shared" si="16"/>
        <v>A</v>
      </c>
      <c r="F41" s="168">
        <f t="shared" si="17"/>
        <v>0.95227272727272727</v>
      </c>
      <c r="G41" s="169">
        <f t="shared" si="18"/>
        <v>2.0950000000000002</v>
      </c>
      <c r="H41" s="170">
        <f t="shared" si="19"/>
        <v>2.2000000000000002</v>
      </c>
      <c r="I41" s="171">
        <f t="shared" si="24"/>
        <v>6146.0640000000003</v>
      </c>
      <c r="J41" s="172">
        <f t="shared" si="25"/>
        <v>3.1838889389087938E-2</v>
      </c>
      <c r="K41" s="172">
        <f t="shared" si="26"/>
        <v>0.37795340231821528</v>
      </c>
      <c r="L41" s="172">
        <f t="shared" si="27"/>
        <v>0.14968929708509379</v>
      </c>
      <c r="M41" s="173">
        <f t="shared" si="28"/>
        <v>11.429</v>
      </c>
      <c r="N41" s="174">
        <f t="shared" si="29"/>
        <v>0.21199999999999999</v>
      </c>
      <c r="O41" s="174">
        <f t="shared" si="30"/>
        <v>15.929</v>
      </c>
      <c r="P41" s="175">
        <f t="shared" si="31"/>
        <v>0.105</v>
      </c>
      <c r="Q41" s="176">
        <f t="shared" si="32"/>
        <v>83</v>
      </c>
      <c r="R41" s="177">
        <f t="shared" si="33"/>
        <v>25.23560265144998</v>
      </c>
      <c r="S41" s="162">
        <f t="shared" si="34"/>
        <v>13</v>
      </c>
      <c r="T41" s="162">
        <f t="shared" si="35"/>
        <v>979</v>
      </c>
      <c r="U41" t="s">
        <v>160</v>
      </c>
      <c r="V41" t="s">
        <v>235</v>
      </c>
      <c r="W41" t="s">
        <v>160</v>
      </c>
      <c r="X41" s="4" t="s">
        <v>235</v>
      </c>
      <c r="Y41" s="4" t="s">
        <v>857</v>
      </c>
      <c r="Z41" s="4" t="s">
        <v>709</v>
      </c>
      <c r="AA41" s="4" t="s">
        <v>49</v>
      </c>
      <c r="AB41" s="4">
        <v>514</v>
      </c>
      <c r="AC41" s="4">
        <v>6146.0640000000003</v>
      </c>
      <c r="AD41" s="4">
        <v>2933.2930000000001</v>
      </c>
      <c r="AE41" s="4">
        <v>2.0950000000000002</v>
      </c>
      <c r="AF41" s="4">
        <v>2.2000000000000002</v>
      </c>
      <c r="AG41" s="4">
        <v>11.429</v>
      </c>
      <c r="AH41" s="4">
        <v>412.646837</v>
      </c>
      <c r="AI41" s="4">
        <v>13.138216999999999</v>
      </c>
      <c r="AJ41" s="4">
        <v>155.961276</v>
      </c>
      <c r="AK41" s="4">
        <v>920</v>
      </c>
      <c r="AL41" s="4">
        <v>13</v>
      </c>
      <c r="AM41" s="4">
        <v>979</v>
      </c>
      <c r="AN41" s="4">
        <v>83</v>
      </c>
      <c r="AO41" s="4">
        <v>14.894247</v>
      </c>
      <c r="AP41" s="4">
        <v>699.7</v>
      </c>
      <c r="AQ41" s="4">
        <v>6.3</v>
      </c>
      <c r="AR41" s="4">
        <v>52</v>
      </c>
      <c r="AS41" s="4">
        <v>13837</v>
      </c>
      <c r="AT41" s="4">
        <v>0.21199999999999999</v>
      </c>
      <c r="AU41" s="4">
        <v>15.929</v>
      </c>
      <c r="AV41" s="4">
        <v>50407</v>
      </c>
      <c r="AW41" s="4">
        <v>0</v>
      </c>
      <c r="AX41" s="4">
        <v>0.51</v>
      </c>
      <c r="AY41">
        <v>0.95227272727272727</v>
      </c>
      <c r="AZ41" t="s">
        <v>69</v>
      </c>
      <c r="BA41" t="s">
        <v>823</v>
      </c>
      <c r="BB41">
        <v>5</v>
      </c>
      <c r="BC41" t="s">
        <v>858</v>
      </c>
      <c r="BD41">
        <v>8</v>
      </c>
      <c r="BE41">
        <v>106204.26199999999</v>
      </c>
      <c r="BF41">
        <v>5.7870219935241406E-2</v>
      </c>
      <c r="BG41">
        <v>5.5108232165604884E-2</v>
      </c>
      <c r="BH41">
        <v>719527.946</v>
      </c>
      <c r="BI41">
        <v>8.5418002652533527E-3</v>
      </c>
      <c r="BJ41">
        <v>8.134123434411715E-3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7" t="str">
        <f t="shared" si="20"/>
        <v>삼환교통</v>
      </c>
      <c r="B42" s="157" t="str">
        <f t="shared" si="21"/>
        <v>23</v>
      </c>
      <c r="C42" s="158" t="str">
        <f t="shared" si="22"/>
        <v>72아1009</v>
      </c>
      <c r="D42" s="132" t="str">
        <f t="shared" si="23"/>
        <v>대형</v>
      </c>
      <c r="E42" s="128" t="str">
        <f t="shared" si="16"/>
        <v>C</v>
      </c>
      <c r="F42" s="178">
        <f t="shared" si="17"/>
        <v>0.87565217391304351</v>
      </c>
      <c r="G42" s="179">
        <f t="shared" si="18"/>
        <v>2.0139999999999998</v>
      </c>
      <c r="H42" s="180">
        <f t="shared" si="19"/>
        <v>2.2999999999999998</v>
      </c>
      <c r="I42" s="181">
        <f t="shared" si="24"/>
        <v>6192.3860000000004</v>
      </c>
      <c r="J42" s="182">
        <f t="shared" si="25"/>
        <v>3.2291879134100365E-2</v>
      </c>
      <c r="K42" s="182">
        <f t="shared" si="26"/>
        <v>0.36404494436192963</v>
      </c>
      <c r="L42" s="182">
        <f t="shared" si="27"/>
        <v>9.2694479962973877E-2</v>
      </c>
      <c r="M42" s="183">
        <f t="shared" si="28"/>
        <v>8.5239999999999991</v>
      </c>
      <c r="N42" s="184">
        <f t="shared" si="29"/>
        <v>4.8000000000000001E-2</v>
      </c>
      <c r="O42" s="184">
        <f t="shared" si="30"/>
        <v>11.32</v>
      </c>
      <c r="P42" s="185">
        <f t="shared" si="31"/>
        <v>0</v>
      </c>
      <c r="Q42" s="186">
        <f t="shared" si="32"/>
        <v>80</v>
      </c>
      <c r="R42" s="187">
        <f t="shared" si="33"/>
        <v>24.242977130451472</v>
      </c>
      <c r="S42" s="159">
        <f t="shared" si="34"/>
        <v>3</v>
      </c>
      <c r="T42" s="159">
        <f t="shared" si="35"/>
        <v>701</v>
      </c>
      <c r="U42" t="s">
        <v>160</v>
      </c>
      <c r="V42" t="s">
        <v>235</v>
      </c>
      <c r="W42" t="s">
        <v>160</v>
      </c>
      <c r="X42" s="4" t="s">
        <v>235</v>
      </c>
      <c r="Y42" s="4" t="s">
        <v>859</v>
      </c>
      <c r="Z42" s="4" t="s">
        <v>709</v>
      </c>
      <c r="AA42" s="4" t="s">
        <v>49</v>
      </c>
      <c r="AB42" s="4">
        <v>514</v>
      </c>
      <c r="AC42" s="4">
        <v>6192.3860000000004</v>
      </c>
      <c r="AD42" s="4">
        <v>3073.9079999999999</v>
      </c>
      <c r="AE42" s="4">
        <v>2.0139999999999998</v>
      </c>
      <c r="AF42" s="4">
        <v>2.2999999999999998</v>
      </c>
      <c r="AG42" s="4">
        <v>8.5239999999999991</v>
      </c>
      <c r="AH42" s="4">
        <v>423.13347399999998</v>
      </c>
      <c r="AI42" s="4">
        <v>13.663774999999999</v>
      </c>
      <c r="AJ42" s="4">
        <v>154.039602</v>
      </c>
      <c r="AK42" s="4">
        <v>574</v>
      </c>
      <c r="AL42" s="4">
        <v>3</v>
      </c>
      <c r="AM42" s="4">
        <v>701</v>
      </c>
      <c r="AN42" s="4">
        <v>80</v>
      </c>
      <c r="AO42" s="4">
        <v>14.634592</v>
      </c>
      <c r="AP42" s="4">
        <v>119.9</v>
      </c>
      <c r="AQ42" s="4">
        <v>0</v>
      </c>
      <c r="AR42" s="4">
        <v>34</v>
      </c>
      <c r="AS42" s="4">
        <v>9563</v>
      </c>
      <c r="AT42" s="4">
        <v>4.8000000000000001E-2</v>
      </c>
      <c r="AU42" s="4">
        <v>11.32</v>
      </c>
      <c r="AV42" s="4">
        <v>50621</v>
      </c>
      <c r="AW42" s="4">
        <v>0</v>
      </c>
      <c r="AX42" s="4">
        <v>0.43</v>
      </c>
      <c r="AY42">
        <v>0.87565217391304351</v>
      </c>
      <c r="AZ42" t="s">
        <v>72</v>
      </c>
      <c r="BA42" t="s">
        <v>823</v>
      </c>
      <c r="BB42">
        <v>3</v>
      </c>
      <c r="BC42" t="s">
        <v>860</v>
      </c>
      <c r="BD42">
        <v>9</v>
      </c>
      <c r="BE42">
        <v>106204.26199999999</v>
      </c>
      <c r="BF42">
        <v>5.83063794558452E-2</v>
      </c>
      <c r="BG42">
        <v>5.1056107923509668E-2</v>
      </c>
      <c r="BH42">
        <v>719527.946</v>
      </c>
      <c r="BI42">
        <v>8.6061785847578471E-3</v>
      </c>
      <c r="BJ42">
        <v>7.536018986827089E-3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60" t="str">
        <f t="shared" si="20"/>
        <v>삼환교통</v>
      </c>
      <c r="B43" s="160" t="str">
        <f t="shared" si="21"/>
        <v>23</v>
      </c>
      <c r="C43" s="161" t="str">
        <f t="shared" si="22"/>
        <v>72아1010</v>
      </c>
      <c r="D43" s="149" t="str">
        <f t="shared" si="23"/>
        <v>대형</v>
      </c>
      <c r="E43" s="145" t="str">
        <f t="shared" si="16"/>
        <v>B</v>
      </c>
      <c r="F43" s="168">
        <f t="shared" si="17"/>
        <v>0.90523809523809518</v>
      </c>
      <c r="G43" s="169">
        <f t="shared" si="18"/>
        <v>1.901</v>
      </c>
      <c r="H43" s="170">
        <f t="shared" si="19"/>
        <v>2.1</v>
      </c>
      <c r="I43" s="171">
        <f t="shared" si="24"/>
        <v>5812.0450000000001</v>
      </c>
      <c r="J43" s="172">
        <f t="shared" si="25"/>
        <v>2.0917931927695654E-2</v>
      </c>
      <c r="K43" s="172">
        <f t="shared" si="26"/>
        <v>0.38628450763368882</v>
      </c>
      <c r="L43" s="172">
        <f t="shared" si="27"/>
        <v>0.16827123671616445</v>
      </c>
      <c r="M43" s="173">
        <f t="shared" si="28"/>
        <v>8.7110000000000003</v>
      </c>
      <c r="N43" s="174">
        <f t="shared" si="29"/>
        <v>5.1999999999999998E-2</v>
      </c>
      <c r="O43" s="174">
        <f t="shared" si="30"/>
        <v>9.7729999999999997</v>
      </c>
      <c r="P43" s="175">
        <f t="shared" si="31"/>
        <v>0.11666666666666667</v>
      </c>
      <c r="Q43" s="176">
        <f t="shared" si="32"/>
        <v>83</v>
      </c>
      <c r="R43" s="177">
        <f t="shared" si="33"/>
        <v>24.280612323058133</v>
      </c>
      <c r="S43" s="162">
        <f t="shared" si="34"/>
        <v>3</v>
      </c>
      <c r="T43" s="162">
        <f t="shared" si="35"/>
        <v>568</v>
      </c>
      <c r="U43" t="s">
        <v>160</v>
      </c>
      <c r="V43" t="s">
        <v>235</v>
      </c>
      <c r="W43" s="4" t="s">
        <v>160</v>
      </c>
      <c r="X43" s="4" t="s">
        <v>235</v>
      </c>
      <c r="Y43" s="4" t="s">
        <v>861</v>
      </c>
      <c r="Z43" s="4" t="s">
        <v>709</v>
      </c>
      <c r="AA43" s="4" t="s">
        <v>49</v>
      </c>
      <c r="AB43" s="4">
        <v>514</v>
      </c>
      <c r="AC43" s="4">
        <v>5812.0450000000001</v>
      </c>
      <c r="AD43" s="4">
        <v>3057.317</v>
      </c>
      <c r="AE43" s="4">
        <v>1.901</v>
      </c>
      <c r="AF43" s="4">
        <v>2.1</v>
      </c>
      <c r="AG43" s="4">
        <v>8.7110000000000003</v>
      </c>
      <c r="AH43" s="4">
        <v>403.79684900000001</v>
      </c>
      <c r="AI43" s="4">
        <v>8.4465950000000003</v>
      </c>
      <c r="AJ43" s="4">
        <v>155.980467</v>
      </c>
      <c r="AK43" s="4">
        <v>978</v>
      </c>
      <c r="AL43" s="4">
        <v>3</v>
      </c>
      <c r="AM43" s="4">
        <v>568</v>
      </c>
      <c r="AN43" s="4">
        <v>83</v>
      </c>
      <c r="AO43" s="4">
        <v>14.393487</v>
      </c>
      <c r="AP43" s="4">
        <v>231.9</v>
      </c>
      <c r="AQ43" s="4">
        <v>7</v>
      </c>
      <c r="AR43" s="4">
        <v>99</v>
      </c>
      <c r="AS43" s="4">
        <v>26248</v>
      </c>
      <c r="AT43" s="4">
        <v>5.1999999999999998E-2</v>
      </c>
      <c r="AU43" s="4">
        <v>9.7729999999999997</v>
      </c>
      <c r="AV43" s="4">
        <v>45724</v>
      </c>
      <c r="AW43" s="4">
        <v>0</v>
      </c>
      <c r="AX43" s="4">
        <v>0.41</v>
      </c>
      <c r="AY43">
        <v>0.90523809523809518</v>
      </c>
      <c r="AZ43" t="s">
        <v>71</v>
      </c>
      <c r="BA43" t="s">
        <v>823</v>
      </c>
      <c r="BB43">
        <v>9</v>
      </c>
      <c r="BC43" t="s">
        <v>862</v>
      </c>
      <c r="BD43">
        <v>10</v>
      </c>
      <c r="BE43">
        <v>106204.26199999999</v>
      </c>
      <c r="BF43">
        <v>5.4725157828411829E-2</v>
      </c>
      <c r="BG43">
        <v>4.9539297634195657E-2</v>
      </c>
      <c r="BH43">
        <v>719527.946</v>
      </c>
      <c r="BI43">
        <v>8.0775806308988028E-3</v>
      </c>
      <c r="BJ43">
        <v>7.3121337044469636E-3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7" t="str">
        <f t="shared" si="20"/>
        <v>삼환교통</v>
      </c>
      <c r="B44" s="157" t="str">
        <f t="shared" si="21"/>
        <v>23</v>
      </c>
      <c r="C44" s="158" t="str">
        <f t="shared" si="22"/>
        <v>72아1011</v>
      </c>
      <c r="D44" s="132" t="str">
        <f t="shared" si="23"/>
        <v>대형</v>
      </c>
      <c r="E44" s="128" t="str">
        <f t="shared" si="16"/>
        <v>F</v>
      </c>
      <c r="F44" s="178">
        <f t="shared" si="17"/>
        <v>0.79909090909090907</v>
      </c>
      <c r="G44" s="179">
        <f t="shared" si="18"/>
        <v>1.758</v>
      </c>
      <c r="H44" s="180">
        <f t="shared" si="19"/>
        <v>2.2000000000000002</v>
      </c>
      <c r="I44" s="181">
        <f t="shared" si="24"/>
        <v>5093.3900000000003</v>
      </c>
      <c r="J44" s="182">
        <f t="shared" si="25"/>
        <v>2.3551884475435502E-2</v>
      </c>
      <c r="K44" s="182">
        <f t="shared" si="26"/>
        <v>0.35366083960444922</v>
      </c>
      <c r="L44" s="182">
        <f t="shared" si="27"/>
        <v>7.8336824786635229E-2</v>
      </c>
      <c r="M44" s="183">
        <f t="shared" si="28"/>
        <v>10.586</v>
      </c>
      <c r="N44" s="184">
        <f t="shared" si="29"/>
        <v>0.94199999999999995</v>
      </c>
      <c r="O44" s="184">
        <f t="shared" si="30"/>
        <v>2.0219999999999998</v>
      </c>
      <c r="P44" s="185">
        <f t="shared" si="31"/>
        <v>0</v>
      </c>
      <c r="Q44" s="186">
        <f t="shared" si="32"/>
        <v>73</v>
      </c>
      <c r="R44" s="187">
        <f t="shared" si="33"/>
        <v>23.971609734405348</v>
      </c>
      <c r="S44" s="159">
        <f t="shared" si="34"/>
        <v>48</v>
      </c>
      <c r="T44" s="159">
        <f t="shared" si="35"/>
        <v>103</v>
      </c>
      <c r="U44" t="s">
        <v>160</v>
      </c>
      <c r="V44" t="s">
        <v>235</v>
      </c>
      <c r="W44" t="s">
        <v>160</v>
      </c>
      <c r="X44" s="4" t="s">
        <v>235</v>
      </c>
      <c r="Y44" s="4" t="s">
        <v>863</v>
      </c>
      <c r="Z44" s="4" t="s">
        <v>709</v>
      </c>
      <c r="AA44" s="4" t="s">
        <v>49</v>
      </c>
      <c r="AB44" s="4">
        <v>514</v>
      </c>
      <c r="AC44" s="4">
        <v>5093.3900000000003</v>
      </c>
      <c r="AD44" s="4">
        <v>2896.5650000000001</v>
      </c>
      <c r="AE44" s="4">
        <v>1.758</v>
      </c>
      <c r="AF44" s="4">
        <v>2.2000000000000002</v>
      </c>
      <c r="AG44" s="4">
        <v>10.586</v>
      </c>
      <c r="AH44" s="4">
        <v>341.16934500000002</v>
      </c>
      <c r="AI44" s="4">
        <v>8.0351809999999997</v>
      </c>
      <c r="AJ44" s="4">
        <v>120.658237</v>
      </c>
      <c r="AK44" s="4">
        <v>399</v>
      </c>
      <c r="AL44" s="4">
        <v>48</v>
      </c>
      <c r="AM44" s="4">
        <v>103</v>
      </c>
      <c r="AN44" s="4">
        <v>73</v>
      </c>
      <c r="AO44" s="4">
        <v>14.929213000000001</v>
      </c>
      <c r="AP44" s="4">
        <v>67.900000000000006</v>
      </c>
      <c r="AQ44" s="4">
        <v>0</v>
      </c>
      <c r="AR44" s="4">
        <v>17</v>
      </c>
      <c r="AS44" s="4">
        <v>3729</v>
      </c>
      <c r="AT44" s="4">
        <v>0.94199999999999995</v>
      </c>
      <c r="AU44" s="4">
        <v>2.0219999999999998</v>
      </c>
      <c r="AV44" s="4">
        <v>41050</v>
      </c>
      <c r="AW44" s="4">
        <v>0</v>
      </c>
      <c r="AX44" s="4">
        <v>0.43</v>
      </c>
      <c r="AY44">
        <v>0.79909090909090907</v>
      </c>
      <c r="AZ44" t="s">
        <v>73</v>
      </c>
      <c r="BA44" t="s">
        <v>823</v>
      </c>
      <c r="BB44">
        <v>1</v>
      </c>
      <c r="BC44" t="s">
        <v>864</v>
      </c>
      <c r="BD44">
        <v>6</v>
      </c>
      <c r="BE44">
        <v>106204.26199999999</v>
      </c>
      <c r="BF44">
        <v>4.795843315591234E-2</v>
      </c>
      <c r="BG44">
        <v>3.8323147949133586E-2</v>
      </c>
      <c r="BH44">
        <v>719527.946</v>
      </c>
      <c r="BI44">
        <v>7.0787938513231846E-3</v>
      </c>
      <c r="BJ44">
        <v>5.656599813920981E-3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60" t="str">
        <f t="shared" si="20"/>
        <v>삼환교통</v>
      </c>
      <c r="B45" s="160" t="str">
        <f t="shared" si="21"/>
        <v>4</v>
      </c>
      <c r="C45" s="161" t="str">
        <f t="shared" si="22"/>
        <v>72아1204</v>
      </c>
      <c r="D45" s="149" t="str">
        <f t="shared" si="23"/>
        <v>중형</v>
      </c>
      <c r="E45" s="145" t="str">
        <f t="shared" si="16"/>
        <v>B</v>
      </c>
      <c r="F45" s="168">
        <f t="shared" si="17"/>
        <v>0.92068965517241375</v>
      </c>
      <c r="G45" s="169">
        <f t="shared" si="18"/>
        <v>2.67</v>
      </c>
      <c r="H45" s="170">
        <f t="shared" si="19"/>
        <v>2.9</v>
      </c>
      <c r="I45" s="171">
        <f t="shared" si="24"/>
        <v>6101.3450000000003</v>
      </c>
      <c r="J45" s="172">
        <f t="shared" si="25"/>
        <v>2.2054674900102867E-2</v>
      </c>
      <c r="K45" s="172">
        <f t="shared" si="26"/>
        <v>0.32080722660540972</v>
      </c>
      <c r="L45" s="172">
        <f t="shared" si="27"/>
        <v>0.1760267613124647</v>
      </c>
      <c r="M45" s="173">
        <f t="shared" si="28"/>
        <v>8.8699999999999992</v>
      </c>
      <c r="N45" s="174">
        <f t="shared" si="29"/>
        <v>0.22900000000000001</v>
      </c>
      <c r="O45" s="174">
        <f t="shared" si="30"/>
        <v>8.3919999999999995</v>
      </c>
      <c r="P45" s="175">
        <f t="shared" si="31"/>
        <v>0</v>
      </c>
      <c r="Q45" s="176">
        <f t="shared" si="32"/>
        <v>72</v>
      </c>
      <c r="R45" s="177">
        <f t="shared" si="33"/>
        <v>23.936900202407397</v>
      </c>
      <c r="S45" s="162">
        <f t="shared" si="34"/>
        <v>14</v>
      </c>
      <c r="T45" s="162">
        <f t="shared" si="35"/>
        <v>512</v>
      </c>
      <c r="U45" t="s">
        <v>160</v>
      </c>
      <c r="V45" t="s">
        <v>236</v>
      </c>
      <c r="W45" t="s">
        <v>160</v>
      </c>
      <c r="X45" s="4" t="s">
        <v>236</v>
      </c>
      <c r="Y45" s="4" t="s">
        <v>865</v>
      </c>
      <c r="Z45" s="4" t="s">
        <v>776</v>
      </c>
      <c r="AA45" s="4" t="s">
        <v>49</v>
      </c>
      <c r="AB45" s="4">
        <v>514</v>
      </c>
      <c r="AC45" s="4">
        <v>6101.3450000000003</v>
      </c>
      <c r="AD45" s="4">
        <v>2285.4580000000001</v>
      </c>
      <c r="AE45" s="4">
        <v>2.67</v>
      </c>
      <c r="AF45" s="4">
        <v>2.9</v>
      </c>
      <c r="AG45" s="4">
        <v>8.8699999999999992</v>
      </c>
      <c r="AH45" s="4">
        <v>387.88325099999997</v>
      </c>
      <c r="AI45" s="4">
        <v>8.5546389999999999</v>
      </c>
      <c r="AJ45" s="4">
        <v>124.43575</v>
      </c>
      <c r="AK45" s="4">
        <v>1074</v>
      </c>
      <c r="AL45" s="4">
        <v>14</v>
      </c>
      <c r="AM45" s="4">
        <v>512</v>
      </c>
      <c r="AN45" s="4">
        <v>72</v>
      </c>
      <c r="AO45" s="4">
        <v>15.729849</v>
      </c>
      <c r="AP45" s="4">
        <v>115.4</v>
      </c>
      <c r="AQ45" s="4">
        <v>0</v>
      </c>
      <c r="AR45" s="4">
        <v>23</v>
      </c>
      <c r="AS45" s="4">
        <v>8505</v>
      </c>
      <c r="AT45" s="4">
        <v>0.22900000000000001</v>
      </c>
      <c r="AU45" s="4">
        <v>8.3919999999999995</v>
      </c>
      <c r="AV45" s="4">
        <v>46020</v>
      </c>
      <c r="AW45" s="4">
        <v>0</v>
      </c>
      <c r="AX45" s="4">
        <v>0.59</v>
      </c>
      <c r="AY45">
        <v>0.92068965517241375</v>
      </c>
      <c r="AZ45" t="s">
        <v>71</v>
      </c>
      <c r="BA45" t="s">
        <v>313</v>
      </c>
      <c r="BB45">
        <v>7</v>
      </c>
      <c r="BC45" t="s">
        <v>866</v>
      </c>
      <c r="BD45">
        <v>11</v>
      </c>
      <c r="BE45">
        <v>138897.40899999999</v>
      </c>
      <c r="BF45">
        <v>4.3926989307626327E-2</v>
      </c>
      <c r="BG45">
        <v>4.0443124638400788E-2</v>
      </c>
      <c r="BH45">
        <v>719527.946</v>
      </c>
      <c r="BI45">
        <v>8.4796497952839764E-3</v>
      </c>
      <c r="BJ45">
        <v>7.8071258460028327E-3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7" t="str">
        <f t="shared" si="20"/>
        <v>삼환교통</v>
      </c>
      <c r="B46" s="157" t="str">
        <f t="shared" si="21"/>
        <v>4</v>
      </c>
      <c r="C46" s="158" t="str">
        <f t="shared" si="22"/>
        <v>72아1205</v>
      </c>
      <c r="D46" s="132" t="str">
        <f t="shared" si="23"/>
        <v>중형</v>
      </c>
      <c r="E46" s="128" t="str">
        <f t="shared" si="16"/>
        <v>C</v>
      </c>
      <c r="F46" s="178">
        <f t="shared" si="17"/>
        <v>0.87965517241379321</v>
      </c>
      <c r="G46" s="179">
        <f t="shared" si="18"/>
        <v>2.5510000000000002</v>
      </c>
      <c r="H46" s="180">
        <f t="shared" si="19"/>
        <v>2.9</v>
      </c>
      <c r="I46" s="181">
        <f t="shared" si="24"/>
        <v>5924.3770000000004</v>
      </c>
      <c r="J46" s="182">
        <f t="shared" si="25"/>
        <v>4.0686753533313746E-2</v>
      </c>
      <c r="K46" s="182">
        <f t="shared" si="26"/>
        <v>0.31477375554502457</v>
      </c>
      <c r="L46" s="182">
        <f t="shared" si="27"/>
        <v>0.16980688433568625</v>
      </c>
      <c r="M46" s="183">
        <f t="shared" si="28"/>
        <v>9.4130000000000003</v>
      </c>
      <c r="N46" s="184">
        <f t="shared" si="29"/>
        <v>0.219</v>
      </c>
      <c r="O46" s="184">
        <f t="shared" si="30"/>
        <v>9.6210000000000004</v>
      </c>
      <c r="P46" s="185">
        <f t="shared" si="31"/>
        <v>0</v>
      </c>
      <c r="Q46" s="186">
        <f t="shared" si="32"/>
        <v>70</v>
      </c>
      <c r="R46" s="187">
        <f t="shared" si="33"/>
        <v>24.920019357635255</v>
      </c>
      <c r="S46" s="159">
        <f t="shared" si="34"/>
        <v>13</v>
      </c>
      <c r="T46" s="159">
        <f t="shared" si="35"/>
        <v>570</v>
      </c>
      <c r="U46" t="s">
        <v>160</v>
      </c>
      <c r="V46" t="s">
        <v>236</v>
      </c>
      <c r="W46" s="4" t="s">
        <v>160</v>
      </c>
      <c r="X46" s="4" t="s">
        <v>236</v>
      </c>
      <c r="Y46" s="4" t="s">
        <v>867</v>
      </c>
      <c r="Z46" s="4" t="s">
        <v>776</v>
      </c>
      <c r="AA46" s="4" t="s">
        <v>49</v>
      </c>
      <c r="AB46" s="4">
        <v>514</v>
      </c>
      <c r="AC46" s="4">
        <v>5924.3770000000004</v>
      </c>
      <c r="AD46" s="4">
        <v>2322.6779999999999</v>
      </c>
      <c r="AE46" s="4">
        <v>2.5510000000000002</v>
      </c>
      <c r="AF46" s="4">
        <v>2.9</v>
      </c>
      <c r="AG46" s="4">
        <v>9.4130000000000003</v>
      </c>
      <c r="AH46" s="4">
        <v>368.84574700000002</v>
      </c>
      <c r="AI46" s="4">
        <v>15.007135999999999</v>
      </c>
      <c r="AJ46" s="4">
        <v>116.10296099999999</v>
      </c>
      <c r="AK46" s="4">
        <v>1006</v>
      </c>
      <c r="AL46" s="4">
        <v>13</v>
      </c>
      <c r="AM46" s="4">
        <v>570</v>
      </c>
      <c r="AN46" s="4">
        <v>70</v>
      </c>
      <c r="AO46" s="4">
        <v>16.061935999999999</v>
      </c>
      <c r="AP46" s="4">
        <v>92.7</v>
      </c>
      <c r="AQ46" s="4">
        <v>0</v>
      </c>
      <c r="AR46" s="4">
        <v>23</v>
      </c>
      <c r="AS46" s="4">
        <v>6551</v>
      </c>
      <c r="AT46" s="4">
        <v>0.219</v>
      </c>
      <c r="AU46" s="4">
        <v>9.6210000000000004</v>
      </c>
      <c r="AV46" s="4">
        <v>46723</v>
      </c>
      <c r="AW46" s="4">
        <v>0</v>
      </c>
      <c r="AX46" s="4">
        <v>0.56000000000000005</v>
      </c>
      <c r="AY46">
        <v>0.87965517241379321</v>
      </c>
      <c r="AZ46" t="s">
        <v>72</v>
      </c>
      <c r="BA46" t="s">
        <v>313</v>
      </c>
      <c r="BB46">
        <v>4</v>
      </c>
      <c r="BC46" t="s">
        <v>868</v>
      </c>
      <c r="BD46">
        <v>10</v>
      </c>
      <c r="BE46">
        <v>138897.40899999999</v>
      </c>
      <c r="BF46">
        <v>4.2652897866510969E-2</v>
      </c>
      <c r="BG46">
        <v>3.7519842226713618E-2</v>
      </c>
      <c r="BH46">
        <v>719527.946</v>
      </c>
      <c r="BI46">
        <v>8.2336996539672976E-3</v>
      </c>
      <c r="BJ46">
        <v>7.2428164887139929E-3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60" t="str">
        <f t="shared" si="20"/>
        <v>삼환교통</v>
      </c>
      <c r="B47" s="160" t="str">
        <f t="shared" si="21"/>
        <v>4</v>
      </c>
      <c r="C47" s="161" t="str">
        <f t="shared" si="22"/>
        <v>72아1207</v>
      </c>
      <c r="D47" s="149" t="str">
        <f t="shared" si="23"/>
        <v>중형</v>
      </c>
      <c r="E47" s="145" t="str">
        <f t="shared" si="16"/>
        <v>C</v>
      </c>
      <c r="F47" s="168">
        <f t="shared" si="17"/>
        <v>0.89310344827586208</v>
      </c>
      <c r="G47" s="169">
        <f t="shared" si="18"/>
        <v>2.59</v>
      </c>
      <c r="H47" s="170">
        <f t="shared" si="19"/>
        <v>2.9</v>
      </c>
      <c r="I47" s="171">
        <f t="shared" si="24"/>
        <v>5414.5860000000002</v>
      </c>
      <c r="J47" s="172">
        <f t="shared" si="25"/>
        <v>3.420463891795273E-2</v>
      </c>
      <c r="K47" s="172">
        <f t="shared" si="26"/>
        <v>0.33057656067755564</v>
      </c>
      <c r="L47" s="172">
        <f t="shared" si="27"/>
        <v>0.23695255740697441</v>
      </c>
      <c r="M47" s="173">
        <f t="shared" si="28"/>
        <v>10.372999999999999</v>
      </c>
      <c r="N47" s="174">
        <f t="shared" si="29"/>
        <v>0.16600000000000001</v>
      </c>
      <c r="O47" s="174">
        <f t="shared" si="30"/>
        <v>16.824999999999999</v>
      </c>
      <c r="P47" s="175">
        <f t="shared" si="31"/>
        <v>0</v>
      </c>
      <c r="Q47" s="176">
        <f t="shared" si="32"/>
        <v>69</v>
      </c>
      <c r="R47" s="177">
        <f t="shared" si="33"/>
        <v>24.583003716939253</v>
      </c>
      <c r="S47" s="162">
        <f t="shared" si="34"/>
        <v>9</v>
      </c>
      <c r="T47" s="162">
        <f t="shared" si="35"/>
        <v>911</v>
      </c>
      <c r="U47" t="s">
        <v>160</v>
      </c>
      <c r="V47" t="s">
        <v>236</v>
      </c>
      <c r="W47" t="s">
        <v>160</v>
      </c>
      <c r="X47" s="4" t="s">
        <v>236</v>
      </c>
      <c r="Y47" s="4" t="s">
        <v>869</v>
      </c>
      <c r="Z47" s="4" t="s">
        <v>776</v>
      </c>
      <c r="AA47" s="4" t="s">
        <v>49</v>
      </c>
      <c r="AB47" s="4">
        <v>514</v>
      </c>
      <c r="AC47" s="4">
        <v>5414.5860000000002</v>
      </c>
      <c r="AD47" s="4">
        <v>2090.9690000000001</v>
      </c>
      <c r="AE47" s="4">
        <v>2.59</v>
      </c>
      <c r="AF47" s="4">
        <v>2.9</v>
      </c>
      <c r="AG47" s="4">
        <v>10.372999999999999</v>
      </c>
      <c r="AH47" s="4">
        <v>346.742412</v>
      </c>
      <c r="AI47" s="4">
        <v>11.860199</v>
      </c>
      <c r="AJ47" s="4">
        <v>114.624914</v>
      </c>
      <c r="AK47" s="4">
        <v>1283</v>
      </c>
      <c r="AL47" s="4">
        <v>9</v>
      </c>
      <c r="AM47" s="4">
        <v>911</v>
      </c>
      <c r="AN47" s="4">
        <v>69</v>
      </c>
      <c r="AO47" s="4">
        <v>15.615586</v>
      </c>
      <c r="AP47" s="4">
        <v>91.8</v>
      </c>
      <c r="AQ47" s="4">
        <v>0</v>
      </c>
      <c r="AR47" s="4">
        <v>22</v>
      </c>
      <c r="AS47" s="4">
        <v>12069</v>
      </c>
      <c r="AT47" s="4">
        <v>0.16600000000000001</v>
      </c>
      <c r="AU47" s="4">
        <v>16.824999999999999</v>
      </c>
      <c r="AV47" s="4">
        <v>42979</v>
      </c>
      <c r="AW47" s="4">
        <v>0</v>
      </c>
      <c r="AX47" s="4">
        <v>0.61</v>
      </c>
      <c r="AY47">
        <v>0.89310344827586208</v>
      </c>
      <c r="AZ47" t="s">
        <v>72</v>
      </c>
      <c r="BA47" t="s">
        <v>313</v>
      </c>
      <c r="BB47">
        <v>2</v>
      </c>
      <c r="BC47" t="s">
        <v>870</v>
      </c>
      <c r="BD47">
        <v>8</v>
      </c>
      <c r="BE47">
        <v>138897.40899999999</v>
      </c>
      <c r="BF47">
        <v>3.8982627818493008E-2</v>
      </c>
      <c r="BG47">
        <v>3.4815519327550649E-2</v>
      </c>
      <c r="BH47">
        <v>719527.946</v>
      </c>
      <c r="BI47">
        <v>7.5251920791968799E-3</v>
      </c>
      <c r="BJ47">
        <v>6.7207749948689378E-3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7" t="str">
        <f t="shared" si="20"/>
        <v>삼환교통</v>
      </c>
      <c r="B48" s="157" t="str">
        <f t="shared" si="21"/>
        <v>4</v>
      </c>
      <c r="C48" s="158" t="str">
        <f t="shared" si="22"/>
        <v>72아1211</v>
      </c>
      <c r="D48" s="132" t="str">
        <f t="shared" si="23"/>
        <v>중형</v>
      </c>
      <c r="E48" s="128" t="str">
        <f t="shared" si="16"/>
        <v>A</v>
      </c>
      <c r="F48" s="178">
        <f t="shared" si="17"/>
        <v>0.95</v>
      </c>
      <c r="G48" s="179">
        <f t="shared" si="18"/>
        <v>2.7549999999999999</v>
      </c>
      <c r="H48" s="180">
        <f t="shared" si="19"/>
        <v>2.9</v>
      </c>
      <c r="I48" s="181">
        <f t="shared" si="24"/>
        <v>5687.0889999999999</v>
      </c>
      <c r="J48" s="182">
        <f t="shared" si="25"/>
        <v>2.4751591065850186E-2</v>
      </c>
      <c r="K48" s="182">
        <f t="shared" si="26"/>
        <v>0.32243544173501987</v>
      </c>
      <c r="L48" s="182">
        <f t="shared" si="27"/>
        <v>0.25021588373243325</v>
      </c>
      <c r="M48" s="183">
        <f t="shared" si="28"/>
        <v>8.6630000000000003</v>
      </c>
      <c r="N48" s="184">
        <f t="shared" si="29"/>
        <v>0.246</v>
      </c>
      <c r="O48" s="184">
        <f t="shared" si="30"/>
        <v>7.9130000000000003</v>
      </c>
      <c r="P48" s="185">
        <f t="shared" si="31"/>
        <v>0</v>
      </c>
      <c r="Q48" s="186">
        <f t="shared" si="32"/>
        <v>72</v>
      </c>
      <c r="R48" s="187">
        <f t="shared" si="33"/>
        <v>24.374856748525655</v>
      </c>
      <c r="S48" s="159">
        <f t="shared" si="34"/>
        <v>14</v>
      </c>
      <c r="T48" s="159">
        <f t="shared" si="35"/>
        <v>450</v>
      </c>
      <c r="U48" t="s">
        <v>160</v>
      </c>
      <c r="V48" t="s">
        <v>236</v>
      </c>
      <c r="W48" t="s">
        <v>160</v>
      </c>
      <c r="X48" s="4" t="s">
        <v>236</v>
      </c>
      <c r="Y48" s="4" t="s">
        <v>871</v>
      </c>
      <c r="Z48" s="4" t="s">
        <v>776</v>
      </c>
      <c r="AA48" s="4" t="s">
        <v>49</v>
      </c>
      <c r="AB48" s="4">
        <v>514</v>
      </c>
      <c r="AC48" s="4">
        <v>5687.0889999999999</v>
      </c>
      <c r="AD48" s="4">
        <v>2064.547</v>
      </c>
      <c r="AE48" s="4">
        <v>2.7549999999999999</v>
      </c>
      <c r="AF48" s="4">
        <v>2.9</v>
      </c>
      <c r="AG48" s="4">
        <v>8.6630000000000003</v>
      </c>
      <c r="AH48" s="4">
        <v>357.40381200000002</v>
      </c>
      <c r="AI48" s="4">
        <v>8.8463130000000003</v>
      </c>
      <c r="AJ48" s="4">
        <v>115.239656</v>
      </c>
      <c r="AK48" s="4">
        <v>1423</v>
      </c>
      <c r="AL48" s="4">
        <v>14</v>
      </c>
      <c r="AM48" s="4">
        <v>450</v>
      </c>
      <c r="AN48" s="4">
        <v>72</v>
      </c>
      <c r="AO48" s="4">
        <v>15.912222</v>
      </c>
      <c r="AP48" s="4">
        <v>8.9</v>
      </c>
      <c r="AQ48" s="4">
        <v>0</v>
      </c>
      <c r="AR48" s="4">
        <v>44</v>
      </c>
      <c r="AS48" s="4">
        <v>26300</v>
      </c>
      <c r="AT48" s="4">
        <v>0.246</v>
      </c>
      <c r="AU48" s="4">
        <v>7.9130000000000003</v>
      </c>
      <c r="AV48" s="4">
        <v>46786</v>
      </c>
      <c r="AW48" s="4">
        <v>0</v>
      </c>
      <c r="AX48" s="4">
        <v>0.59</v>
      </c>
      <c r="AY48">
        <v>0.95</v>
      </c>
      <c r="AZ48" t="s">
        <v>69</v>
      </c>
      <c r="BA48" t="s">
        <v>313</v>
      </c>
      <c r="BB48">
        <v>7</v>
      </c>
      <c r="BC48" t="s">
        <v>872</v>
      </c>
      <c r="BD48">
        <v>7</v>
      </c>
      <c r="BE48">
        <v>138897.40899999999</v>
      </c>
      <c r="BF48">
        <v>4.0944529066053351E-2</v>
      </c>
      <c r="BG48">
        <v>3.8897302612750678E-2</v>
      </c>
      <c r="BH48">
        <v>719527.946</v>
      </c>
      <c r="BI48">
        <v>7.9039167715662297E-3</v>
      </c>
      <c r="BJ48">
        <v>7.5087209329879178E-3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57" t="str">
        <f t="shared" ref="A49:A112" si="36">W49</f>
        <v>삼환교통</v>
      </c>
      <c r="B49" s="157" t="str">
        <f t="shared" ref="B49:B112" si="37">V49</f>
        <v>4</v>
      </c>
      <c r="C49" s="158" t="str">
        <f t="shared" ref="C49:C112" si="38">Y49</f>
        <v>72아1212</v>
      </c>
      <c r="D49" s="132" t="str">
        <f t="shared" ref="D49:D112" si="39">Z49</f>
        <v>중형</v>
      </c>
      <c r="E49" s="128" t="str">
        <f t="shared" ref="E49:E112" si="40">AZ49</f>
        <v>A</v>
      </c>
      <c r="F49" s="178">
        <f t="shared" ref="F49:F112" si="41">G49/H49</f>
        <v>0.97000000000000008</v>
      </c>
      <c r="G49" s="179">
        <f t="shared" ref="G49:G112" si="42">AE49</f>
        <v>2.8130000000000002</v>
      </c>
      <c r="H49" s="180">
        <f t="shared" ref="H49:H112" si="43">AF49</f>
        <v>2.9</v>
      </c>
      <c r="I49" s="181">
        <f t="shared" ref="I49:I112" si="44">AC49</f>
        <v>6318.7550000000001</v>
      </c>
      <c r="J49" s="182">
        <f t="shared" ref="J49:J112" si="45">AI49/AH49</f>
        <v>2.2667413516646893E-2</v>
      </c>
      <c r="K49" s="182">
        <f t="shared" ref="K49:K112" si="46">AJ49/AH49</f>
        <v>0.30769618343466326</v>
      </c>
      <c r="L49" s="182">
        <f t="shared" ref="L49:L112" si="47">AK49/AC49</f>
        <v>0.27426288881274868</v>
      </c>
      <c r="M49" s="183">
        <f t="shared" ref="M49:M112" si="48">AG49</f>
        <v>7.8810000000000002</v>
      </c>
      <c r="N49" s="184">
        <f t="shared" ref="N49:N112" si="49">IF(AW49=0,AT49,"속도계이상")</f>
        <v>0.222</v>
      </c>
      <c r="O49" s="184">
        <f t="shared" ref="O49:O112" si="50">IF(AW49=0,AU49,"속도계이상")</f>
        <v>6.3780000000000001</v>
      </c>
      <c r="P49" s="185">
        <f t="shared" ref="P49:P112" si="51">AQ49/60</f>
        <v>0</v>
      </c>
      <c r="Q49" s="186">
        <f t="shared" ref="Q49:Q112" si="52">AN49</f>
        <v>68</v>
      </c>
      <c r="R49" s="187">
        <f t="shared" ref="R49:R112" si="53">AC49/(AH49-AI49-AJ49)</f>
        <v>24.914034573693456</v>
      </c>
      <c r="S49" s="159">
        <f t="shared" ref="S49:S112" si="54">IF(AW49=0,AL49,"속도계이상")</f>
        <v>14</v>
      </c>
      <c r="T49" s="159">
        <f t="shared" ref="T49:T112" si="55">IF(AW49=0,AM49,"속도계이상")</f>
        <v>403</v>
      </c>
      <c r="U49" t="s">
        <v>160</v>
      </c>
      <c r="V49" t="s">
        <v>236</v>
      </c>
      <c r="W49" t="s">
        <v>160</v>
      </c>
      <c r="X49" s="4" t="s">
        <v>236</v>
      </c>
      <c r="Y49" s="4" t="s">
        <v>873</v>
      </c>
      <c r="Z49" s="4" t="s">
        <v>776</v>
      </c>
      <c r="AA49" s="4" t="s">
        <v>49</v>
      </c>
      <c r="AB49" s="4">
        <v>514</v>
      </c>
      <c r="AC49" s="4">
        <v>6318.7550000000001</v>
      </c>
      <c r="AD49" s="4">
        <v>2246.462</v>
      </c>
      <c r="AE49" s="4">
        <v>2.8130000000000002</v>
      </c>
      <c r="AF49" s="4">
        <v>2.9</v>
      </c>
      <c r="AG49" s="4">
        <v>7.8810000000000002</v>
      </c>
      <c r="AH49" s="4">
        <v>378.74630000000002</v>
      </c>
      <c r="AI49" s="4">
        <v>8.5851989999999994</v>
      </c>
      <c r="AJ49" s="4">
        <v>116.538791</v>
      </c>
      <c r="AK49" s="4">
        <v>1733</v>
      </c>
      <c r="AL49" s="4">
        <v>14</v>
      </c>
      <c r="AM49" s="4">
        <v>403</v>
      </c>
      <c r="AN49" s="4">
        <v>68</v>
      </c>
      <c r="AO49" s="4">
        <v>16.683344000000002</v>
      </c>
      <c r="AP49" s="4">
        <v>379.2</v>
      </c>
      <c r="AQ49" s="4">
        <v>0</v>
      </c>
      <c r="AR49" s="4">
        <v>14</v>
      </c>
      <c r="AS49" s="4">
        <v>3433</v>
      </c>
      <c r="AT49" s="4">
        <v>0.222</v>
      </c>
      <c r="AU49" s="4">
        <v>6.3780000000000001</v>
      </c>
      <c r="AV49" s="4">
        <v>51592</v>
      </c>
      <c r="AW49" s="4">
        <v>0</v>
      </c>
      <c r="AX49" s="4">
        <v>0.56000000000000005</v>
      </c>
      <c r="AY49">
        <v>0.97000000000000008</v>
      </c>
      <c r="AZ49" t="s">
        <v>69</v>
      </c>
      <c r="BA49" t="s">
        <v>313</v>
      </c>
      <c r="BB49">
        <v>4</v>
      </c>
      <c r="BC49" t="s">
        <v>874</v>
      </c>
      <c r="BD49">
        <v>12</v>
      </c>
      <c r="BE49">
        <v>138897.40899999999</v>
      </c>
      <c r="BF49">
        <v>4.5492245287311307E-2</v>
      </c>
      <c r="BG49">
        <v>4.4127477928691969E-2</v>
      </c>
      <c r="BH49">
        <v>719527.946</v>
      </c>
      <c r="BI49">
        <v>8.7818062316095229E-3</v>
      </c>
      <c r="BJ49">
        <v>8.5183520446612381E-3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7" t="str">
        <f t="shared" si="36"/>
        <v>삼환교통</v>
      </c>
      <c r="B50" s="157" t="str">
        <f t="shared" si="37"/>
        <v>4</v>
      </c>
      <c r="C50" s="158" t="str">
        <f t="shared" si="38"/>
        <v>72아1213</v>
      </c>
      <c r="D50" s="132" t="str">
        <f t="shared" si="39"/>
        <v>중형</v>
      </c>
      <c r="E50" s="128" t="str">
        <f t="shared" si="40"/>
        <v>A</v>
      </c>
      <c r="F50" s="178">
        <f t="shared" si="41"/>
        <v>0.95758620689655183</v>
      </c>
      <c r="G50" s="179">
        <f t="shared" si="42"/>
        <v>2.7770000000000001</v>
      </c>
      <c r="H50" s="180">
        <f t="shared" si="43"/>
        <v>2.9</v>
      </c>
      <c r="I50" s="181">
        <f t="shared" si="44"/>
        <v>6088.8959999999997</v>
      </c>
      <c r="J50" s="182">
        <f t="shared" si="45"/>
        <v>1.4323775144299907E-2</v>
      </c>
      <c r="K50" s="182">
        <f t="shared" si="46"/>
        <v>0.30095663436719772</v>
      </c>
      <c r="L50" s="182">
        <f t="shared" si="47"/>
        <v>0.2677004172841842</v>
      </c>
      <c r="M50" s="183">
        <f t="shared" si="48"/>
        <v>7.3949999999999996</v>
      </c>
      <c r="N50" s="184">
        <f t="shared" si="49"/>
        <v>0.246</v>
      </c>
      <c r="O50" s="184">
        <f t="shared" si="50"/>
        <v>4.8780000000000001</v>
      </c>
      <c r="P50" s="185">
        <f t="shared" si="51"/>
        <v>0</v>
      </c>
      <c r="Q50" s="186">
        <f t="shared" si="52"/>
        <v>66</v>
      </c>
      <c r="R50" s="187">
        <f t="shared" si="53"/>
        <v>23.796361415962011</v>
      </c>
      <c r="S50" s="159">
        <f t="shared" si="54"/>
        <v>15</v>
      </c>
      <c r="T50" s="159">
        <f t="shared" si="55"/>
        <v>297</v>
      </c>
      <c r="U50" t="s">
        <v>160</v>
      </c>
      <c r="V50" t="s">
        <v>236</v>
      </c>
      <c r="W50" t="s">
        <v>160</v>
      </c>
      <c r="X50" s="4" t="s">
        <v>236</v>
      </c>
      <c r="Y50" s="4" t="s">
        <v>875</v>
      </c>
      <c r="Z50" s="4" t="s">
        <v>776</v>
      </c>
      <c r="AA50" s="4" t="s">
        <v>49</v>
      </c>
      <c r="AB50" s="4">
        <v>514</v>
      </c>
      <c r="AC50" s="4">
        <v>6088.8959999999997</v>
      </c>
      <c r="AD50" s="4">
        <v>2192.4189999999999</v>
      </c>
      <c r="AE50" s="4">
        <v>2.7770000000000001</v>
      </c>
      <c r="AF50" s="4">
        <v>2.9</v>
      </c>
      <c r="AG50" s="4">
        <v>7.3949999999999996</v>
      </c>
      <c r="AH50" s="4">
        <v>373.69324399999999</v>
      </c>
      <c r="AI50" s="4">
        <v>5.3526980000000002</v>
      </c>
      <c r="AJ50" s="4">
        <v>112.465461</v>
      </c>
      <c r="AK50" s="4">
        <v>1630</v>
      </c>
      <c r="AL50" s="4">
        <v>15</v>
      </c>
      <c r="AM50" s="4">
        <v>297</v>
      </c>
      <c r="AN50" s="4">
        <v>66</v>
      </c>
      <c r="AO50" s="4">
        <v>16.293834</v>
      </c>
      <c r="AP50" s="4">
        <v>7</v>
      </c>
      <c r="AQ50" s="4">
        <v>0</v>
      </c>
      <c r="AR50" s="4">
        <v>3</v>
      </c>
      <c r="AS50" s="4">
        <v>775</v>
      </c>
      <c r="AT50" s="4">
        <v>0.246</v>
      </c>
      <c r="AU50" s="4">
        <v>4.8780000000000001</v>
      </c>
      <c r="AV50" s="4">
        <v>48593</v>
      </c>
      <c r="AW50" s="4">
        <v>0</v>
      </c>
      <c r="AX50" s="4">
        <v>0.56000000000000005</v>
      </c>
      <c r="AY50">
        <v>0.95758620689655183</v>
      </c>
      <c r="AZ50" t="s">
        <v>69</v>
      </c>
      <c r="BA50" t="s">
        <v>313</v>
      </c>
      <c r="BB50">
        <v>5</v>
      </c>
      <c r="BC50" t="s">
        <v>876</v>
      </c>
      <c r="BD50">
        <v>11</v>
      </c>
      <c r="BE50">
        <v>138897.40899999999</v>
      </c>
      <c r="BF50">
        <v>4.383736200579523E-2</v>
      </c>
      <c r="BG50">
        <v>4.197805320348047E-2</v>
      </c>
      <c r="BH50">
        <v>719527.946</v>
      </c>
      <c r="BI50">
        <v>8.4623481740346458E-3</v>
      </c>
      <c r="BJ50">
        <v>8.1034278894117975E-3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57" t="str">
        <f t="shared" si="36"/>
        <v>삼환교통</v>
      </c>
      <c r="B51" s="157" t="str">
        <f t="shared" si="37"/>
        <v>4</v>
      </c>
      <c r="C51" s="158" t="str">
        <f t="shared" si="38"/>
        <v>72아1215</v>
      </c>
      <c r="D51" s="132" t="str">
        <f t="shared" si="39"/>
        <v>중형</v>
      </c>
      <c r="E51" s="128" t="str">
        <f t="shared" si="40"/>
        <v>C</v>
      </c>
      <c r="F51" s="178">
        <f t="shared" si="41"/>
        <v>0.88758620689655165</v>
      </c>
      <c r="G51" s="179">
        <f t="shared" si="42"/>
        <v>2.5739999999999998</v>
      </c>
      <c r="H51" s="180">
        <f t="shared" si="43"/>
        <v>2.9</v>
      </c>
      <c r="I51" s="181">
        <f t="shared" si="44"/>
        <v>5584.42</v>
      </c>
      <c r="J51" s="182">
        <f t="shared" si="45"/>
        <v>2.7289272233289797E-2</v>
      </c>
      <c r="K51" s="182">
        <f t="shared" si="46"/>
        <v>0.3157467208217386</v>
      </c>
      <c r="L51" s="182">
        <f t="shared" si="47"/>
        <v>0.18086032211044298</v>
      </c>
      <c r="M51" s="183">
        <f t="shared" si="48"/>
        <v>8.8339999999999996</v>
      </c>
      <c r="N51" s="184">
        <f t="shared" si="49"/>
        <v>0.376</v>
      </c>
      <c r="O51" s="184">
        <f t="shared" si="50"/>
        <v>18.443999999999999</v>
      </c>
      <c r="P51" s="185">
        <f t="shared" si="51"/>
        <v>0</v>
      </c>
      <c r="Q51" s="186">
        <f t="shared" si="52"/>
        <v>66</v>
      </c>
      <c r="R51" s="187">
        <f t="shared" si="53"/>
        <v>24.261824237528611</v>
      </c>
      <c r="S51" s="159">
        <f t="shared" si="54"/>
        <v>21</v>
      </c>
      <c r="T51" s="159">
        <f t="shared" si="55"/>
        <v>1030</v>
      </c>
      <c r="U51" t="s">
        <v>160</v>
      </c>
      <c r="V51" t="s">
        <v>236</v>
      </c>
      <c r="W51" t="s">
        <v>160</v>
      </c>
      <c r="X51" s="4" t="s">
        <v>236</v>
      </c>
      <c r="Y51" s="4" t="s">
        <v>877</v>
      </c>
      <c r="Z51" s="4" t="s">
        <v>776</v>
      </c>
      <c r="AA51" s="4" t="s">
        <v>49</v>
      </c>
      <c r="AB51" s="4">
        <v>514</v>
      </c>
      <c r="AC51" s="4">
        <v>5584.42</v>
      </c>
      <c r="AD51" s="4">
        <v>2169.4029999999998</v>
      </c>
      <c r="AE51" s="4">
        <v>2.5739999999999998</v>
      </c>
      <c r="AF51" s="4">
        <v>2.9</v>
      </c>
      <c r="AG51" s="4">
        <v>8.8339999999999996</v>
      </c>
      <c r="AH51" s="4">
        <v>350.358812</v>
      </c>
      <c r="AI51" s="4">
        <v>9.5610370000000007</v>
      </c>
      <c r="AJ51" s="4">
        <v>110.624646</v>
      </c>
      <c r="AK51" s="4">
        <v>1010</v>
      </c>
      <c r="AL51" s="4">
        <v>21</v>
      </c>
      <c r="AM51" s="4">
        <v>1030</v>
      </c>
      <c r="AN51" s="4">
        <v>66</v>
      </c>
      <c r="AO51" s="4">
        <v>15.939145</v>
      </c>
      <c r="AP51" s="4">
        <v>78.099999999999994</v>
      </c>
      <c r="AQ51" s="4">
        <v>0</v>
      </c>
      <c r="AR51" s="4">
        <v>21</v>
      </c>
      <c r="AS51" s="4">
        <v>6335</v>
      </c>
      <c r="AT51" s="4">
        <v>0.376</v>
      </c>
      <c r="AU51" s="4">
        <v>18.443999999999999</v>
      </c>
      <c r="AV51" s="4">
        <v>44911</v>
      </c>
      <c r="AW51" s="4">
        <v>0</v>
      </c>
      <c r="AX51" s="4">
        <v>0.56000000000000005</v>
      </c>
      <c r="AY51">
        <v>0.88758620689655165</v>
      </c>
      <c r="AZ51" t="s">
        <v>72</v>
      </c>
      <c r="BA51" t="s">
        <v>313</v>
      </c>
      <c r="BB51">
        <v>3</v>
      </c>
      <c r="BC51" t="s">
        <v>878</v>
      </c>
      <c r="BD51">
        <v>12</v>
      </c>
      <c r="BE51">
        <v>138897.40899999999</v>
      </c>
      <c r="BF51">
        <v>4.0205357610378467E-2</v>
      </c>
      <c r="BG51">
        <v>3.5685720858315229E-2</v>
      </c>
      <c r="BH51">
        <v>719527.946</v>
      </c>
      <c r="BI51">
        <v>7.7612273867122324E-3</v>
      </c>
      <c r="BJ51">
        <v>6.8887583770335468E-3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57" t="str">
        <f t="shared" si="36"/>
        <v>삼환교통</v>
      </c>
      <c r="B52" s="157" t="str">
        <f t="shared" si="37"/>
        <v>4</v>
      </c>
      <c r="C52" s="158" t="str">
        <f t="shared" si="38"/>
        <v>72아1216</v>
      </c>
      <c r="D52" s="132" t="str">
        <f t="shared" si="39"/>
        <v>중형</v>
      </c>
      <c r="E52" s="128" t="str">
        <f t="shared" si="40"/>
        <v>B</v>
      </c>
      <c r="F52" s="178">
        <f t="shared" si="41"/>
        <v>0.92241379310344829</v>
      </c>
      <c r="G52" s="179">
        <f t="shared" si="42"/>
        <v>2.6749999999999998</v>
      </c>
      <c r="H52" s="180">
        <f t="shared" si="43"/>
        <v>2.9</v>
      </c>
      <c r="I52" s="181">
        <f t="shared" si="44"/>
        <v>6001.3019999999997</v>
      </c>
      <c r="J52" s="182">
        <f t="shared" si="45"/>
        <v>2.7059495249822672E-2</v>
      </c>
      <c r="K52" s="182">
        <f t="shared" si="46"/>
        <v>0.307524120810654</v>
      </c>
      <c r="L52" s="182">
        <f t="shared" si="47"/>
        <v>0.24244738891660511</v>
      </c>
      <c r="M52" s="183">
        <f t="shared" si="48"/>
        <v>8.1869999999999994</v>
      </c>
      <c r="N52" s="184">
        <f t="shared" si="49"/>
        <v>0.33300000000000002</v>
      </c>
      <c r="O52" s="184">
        <f t="shared" si="50"/>
        <v>5.3659999999999997</v>
      </c>
      <c r="P52" s="185">
        <f t="shared" si="51"/>
        <v>0</v>
      </c>
      <c r="Q52" s="186">
        <f t="shared" si="52"/>
        <v>65</v>
      </c>
      <c r="R52" s="187">
        <f t="shared" si="53"/>
        <v>22.948792291576162</v>
      </c>
      <c r="S52" s="159">
        <f t="shared" si="54"/>
        <v>20</v>
      </c>
      <c r="T52" s="159">
        <f t="shared" si="55"/>
        <v>322</v>
      </c>
      <c r="U52" t="s">
        <v>160</v>
      </c>
      <c r="V52" t="s">
        <v>236</v>
      </c>
      <c r="W52" t="s">
        <v>160</v>
      </c>
      <c r="X52" s="4" t="s">
        <v>236</v>
      </c>
      <c r="Y52" s="4" t="s">
        <v>879</v>
      </c>
      <c r="Z52" s="4" t="s">
        <v>776</v>
      </c>
      <c r="AA52" s="4" t="s">
        <v>49</v>
      </c>
      <c r="AB52" s="4">
        <v>514</v>
      </c>
      <c r="AC52" s="4">
        <v>6001.3019999999997</v>
      </c>
      <c r="AD52" s="4">
        <v>2243.819</v>
      </c>
      <c r="AE52" s="4">
        <v>2.6749999999999998</v>
      </c>
      <c r="AF52" s="4">
        <v>2.9</v>
      </c>
      <c r="AG52" s="4">
        <v>8.1869999999999994</v>
      </c>
      <c r="AH52" s="4">
        <v>392.99964399999999</v>
      </c>
      <c r="AI52" s="4">
        <v>10.634372000000001</v>
      </c>
      <c r="AJ52" s="4">
        <v>120.85687</v>
      </c>
      <c r="AK52" s="4">
        <v>1455</v>
      </c>
      <c r="AL52" s="4">
        <v>20</v>
      </c>
      <c r="AM52" s="4">
        <v>322</v>
      </c>
      <c r="AN52" s="4">
        <v>65</v>
      </c>
      <c r="AO52" s="4">
        <v>15.270502</v>
      </c>
      <c r="AP52" s="4">
        <v>18.7</v>
      </c>
      <c r="AQ52" s="4">
        <v>0</v>
      </c>
      <c r="AR52" s="4">
        <v>39</v>
      </c>
      <c r="AS52" s="4">
        <v>18360</v>
      </c>
      <c r="AT52" s="4">
        <v>0.33300000000000002</v>
      </c>
      <c r="AU52" s="4">
        <v>5.3659999999999997</v>
      </c>
      <c r="AV52" s="4">
        <v>48014</v>
      </c>
      <c r="AW52" s="4">
        <v>0</v>
      </c>
      <c r="AX52" s="4">
        <v>0.59</v>
      </c>
      <c r="AY52">
        <v>0.92241379310344829</v>
      </c>
      <c r="AZ52" t="s">
        <v>71</v>
      </c>
      <c r="BA52" t="s">
        <v>313</v>
      </c>
      <c r="BB52">
        <v>5</v>
      </c>
      <c r="BC52" t="s">
        <v>880</v>
      </c>
      <c r="BD52">
        <v>9</v>
      </c>
      <c r="BE52">
        <v>138897.40899999999</v>
      </c>
      <c r="BF52">
        <v>4.3206723892164185E-2</v>
      </c>
      <c r="BG52">
        <v>3.9854478072944552E-2</v>
      </c>
      <c r="BH52">
        <v>719527.946</v>
      </c>
      <c r="BI52">
        <v>8.3406100254513251E-3</v>
      </c>
      <c r="BJ52">
        <v>7.6934937303732055E-3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57" t="str">
        <f t="shared" si="36"/>
        <v>삼환교통</v>
      </c>
      <c r="B53" s="157" t="str">
        <f t="shared" si="37"/>
        <v>4</v>
      </c>
      <c r="C53" s="158" t="str">
        <f t="shared" si="38"/>
        <v>72아1217</v>
      </c>
      <c r="D53" s="132" t="str">
        <f t="shared" si="39"/>
        <v>중형</v>
      </c>
      <c r="E53" s="128" t="str">
        <f t="shared" si="40"/>
        <v>B</v>
      </c>
      <c r="F53" s="178">
        <f t="shared" si="41"/>
        <v>0.92551724137931046</v>
      </c>
      <c r="G53" s="179">
        <f t="shared" si="42"/>
        <v>2.6840000000000002</v>
      </c>
      <c r="H53" s="180">
        <f t="shared" si="43"/>
        <v>2.9</v>
      </c>
      <c r="I53" s="181">
        <f t="shared" si="44"/>
        <v>6111.7359999999999</v>
      </c>
      <c r="J53" s="182">
        <f t="shared" si="45"/>
        <v>3.7189724338319324E-2</v>
      </c>
      <c r="K53" s="182">
        <f t="shared" si="46"/>
        <v>0.31614607414130519</v>
      </c>
      <c r="L53" s="182">
        <f t="shared" si="47"/>
        <v>0.25917349833173425</v>
      </c>
      <c r="M53" s="183">
        <f t="shared" si="48"/>
        <v>9.0069999999999997</v>
      </c>
      <c r="N53" s="184">
        <f t="shared" si="49"/>
        <v>0.21299999999999999</v>
      </c>
      <c r="O53" s="184">
        <f t="shared" si="50"/>
        <v>10.962999999999999</v>
      </c>
      <c r="P53" s="185">
        <f t="shared" si="51"/>
        <v>0</v>
      </c>
      <c r="Q53" s="186">
        <f t="shared" si="52"/>
        <v>67</v>
      </c>
      <c r="R53" s="187">
        <f t="shared" si="53"/>
        <v>23.868832941699498</v>
      </c>
      <c r="S53" s="159">
        <f t="shared" si="54"/>
        <v>13</v>
      </c>
      <c r="T53" s="159">
        <f t="shared" si="55"/>
        <v>670</v>
      </c>
      <c r="U53" t="s">
        <v>160</v>
      </c>
      <c r="V53" t="s">
        <v>236</v>
      </c>
      <c r="W53" t="s">
        <v>160</v>
      </c>
      <c r="X53" s="4" t="s">
        <v>236</v>
      </c>
      <c r="Y53" s="4" t="s">
        <v>881</v>
      </c>
      <c r="Z53" s="4" t="s">
        <v>776</v>
      </c>
      <c r="AA53" s="4" t="s">
        <v>49</v>
      </c>
      <c r="AB53" s="4">
        <v>514</v>
      </c>
      <c r="AC53" s="4">
        <v>6111.7359999999999</v>
      </c>
      <c r="AD53" s="4">
        <v>2277.4349999999999</v>
      </c>
      <c r="AE53" s="4">
        <v>2.6840000000000002</v>
      </c>
      <c r="AF53" s="4">
        <v>2.9</v>
      </c>
      <c r="AG53" s="4">
        <v>9.0069999999999997</v>
      </c>
      <c r="AH53" s="4">
        <v>395.96297800000002</v>
      </c>
      <c r="AI53" s="4">
        <v>14.725754</v>
      </c>
      <c r="AJ53" s="4">
        <v>125.182141</v>
      </c>
      <c r="AK53" s="4">
        <v>1584</v>
      </c>
      <c r="AL53" s="4">
        <v>13</v>
      </c>
      <c r="AM53" s="4">
        <v>670</v>
      </c>
      <c r="AN53" s="4">
        <v>67</v>
      </c>
      <c r="AO53" s="4">
        <v>15.435119</v>
      </c>
      <c r="AP53" s="4">
        <v>79.400000000000006</v>
      </c>
      <c r="AQ53" s="4">
        <v>0</v>
      </c>
      <c r="AR53" s="4">
        <v>42</v>
      </c>
      <c r="AS53" s="4">
        <v>11271</v>
      </c>
      <c r="AT53" s="4">
        <v>0.21299999999999999</v>
      </c>
      <c r="AU53" s="4">
        <v>10.962999999999999</v>
      </c>
      <c r="AV53" s="4">
        <v>46478</v>
      </c>
      <c r="AW53" s="4">
        <v>0</v>
      </c>
      <c r="AX53" s="4">
        <v>0.6</v>
      </c>
      <c r="AY53">
        <v>0.92551724137931046</v>
      </c>
      <c r="AZ53" t="s">
        <v>71</v>
      </c>
      <c r="BA53" t="s">
        <v>313</v>
      </c>
      <c r="BB53">
        <v>4</v>
      </c>
      <c r="BC53" t="s">
        <v>882</v>
      </c>
      <c r="BD53">
        <v>12</v>
      </c>
      <c r="BE53">
        <v>138897.40899999999</v>
      </c>
      <c r="BF53">
        <v>4.400179991838437E-2</v>
      </c>
      <c r="BG53">
        <v>4.0724424476187474E-2</v>
      </c>
      <c r="BH53">
        <v>719527.946</v>
      </c>
      <c r="BI53">
        <v>8.4940912079598356E-3</v>
      </c>
      <c r="BJ53">
        <v>7.8614278628152418E-3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57" t="str">
        <f t="shared" si="36"/>
        <v>삼환교통</v>
      </c>
      <c r="B54" s="157" t="str">
        <f t="shared" si="37"/>
        <v>4</v>
      </c>
      <c r="C54" s="158" t="str">
        <f t="shared" si="38"/>
        <v>72아1218</v>
      </c>
      <c r="D54" s="132" t="str">
        <f t="shared" si="39"/>
        <v>중형</v>
      </c>
      <c r="E54" s="128" t="str">
        <f t="shared" si="40"/>
        <v>C</v>
      </c>
      <c r="F54" s="178">
        <f t="shared" si="41"/>
        <v>0.89724137931034476</v>
      </c>
      <c r="G54" s="179">
        <f t="shared" si="42"/>
        <v>2.6019999999999999</v>
      </c>
      <c r="H54" s="180">
        <f t="shared" si="43"/>
        <v>2.9</v>
      </c>
      <c r="I54" s="181">
        <f t="shared" si="44"/>
        <v>5556.7309999999998</v>
      </c>
      <c r="J54" s="182">
        <f t="shared" si="45"/>
        <v>1.9335764657232444E-2</v>
      </c>
      <c r="K54" s="182">
        <f t="shared" si="46"/>
        <v>0.30193397954559065</v>
      </c>
      <c r="L54" s="182">
        <f t="shared" si="47"/>
        <v>0.19507872524331302</v>
      </c>
      <c r="M54" s="183">
        <f t="shared" si="48"/>
        <v>8.4719999999999995</v>
      </c>
      <c r="N54" s="184">
        <f t="shared" si="49"/>
        <v>0.216</v>
      </c>
      <c r="O54" s="184">
        <f t="shared" si="50"/>
        <v>6.101</v>
      </c>
      <c r="P54" s="185">
        <f t="shared" si="51"/>
        <v>0</v>
      </c>
      <c r="Q54" s="186">
        <f t="shared" si="52"/>
        <v>69</v>
      </c>
      <c r="R54" s="187">
        <f t="shared" si="53"/>
        <v>23.965104704350075</v>
      </c>
      <c r="S54" s="159">
        <f t="shared" si="54"/>
        <v>12</v>
      </c>
      <c r="T54" s="159">
        <f t="shared" si="55"/>
        <v>339</v>
      </c>
      <c r="U54" t="s">
        <v>160</v>
      </c>
      <c r="V54" t="s">
        <v>236</v>
      </c>
      <c r="W54" t="s">
        <v>160</v>
      </c>
      <c r="X54" s="4" t="s">
        <v>236</v>
      </c>
      <c r="Y54" s="4" t="s">
        <v>883</v>
      </c>
      <c r="Z54" s="4" t="s">
        <v>776</v>
      </c>
      <c r="AA54" s="4" t="s">
        <v>49</v>
      </c>
      <c r="AB54" s="4">
        <v>514</v>
      </c>
      <c r="AC54" s="4">
        <v>5556.7309999999998</v>
      </c>
      <c r="AD54" s="4">
        <v>2135.373</v>
      </c>
      <c r="AE54" s="4">
        <v>2.6019999999999999</v>
      </c>
      <c r="AF54" s="4">
        <v>2.9</v>
      </c>
      <c r="AG54" s="4">
        <v>8.4719999999999995</v>
      </c>
      <c r="AH54" s="4">
        <v>341.619642</v>
      </c>
      <c r="AI54" s="4">
        <v>6.6054769999999996</v>
      </c>
      <c r="AJ54" s="4">
        <v>103.14657800000001</v>
      </c>
      <c r="AK54" s="4">
        <v>1084</v>
      </c>
      <c r="AL54" s="4">
        <v>12</v>
      </c>
      <c r="AM54" s="4">
        <v>339</v>
      </c>
      <c r="AN54" s="4">
        <v>69</v>
      </c>
      <c r="AO54" s="4">
        <v>16.265841000000002</v>
      </c>
      <c r="AP54" s="4">
        <v>30.4</v>
      </c>
      <c r="AQ54" s="4">
        <v>0</v>
      </c>
      <c r="AR54" s="4">
        <v>1</v>
      </c>
      <c r="AS54" s="4">
        <v>32</v>
      </c>
      <c r="AT54" s="4">
        <v>0.216</v>
      </c>
      <c r="AU54" s="4">
        <v>6.101</v>
      </c>
      <c r="AV54" s="4">
        <v>43680</v>
      </c>
      <c r="AW54" s="4">
        <v>0</v>
      </c>
      <c r="AX54" s="4">
        <v>0.56000000000000005</v>
      </c>
      <c r="AY54">
        <v>0.89724137931034476</v>
      </c>
      <c r="AZ54" t="s">
        <v>72</v>
      </c>
      <c r="BA54" t="s">
        <v>313</v>
      </c>
      <c r="BB54">
        <v>1</v>
      </c>
      <c r="BC54" t="s">
        <v>884</v>
      </c>
      <c r="BD54">
        <v>11</v>
      </c>
      <c r="BE54">
        <v>138897.40899999999</v>
      </c>
      <c r="BF54">
        <v>4.0006009039376685E-2</v>
      </c>
      <c r="BG54">
        <v>3.5895046731192454E-2</v>
      </c>
      <c r="BH54">
        <v>719527.946</v>
      </c>
      <c r="BI54">
        <v>7.7227452121783188E-3</v>
      </c>
      <c r="BJ54">
        <v>6.9291665662372355E-3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57" t="str">
        <f t="shared" si="36"/>
        <v>삼환교통</v>
      </c>
      <c r="B55" s="157" t="str">
        <f t="shared" si="37"/>
        <v>4</v>
      </c>
      <c r="C55" s="158" t="str">
        <f t="shared" si="38"/>
        <v>72아1219</v>
      </c>
      <c r="D55" s="132" t="str">
        <f t="shared" si="39"/>
        <v>중형</v>
      </c>
      <c r="E55" s="128" t="str">
        <f t="shared" si="40"/>
        <v>A</v>
      </c>
      <c r="F55" s="178">
        <f t="shared" si="41"/>
        <v>0.99448275862068969</v>
      </c>
      <c r="G55" s="179">
        <f t="shared" si="42"/>
        <v>2.8839999999999999</v>
      </c>
      <c r="H55" s="180">
        <f t="shared" si="43"/>
        <v>2.9</v>
      </c>
      <c r="I55" s="181">
        <f t="shared" si="44"/>
        <v>5945.1379999999999</v>
      </c>
      <c r="J55" s="182">
        <f t="shared" si="45"/>
        <v>2.4578471697414492E-2</v>
      </c>
      <c r="K55" s="182">
        <f t="shared" si="46"/>
        <v>0.30176751495181475</v>
      </c>
      <c r="L55" s="182">
        <f t="shared" si="47"/>
        <v>0.16568160402668533</v>
      </c>
      <c r="M55" s="183">
        <f t="shared" si="48"/>
        <v>7.3170000000000002</v>
      </c>
      <c r="N55" s="184">
        <f t="shared" si="49"/>
        <v>0.37</v>
      </c>
      <c r="O55" s="184">
        <f t="shared" si="50"/>
        <v>7.8890000000000002</v>
      </c>
      <c r="P55" s="185">
        <f t="shared" si="51"/>
        <v>0</v>
      </c>
      <c r="Q55" s="186">
        <f t="shared" si="52"/>
        <v>70</v>
      </c>
      <c r="R55" s="187">
        <f t="shared" si="53"/>
        <v>23.728578061585647</v>
      </c>
      <c r="S55" s="159">
        <f t="shared" si="54"/>
        <v>22</v>
      </c>
      <c r="T55" s="159">
        <f t="shared" si="55"/>
        <v>469</v>
      </c>
      <c r="U55" t="s">
        <v>160</v>
      </c>
      <c r="V55" t="s">
        <v>236</v>
      </c>
      <c r="W55" t="s">
        <v>160</v>
      </c>
      <c r="X55" s="4" t="s">
        <v>236</v>
      </c>
      <c r="Y55" s="4" t="s">
        <v>885</v>
      </c>
      <c r="Z55" s="4" t="s">
        <v>776</v>
      </c>
      <c r="AA55" s="4" t="s">
        <v>49</v>
      </c>
      <c r="AB55" s="4">
        <v>514</v>
      </c>
      <c r="AC55" s="4">
        <v>5945.1379999999999</v>
      </c>
      <c r="AD55" s="4">
        <v>2061.7049999999999</v>
      </c>
      <c r="AE55" s="4">
        <v>2.8839999999999999</v>
      </c>
      <c r="AF55" s="4">
        <v>2.9</v>
      </c>
      <c r="AG55" s="4">
        <v>7.3170000000000002</v>
      </c>
      <c r="AH55" s="4">
        <v>371.923247</v>
      </c>
      <c r="AI55" s="4">
        <v>9.1413049999999991</v>
      </c>
      <c r="AJ55" s="4">
        <v>112.234354</v>
      </c>
      <c r="AK55" s="4">
        <v>985</v>
      </c>
      <c r="AL55" s="4">
        <v>22</v>
      </c>
      <c r="AM55" s="4">
        <v>469</v>
      </c>
      <c r="AN55" s="4">
        <v>70</v>
      </c>
      <c r="AO55" s="4">
        <v>15.984851000000001</v>
      </c>
      <c r="AP55" s="4">
        <v>343.6</v>
      </c>
      <c r="AQ55" s="4">
        <v>0</v>
      </c>
      <c r="AR55" s="4">
        <v>15</v>
      </c>
      <c r="AS55" s="4">
        <v>9518</v>
      </c>
      <c r="AT55" s="4">
        <v>0.37</v>
      </c>
      <c r="AU55" s="4">
        <v>7.8890000000000002</v>
      </c>
      <c r="AV55" s="4">
        <v>43926</v>
      </c>
      <c r="AW55" s="4">
        <v>0</v>
      </c>
      <c r="AX55" s="4">
        <v>0.57999999999999996</v>
      </c>
      <c r="AY55">
        <v>0.99448275862068969</v>
      </c>
      <c r="AZ55" t="s">
        <v>69</v>
      </c>
      <c r="BA55" t="s">
        <v>313</v>
      </c>
      <c r="BB55">
        <v>1</v>
      </c>
      <c r="BC55" t="s">
        <v>886</v>
      </c>
      <c r="BD55">
        <v>11</v>
      </c>
      <c r="BE55">
        <v>138897.40899999999</v>
      </c>
      <c r="BF55">
        <v>4.2802367897301817E-2</v>
      </c>
      <c r="BG55">
        <v>4.2566216902006362E-2</v>
      </c>
      <c r="BH55">
        <v>719527.946</v>
      </c>
      <c r="BI55">
        <v>8.2625532935172476E-3</v>
      </c>
      <c r="BJ55">
        <v>8.2169667925874983E-3</v>
      </c>
      <c r="BK55">
        <v>1</v>
      </c>
      <c r="BL55" t="s">
        <v>710</v>
      </c>
      <c r="BM55" t="s">
        <v>711</v>
      </c>
      <c r="BN55" t="s">
        <v>710</v>
      </c>
    </row>
    <row r="56" spans="1:66">
      <c r="A56" s="157" t="str">
        <f t="shared" si="36"/>
        <v>삼환교통</v>
      </c>
      <c r="B56" s="157" t="str">
        <f t="shared" si="37"/>
        <v>4</v>
      </c>
      <c r="C56" s="158" t="str">
        <f t="shared" si="38"/>
        <v>72아1220</v>
      </c>
      <c r="D56" s="132" t="str">
        <f t="shared" si="39"/>
        <v>중형</v>
      </c>
      <c r="E56" s="128" t="str">
        <f t="shared" si="40"/>
        <v>A</v>
      </c>
      <c r="F56" s="178">
        <f t="shared" si="41"/>
        <v>0.98275862068965525</v>
      </c>
      <c r="G56" s="179">
        <f t="shared" si="42"/>
        <v>2.85</v>
      </c>
      <c r="H56" s="180">
        <f t="shared" si="43"/>
        <v>2.9</v>
      </c>
      <c r="I56" s="181">
        <f t="shared" si="44"/>
        <v>6097.4139999999998</v>
      </c>
      <c r="J56" s="182">
        <f t="shared" si="45"/>
        <v>1.6484616078166609E-2</v>
      </c>
      <c r="K56" s="182">
        <f t="shared" si="46"/>
        <v>0.30535431341342406</v>
      </c>
      <c r="L56" s="182">
        <f t="shared" si="47"/>
        <v>0.24961401669625846</v>
      </c>
      <c r="M56" s="183">
        <f t="shared" si="48"/>
        <v>7.48</v>
      </c>
      <c r="N56" s="184">
        <f t="shared" si="49"/>
        <v>0.19700000000000001</v>
      </c>
      <c r="O56" s="184">
        <f t="shared" si="50"/>
        <v>8.0030000000000001</v>
      </c>
      <c r="P56" s="185">
        <f t="shared" si="51"/>
        <v>0</v>
      </c>
      <c r="Q56" s="186">
        <f t="shared" si="52"/>
        <v>73</v>
      </c>
      <c r="R56" s="187">
        <f t="shared" si="53"/>
        <v>23.717852938571202</v>
      </c>
      <c r="S56" s="159">
        <f t="shared" si="54"/>
        <v>12</v>
      </c>
      <c r="T56" s="159">
        <f t="shared" si="55"/>
        <v>488</v>
      </c>
      <c r="U56" t="s">
        <v>160</v>
      </c>
      <c r="V56" t="s">
        <v>236</v>
      </c>
      <c r="W56" t="s">
        <v>160</v>
      </c>
      <c r="X56" s="4" t="s">
        <v>236</v>
      </c>
      <c r="Y56" s="4" t="s">
        <v>887</v>
      </c>
      <c r="Z56" s="4" t="s">
        <v>776</v>
      </c>
      <c r="AA56" s="4" t="s">
        <v>49</v>
      </c>
      <c r="AB56" s="4">
        <v>514</v>
      </c>
      <c r="AC56" s="4">
        <v>6097.4139999999998</v>
      </c>
      <c r="AD56" s="4">
        <v>2139.3879999999999</v>
      </c>
      <c r="AE56" s="4">
        <v>2.85</v>
      </c>
      <c r="AF56" s="4">
        <v>2.9</v>
      </c>
      <c r="AG56" s="4">
        <v>7.48</v>
      </c>
      <c r="AH56" s="4">
        <v>379.08574700000003</v>
      </c>
      <c r="AI56" s="4">
        <v>6.2490829999999997</v>
      </c>
      <c r="AJ56" s="4">
        <v>115.75546799999999</v>
      </c>
      <c r="AK56" s="4">
        <v>1522</v>
      </c>
      <c r="AL56" s="4">
        <v>12</v>
      </c>
      <c r="AM56" s="4">
        <v>488</v>
      </c>
      <c r="AN56" s="4">
        <v>73</v>
      </c>
      <c r="AO56" s="4">
        <v>16.084523999999998</v>
      </c>
      <c r="AP56" s="4">
        <v>81.400000000000006</v>
      </c>
      <c r="AQ56" s="4">
        <v>0</v>
      </c>
      <c r="AR56" s="4">
        <v>15</v>
      </c>
      <c r="AS56" s="4">
        <v>4083</v>
      </c>
      <c r="AT56" s="4">
        <v>0.19700000000000001</v>
      </c>
      <c r="AU56" s="4">
        <v>8.0030000000000001</v>
      </c>
      <c r="AV56" s="4">
        <v>50879</v>
      </c>
      <c r="AW56" s="4">
        <v>0</v>
      </c>
      <c r="AX56" s="4">
        <v>0.57999999999999996</v>
      </c>
      <c r="AY56">
        <v>0.98275862068965525</v>
      </c>
      <c r="AZ56" t="s">
        <v>69</v>
      </c>
      <c r="BA56" t="s">
        <v>313</v>
      </c>
      <c r="BB56">
        <v>3</v>
      </c>
      <c r="BC56" t="s">
        <v>888</v>
      </c>
      <c r="BD56">
        <v>8</v>
      </c>
      <c r="BE56">
        <v>138897.40899999999</v>
      </c>
      <c r="BF56">
        <v>4.3898687843773966E-2</v>
      </c>
      <c r="BG56">
        <v>4.3141813915433036E-2</v>
      </c>
      <c r="BH56">
        <v>719527.946</v>
      </c>
      <c r="BI56">
        <v>8.4741864911526306E-3</v>
      </c>
      <c r="BJ56">
        <v>8.3280798275120679E-3</v>
      </c>
      <c r="BK56">
        <v>1</v>
      </c>
      <c r="BL56" t="s">
        <v>710</v>
      </c>
      <c r="BM56" t="s">
        <v>711</v>
      </c>
      <c r="BN56" t="s">
        <v>710</v>
      </c>
    </row>
    <row r="57" spans="1:66">
      <c r="A57" s="157" t="str">
        <f t="shared" si="36"/>
        <v>삼환교통</v>
      </c>
      <c r="B57" s="157" t="str">
        <f t="shared" si="37"/>
        <v>4</v>
      </c>
      <c r="C57" s="158" t="str">
        <f t="shared" si="38"/>
        <v>72아1221</v>
      </c>
      <c r="D57" s="132" t="str">
        <f t="shared" si="39"/>
        <v>중형</v>
      </c>
      <c r="E57" s="128" t="str">
        <f t="shared" si="40"/>
        <v>B</v>
      </c>
      <c r="F57" s="178">
        <f t="shared" si="41"/>
        <v>0.94793103448275873</v>
      </c>
      <c r="G57" s="179">
        <f t="shared" si="42"/>
        <v>2.7490000000000001</v>
      </c>
      <c r="H57" s="180">
        <f t="shared" si="43"/>
        <v>2.9</v>
      </c>
      <c r="I57" s="181">
        <f t="shared" si="44"/>
        <v>5722.2160000000003</v>
      </c>
      <c r="J57" s="182">
        <f t="shared" si="45"/>
        <v>2.2590991958059387E-2</v>
      </c>
      <c r="K57" s="182">
        <f t="shared" si="46"/>
        <v>0.31925585290532832</v>
      </c>
      <c r="L57" s="182">
        <f t="shared" si="47"/>
        <v>0.15640793706494127</v>
      </c>
      <c r="M57" s="183">
        <f t="shared" si="48"/>
        <v>7.1959999999999997</v>
      </c>
      <c r="N57" s="184">
        <f t="shared" si="49"/>
        <v>0.157</v>
      </c>
      <c r="O57" s="184">
        <f t="shared" si="50"/>
        <v>4.1769999999999996</v>
      </c>
      <c r="P57" s="185">
        <f t="shared" si="51"/>
        <v>0</v>
      </c>
      <c r="Q57" s="186">
        <f t="shared" si="52"/>
        <v>64</v>
      </c>
      <c r="R57" s="187">
        <f t="shared" si="53"/>
        <v>23.226151477523018</v>
      </c>
      <c r="S57" s="159">
        <f t="shared" si="54"/>
        <v>9</v>
      </c>
      <c r="T57" s="159">
        <f t="shared" si="55"/>
        <v>239</v>
      </c>
      <c r="U57" t="s">
        <v>160</v>
      </c>
      <c r="V57" t="s">
        <v>236</v>
      </c>
      <c r="W57" t="s">
        <v>160</v>
      </c>
      <c r="X57" s="4" t="s">
        <v>236</v>
      </c>
      <c r="Y57" s="4" t="s">
        <v>889</v>
      </c>
      <c r="Z57" s="4" t="s">
        <v>776</v>
      </c>
      <c r="AA57" s="4" t="s">
        <v>49</v>
      </c>
      <c r="AB57" s="4">
        <v>514</v>
      </c>
      <c r="AC57" s="4">
        <v>5722.2160000000003</v>
      </c>
      <c r="AD57" s="4">
        <v>2081.7930000000001</v>
      </c>
      <c r="AE57" s="4">
        <v>2.7490000000000001</v>
      </c>
      <c r="AF57" s="4">
        <v>2.9</v>
      </c>
      <c r="AG57" s="4">
        <v>7.1959999999999997</v>
      </c>
      <c r="AH57" s="4">
        <v>374.33464700000002</v>
      </c>
      <c r="AI57" s="4">
        <v>8.4565909999999995</v>
      </c>
      <c r="AJ57" s="4">
        <v>119.508527</v>
      </c>
      <c r="AK57" s="4">
        <v>895</v>
      </c>
      <c r="AL57" s="4">
        <v>9</v>
      </c>
      <c r="AM57" s="4">
        <v>239</v>
      </c>
      <c r="AN57" s="4">
        <v>64</v>
      </c>
      <c r="AO57" s="4">
        <v>15.286364000000001</v>
      </c>
      <c r="AP57" s="4">
        <v>31</v>
      </c>
      <c r="AQ57" s="4">
        <v>0</v>
      </c>
      <c r="AR57" s="4">
        <v>17</v>
      </c>
      <c r="AS57" s="4">
        <v>8044</v>
      </c>
      <c r="AT57" s="4">
        <v>0.157</v>
      </c>
      <c r="AU57" s="4">
        <v>4.1769999999999996</v>
      </c>
      <c r="AV57" s="4">
        <v>47116</v>
      </c>
      <c r="AW57" s="4">
        <v>0</v>
      </c>
      <c r="AX57" s="4">
        <v>0.56000000000000005</v>
      </c>
      <c r="AY57">
        <v>0.94793103448275873</v>
      </c>
      <c r="AZ57" t="s">
        <v>71</v>
      </c>
      <c r="BA57" t="s">
        <v>313</v>
      </c>
      <c r="BB57">
        <v>1</v>
      </c>
      <c r="BC57" t="s">
        <v>890</v>
      </c>
      <c r="BD57">
        <v>9</v>
      </c>
      <c r="BE57">
        <v>138897.40899999999</v>
      </c>
      <c r="BF57">
        <v>4.1197427952021776E-2</v>
      </c>
      <c r="BG57">
        <v>3.9052320496588924E-2</v>
      </c>
      <c r="BH57">
        <v>719527.946</v>
      </c>
      <c r="BI57">
        <v>7.9527362791270931E-3</v>
      </c>
      <c r="BJ57">
        <v>7.5386455280415108E-3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57" t="str">
        <f t="shared" si="36"/>
        <v>삼환교통</v>
      </c>
      <c r="B58" s="157" t="str">
        <f t="shared" si="37"/>
        <v>4</v>
      </c>
      <c r="C58" s="158" t="str">
        <f t="shared" si="38"/>
        <v>72아1222</v>
      </c>
      <c r="D58" s="132" t="str">
        <f t="shared" si="39"/>
        <v>중형</v>
      </c>
      <c r="E58" s="128" t="str">
        <f t="shared" si="40"/>
        <v>A</v>
      </c>
      <c r="F58" s="178">
        <f t="shared" si="41"/>
        <v>0.95275862068965522</v>
      </c>
      <c r="G58" s="179">
        <f t="shared" si="42"/>
        <v>2.7629999999999999</v>
      </c>
      <c r="H58" s="180">
        <f t="shared" si="43"/>
        <v>2.9</v>
      </c>
      <c r="I58" s="181">
        <f t="shared" si="44"/>
        <v>5406.268</v>
      </c>
      <c r="J58" s="182">
        <f t="shared" si="45"/>
        <v>1.9419060603316746E-2</v>
      </c>
      <c r="K58" s="182">
        <f t="shared" si="46"/>
        <v>0.3190057697748061</v>
      </c>
      <c r="L58" s="182">
        <f t="shared" si="47"/>
        <v>0.17683178118435861</v>
      </c>
      <c r="M58" s="183">
        <f t="shared" si="48"/>
        <v>7.6</v>
      </c>
      <c r="N58" s="184">
        <f t="shared" si="49"/>
        <v>0.24</v>
      </c>
      <c r="O58" s="184">
        <f t="shared" si="50"/>
        <v>10.451000000000001</v>
      </c>
      <c r="P58" s="185">
        <f t="shared" si="51"/>
        <v>0</v>
      </c>
      <c r="Q58" s="186">
        <f t="shared" si="52"/>
        <v>68</v>
      </c>
      <c r="R58" s="187">
        <f t="shared" si="53"/>
        <v>23.587377137988195</v>
      </c>
      <c r="S58" s="159">
        <f t="shared" si="54"/>
        <v>13</v>
      </c>
      <c r="T58" s="159">
        <f t="shared" si="55"/>
        <v>565</v>
      </c>
      <c r="U58" t="s">
        <v>160</v>
      </c>
      <c r="V58" t="s">
        <v>236</v>
      </c>
      <c r="W58" t="s">
        <v>160</v>
      </c>
      <c r="X58" s="4" t="s">
        <v>236</v>
      </c>
      <c r="Y58" s="4" t="s">
        <v>891</v>
      </c>
      <c r="Z58" s="4" t="s">
        <v>776</v>
      </c>
      <c r="AA58" s="4" t="s">
        <v>49</v>
      </c>
      <c r="AB58" s="4">
        <v>514</v>
      </c>
      <c r="AC58" s="4">
        <v>5406.268</v>
      </c>
      <c r="AD58" s="4">
        <v>1956.913</v>
      </c>
      <c r="AE58" s="4">
        <v>2.7629999999999999</v>
      </c>
      <c r="AF58" s="4">
        <v>2.9</v>
      </c>
      <c r="AG58" s="4">
        <v>7.6</v>
      </c>
      <c r="AH58" s="4">
        <v>346.44853000000001</v>
      </c>
      <c r="AI58" s="4">
        <v>6.7277050000000003</v>
      </c>
      <c r="AJ58" s="4">
        <v>110.51908</v>
      </c>
      <c r="AK58" s="4">
        <v>956</v>
      </c>
      <c r="AL58" s="4">
        <v>13</v>
      </c>
      <c r="AM58" s="4">
        <v>565</v>
      </c>
      <c r="AN58" s="4">
        <v>68</v>
      </c>
      <c r="AO58" s="4">
        <v>15.604823</v>
      </c>
      <c r="AP58" s="4">
        <v>19.2</v>
      </c>
      <c r="AQ58" s="4">
        <v>0</v>
      </c>
      <c r="AR58" s="4">
        <v>8</v>
      </c>
      <c r="AS58" s="4">
        <v>3711</v>
      </c>
      <c r="AT58" s="4">
        <v>0.24</v>
      </c>
      <c r="AU58" s="4">
        <v>10.451000000000001</v>
      </c>
      <c r="AV58" s="4">
        <v>39934</v>
      </c>
      <c r="AW58" s="4">
        <v>0</v>
      </c>
      <c r="AX58" s="4">
        <v>0.56999999999999995</v>
      </c>
      <c r="AY58">
        <v>0.95275862068965522</v>
      </c>
      <c r="AZ58" t="s">
        <v>69</v>
      </c>
      <c r="BA58" t="s">
        <v>313</v>
      </c>
      <c r="BB58">
        <v>6</v>
      </c>
      <c r="BC58" t="s">
        <v>892</v>
      </c>
      <c r="BD58">
        <v>9</v>
      </c>
      <c r="BE58">
        <v>138897.40899999999</v>
      </c>
      <c r="BF58">
        <v>3.8922741892183178E-2</v>
      </c>
      <c r="BG58">
        <v>3.7083977878655909E-2</v>
      </c>
      <c r="BH58">
        <v>719527.946</v>
      </c>
      <c r="BI58">
        <v>7.5136317220957528E-3</v>
      </c>
      <c r="BJ58">
        <v>7.1586773959139887E-3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57" t="str">
        <f t="shared" si="36"/>
        <v>삼환교통</v>
      </c>
      <c r="B59" s="157" t="str">
        <f t="shared" si="37"/>
        <v>4</v>
      </c>
      <c r="C59" s="158" t="str">
        <f t="shared" si="38"/>
        <v>72아1223</v>
      </c>
      <c r="D59" s="132" t="str">
        <f t="shared" si="39"/>
        <v>중형</v>
      </c>
      <c r="E59" s="128" t="str">
        <f t="shared" si="40"/>
        <v>B</v>
      </c>
      <c r="F59" s="178">
        <f t="shared" si="41"/>
        <v>0.90827586206896549</v>
      </c>
      <c r="G59" s="179">
        <f t="shared" si="42"/>
        <v>2.6339999999999999</v>
      </c>
      <c r="H59" s="180">
        <f t="shared" si="43"/>
        <v>2.9</v>
      </c>
      <c r="I59" s="181">
        <f t="shared" si="44"/>
        <v>5839.259</v>
      </c>
      <c r="J59" s="182">
        <f t="shared" si="45"/>
        <v>2.7125377073430008E-2</v>
      </c>
      <c r="K59" s="182">
        <f t="shared" si="46"/>
        <v>0.33015755638081934</v>
      </c>
      <c r="L59" s="182">
        <f t="shared" si="47"/>
        <v>0.18084486404867467</v>
      </c>
      <c r="M59" s="183">
        <f t="shared" si="48"/>
        <v>8.875</v>
      </c>
      <c r="N59" s="184">
        <f t="shared" si="49"/>
        <v>0.308</v>
      </c>
      <c r="O59" s="184">
        <f t="shared" si="50"/>
        <v>6.3019999999999996</v>
      </c>
      <c r="P59" s="185">
        <f t="shared" si="51"/>
        <v>0</v>
      </c>
      <c r="Q59" s="186">
        <f t="shared" si="52"/>
        <v>68</v>
      </c>
      <c r="R59" s="187">
        <f t="shared" si="53"/>
        <v>23.621989493984408</v>
      </c>
      <c r="S59" s="159">
        <f t="shared" si="54"/>
        <v>18</v>
      </c>
      <c r="T59" s="159">
        <f t="shared" si="55"/>
        <v>368</v>
      </c>
      <c r="U59" t="s">
        <v>160</v>
      </c>
      <c r="V59" t="s">
        <v>236</v>
      </c>
      <c r="W59" t="s">
        <v>160</v>
      </c>
      <c r="X59" s="4" t="s">
        <v>236</v>
      </c>
      <c r="Y59" s="4" t="s">
        <v>893</v>
      </c>
      <c r="Z59" s="4" t="s">
        <v>776</v>
      </c>
      <c r="AA59" s="4" t="s">
        <v>49</v>
      </c>
      <c r="AB59" s="4">
        <v>514</v>
      </c>
      <c r="AC59" s="4">
        <v>5839.259</v>
      </c>
      <c r="AD59" s="4">
        <v>2216.8890000000001</v>
      </c>
      <c r="AE59" s="4">
        <v>2.6339999999999999</v>
      </c>
      <c r="AF59" s="4">
        <v>2.9</v>
      </c>
      <c r="AG59" s="4">
        <v>8.875</v>
      </c>
      <c r="AH59" s="4">
        <v>384.61076400000002</v>
      </c>
      <c r="AI59" s="4">
        <v>10.432712</v>
      </c>
      <c r="AJ59" s="4">
        <v>126.98215</v>
      </c>
      <c r="AK59" s="4">
        <v>1056</v>
      </c>
      <c r="AL59" s="4">
        <v>18</v>
      </c>
      <c r="AM59" s="4">
        <v>368</v>
      </c>
      <c r="AN59" s="4">
        <v>68</v>
      </c>
      <c r="AO59" s="4">
        <v>15.182255</v>
      </c>
      <c r="AP59" s="4">
        <v>61.7</v>
      </c>
      <c r="AQ59" s="4">
        <v>0</v>
      </c>
      <c r="AR59" s="4">
        <v>62</v>
      </c>
      <c r="AS59" s="4">
        <v>26552</v>
      </c>
      <c r="AT59" s="4">
        <v>0.308</v>
      </c>
      <c r="AU59" s="4">
        <v>6.3019999999999996</v>
      </c>
      <c r="AV59" s="4">
        <v>39949</v>
      </c>
      <c r="AW59" s="4">
        <v>0</v>
      </c>
      <c r="AX59" s="4">
        <v>0.59</v>
      </c>
      <c r="AY59">
        <v>0.90827586206896549</v>
      </c>
      <c r="AZ59" t="s">
        <v>71</v>
      </c>
      <c r="BA59" t="s">
        <v>313</v>
      </c>
      <c r="BB59">
        <v>10</v>
      </c>
      <c r="BC59" t="s">
        <v>894</v>
      </c>
      <c r="BD59">
        <v>9</v>
      </c>
      <c r="BE59">
        <v>138897.40899999999</v>
      </c>
      <c r="BF59">
        <v>4.2040085859340978E-2</v>
      </c>
      <c r="BG59">
        <v>3.8183995225346254E-2</v>
      </c>
      <c r="BH59">
        <v>719527.946</v>
      </c>
      <c r="BI59">
        <v>8.1154026503926779E-3</v>
      </c>
      <c r="BJ59">
        <v>7.371024338322177E-3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57" t="str">
        <f t="shared" si="36"/>
        <v>삼환교통</v>
      </c>
      <c r="B60" s="157" t="str">
        <f t="shared" si="37"/>
        <v>4</v>
      </c>
      <c r="C60" s="158" t="str">
        <f t="shared" si="38"/>
        <v>72아1224</v>
      </c>
      <c r="D60" s="132" t="str">
        <f t="shared" si="39"/>
        <v>중형</v>
      </c>
      <c r="E60" s="128" t="str">
        <f t="shared" si="40"/>
        <v>B</v>
      </c>
      <c r="F60" s="178">
        <f t="shared" si="41"/>
        <v>0.92655172413793097</v>
      </c>
      <c r="G60" s="179">
        <f t="shared" si="42"/>
        <v>2.6869999999999998</v>
      </c>
      <c r="H60" s="180">
        <f t="shared" si="43"/>
        <v>2.9</v>
      </c>
      <c r="I60" s="181">
        <f t="shared" si="44"/>
        <v>6532.2020000000002</v>
      </c>
      <c r="J60" s="182">
        <f t="shared" si="45"/>
        <v>2.7185484583703297E-2</v>
      </c>
      <c r="K60" s="182">
        <f t="shared" si="46"/>
        <v>0.33086094170030711</v>
      </c>
      <c r="L60" s="182">
        <f t="shared" si="47"/>
        <v>0.2829061318067016</v>
      </c>
      <c r="M60" s="183">
        <f t="shared" si="48"/>
        <v>7.9880000000000004</v>
      </c>
      <c r="N60" s="184">
        <f t="shared" si="49"/>
        <v>0.32100000000000001</v>
      </c>
      <c r="O60" s="184">
        <f t="shared" si="50"/>
        <v>19.594999999999999</v>
      </c>
      <c r="P60" s="185">
        <f t="shared" si="51"/>
        <v>0</v>
      </c>
      <c r="Q60" s="186">
        <f t="shared" si="52"/>
        <v>70</v>
      </c>
      <c r="R60" s="187">
        <f t="shared" si="53"/>
        <v>24.401777652633083</v>
      </c>
      <c r="S60" s="159">
        <f t="shared" si="54"/>
        <v>21</v>
      </c>
      <c r="T60" s="159">
        <f t="shared" si="55"/>
        <v>1280</v>
      </c>
      <c r="U60" t="s">
        <v>160</v>
      </c>
      <c r="V60" t="s">
        <v>236</v>
      </c>
      <c r="W60" t="s">
        <v>160</v>
      </c>
      <c r="X60" s="4" t="s">
        <v>236</v>
      </c>
      <c r="Y60" s="4" t="s">
        <v>895</v>
      </c>
      <c r="Z60" s="4" t="s">
        <v>776</v>
      </c>
      <c r="AA60" s="4" t="s">
        <v>49</v>
      </c>
      <c r="AB60" s="4">
        <v>514</v>
      </c>
      <c r="AC60" s="4">
        <v>6532.2020000000002</v>
      </c>
      <c r="AD60" s="4">
        <v>2431.431</v>
      </c>
      <c r="AE60" s="4">
        <v>2.6869999999999998</v>
      </c>
      <c r="AF60" s="4">
        <v>2.9</v>
      </c>
      <c r="AG60" s="4">
        <v>7.9880000000000004</v>
      </c>
      <c r="AH60" s="4">
        <v>416.99852600000003</v>
      </c>
      <c r="AI60" s="4">
        <v>11.336307</v>
      </c>
      <c r="AJ60" s="4">
        <v>137.968525</v>
      </c>
      <c r="AK60" s="4">
        <v>1848</v>
      </c>
      <c r="AL60" s="4">
        <v>21</v>
      </c>
      <c r="AM60" s="4">
        <v>1280</v>
      </c>
      <c r="AN60" s="4">
        <v>70</v>
      </c>
      <c r="AO60" s="4">
        <v>15.664808000000001</v>
      </c>
      <c r="AP60" s="4">
        <v>71.5</v>
      </c>
      <c r="AQ60" s="4">
        <v>0</v>
      </c>
      <c r="AR60" s="4">
        <v>27</v>
      </c>
      <c r="AS60" s="4">
        <v>11174</v>
      </c>
      <c r="AT60" s="4">
        <v>0.32100000000000001</v>
      </c>
      <c r="AU60" s="4">
        <v>19.594999999999999</v>
      </c>
      <c r="AV60" s="4">
        <v>38896</v>
      </c>
      <c r="AW60" s="4">
        <v>0</v>
      </c>
      <c r="AX60" s="4">
        <v>0.55000000000000004</v>
      </c>
      <c r="AY60">
        <v>0.92655172413793097</v>
      </c>
      <c r="AZ60" t="s">
        <v>71</v>
      </c>
      <c r="BA60" t="s">
        <v>313</v>
      </c>
      <c r="BB60">
        <v>3</v>
      </c>
      <c r="BC60" t="s">
        <v>896</v>
      </c>
      <c r="BD60">
        <v>11</v>
      </c>
      <c r="BE60">
        <v>138897.40899999999</v>
      </c>
      <c r="BF60">
        <v>4.7028969417276897E-2</v>
      </c>
      <c r="BG60">
        <v>4.3574772698007934E-2</v>
      </c>
      <c r="BH60">
        <v>719527.946</v>
      </c>
      <c r="BI60">
        <v>9.0784548902010272E-3</v>
      </c>
      <c r="BJ60">
        <v>8.4116580310241926E-3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57" t="str">
        <f t="shared" si="36"/>
        <v>삼환교통</v>
      </c>
      <c r="B61" s="157" t="str">
        <f t="shared" si="37"/>
        <v>4</v>
      </c>
      <c r="C61" s="158" t="str">
        <f t="shared" si="38"/>
        <v>72아1225</v>
      </c>
      <c r="D61" s="132" t="str">
        <f t="shared" si="39"/>
        <v>중형</v>
      </c>
      <c r="E61" s="128" t="str">
        <f t="shared" si="40"/>
        <v>B</v>
      </c>
      <c r="F61" s="178">
        <f t="shared" si="41"/>
        <v>0.91241379310344828</v>
      </c>
      <c r="G61" s="179">
        <f t="shared" si="42"/>
        <v>2.6459999999999999</v>
      </c>
      <c r="H61" s="180">
        <f t="shared" si="43"/>
        <v>2.9</v>
      </c>
      <c r="I61" s="181">
        <f t="shared" si="44"/>
        <v>5748.7020000000002</v>
      </c>
      <c r="J61" s="182">
        <f t="shared" si="45"/>
        <v>1.8094880911478432E-2</v>
      </c>
      <c r="K61" s="182">
        <f t="shared" si="46"/>
        <v>0.31344575035120731</v>
      </c>
      <c r="L61" s="182">
        <f t="shared" si="47"/>
        <v>0.22387662467109967</v>
      </c>
      <c r="M61" s="183">
        <f t="shared" si="48"/>
        <v>7.9690000000000003</v>
      </c>
      <c r="N61" s="184">
        <f t="shared" si="49"/>
        <v>0.27800000000000002</v>
      </c>
      <c r="O61" s="184">
        <f t="shared" si="50"/>
        <v>6.0190000000000001</v>
      </c>
      <c r="P61" s="185">
        <f t="shared" si="51"/>
        <v>0</v>
      </c>
      <c r="Q61" s="186">
        <f t="shared" si="52"/>
        <v>69</v>
      </c>
      <c r="R61" s="187">
        <f t="shared" si="53"/>
        <v>24.003617640003483</v>
      </c>
      <c r="S61" s="159">
        <f t="shared" si="54"/>
        <v>16</v>
      </c>
      <c r="T61" s="159">
        <f t="shared" si="55"/>
        <v>346</v>
      </c>
      <c r="U61" t="s">
        <v>160</v>
      </c>
      <c r="V61" t="s">
        <v>236</v>
      </c>
      <c r="W61" t="s">
        <v>160</v>
      </c>
      <c r="X61" s="4" t="s">
        <v>236</v>
      </c>
      <c r="Y61" s="4" t="s">
        <v>897</v>
      </c>
      <c r="Z61" s="4" t="s">
        <v>776</v>
      </c>
      <c r="AA61" s="4" t="s">
        <v>49</v>
      </c>
      <c r="AB61" s="4">
        <v>514</v>
      </c>
      <c r="AC61" s="4">
        <v>5748.7020000000002</v>
      </c>
      <c r="AD61" s="4">
        <v>2172.5250000000001</v>
      </c>
      <c r="AE61" s="4">
        <v>2.6459999999999999</v>
      </c>
      <c r="AF61" s="4">
        <v>2.9</v>
      </c>
      <c r="AG61" s="4">
        <v>7.9690000000000003</v>
      </c>
      <c r="AH61" s="4">
        <v>358.27630099999999</v>
      </c>
      <c r="AI61" s="4">
        <v>6.4829670000000004</v>
      </c>
      <c r="AJ61" s="4">
        <v>112.300184</v>
      </c>
      <c r="AK61" s="4">
        <v>1287</v>
      </c>
      <c r="AL61" s="4">
        <v>16</v>
      </c>
      <c r="AM61" s="4">
        <v>346</v>
      </c>
      <c r="AN61" s="4">
        <v>69</v>
      </c>
      <c r="AO61" s="4">
        <v>16.045442999999999</v>
      </c>
      <c r="AP61" s="4">
        <v>30.8</v>
      </c>
      <c r="AQ61" s="4">
        <v>0</v>
      </c>
      <c r="AR61" s="4">
        <v>6</v>
      </c>
      <c r="AS61" s="4">
        <v>1814</v>
      </c>
      <c r="AT61" s="4">
        <v>0.27800000000000002</v>
      </c>
      <c r="AU61" s="4">
        <v>6.0190000000000001</v>
      </c>
      <c r="AV61" s="4">
        <v>42820</v>
      </c>
      <c r="AW61" s="4">
        <v>0</v>
      </c>
      <c r="AX61" s="4">
        <v>0.55000000000000004</v>
      </c>
      <c r="AY61">
        <v>0.91241379310344828</v>
      </c>
      <c r="AZ61" t="s">
        <v>71</v>
      </c>
      <c r="BA61" t="s">
        <v>313</v>
      </c>
      <c r="BB61">
        <v>9</v>
      </c>
      <c r="BC61" t="s">
        <v>898</v>
      </c>
      <c r="BD61">
        <v>9</v>
      </c>
      <c r="BE61">
        <v>138897.40899999999</v>
      </c>
      <c r="BF61">
        <v>4.138811545433508E-2</v>
      </c>
      <c r="BG61">
        <v>3.776308741109332E-2</v>
      </c>
      <c r="BH61">
        <v>719527.946</v>
      </c>
      <c r="BI61">
        <v>7.9895465241596048E-3</v>
      </c>
      <c r="BJ61">
        <v>7.2897724492849356E-3</v>
      </c>
      <c r="BK61">
        <v>1</v>
      </c>
      <c r="BL61" t="s">
        <v>710</v>
      </c>
      <c r="BM61" t="s">
        <v>711</v>
      </c>
      <c r="BN61" t="s">
        <v>710</v>
      </c>
    </row>
    <row r="62" spans="1:66">
      <c r="A62" s="157" t="str">
        <f t="shared" si="36"/>
        <v>삼환교통</v>
      </c>
      <c r="B62" s="157" t="str">
        <f t="shared" si="37"/>
        <v>4</v>
      </c>
      <c r="C62" s="158" t="str">
        <f t="shared" si="38"/>
        <v>72아1226</v>
      </c>
      <c r="D62" s="132" t="str">
        <f t="shared" si="39"/>
        <v>중형</v>
      </c>
      <c r="E62" s="128" t="str">
        <f t="shared" si="40"/>
        <v>B</v>
      </c>
      <c r="F62" s="178">
        <f t="shared" si="41"/>
        <v>0.92137931034482767</v>
      </c>
      <c r="G62" s="179">
        <f t="shared" si="42"/>
        <v>2.6720000000000002</v>
      </c>
      <c r="H62" s="180">
        <f t="shared" si="43"/>
        <v>2.9</v>
      </c>
      <c r="I62" s="181">
        <f t="shared" si="44"/>
        <v>6450.39</v>
      </c>
      <c r="J62" s="182">
        <f t="shared" si="45"/>
        <v>3.3835673163979098E-2</v>
      </c>
      <c r="K62" s="182">
        <f t="shared" si="46"/>
        <v>0.31937949849557778</v>
      </c>
      <c r="L62" s="182">
        <f t="shared" si="47"/>
        <v>0.16371103142600679</v>
      </c>
      <c r="M62" s="183">
        <f t="shared" si="48"/>
        <v>8.9930000000000003</v>
      </c>
      <c r="N62" s="184">
        <f t="shared" si="49"/>
        <v>0.55800000000000005</v>
      </c>
      <c r="O62" s="184">
        <f t="shared" si="50"/>
        <v>12.401999999999999</v>
      </c>
      <c r="P62" s="185">
        <f t="shared" si="51"/>
        <v>0</v>
      </c>
      <c r="Q62" s="186">
        <f t="shared" si="52"/>
        <v>67</v>
      </c>
      <c r="R62" s="187">
        <f t="shared" si="53"/>
        <v>24.561340981843642</v>
      </c>
      <c r="S62" s="159">
        <f t="shared" si="54"/>
        <v>36</v>
      </c>
      <c r="T62" s="159">
        <f t="shared" si="55"/>
        <v>800</v>
      </c>
      <c r="U62" t="s">
        <v>160</v>
      </c>
      <c r="V62" t="s">
        <v>236</v>
      </c>
      <c r="W62" t="s">
        <v>160</v>
      </c>
      <c r="X62" s="4" t="s">
        <v>236</v>
      </c>
      <c r="Y62" s="4" t="s">
        <v>899</v>
      </c>
      <c r="Z62" s="4" t="s">
        <v>776</v>
      </c>
      <c r="AA62" s="4" t="s">
        <v>49</v>
      </c>
      <c r="AB62" s="4">
        <v>514</v>
      </c>
      <c r="AC62" s="4">
        <v>6450.39</v>
      </c>
      <c r="AD62" s="4">
        <v>2413.7289999999998</v>
      </c>
      <c r="AE62" s="4">
        <v>2.6720000000000002</v>
      </c>
      <c r="AF62" s="4">
        <v>2.9</v>
      </c>
      <c r="AG62" s="4">
        <v>8.9930000000000003</v>
      </c>
      <c r="AH62" s="4">
        <v>406.04491400000001</v>
      </c>
      <c r="AI62" s="4">
        <v>13.738803000000001</v>
      </c>
      <c r="AJ62" s="4">
        <v>129.68242100000001</v>
      </c>
      <c r="AK62" s="4">
        <v>1056</v>
      </c>
      <c r="AL62" s="4">
        <v>36</v>
      </c>
      <c r="AM62" s="4">
        <v>800</v>
      </c>
      <c r="AN62" s="4">
        <v>67</v>
      </c>
      <c r="AO62" s="4">
        <v>15.885902</v>
      </c>
      <c r="AP62" s="4">
        <v>99.4</v>
      </c>
      <c r="AQ62" s="4">
        <v>0</v>
      </c>
      <c r="AR62" s="4">
        <v>21</v>
      </c>
      <c r="AS62" s="4">
        <v>9177</v>
      </c>
      <c r="AT62" s="4">
        <v>0.55800000000000005</v>
      </c>
      <c r="AU62" s="4">
        <v>12.401999999999999</v>
      </c>
      <c r="AV62" s="4">
        <v>24452</v>
      </c>
      <c r="AW62" s="4">
        <v>0</v>
      </c>
      <c r="AX62" s="4">
        <v>0.57999999999999996</v>
      </c>
      <c r="AY62">
        <v>0.92137931034482767</v>
      </c>
      <c r="AZ62" t="s">
        <v>71</v>
      </c>
      <c r="BA62" t="s">
        <v>313</v>
      </c>
      <c r="BB62">
        <v>6</v>
      </c>
      <c r="BC62" t="s">
        <v>900</v>
      </c>
      <c r="BD62">
        <v>8</v>
      </c>
      <c r="BE62">
        <v>138897.40899999999</v>
      </c>
      <c r="BF62">
        <v>4.6439959149993944E-2</v>
      </c>
      <c r="BG62">
        <v>4.2788817534063391E-2</v>
      </c>
      <c r="BH62">
        <v>719527.946</v>
      </c>
      <c r="BI62">
        <v>8.9647525657050725E-3</v>
      </c>
      <c r="BJ62">
        <v>8.2599375364013645E-3</v>
      </c>
      <c r="BK62">
        <v>1</v>
      </c>
      <c r="BL62" t="s">
        <v>710</v>
      </c>
      <c r="BM62" t="s">
        <v>711</v>
      </c>
      <c r="BN62" t="s">
        <v>710</v>
      </c>
    </row>
    <row r="63" spans="1:66">
      <c r="A63" s="157" t="str">
        <f t="shared" si="36"/>
        <v>삼환교통</v>
      </c>
      <c r="B63" s="157" t="str">
        <f t="shared" si="37"/>
        <v>4</v>
      </c>
      <c r="C63" s="158" t="str">
        <f t="shared" si="38"/>
        <v>72아1227</v>
      </c>
      <c r="D63" s="132" t="str">
        <f t="shared" si="39"/>
        <v>중형</v>
      </c>
      <c r="E63" s="128" t="str">
        <f t="shared" si="40"/>
        <v>C</v>
      </c>
      <c r="F63" s="178">
        <f t="shared" si="41"/>
        <v>0.85655172413793101</v>
      </c>
      <c r="G63" s="179">
        <f t="shared" si="42"/>
        <v>2.484</v>
      </c>
      <c r="H63" s="180">
        <f t="shared" si="43"/>
        <v>2.9</v>
      </c>
      <c r="I63" s="181">
        <f t="shared" si="44"/>
        <v>5829.9390000000003</v>
      </c>
      <c r="J63" s="182">
        <f t="shared" si="45"/>
        <v>3.06495373509478E-2</v>
      </c>
      <c r="K63" s="182">
        <f t="shared" si="46"/>
        <v>0.33245005604005423</v>
      </c>
      <c r="L63" s="182">
        <f t="shared" si="47"/>
        <v>0.27238706957311215</v>
      </c>
      <c r="M63" s="183">
        <f t="shared" si="48"/>
        <v>9.7010000000000005</v>
      </c>
      <c r="N63" s="184">
        <f t="shared" si="49"/>
        <v>0.24</v>
      </c>
      <c r="O63" s="184">
        <f t="shared" si="50"/>
        <v>20.754999999999999</v>
      </c>
      <c r="P63" s="185">
        <f t="shared" si="51"/>
        <v>0</v>
      </c>
      <c r="Q63" s="186">
        <f t="shared" si="52"/>
        <v>68</v>
      </c>
      <c r="R63" s="187">
        <f t="shared" si="53"/>
        <v>24.696814726975699</v>
      </c>
      <c r="S63" s="159">
        <f t="shared" si="54"/>
        <v>14</v>
      </c>
      <c r="T63" s="159">
        <f t="shared" si="55"/>
        <v>1210</v>
      </c>
      <c r="U63" t="s">
        <v>160</v>
      </c>
      <c r="V63" t="s">
        <v>236</v>
      </c>
      <c r="W63" t="s">
        <v>160</v>
      </c>
      <c r="X63" s="4" t="s">
        <v>236</v>
      </c>
      <c r="Y63" s="4" t="s">
        <v>901</v>
      </c>
      <c r="Z63" s="4" t="s">
        <v>776</v>
      </c>
      <c r="AA63" s="4" t="s">
        <v>49</v>
      </c>
      <c r="AB63" s="4">
        <v>514</v>
      </c>
      <c r="AC63" s="4">
        <v>5829.9390000000003</v>
      </c>
      <c r="AD63" s="4">
        <v>2346.529</v>
      </c>
      <c r="AE63" s="4">
        <v>2.484</v>
      </c>
      <c r="AF63" s="4">
        <v>2.9</v>
      </c>
      <c r="AG63" s="4">
        <v>9.7010000000000005</v>
      </c>
      <c r="AH63" s="4">
        <v>370.639363</v>
      </c>
      <c r="AI63" s="4">
        <v>11.359925</v>
      </c>
      <c r="AJ63" s="4">
        <v>123.219077</v>
      </c>
      <c r="AK63" s="4">
        <v>1588</v>
      </c>
      <c r="AL63" s="4">
        <v>14</v>
      </c>
      <c r="AM63" s="4">
        <v>1210</v>
      </c>
      <c r="AN63" s="4">
        <v>68</v>
      </c>
      <c r="AO63" s="4">
        <v>15.729411000000001</v>
      </c>
      <c r="AP63" s="4">
        <v>94.4</v>
      </c>
      <c r="AQ63" s="4">
        <v>0</v>
      </c>
      <c r="AR63" s="4">
        <v>30</v>
      </c>
      <c r="AS63" s="4">
        <v>12471</v>
      </c>
      <c r="AT63" s="4">
        <v>0.24</v>
      </c>
      <c r="AU63" s="4">
        <v>20.754999999999999</v>
      </c>
      <c r="AV63" s="4">
        <v>48345</v>
      </c>
      <c r="AW63" s="4">
        <v>0</v>
      </c>
      <c r="AX63" s="4">
        <v>0.56000000000000005</v>
      </c>
      <c r="AY63">
        <v>0.85655172413793101</v>
      </c>
      <c r="AZ63" t="s">
        <v>72</v>
      </c>
      <c r="BA63" t="s">
        <v>313</v>
      </c>
      <c r="BB63">
        <v>5</v>
      </c>
      <c r="BC63" t="s">
        <v>902</v>
      </c>
      <c r="BD63">
        <v>11</v>
      </c>
      <c r="BE63">
        <v>138897.40899999999</v>
      </c>
      <c r="BF63">
        <v>4.1972985975569935E-2</v>
      </c>
      <c r="BG63">
        <v>3.5952033504591627E-2</v>
      </c>
      <c r="BH63">
        <v>719527.946</v>
      </c>
      <c r="BI63">
        <v>8.102449713607093E-3</v>
      </c>
      <c r="BJ63">
        <v>6.9401672719310407E-3</v>
      </c>
      <c r="BK63">
        <v>1</v>
      </c>
      <c r="BL63" t="s">
        <v>710</v>
      </c>
      <c r="BM63" t="s">
        <v>711</v>
      </c>
      <c r="BN63" t="s">
        <v>710</v>
      </c>
    </row>
    <row r="64" spans="1:66">
      <c r="A64" s="157" t="str">
        <f t="shared" si="36"/>
        <v>삼환교통</v>
      </c>
      <c r="B64" s="157" t="str">
        <f t="shared" si="37"/>
        <v>4</v>
      </c>
      <c r="C64" s="158" t="str">
        <f t="shared" si="38"/>
        <v>72아1228</v>
      </c>
      <c r="D64" s="132" t="str">
        <f t="shared" si="39"/>
        <v>중형</v>
      </c>
      <c r="E64" s="128" t="str">
        <f t="shared" si="40"/>
        <v>A</v>
      </c>
      <c r="F64" s="178">
        <f t="shared" si="41"/>
        <v>0.98379310344827597</v>
      </c>
      <c r="G64" s="179">
        <f t="shared" si="42"/>
        <v>2.8530000000000002</v>
      </c>
      <c r="H64" s="180">
        <f t="shared" si="43"/>
        <v>2.9</v>
      </c>
      <c r="I64" s="181">
        <f t="shared" si="44"/>
        <v>5906.616</v>
      </c>
      <c r="J64" s="182">
        <f t="shared" si="45"/>
        <v>2.7302871454210471E-2</v>
      </c>
      <c r="K64" s="182">
        <f t="shared" si="46"/>
        <v>0.29359439771320561</v>
      </c>
      <c r="L64" s="182">
        <f t="shared" si="47"/>
        <v>0.18216860550948294</v>
      </c>
      <c r="M64" s="183">
        <f t="shared" si="48"/>
        <v>7.4139999999999997</v>
      </c>
      <c r="N64" s="184">
        <f t="shared" si="49"/>
        <v>0.28799999999999998</v>
      </c>
      <c r="O64" s="184">
        <f t="shared" si="50"/>
        <v>9.3450000000000006</v>
      </c>
      <c r="P64" s="185">
        <f t="shared" si="51"/>
        <v>0</v>
      </c>
      <c r="Q64" s="186">
        <f t="shared" si="52"/>
        <v>74</v>
      </c>
      <c r="R64" s="187">
        <f t="shared" si="53"/>
        <v>23.232358357681004</v>
      </c>
      <c r="S64" s="159">
        <f t="shared" si="54"/>
        <v>17</v>
      </c>
      <c r="T64" s="159">
        <f t="shared" si="55"/>
        <v>552</v>
      </c>
      <c r="U64" t="s">
        <v>160</v>
      </c>
      <c r="V64" t="s">
        <v>236</v>
      </c>
      <c r="W64" t="s">
        <v>160</v>
      </c>
      <c r="X64" s="4" t="s">
        <v>236</v>
      </c>
      <c r="Y64" s="4" t="s">
        <v>903</v>
      </c>
      <c r="Z64" s="4" t="s">
        <v>776</v>
      </c>
      <c r="AA64" s="4" t="s">
        <v>49</v>
      </c>
      <c r="AB64" s="4">
        <v>514</v>
      </c>
      <c r="AC64" s="4">
        <v>5906.616</v>
      </c>
      <c r="AD64" s="4">
        <v>2070.2539999999999</v>
      </c>
      <c r="AE64" s="4">
        <v>2.8530000000000002</v>
      </c>
      <c r="AF64" s="4">
        <v>2.9</v>
      </c>
      <c r="AG64" s="4">
        <v>7.4139999999999997</v>
      </c>
      <c r="AH64" s="4">
        <v>374.37769200000002</v>
      </c>
      <c r="AI64" s="4">
        <v>10.221586</v>
      </c>
      <c r="AJ64" s="4">
        <v>109.915193</v>
      </c>
      <c r="AK64" s="4">
        <v>1076</v>
      </c>
      <c r="AL64" s="4">
        <v>17</v>
      </c>
      <c r="AM64" s="4">
        <v>552</v>
      </c>
      <c r="AN64" s="4">
        <v>74</v>
      </c>
      <c r="AO64" s="4">
        <v>15.777158</v>
      </c>
      <c r="AP64" s="4">
        <v>122.7</v>
      </c>
      <c r="AQ64" s="4">
        <v>0</v>
      </c>
      <c r="AR64" s="4">
        <v>12</v>
      </c>
      <c r="AS64" s="4">
        <v>3642</v>
      </c>
      <c r="AT64" s="4">
        <v>0.28799999999999998</v>
      </c>
      <c r="AU64" s="4">
        <v>9.3450000000000006</v>
      </c>
      <c r="AV64" s="4">
        <v>40201</v>
      </c>
      <c r="AW64" s="4">
        <v>0</v>
      </c>
      <c r="AX64" s="4">
        <v>0.59</v>
      </c>
      <c r="AY64">
        <v>0.98379310344827597</v>
      </c>
      <c r="AZ64" t="s">
        <v>69</v>
      </c>
      <c r="BA64" t="s">
        <v>313</v>
      </c>
      <c r="BB64">
        <v>2</v>
      </c>
      <c r="BC64" t="s">
        <v>904</v>
      </c>
      <c r="BD64">
        <v>14</v>
      </c>
      <c r="BE64">
        <v>138897.40899999999</v>
      </c>
      <c r="BF64">
        <v>4.2525026510753711E-2</v>
      </c>
      <c r="BG64">
        <v>4.18358278052346E-2</v>
      </c>
      <c r="BH64">
        <v>719527.946</v>
      </c>
      <c r="BI64">
        <v>8.2090154146702184E-3</v>
      </c>
      <c r="BJ64">
        <v>8.0759727510531509E-3</v>
      </c>
      <c r="BK64">
        <v>1</v>
      </c>
      <c r="BL64" t="s">
        <v>710</v>
      </c>
      <c r="BM64" t="s">
        <v>711</v>
      </c>
      <c r="BN64" t="s">
        <v>710</v>
      </c>
    </row>
    <row r="65" spans="1:66">
      <c r="A65" s="157" t="str">
        <f t="shared" si="36"/>
        <v>삼환교통</v>
      </c>
      <c r="B65" s="157" t="str">
        <f t="shared" si="37"/>
        <v>4</v>
      </c>
      <c r="C65" s="158" t="str">
        <f t="shared" si="38"/>
        <v>72아1229</v>
      </c>
      <c r="D65" s="132" t="str">
        <f t="shared" si="39"/>
        <v>중형</v>
      </c>
      <c r="E65" s="128" t="str">
        <f t="shared" si="40"/>
        <v>B</v>
      </c>
      <c r="F65" s="178">
        <f t="shared" si="41"/>
        <v>0.93551724137931036</v>
      </c>
      <c r="G65" s="179">
        <f t="shared" si="42"/>
        <v>2.7130000000000001</v>
      </c>
      <c r="H65" s="180">
        <f t="shared" si="43"/>
        <v>2.9</v>
      </c>
      <c r="I65" s="181">
        <f t="shared" si="44"/>
        <v>6822.098</v>
      </c>
      <c r="J65" s="182">
        <f t="shared" si="45"/>
        <v>2.5897403765790982E-2</v>
      </c>
      <c r="K65" s="182">
        <f t="shared" si="46"/>
        <v>0.300636744039884</v>
      </c>
      <c r="L65" s="182">
        <f t="shared" si="47"/>
        <v>0.21591598361677009</v>
      </c>
      <c r="M65" s="183">
        <f t="shared" si="48"/>
        <v>7.5819999999999999</v>
      </c>
      <c r="N65" s="184">
        <f t="shared" si="49"/>
        <v>0.22</v>
      </c>
      <c r="O65" s="184">
        <f t="shared" si="50"/>
        <v>12.21</v>
      </c>
      <c r="P65" s="185">
        <f t="shared" si="51"/>
        <v>0</v>
      </c>
      <c r="Q65" s="186">
        <f t="shared" si="52"/>
        <v>70</v>
      </c>
      <c r="R65" s="187">
        <f t="shared" si="53"/>
        <v>23.548040629927751</v>
      </c>
      <c r="S65" s="159">
        <f t="shared" si="54"/>
        <v>15</v>
      </c>
      <c r="T65" s="159">
        <f t="shared" si="55"/>
        <v>833</v>
      </c>
      <c r="U65" t="s">
        <v>160</v>
      </c>
      <c r="V65" t="s">
        <v>236</v>
      </c>
      <c r="W65" t="s">
        <v>160</v>
      </c>
      <c r="X65" s="4" t="s">
        <v>236</v>
      </c>
      <c r="Y65" s="4" t="s">
        <v>905</v>
      </c>
      <c r="Z65" s="4" t="s">
        <v>776</v>
      </c>
      <c r="AA65" s="4" t="s">
        <v>49</v>
      </c>
      <c r="AB65" s="4">
        <v>514</v>
      </c>
      <c r="AC65" s="4">
        <v>6822.098</v>
      </c>
      <c r="AD65" s="4">
        <v>2514.7199999999998</v>
      </c>
      <c r="AE65" s="4">
        <v>2.7130000000000001</v>
      </c>
      <c r="AF65" s="4">
        <v>2.9</v>
      </c>
      <c r="AG65" s="4">
        <v>7.5819999999999999</v>
      </c>
      <c r="AH65" s="4">
        <v>430.17740700000002</v>
      </c>
      <c r="AI65" s="4">
        <v>11.140478</v>
      </c>
      <c r="AJ65" s="4">
        <v>129.327135</v>
      </c>
      <c r="AK65" s="4">
        <v>1473</v>
      </c>
      <c r="AL65" s="4">
        <v>15</v>
      </c>
      <c r="AM65" s="4">
        <v>833</v>
      </c>
      <c r="AN65" s="4">
        <v>70</v>
      </c>
      <c r="AO65" s="4">
        <v>15.858801</v>
      </c>
      <c r="AP65" s="4">
        <v>112</v>
      </c>
      <c r="AQ65" s="4">
        <v>0</v>
      </c>
      <c r="AR65" s="4">
        <v>31</v>
      </c>
      <c r="AS65" s="4">
        <v>17390</v>
      </c>
      <c r="AT65" s="4">
        <v>0.22</v>
      </c>
      <c r="AU65" s="4">
        <v>12.21</v>
      </c>
      <c r="AV65" s="4">
        <v>39978</v>
      </c>
      <c r="AW65" s="4">
        <v>0</v>
      </c>
      <c r="AX65" s="4">
        <v>0.56000000000000005</v>
      </c>
      <c r="AY65">
        <v>0.93551724137931036</v>
      </c>
      <c r="AZ65" t="s">
        <v>71</v>
      </c>
      <c r="BA65" t="s">
        <v>313</v>
      </c>
      <c r="BB65">
        <v>2</v>
      </c>
      <c r="BC65" t="s">
        <v>906</v>
      </c>
      <c r="BD65">
        <v>11</v>
      </c>
      <c r="BE65">
        <v>138897.40899999999</v>
      </c>
      <c r="BF65">
        <v>4.9116092583123709E-2</v>
      </c>
      <c r="BG65">
        <v>4.5948951440694698E-2</v>
      </c>
      <c r="BH65">
        <v>719527.946</v>
      </c>
      <c r="BI65">
        <v>9.4813523754364373E-3</v>
      </c>
      <c r="BJ65">
        <v>8.8699686188134664E-3</v>
      </c>
      <c r="BK65">
        <v>1</v>
      </c>
      <c r="BL65" t="s">
        <v>710</v>
      </c>
      <c r="BM65" t="s">
        <v>711</v>
      </c>
      <c r="BN65" t="s">
        <v>710</v>
      </c>
    </row>
    <row r="66" spans="1:66">
      <c r="A66" s="157" t="str">
        <f t="shared" si="36"/>
        <v>삼환교통</v>
      </c>
      <c r="B66" s="157" t="str">
        <f t="shared" si="37"/>
        <v>4</v>
      </c>
      <c r="C66" s="158" t="str">
        <f t="shared" si="38"/>
        <v>72아1230</v>
      </c>
      <c r="D66" s="132" t="str">
        <f t="shared" si="39"/>
        <v>중형</v>
      </c>
      <c r="E66" s="128" t="str">
        <f t="shared" si="40"/>
        <v>S</v>
      </c>
      <c r="F66" s="178">
        <f t="shared" si="41"/>
        <v>1.0162068965517241</v>
      </c>
      <c r="G66" s="179">
        <f t="shared" si="42"/>
        <v>2.9470000000000001</v>
      </c>
      <c r="H66" s="180">
        <f t="shared" si="43"/>
        <v>2.9</v>
      </c>
      <c r="I66" s="181">
        <f t="shared" si="44"/>
        <v>6793.4859999999999</v>
      </c>
      <c r="J66" s="182">
        <f t="shared" si="45"/>
        <v>2.0629443919982862E-2</v>
      </c>
      <c r="K66" s="182">
        <f t="shared" si="46"/>
        <v>0.27361539332232765</v>
      </c>
      <c r="L66" s="182">
        <f t="shared" si="47"/>
        <v>0.18488298938129849</v>
      </c>
      <c r="M66" s="183">
        <f t="shared" si="48"/>
        <v>6.5460000000000003</v>
      </c>
      <c r="N66" s="184">
        <f t="shared" si="49"/>
        <v>0.309</v>
      </c>
      <c r="O66" s="184">
        <f t="shared" si="50"/>
        <v>12.1</v>
      </c>
      <c r="P66" s="185">
        <f t="shared" si="51"/>
        <v>0</v>
      </c>
      <c r="Q66" s="186">
        <f t="shared" si="52"/>
        <v>71</v>
      </c>
      <c r="R66" s="187">
        <f t="shared" si="53"/>
        <v>22.945167677777697</v>
      </c>
      <c r="S66" s="159">
        <f t="shared" si="54"/>
        <v>21</v>
      </c>
      <c r="T66" s="159">
        <f t="shared" si="55"/>
        <v>822</v>
      </c>
      <c r="U66" t="s">
        <v>160</v>
      </c>
      <c r="V66" t="s">
        <v>236</v>
      </c>
      <c r="W66" t="s">
        <v>160</v>
      </c>
      <c r="X66" s="4" t="s">
        <v>236</v>
      </c>
      <c r="Y66" s="4" t="s">
        <v>907</v>
      </c>
      <c r="Z66" s="4" t="s">
        <v>776</v>
      </c>
      <c r="AA66" s="4" t="s">
        <v>49</v>
      </c>
      <c r="AB66" s="4">
        <v>514</v>
      </c>
      <c r="AC66" s="4">
        <v>6793.4859999999999</v>
      </c>
      <c r="AD66" s="4">
        <v>2304.8939999999998</v>
      </c>
      <c r="AE66" s="4">
        <v>2.9470000000000001</v>
      </c>
      <c r="AF66" s="4">
        <v>2.9</v>
      </c>
      <c r="AG66" s="4">
        <v>6.5460000000000003</v>
      </c>
      <c r="AH66" s="4">
        <v>419.51489500000002</v>
      </c>
      <c r="AI66" s="4">
        <v>8.6543589999999995</v>
      </c>
      <c r="AJ66" s="4">
        <v>114.78573299999999</v>
      </c>
      <c r="AK66" s="4">
        <v>1256</v>
      </c>
      <c r="AL66" s="4">
        <v>21</v>
      </c>
      <c r="AM66" s="4">
        <v>822</v>
      </c>
      <c r="AN66" s="4">
        <v>71</v>
      </c>
      <c r="AO66" s="4">
        <v>16.193670000000001</v>
      </c>
      <c r="AP66" s="4">
        <v>257.2</v>
      </c>
      <c r="AQ66" s="4">
        <v>0</v>
      </c>
      <c r="AR66" s="4">
        <v>13</v>
      </c>
      <c r="AS66" s="4">
        <v>3552</v>
      </c>
      <c r="AT66" s="4">
        <v>0.309</v>
      </c>
      <c r="AU66" s="4">
        <v>12.1</v>
      </c>
      <c r="AV66" s="4">
        <v>50089</v>
      </c>
      <c r="AW66" s="4">
        <v>0</v>
      </c>
      <c r="AX66" s="4">
        <v>0.57999999999999996</v>
      </c>
      <c r="AY66">
        <v>1.0162068965517241</v>
      </c>
      <c r="AZ66" t="s">
        <v>74</v>
      </c>
      <c r="BA66" t="s">
        <v>313</v>
      </c>
      <c r="BB66">
        <v>1</v>
      </c>
      <c r="BC66" t="s">
        <v>908</v>
      </c>
      <c r="BD66">
        <v>10</v>
      </c>
      <c r="BE66">
        <v>138897.40899999999</v>
      </c>
      <c r="BF66">
        <v>4.8910098819769925E-2</v>
      </c>
      <c r="BG66">
        <v>4.9702779731676541E-2</v>
      </c>
      <c r="BH66">
        <v>719527.946</v>
      </c>
      <c r="BI66">
        <v>9.4415874154247237E-3</v>
      </c>
      <c r="BJ66">
        <v>9.5946062459505727E-3</v>
      </c>
      <c r="BK66">
        <v>1</v>
      </c>
      <c r="BL66" t="s">
        <v>710</v>
      </c>
      <c r="BM66" t="s">
        <v>711</v>
      </c>
      <c r="BN66" t="s">
        <v>710</v>
      </c>
    </row>
    <row r="67" spans="1:66">
      <c r="A67" s="157" t="str">
        <f t="shared" si="36"/>
        <v>삼환교통</v>
      </c>
      <c r="B67" s="157" t="str">
        <f t="shared" si="37"/>
        <v>4</v>
      </c>
      <c r="C67" s="158" t="str">
        <f t="shared" si="38"/>
        <v>72아1237</v>
      </c>
      <c r="D67" s="132" t="str">
        <f t="shared" si="39"/>
        <v>중형</v>
      </c>
      <c r="E67" s="128" t="str">
        <f t="shared" si="40"/>
        <v>B</v>
      </c>
      <c r="F67" s="178">
        <f t="shared" si="41"/>
        <v>0.91448275862068973</v>
      </c>
      <c r="G67" s="179">
        <f t="shared" si="42"/>
        <v>2.6520000000000001</v>
      </c>
      <c r="H67" s="180">
        <f t="shared" si="43"/>
        <v>2.9</v>
      </c>
      <c r="I67" s="181">
        <f t="shared" si="44"/>
        <v>7014.4440000000004</v>
      </c>
      <c r="J67" s="182">
        <f t="shared" si="45"/>
        <v>2.0551438967750326E-2</v>
      </c>
      <c r="K67" s="182">
        <f t="shared" si="46"/>
        <v>0.31147729421172143</v>
      </c>
      <c r="L67" s="182">
        <f t="shared" si="47"/>
        <v>0.20971013525804752</v>
      </c>
      <c r="M67" s="183">
        <f t="shared" si="48"/>
        <v>8.75</v>
      </c>
      <c r="N67" s="184">
        <f t="shared" si="49"/>
        <v>0.314</v>
      </c>
      <c r="O67" s="184">
        <f t="shared" si="50"/>
        <v>3.835</v>
      </c>
      <c r="P67" s="185">
        <f t="shared" si="51"/>
        <v>0</v>
      </c>
      <c r="Q67" s="186">
        <f t="shared" si="52"/>
        <v>67</v>
      </c>
      <c r="R67" s="187">
        <f t="shared" si="53"/>
        <v>24.424251433110356</v>
      </c>
      <c r="S67" s="159">
        <f t="shared" si="54"/>
        <v>22</v>
      </c>
      <c r="T67" s="159">
        <f t="shared" si="55"/>
        <v>269</v>
      </c>
      <c r="U67" t="s">
        <v>160</v>
      </c>
      <c r="V67" t="s">
        <v>236</v>
      </c>
      <c r="W67" t="s">
        <v>160</v>
      </c>
      <c r="X67" s="4" t="s">
        <v>236</v>
      </c>
      <c r="Y67" s="4" t="s">
        <v>909</v>
      </c>
      <c r="Z67" s="4" t="s">
        <v>776</v>
      </c>
      <c r="AA67" s="4" t="s">
        <v>49</v>
      </c>
      <c r="AB67" s="4">
        <v>514</v>
      </c>
      <c r="AC67" s="4">
        <v>7014.4440000000004</v>
      </c>
      <c r="AD67" s="4">
        <v>2644.9920000000002</v>
      </c>
      <c r="AE67" s="4">
        <v>2.6520000000000001</v>
      </c>
      <c r="AF67" s="4">
        <v>2.9</v>
      </c>
      <c r="AG67" s="4">
        <v>8.75</v>
      </c>
      <c r="AH67" s="4">
        <v>429.94629300000003</v>
      </c>
      <c r="AI67" s="4">
        <v>8.8360149999999997</v>
      </c>
      <c r="AJ67" s="4">
        <v>133.918508</v>
      </c>
      <c r="AK67" s="4">
        <v>1471</v>
      </c>
      <c r="AL67" s="4">
        <v>22</v>
      </c>
      <c r="AM67" s="4">
        <v>269</v>
      </c>
      <c r="AN67" s="4">
        <v>67</v>
      </c>
      <c r="AO67" s="4">
        <v>16.314698</v>
      </c>
      <c r="AP67" s="4">
        <v>38.1</v>
      </c>
      <c r="AQ67" s="4">
        <v>0</v>
      </c>
      <c r="AR67" s="4">
        <v>7</v>
      </c>
      <c r="AS67" s="4">
        <v>5386</v>
      </c>
      <c r="AT67" s="4">
        <v>0.314</v>
      </c>
      <c r="AU67" s="4">
        <v>3.835</v>
      </c>
      <c r="AV67" s="4">
        <v>61361</v>
      </c>
      <c r="AW67" s="4">
        <v>0</v>
      </c>
      <c r="AX67" s="4">
        <v>0.56999999999999995</v>
      </c>
      <c r="AY67">
        <v>0.91448275862068973</v>
      </c>
      <c r="AZ67" t="s">
        <v>71</v>
      </c>
      <c r="BA67" t="s">
        <v>313</v>
      </c>
      <c r="BB67">
        <v>8</v>
      </c>
      <c r="BC67" t="s">
        <v>910</v>
      </c>
      <c r="BD67">
        <v>16</v>
      </c>
      <c r="BE67">
        <v>138897.40899999999</v>
      </c>
      <c r="BF67">
        <v>5.0500898832461311E-2</v>
      </c>
      <c r="BG67">
        <v>4.6182201277133586E-2</v>
      </c>
      <c r="BH67">
        <v>719527.946</v>
      </c>
      <c r="BI67">
        <v>9.7486748624493313E-3</v>
      </c>
      <c r="BJ67">
        <v>8.9149950811088369E-3</v>
      </c>
      <c r="BK67">
        <v>1</v>
      </c>
      <c r="BL67" t="s">
        <v>710</v>
      </c>
      <c r="BM67" t="s">
        <v>711</v>
      </c>
      <c r="BN67" t="s">
        <v>710</v>
      </c>
    </row>
    <row r="68" spans="1:66">
      <c r="A68" s="157" t="str">
        <f t="shared" si="36"/>
        <v>삼환교통</v>
      </c>
      <c r="B68" s="157" t="str">
        <f t="shared" si="37"/>
        <v>58</v>
      </c>
      <c r="C68" s="158" t="str">
        <f t="shared" si="38"/>
        <v>72아1193</v>
      </c>
      <c r="D68" s="132" t="str">
        <f t="shared" si="39"/>
        <v>중형</v>
      </c>
      <c r="E68" s="128" t="str">
        <f t="shared" si="40"/>
        <v>A</v>
      </c>
      <c r="F68" s="178">
        <f t="shared" si="41"/>
        <v>0.95586206896551718</v>
      </c>
      <c r="G68" s="179">
        <f t="shared" si="42"/>
        <v>2.7719999999999998</v>
      </c>
      <c r="H68" s="180">
        <f t="shared" si="43"/>
        <v>2.9</v>
      </c>
      <c r="I68" s="181">
        <f t="shared" si="44"/>
        <v>7033.2309999999998</v>
      </c>
      <c r="J68" s="182">
        <f t="shared" si="45"/>
        <v>2.1442394365002129E-2</v>
      </c>
      <c r="K68" s="182">
        <f t="shared" si="46"/>
        <v>0.34737832014596931</v>
      </c>
      <c r="L68" s="182">
        <f t="shared" si="47"/>
        <v>0.24426895689904116</v>
      </c>
      <c r="M68" s="183">
        <f t="shared" si="48"/>
        <v>8.2240000000000002</v>
      </c>
      <c r="N68" s="184">
        <f t="shared" si="49"/>
        <v>1.4E-2</v>
      </c>
      <c r="O68" s="184">
        <f t="shared" si="50"/>
        <v>7.806</v>
      </c>
      <c r="P68" s="185">
        <f t="shared" si="51"/>
        <v>0</v>
      </c>
      <c r="Q68" s="186">
        <f t="shared" si="52"/>
        <v>76</v>
      </c>
      <c r="R68" s="187">
        <f t="shared" si="53"/>
        <v>24.255278096580305</v>
      </c>
      <c r="S68" s="159">
        <f t="shared" si="54"/>
        <v>1</v>
      </c>
      <c r="T68" s="159">
        <f t="shared" si="55"/>
        <v>549</v>
      </c>
      <c r="U68" t="s">
        <v>160</v>
      </c>
      <c r="V68" t="s">
        <v>237</v>
      </c>
      <c r="W68" t="s">
        <v>160</v>
      </c>
      <c r="X68" s="4" t="s">
        <v>237</v>
      </c>
      <c r="Y68" s="4" t="s">
        <v>911</v>
      </c>
      <c r="Z68" s="4" t="s">
        <v>776</v>
      </c>
      <c r="AA68" s="4" t="s">
        <v>49</v>
      </c>
      <c r="AB68" s="4">
        <v>514</v>
      </c>
      <c r="AC68" s="4">
        <v>7033.2309999999998</v>
      </c>
      <c r="AD68" s="4">
        <v>2537.1550000000002</v>
      </c>
      <c r="AE68" s="4">
        <v>2.7719999999999998</v>
      </c>
      <c r="AF68" s="4">
        <v>2.9</v>
      </c>
      <c r="AG68" s="4">
        <v>8.2240000000000002</v>
      </c>
      <c r="AH68" s="4">
        <v>459.40517799999998</v>
      </c>
      <c r="AI68" s="4">
        <v>9.8507470000000001</v>
      </c>
      <c r="AJ68" s="4">
        <v>159.587399</v>
      </c>
      <c r="AK68" s="4">
        <v>1718</v>
      </c>
      <c r="AL68" s="4">
        <v>1</v>
      </c>
      <c r="AM68" s="4">
        <v>549</v>
      </c>
      <c r="AN68" s="4">
        <v>76</v>
      </c>
      <c r="AO68" s="4">
        <v>15.309429</v>
      </c>
      <c r="AP68" s="4">
        <v>1665.4</v>
      </c>
      <c r="AQ68" s="4">
        <v>0</v>
      </c>
      <c r="AR68" s="4">
        <v>15</v>
      </c>
      <c r="AS68" s="4">
        <v>3131</v>
      </c>
      <c r="AT68" s="4">
        <v>1.4E-2</v>
      </c>
      <c r="AU68" s="4">
        <v>7.806</v>
      </c>
      <c r="AV68" s="4">
        <v>59297</v>
      </c>
      <c r="AW68" s="4">
        <v>0</v>
      </c>
      <c r="AX68" s="4">
        <v>0.57999999999999996</v>
      </c>
      <c r="AY68">
        <v>0.95586206896551718</v>
      </c>
      <c r="AZ68" t="s">
        <v>69</v>
      </c>
      <c r="BA68" t="s">
        <v>912</v>
      </c>
      <c r="BB68">
        <v>3</v>
      </c>
      <c r="BC68" t="s">
        <v>913</v>
      </c>
      <c r="BD68">
        <v>14</v>
      </c>
      <c r="BE68">
        <v>71272.207999999984</v>
      </c>
      <c r="BF68">
        <v>9.8681255953232169E-2</v>
      </c>
      <c r="BG68">
        <v>9.4325669483572266E-2</v>
      </c>
      <c r="BH68">
        <v>719527.946</v>
      </c>
      <c r="BI68">
        <v>9.7747850366328923E-3</v>
      </c>
      <c r="BJ68">
        <v>9.3433462488090955E-3</v>
      </c>
      <c r="BK68">
        <v>1</v>
      </c>
      <c r="BL68" t="s">
        <v>710</v>
      </c>
      <c r="BM68" t="s">
        <v>711</v>
      </c>
      <c r="BN68" t="s">
        <v>710</v>
      </c>
    </row>
    <row r="69" spans="1:66">
      <c r="A69" s="157" t="str">
        <f t="shared" si="36"/>
        <v>삼환교통</v>
      </c>
      <c r="B69" s="157" t="str">
        <f t="shared" si="37"/>
        <v>58</v>
      </c>
      <c r="C69" s="158" t="str">
        <f t="shared" si="38"/>
        <v>72아1194</v>
      </c>
      <c r="D69" s="132" t="str">
        <f t="shared" si="39"/>
        <v>중형</v>
      </c>
      <c r="E69" s="128" t="str">
        <f t="shared" si="40"/>
        <v>D</v>
      </c>
      <c r="F69" s="178">
        <f t="shared" si="41"/>
        <v>0.82620689655172408</v>
      </c>
      <c r="G69" s="179">
        <f t="shared" si="42"/>
        <v>2.3959999999999999</v>
      </c>
      <c r="H69" s="180">
        <f t="shared" si="43"/>
        <v>2.9</v>
      </c>
      <c r="I69" s="181">
        <f t="shared" si="44"/>
        <v>3817.8919999999998</v>
      </c>
      <c r="J69" s="182">
        <f t="shared" si="45"/>
        <v>2.6494458051456778E-2</v>
      </c>
      <c r="K69" s="182">
        <f t="shared" si="46"/>
        <v>0.37345805244386104</v>
      </c>
      <c r="L69" s="182">
        <f t="shared" si="47"/>
        <v>0.25328113000577285</v>
      </c>
      <c r="M69" s="183">
        <f t="shared" si="48"/>
        <v>14.512</v>
      </c>
      <c r="N69" s="184">
        <f t="shared" si="49"/>
        <v>0.157</v>
      </c>
      <c r="O69" s="184">
        <f t="shared" si="50"/>
        <v>16.841999999999999</v>
      </c>
      <c r="P69" s="185">
        <f t="shared" si="51"/>
        <v>0</v>
      </c>
      <c r="Q69" s="186">
        <f t="shared" si="52"/>
        <v>75</v>
      </c>
      <c r="R69" s="187">
        <f t="shared" si="53"/>
        <v>24.533068459517089</v>
      </c>
      <c r="S69" s="159">
        <f t="shared" si="54"/>
        <v>6</v>
      </c>
      <c r="T69" s="159">
        <f t="shared" si="55"/>
        <v>643</v>
      </c>
      <c r="U69" t="s">
        <v>160</v>
      </c>
      <c r="V69" t="s">
        <v>237</v>
      </c>
      <c r="W69" t="s">
        <v>160</v>
      </c>
      <c r="X69" s="4" t="s">
        <v>237</v>
      </c>
      <c r="Y69" s="4" t="s">
        <v>914</v>
      </c>
      <c r="Z69" s="4" t="s">
        <v>776</v>
      </c>
      <c r="AA69" s="4" t="s">
        <v>49</v>
      </c>
      <c r="AB69" s="4">
        <v>514</v>
      </c>
      <c r="AC69" s="4">
        <v>3817.8919999999998</v>
      </c>
      <c r="AD69" s="4">
        <v>1593.7529999999999</v>
      </c>
      <c r="AE69" s="4">
        <v>2.3959999999999999</v>
      </c>
      <c r="AF69" s="4">
        <v>2.9</v>
      </c>
      <c r="AG69" s="4">
        <v>14.512</v>
      </c>
      <c r="AH69" s="4">
        <v>259.34993600000001</v>
      </c>
      <c r="AI69" s="4">
        <v>6.8713360000000003</v>
      </c>
      <c r="AJ69" s="4">
        <v>96.856322000000006</v>
      </c>
      <c r="AK69" s="4">
        <v>967</v>
      </c>
      <c r="AL69" s="4">
        <v>6</v>
      </c>
      <c r="AM69" s="4">
        <v>643</v>
      </c>
      <c r="AN69" s="4">
        <v>75</v>
      </c>
      <c r="AO69" s="4">
        <v>14.721005999999999</v>
      </c>
      <c r="AP69" s="4">
        <v>3133.7</v>
      </c>
      <c r="AQ69" s="4">
        <v>0</v>
      </c>
      <c r="AR69" s="4">
        <v>27</v>
      </c>
      <c r="AS69" s="4">
        <v>13215</v>
      </c>
      <c r="AT69" s="4">
        <v>0.157</v>
      </c>
      <c r="AU69" s="4">
        <v>16.841999999999999</v>
      </c>
      <c r="AV69" s="4">
        <v>357</v>
      </c>
      <c r="AW69" s="4">
        <v>0</v>
      </c>
      <c r="AX69" s="4">
        <v>0.7</v>
      </c>
      <c r="AY69">
        <v>0.82620689655172408</v>
      </c>
      <c r="AZ69" t="s">
        <v>70</v>
      </c>
      <c r="BA69" t="s">
        <v>912</v>
      </c>
      <c r="BB69">
        <v>1</v>
      </c>
      <c r="BC69" t="s">
        <v>915</v>
      </c>
      <c r="BD69">
        <v>7</v>
      </c>
      <c r="BE69">
        <v>71272.207999999984</v>
      </c>
      <c r="BF69">
        <v>5.3567752524237788E-2</v>
      </c>
      <c r="BG69">
        <v>4.425804656830129E-2</v>
      </c>
      <c r="BH69">
        <v>719527.946</v>
      </c>
      <c r="BI69">
        <v>5.3061066234111219E-3</v>
      </c>
      <c r="BJ69">
        <v>4.3839418861010507E-3</v>
      </c>
      <c r="BK69">
        <v>1</v>
      </c>
      <c r="BL69" t="s">
        <v>710</v>
      </c>
      <c r="BM69" t="s">
        <v>711</v>
      </c>
      <c r="BN69" t="s">
        <v>710</v>
      </c>
    </row>
    <row r="70" spans="1:66">
      <c r="A70" s="157" t="str">
        <f t="shared" si="36"/>
        <v>삼환교통</v>
      </c>
      <c r="B70" s="157" t="str">
        <f t="shared" si="37"/>
        <v>58</v>
      </c>
      <c r="C70" s="158" t="str">
        <f t="shared" si="38"/>
        <v>72아1195</v>
      </c>
      <c r="D70" s="132" t="str">
        <f t="shared" si="39"/>
        <v>중형</v>
      </c>
      <c r="E70" s="128" t="str">
        <f t="shared" si="40"/>
        <v>B</v>
      </c>
      <c r="F70" s="178">
        <f t="shared" si="41"/>
        <v>0.90689655172413797</v>
      </c>
      <c r="G70" s="179">
        <f t="shared" si="42"/>
        <v>2.63</v>
      </c>
      <c r="H70" s="180">
        <f t="shared" si="43"/>
        <v>2.9</v>
      </c>
      <c r="I70" s="181">
        <f t="shared" si="44"/>
        <v>5964.4579999999996</v>
      </c>
      <c r="J70" s="182">
        <f t="shared" si="45"/>
        <v>2.5754895365241722E-2</v>
      </c>
      <c r="K70" s="182">
        <f t="shared" si="46"/>
        <v>0.38268484431308486</v>
      </c>
      <c r="L70" s="182">
        <f t="shared" si="47"/>
        <v>0.2452863277769749</v>
      </c>
      <c r="M70" s="183">
        <f t="shared" si="48"/>
        <v>9.8339999999999996</v>
      </c>
      <c r="N70" s="184">
        <f t="shared" si="49"/>
        <v>6.7000000000000004E-2</v>
      </c>
      <c r="O70" s="184">
        <f t="shared" si="50"/>
        <v>13.379</v>
      </c>
      <c r="P70" s="185">
        <f t="shared" si="51"/>
        <v>0</v>
      </c>
      <c r="Q70" s="186">
        <f t="shared" si="52"/>
        <v>75</v>
      </c>
      <c r="R70" s="187">
        <f t="shared" si="53"/>
        <v>25.444093638592648</v>
      </c>
      <c r="S70" s="159">
        <f t="shared" si="54"/>
        <v>4</v>
      </c>
      <c r="T70" s="159">
        <f t="shared" si="55"/>
        <v>798</v>
      </c>
      <c r="U70" t="s">
        <v>160</v>
      </c>
      <c r="V70" t="s">
        <v>237</v>
      </c>
      <c r="W70" t="s">
        <v>160</v>
      </c>
      <c r="X70" s="4" t="s">
        <v>237</v>
      </c>
      <c r="Y70" s="4" t="s">
        <v>916</v>
      </c>
      <c r="Z70" s="4" t="s">
        <v>776</v>
      </c>
      <c r="AA70" s="4" t="s">
        <v>49</v>
      </c>
      <c r="AB70" s="4">
        <v>514</v>
      </c>
      <c r="AC70" s="4">
        <v>5964.4579999999996</v>
      </c>
      <c r="AD70" s="4">
        <v>2268.09</v>
      </c>
      <c r="AE70" s="4">
        <v>2.63</v>
      </c>
      <c r="AF70" s="4">
        <v>2.9</v>
      </c>
      <c r="AG70" s="4">
        <v>9.8339999999999996</v>
      </c>
      <c r="AH70" s="4">
        <v>396.26435500000002</v>
      </c>
      <c r="AI70" s="4">
        <v>10.205747000000001</v>
      </c>
      <c r="AJ70" s="4">
        <v>151.644363</v>
      </c>
      <c r="AK70" s="4">
        <v>1463</v>
      </c>
      <c r="AL70" s="4">
        <v>4</v>
      </c>
      <c r="AM70" s="4">
        <v>798</v>
      </c>
      <c r="AN70" s="4">
        <v>75</v>
      </c>
      <c r="AO70" s="4">
        <v>15.051714</v>
      </c>
      <c r="AP70" s="4">
        <v>4746.5</v>
      </c>
      <c r="AQ70" s="4">
        <v>0</v>
      </c>
      <c r="AR70" s="4">
        <v>36</v>
      </c>
      <c r="AS70" s="4">
        <v>19087</v>
      </c>
      <c r="AT70" s="4">
        <v>6.7000000000000004E-2</v>
      </c>
      <c r="AU70" s="4">
        <v>13.379</v>
      </c>
      <c r="AV70" s="4">
        <v>47703</v>
      </c>
      <c r="AW70" s="4">
        <v>0</v>
      </c>
      <c r="AX70" s="4">
        <v>0.57999999999999996</v>
      </c>
      <c r="AY70">
        <v>0.90689655172413797</v>
      </c>
      <c r="AZ70" t="s">
        <v>71</v>
      </c>
      <c r="BA70" t="s">
        <v>912</v>
      </c>
      <c r="BB70">
        <v>4</v>
      </c>
      <c r="BC70" t="s">
        <v>917</v>
      </c>
      <c r="BD70">
        <v>10</v>
      </c>
      <c r="BE70">
        <v>71272.207999999984</v>
      </c>
      <c r="BF70">
        <v>8.3685607158403189E-2</v>
      </c>
      <c r="BG70">
        <v>7.5894188560896692E-2</v>
      </c>
      <c r="BH70">
        <v>719527.946</v>
      </c>
      <c r="BI70">
        <v>8.2894042311457347E-3</v>
      </c>
      <c r="BJ70">
        <v>7.517632113073546E-3</v>
      </c>
      <c r="BK70">
        <v>1</v>
      </c>
      <c r="BL70" t="s">
        <v>710</v>
      </c>
      <c r="BM70" t="s">
        <v>711</v>
      </c>
      <c r="BN70" t="s">
        <v>710</v>
      </c>
    </row>
    <row r="71" spans="1:66">
      <c r="A71" s="157" t="str">
        <f t="shared" si="36"/>
        <v>삼환교통</v>
      </c>
      <c r="B71" s="157" t="str">
        <f t="shared" si="37"/>
        <v>58</v>
      </c>
      <c r="C71" s="158" t="str">
        <f t="shared" si="38"/>
        <v>72아1196</v>
      </c>
      <c r="D71" s="132" t="str">
        <f t="shared" si="39"/>
        <v>중형</v>
      </c>
      <c r="E71" s="128" t="str">
        <f t="shared" si="40"/>
        <v>B</v>
      </c>
      <c r="F71" s="178">
        <f t="shared" si="41"/>
        <v>0.90655172413793106</v>
      </c>
      <c r="G71" s="179">
        <f t="shared" si="42"/>
        <v>2.629</v>
      </c>
      <c r="H71" s="180">
        <f t="shared" si="43"/>
        <v>2.9</v>
      </c>
      <c r="I71" s="181">
        <f t="shared" si="44"/>
        <v>6478.6540000000005</v>
      </c>
      <c r="J71" s="182">
        <f t="shared" si="45"/>
        <v>3.8175824122486393E-2</v>
      </c>
      <c r="K71" s="182">
        <f t="shared" si="46"/>
        <v>0.35876603234318938</v>
      </c>
      <c r="L71" s="182">
        <f t="shared" si="47"/>
        <v>0.25838700446111179</v>
      </c>
      <c r="M71" s="183">
        <f t="shared" si="48"/>
        <v>9.4939999999999998</v>
      </c>
      <c r="N71" s="184">
        <f t="shared" si="49"/>
        <v>3.1E-2</v>
      </c>
      <c r="O71" s="184">
        <f t="shared" si="50"/>
        <v>11.776999999999999</v>
      </c>
      <c r="P71" s="185">
        <f t="shared" si="51"/>
        <v>0</v>
      </c>
      <c r="Q71" s="186">
        <f t="shared" si="52"/>
        <v>71</v>
      </c>
      <c r="R71" s="187">
        <f t="shared" si="53"/>
        <v>24.925295239230966</v>
      </c>
      <c r="S71" s="159">
        <f t="shared" si="54"/>
        <v>2</v>
      </c>
      <c r="T71" s="159">
        <f t="shared" si="55"/>
        <v>763</v>
      </c>
      <c r="U71" t="s">
        <v>160</v>
      </c>
      <c r="V71" t="s">
        <v>237</v>
      </c>
      <c r="W71" t="s">
        <v>160</v>
      </c>
      <c r="X71" s="4" t="s">
        <v>237</v>
      </c>
      <c r="Y71" s="4" t="s">
        <v>918</v>
      </c>
      <c r="Z71" s="4" t="s">
        <v>776</v>
      </c>
      <c r="AA71" s="4" t="s">
        <v>49</v>
      </c>
      <c r="AB71" s="4">
        <v>514</v>
      </c>
      <c r="AC71" s="4">
        <v>6478.6540000000005</v>
      </c>
      <c r="AD71" s="4">
        <v>2463.8890000000001</v>
      </c>
      <c r="AE71" s="4">
        <v>2.629</v>
      </c>
      <c r="AF71" s="4">
        <v>2.9</v>
      </c>
      <c r="AG71" s="4">
        <v>9.4939999999999998</v>
      </c>
      <c r="AH71" s="4">
        <v>431.00795799999997</v>
      </c>
      <c r="AI71" s="4">
        <v>16.454084000000002</v>
      </c>
      <c r="AJ71" s="4">
        <v>154.63101499999999</v>
      </c>
      <c r="AK71" s="4">
        <v>1674</v>
      </c>
      <c r="AL71" s="4">
        <v>2</v>
      </c>
      <c r="AM71" s="4">
        <v>763</v>
      </c>
      <c r="AN71" s="4">
        <v>71</v>
      </c>
      <c r="AO71" s="4">
        <v>15.031402</v>
      </c>
      <c r="AP71" s="4">
        <v>3670.7</v>
      </c>
      <c r="AQ71" s="4">
        <v>0</v>
      </c>
      <c r="AR71" s="4">
        <v>17</v>
      </c>
      <c r="AS71" s="4">
        <v>7846</v>
      </c>
      <c r="AT71" s="4">
        <v>3.1E-2</v>
      </c>
      <c r="AU71" s="4">
        <v>11.776999999999999</v>
      </c>
      <c r="AV71" s="4">
        <v>53712</v>
      </c>
      <c r="AW71" s="4">
        <v>0</v>
      </c>
      <c r="AX71" s="4">
        <v>0.57999999999999996</v>
      </c>
      <c r="AY71">
        <v>0.90655172413793106</v>
      </c>
      <c r="AZ71" t="s">
        <v>71</v>
      </c>
      <c r="BA71" t="s">
        <v>912</v>
      </c>
      <c r="BB71">
        <v>5</v>
      </c>
      <c r="BC71" t="s">
        <v>919</v>
      </c>
      <c r="BD71">
        <v>11</v>
      </c>
      <c r="BE71">
        <v>71272.207999999984</v>
      </c>
      <c r="BF71">
        <v>9.0900144415337905E-2</v>
      </c>
      <c r="BG71">
        <v>8.2405682644111508E-2</v>
      </c>
      <c r="BH71">
        <v>719527.946</v>
      </c>
      <c r="BI71">
        <v>9.0040338752874517E-3</v>
      </c>
      <c r="BJ71">
        <v>8.1626224338381768E-3</v>
      </c>
      <c r="BK71">
        <v>1</v>
      </c>
      <c r="BL71" t="s">
        <v>710</v>
      </c>
      <c r="BM71" t="s">
        <v>711</v>
      </c>
      <c r="BN71" t="s">
        <v>710</v>
      </c>
    </row>
    <row r="72" spans="1:66">
      <c r="A72" s="157" t="str">
        <f t="shared" si="36"/>
        <v>삼환교통</v>
      </c>
      <c r="B72" s="157" t="str">
        <f t="shared" si="37"/>
        <v>58</v>
      </c>
      <c r="C72" s="158" t="str">
        <f t="shared" si="38"/>
        <v>72아1197</v>
      </c>
      <c r="D72" s="132" t="str">
        <f t="shared" si="39"/>
        <v>중형</v>
      </c>
      <c r="E72" s="128" t="str">
        <f t="shared" si="40"/>
        <v>C</v>
      </c>
      <c r="F72" s="178">
        <f t="shared" si="41"/>
        <v>0.87689655172413805</v>
      </c>
      <c r="G72" s="179">
        <f t="shared" si="42"/>
        <v>2.5430000000000001</v>
      </c>
      <c r="H72" s="180">
        <f t="shared" si="43"/>
        <v>2.9</v>
      </c>
      <c r="I72" s="181">
        <f t="shared" si="44"/>
        <v>5997.9160000000002</v>
      </c>
      <c r="J72" s="182">
        <f t="shared" si="45"/>
        <v>2.8662847933985169E-2</v>
      </c>
      <c r="K72" s="182">
        <f t="shared" si="46"/>
        <v>0.36347146925778073</v>
      </c>
      <c r="L72" s="182">
        <f t="shared" si="47"/>
        <v>0.23641544829904254</v>
      </c>
      <c r="M72" s="183">
        <f t="shared" si="48"/>
        <v>9.82</v>
      </c>
      <c r="N72" s="184">
        <f t="shared" si="49"/>
        <v>6.7000000000000004E-2</v>
      </c>
      <c r="O72" s="184">
        <f t="shared" si="50"/>
        <v>7.1189999999999998</v>
      </c>
      <c r="P72" s="185">
        <f t="shared" si="51"/>
        <v>0</v>
      </c>
      <c r="Q72" s="186">
        <f t="shared" si="52"/>
        <v>72</v>
      </c>
      <c r="R72" s="187">
        <f t="shared" si="53"/>
        <v>25.009544664882799</v>
      </c>
      <c r="S72" s="159">
        <f t="shared" si="54"/>
        <v>4</v>
      </c>
      <c r="T72" s="159">
        <f t="shared" si="55"/>
        <v>427</v>
      </c>
      <c r="U72" t="s">
        <v>160</v>
      </c>
      <c r="V72" t="s">
        <v>237</v>
      </c>
      <c r="W72" t="s">
        <v>160</v>
      </c>
      <c r="X72" s="4" t="s">
        <v>237</v>
      </c>
      <c r="Y72" s="4" t="s">
        <v>920</v>
      </c>
      <c r="Z72" s="4" t="s">
        <v>776</v>
      </c>
      <c r="AA72" s="4" t="s">
        <v>49</v>
      </c>
      <c r="AB72" s="4">
        <v>514</v>
      </c>
      <c r="AC72" s="4">
        <v>5997.9160000000002</v>
      </c>
      <c r="AD72" s="4">
        <v>2358.9070000000002</v>
      </c>
      <c r="AE72" s="4">
        <v>2.5430000000000001</v>
      </c>
      <c r="AF72" s="4">
        <v>2.9</v>
      </c>
      <c r="AG72" s="4">
        <v>9.82</v>
      </c>
      <c r="AH72" s="4">
        <v>394.53630099999998</v>
      </c>
      <c r="AI72" s="4">
        <v>11.308534</v>
      </c>
      <c r="AJ72" s="4">
        <v>143.40268900000001</v>
      </c>
      <c r="AK72" s="4">
        <v>1418</v>
      </c>
      <c r="AL72" s="4">
        <v>4</v>
      </c>
      <c r="AM72" s="4">
        <v>427</v>
      </c>
      <c r="AN72" s="4">
        <v>72</v>
      </c>
      <c r="AO72" s="4">
        <v>15.202443000000001</v>
      </c>
      <c r="AP72" s="4">
        <v>2103.5</v>
      </c>
      <c r="AQ72" s="4">
        <v>0</v>
      </c>
      <c r="AR72" s="4">
        <v>4</v>
      </c>
      <c r="AS72" s="4">
        <v>2403</v>
      </c>
      <c r="AT72" s="4">
        <v>6.7000000000000004E-2</v>
      </c>
      <c r="AU72" s="4">
        <v>7.1189999999999998</v>
      </c>
      <c r="AV72" s="4">
        <v>49050</v>
      </c>
      <c r="AW72" s="4">
        <v>0</v>
      </c>
      <c r="AX72" s="4">
        <v>0.56999999999999995</v>
      </c>
      <c r="AY72">
        <v>0.87689655172413805</v>
      </c>
      <c r="AZ72" t="s">
        <v>72</v>
      </c>
      <c r="BA72" t="s">
        <v>912</v>
      </c>
      <c r="BB72">
        <v>2</v>
      </c>
      <c r="BC72" t="s">
        <v>921</v>
      </c>
      <c r="BD72">
        <v>10</v>
      </c>
      <c r="BE72">
        <v>71272.207999999984</v>
      </c>
      <c r="BF72">
        <v>8.4155046803096115E-2</v>
      </c>
      <c r="BG72">
        <v>7.3795270351818432E-2</v>
      </c>
      <c r="BH72">
        <v>719527.946</v>
      </c>
      <c r="BI72">
        <v>8.3359041623659192E-3</v>
      </c>
      <c r="BJ72">
        <v>7.3097256154815637E-3</v>
      </c>
      <c r="BK72">
        <v>1</v>
      </c>
      <c r="BL72" t="s">
        <v>710</v>
      </c>
      <c r="BM72" t="s">
        <v>711</v>
      </c>
      <c r="BN72" t="s">
        <v>710</v>
      </c>
    </row>
    <row r="73" spans="1:66">
      <c r="A73" s="157" t="str">
        <f t="shared" si="36"/>
        <v>삼환교통</v>
      </c>
      <c r="B73" s="157" t="str">
        <f t="shared" si="37"/>
        <v>58</v>
      </c>
      <c r="C73" s="158" t="str">
        <f t="shared" si="38"/>
        <v>72아1198</v>
      </c>
      <c r="D73" s="132" t="str">
        <f t="shared" si="39"/>
        <v>중형</v>
      </c>
      <c r="E73" s="128" t="str">
        <f t="shared" si="40"/>
        <v>B</v>
      </c>
      <c r="F73" s="178">
        <f t="shared" si="41"/>
        <v>0.90241379310344827</v>
      </c>
      <c r="G73" s="179">
        <f t="shared" si="42"/>
        <v>2.617</v>
      </c>
      <c r="H73" s="180">
        <f t="shared" si="43"/>
        <v>2.9</v>
      </c>
      <c r="I73" s="181">
        <f t="shared" si="44"/>
        <v>5727.8149999999996</v>
      </c>
      <c r="J73" s="182">
        <f t="shared" si="45"/>
        <v>1.4886209008625183E-2</v>
      </c>
      <c r="K73" s="182">
        <f t="shared" si="46"/>
        <v>0.35605566957067569</v>
      </c>
      <c r="L73" s="182">
        <f t="shared" si="47"/>
        <v>0.20531389369244643</v>
      </c>
      <c r="M73" s="183">
        <f t="shared" si="48"/>
        <v>9.0269999999999992</v>
      </c>
      <c r="N73" s="184">
        <f t="shared" si="49"/>
        <v>3.5000000000000003E-2</v>
      </c>
      <c r="O73" s="184">
        <f t="shared" si="50"/>
        <v>7.0529999999999999</v>
      </c>
      <c r="P73" s="185">
        <f t="shared" si="51"/>
        <v>0</v>
      </c>
      <c r="Q73" s="186">
        <f t="shared" si="52"/>
        <v>73</v>
      </c>
      <c r="R73" s="187">
        <f t="shared" si="53"/>
        <v>24.522197400449237</v>
      </c>
      <c r="S73" s="159">
        <f t="shared" si="54"/>
        <v>2</v>
      </c>
      <c r="T73" s="159">
        <f t="shared" si="55"/>
        <v>404</v>
      </c>
      <c r="U73" t="s">
        <v>160</v>
      </c>
      <c r="V73" t="s">
        <v>237</v>
      </c>
      <c r="W73" t="s">
        <v>160</v>
      </c>
      <c r="X73" s="4" t="s">
        <v>237</v>
      </c>
      <c r="Y73" s="4" t="s">
        <v>922</v>
      </c>
      <c r="Z73" s="4" t="s">
        <v>776</v>
      </c>
      <c r="AA73" s="4" t="s">
        <v>49</v>
      </c>
      <c r="AB73" s="4">
        <v>514</v>
      </c>
      <c r="AC73" s="4">
        <v>5727.8149999999996</v>
      </c>
      <c r="AD73" s="4">
        <v>2189.0740000000001</v>
      </c>
      <c r="AE73" s="4">
        <v>2.617</v>
      </c>
      <c r="AF73" s="4">
        <v>2.9</v>
      </c>
      <c r="AG73" s="4">
        <v>9.0269999999999992</v>
      </c>
      <c r="AH73" s="4">
        <v>371.31186300000002</v>
      </c>
      <c r="AI73" s="4">
        <v>5.5274260000000002</v>
      </c>
      <c r="AJ73" s="4">
        <v>132.207694</v>
      </c>
      <c r="AK73" s="4">
        <v>1176</v>
      </c>
      <c r="AL73" s="4">
        <v>2</v>
      </c>
      <c r="AM73" s="4">
        <v>404</v>
      </c>
      <c r="AN73" s="4">
        <v>73</v>
      </c>
      <c r="AO73" s="4">
        <v>15.425886999999999</v>
      </c>
      <c r="AP73" s="4">
        <v>1758.5</v>
      </c>
      <c r="AQ73" s="4">
        <v>0</v>
      </c>
      <c r="AR73" s="4">
        <v>10</v>
      </c>
      <c r="AS73" s="4">
        <v>6089</v>
      </c>
      <c r="AT73" s="4">
        <v>3.5000000000000003E-2</v>
      </c>
      <c r="AU73" s="4">
        <v>7.0529999999999999</v>
      </c>
      <c r="AV73" s="4">
        <v>47049</v>
      </c>
      <c r="AW73" s="4">
        <v>0</v>
      </c>
      <c r="AX73" s="4">
        <v>0.56999999999999995</v>
      </c>
      <c r="AY73">
        <v>0.90241379310344827</v>
      </c>
      <c r="AZ73" t="s">
        <v>71</v>
      </c>
      <c r="BA73" t="s">
        <v>912</v>
      </c>
      <c r="BB73">
        <v>6</v>
      </c>
      <c r="BC73" t="s">
        <v>923</v>
      </c>
      <c r="BD73">
        <v>14</v>
      </c>
      <c r="BE73">
        <v>71272.207999999984</v>
      </c>
      <c r="BF73">
        <v>8.0365336794392575E-2</v>
      </c>
      <c r="BG73">
        <v>7.2522788410663924E-2</v>
      </c>
      <c r="BH73">
        <v>719527.946</v>
      </c>
      <c r="BI73">
        <v>7.9605177697990338E-3</v>
      </c>
      <c r="BJ73">
        <v>7.1836810357117486E-3</v>
      </c>
      <c r="BK73">
        <v>1</v>
      </c>
      <c r="BL73" t="s">
        <v>710</v>
      </c>
      <c r="BM73" t="s">
        <v>711</v>
      </c>
      <c r="BN73" t="s">
        <v>710</v>
      </c>
    </row>
    <row r="74" spans="1:66">
      <c r="A74" s="157" t="str">
        <f t="shared" si="36"/>
        <v>삼환교통</v>
      </c>
      <c r="B74" s="157" t="str">
        <f t="shared" si="37"/>
        <v>58</v>
      </c>
      <c r="C74" s="158" t="str">
        <f t="shared" si="38"/>
        <v>72아1199</v>
      </c>
      <c r="D74" s="132" t="str">
        <f t="shared" si="39"/>
        <v>중형</v>
      </c>
      <c r="E74" s="128" t="str">
        <f t="shared" si="40"/>
        <v>A</v>
      </c>
      <c r="F74" s="178">
        <f t="shared" si="41"/>
        <v>0.97448275862068967</v>
      </c>
      <c r="G74" s="179">
        <f t="shared" si="42"/>
        <v>2.8260000000000001</v>
      </c>
      <c r="H74" s="180">
        <f t="shared" si="43"/>
        <v>2.9</v>
      </c>
      <c r="I74" s="181">
        <f t="shared" si="44"/>
        <v>6357.451</v>
      </c>
      <c r="J74" s="182">
        <f t="shared" si="45"/>
        <v>1.9989275615086659E-2</v>
      </c>
      <c r="K74" s="182">
        <f t="shared" si="46"/>
        <v>0.33097759555976303</v>
      </c>
      <c r="L74" s="182">
        <f t="shared" si="47"/>
        <v>0.19551861272701906</v>
      </c>
      <c r="M74" s="183">
        <f t="shared" si="48"/>
        <v>7.97</v>
      </c>
      <c r="N74" s="184">
        <f t="shared" si="49"/>
        <v>0</v>
      </c>
      <c r="O74" s="184">
        <f t="shared" si="50"/>
        <v>9.3119999999999994</v>
      </c>
      <c r="P74" s="185">
        <f t="shared" si="51"/>
        <v>0</v>
      </c>
      <c r="Q74" s="186">
        <f t="shared" si="52"/>
        <v>73</v>
      </c>
      <c r="R74" s="187">
        <f t="shared" si="53"/>
        <v>23.508811555057285</v>
      </c>
      <c r="S74" s="159">
        <f t="shared" si="54"/>
        <v>0</v>
      </c>
      <c r="T74" s="159">
        <f t="shared" si="55"/>
        <v>592</v>
      </c>
      <c r="U74" t="s">
        <v>160</v>
      </c>
      <c r="V74" t="s">
        <v>237</v>
      </c>
      <c r="W74" t="s">
        <v>160</v>
      </c>
      <c r="X74" s="4" t="s">
        <v>237</v>
      </c>
      <c r="Y74" s="4" t="s">
        <v>924</v>
      </c>
      <c r="Z74" s="4" t="s">
        <v>776</v>
      </c>
      <c r="AA74" s="4" t="s">
        <v>49</v>
      </c>
      <c r="AB74" s="4">
        <v>514</v>
      </c>
      <c r="AC74" s="4">
        <v>6357.451</v>
      </c>
      <c r="AD74" s="4">
        <v>2249.2359999999999</v>
      </c>
      <c r="AE74" s="4">
        <v>2.8260000000000001</v>
      </c>
      <c r="AF74" s="4">
        <v>2.9</v>
      </c>
      <c r="AG74" s="4">
        <v>7.97</v>
      </c>
      <c r="AH74" s="4">
        <v>416.663523</v>
      </c>
      <c r="AI74" s="4">
        <v>8.3288019999999996</v>
      </c>
      <c r="AJ74" s="4">
        <v>137.90629100000001</v>
      </c>
      <c r="AK74" s="4">
        <v>1243</v>
      </c>
      <c r="AL74" s="4">
        <v>0</v>
      </c>
      <c r="AM74" s="4">
        <v>592</v>
      </c>
      <c r="AN74" s="4">
        <v>73</v>
      </c>
      <c r="AO74" s="4">
        <v>15.257997</v>
      </c>
      <c r="AP74" s="4">
        <v>2897.1</v>
      </c>
      <c r="AQ74" s="4">
        <v>0</v>
      </c>
      <c r="AR74" s="4">
        <v>10</v>
      </c>
      <c r="AS74" s="4">
        <v>4904</v>
      </c>
      <c r="AT74" s="4">
        <v>0</v>
      </c>
      <c r="AU74" s="4">
        <v>9.3119999999999994</v>
      </c>
      <c r="AV74" s="4">
        <v>47459</v>
      </c>
      <c r="AW74" s="4">
        <v>0</v>
      </c>
      <c r="AX74" s="4">
        <v>0.6</v>
      </c>
      <c r="AY74">
        <v>0.97448275862068967</v>
      </c>
      <c r="AZ74" t="s">
        <v>69</v>
      </c>
      <c r="BA74" t="s">
        <v>912</v>
      </c>
      <c r="BB74">
        <v>1</v>
      </c>
      <c r="BC74" t="s">
        <v>925</v>
      </c>
      <c r="BD74">
        <v>11</v>
      </c>
      <c r="BE74">
        <v>71272.207999999984</v>
      </c>
      <c r="BF74">
        <v>8.9199579729591111E-2</v>
      </c>
      <c r="BG74">
        <v>8.6923452522698091E-2</v>
      </c>
      <c r="BH74">
        <v>719527.946</v>
      </c>
      <c r="BI74">
        <v>8.8355859356712193E-3</v>
      </c>
      <c r="BJ74">
        <v>8.6101261566230575E-3</v>
      </c>
      <c r="BK74">
        <v>1</v>
      </c>
      <c r="BL74" t="s">
        <v>710</v>
      </c>
      <c r="BM74" t="s">
        <v>711</v>
      </c>
      <c r="BN74" t="s">
        <v>710</v>
      </c>
    </row>
    <row r="75" spans="1:66">
      <c r="A75" s="157" t="str">
        <f t="shared" si="36"/>
        <v>삼환교통</v>
      </c>
      <c r="B75" s="157" t="str">
        <f t="shared" si="37"/>
        <v>58</v>
      </c>
      <c r="C75" s="158" t="str">
        <f t="shared" si="38"/>
        <v>72아1200</v>
      </c>
      <c r="D75" s="132" t="str">
        <f t="shared" si="39"/>
        <v>중형</v>
      </c>
      <c r="E75" s="128" t="str">
        <f t="shared" si="40"/>
        <v>B</v>
      </c>
      <c r="F75" s="178">
        <f t="shared" si="41"/>
        <v>0.93896551724137933</v>
      </c>
      <c r="G75" s="179">
        <f t="shared" si="42"/>
        <v>2.7229999999999999</v>
      </c>
      <c r="H75" s="180">
        <f t="shared" si="43"/>
        <v>2.9</v>
      </c>
      <c r="I75" s="181">
        <f t="shared" si="44"/>
        <v>6424.3739999999998</v>
      </c>
      <c r="J75" s="182">
        <f t="shared" si="45"/>
        <v>1.5511763077712223E-2</v>
      </c>
      <c r="K75" s="182">
        <f t="shared" si="46"/>
        <v>0.35770939403655738</v>
      </c>
      <c r="L75" s="182">
        <f t="shared" si="47"/>
        <v>0.17511433798841725</v>
      </c>
      <c r="M75" s="183">
        <f t="shared" si="48"/>
        <v>8.9309999999999992</v>
      </c>
      <c r="N75" s="184">
        <f t="shared" si="49"/>
        <v>7.8E-2</v>
      </c>
      <c r="O75" s="184">
        <f t="shared" si="50"/>
        <v>3.7050000000000001</v>
      </c>
      <c r="P75" s="185">
        <f t="shared" si="51"/>
        <v>0</v>
      </c>
      <c r="Q75" s="186">
        <f t="shared" si="52"/>
        <v>74</v>
      </c>
      <c r="R75" s="187">
        <f t="shared" si="53"/>
        <v>24.102340172098021</v>
      </c>
      <c r="S75" s="159">
        <f t="shared" si="54"/>
        <v>5</v>
      </c>
      <c r="T75" s="159">
        <f t="shared" si="55"/>
        <v>238</v>
      </c>
      <c r="U75" t="s">
        <v>160</v>
      </c>
      <c r="V75" t="s">
        <v>237</v>
      </c>
      <c r="W75" t="s">
        <v>160</v>
      </c>
      <c r="X75" s="4" t="s">
        <v>237</v>
      </c>
      <c r="Y75" s="4" t="s">
        <v>926</v>
      </c>
      <c r="Z75" s="4" t="s">
        <v>776</v>
      </c>
      <c r="AA75" s="4" t="s">
        <v>49</v>
      </c>
      <c r="AB75" s="4">
        <v>514</v>
      </c>
      <c r="AC75" s="4">
        <v>6424.3739999999998</v>
      </c>
      <c r="AD75" s="4">
        <v>2359.2049999999999</v>
      </c>
      <c r="AE75" s="4">
        <v>2.7229999999999999</v>
      </c>
      <c r="AF75" s="4">
        <v>2.9</v>
      </c>
      <c r="AG75" s="4">
        <v>8.9309999999999992</v>
      </c>
      <c r="AH75" s="4">
        <v>425.26268399999998</v>
      </c>
      <c r="AI75" s="4">
        <v>6.5965740000000004</v>
      </c>
      <c r="AJ75" s="4">
        <v>152.12045699999999</v>
      </c>
      <c r="AK75" s="4">
        <v>1125</v>
      </c>
      <c r="AL75" s="4">
        <v>5</v>
      </c>
      <c r="AM75" s="4">
        <v>238</v>
      </c>
      <c r="AN75" s="4">
        <v>74</v>
      </c>
      <c r="AO75" s="4">
        <v>15.106835999999999</v>
      </c>
      <c r="AP75" s="4">
        <v>987.2</v>
      </c>
      <c r="AQ75" s="4">
        <v>0</v>
      </c>
      <c r="AR75" s="4">
        <v>8</v>
      </c>
      <c r="AS75" s="4">
        <v>2751</v>
      </c>
      <c r="AT75" s="4">
        <v>7.8E-2</v>
      </c>
      <c r="AU75" s="4">
        <v>3.7050000000000001</v>
      </c>
      <c r="AV75" s="4">
        <v>52623</v>
      </c>
      <c r="AW75" s="4">
        <v>0</v>
      </c>
      <c r="AX75" s="4">
        <v>0.6</v>
      </c>
      <c r="AY75">
        <v>0.93896551724137933</v>
      </c>
      <c r="AZ75" t="s">
        <v>71</v>
      </c>
      <c r="BA75" t="s">
        <v>912</v>
      </c>
      <c r="BB75">
        <v>2</v>
      </c>
      <c r="BC75" t="s">
        <v>927</v>
      </c>
      <c r="BD75">
        <v>15</v>
      </c>
      <c r="BE75">
        <v>71272.207999999984</v>
      </c>
      <c r="BF75">
        <v>9.0138557233978234E-2</v>
      </c>
      <c r="BG75">
        <v>8.4636997016594051E-2</v>
      </c>
      <c r="BH75">
        <v>719527.946</v>
      </c>
      <c r="BI75">
        <v>8.9285955267121749E-3</v>
      </c>
      <c r="BJ75">
        <v>8.3836433169783633E-3</v>
      </c>
      <c r="BK75">
        <v>1</v>
      </c>
      <c r="BL75" t="s">
        <v>710</v>
      </c>
      <c r="BM75" t="s">
        <v>711</v>
      </c>
      <c r="BN75" t="s">
        <v>710</v>
      </c>
    </row>
    <row r="76" spans="1:66">
      <c r="A76" s="157" t="str">
        <f t="shared" si="36"/>
        <v>삼환교통</v>
      </c>
      <c r="B76" s="157" t="str">
        <f t="shared" si="37"/>
        <v>58</v>
      </c>
      <c r="C76" s="158" t="str">
        <f t="shared" si="38"/>
        <v>72아1201</v>
      </c>
      <c r="D76" s="132" t="str">
        <f t="shared" si="39"/>
        <v>중형</v>
      </c>
      <c r="E76" s="128" t="str">
        <f t="shared" si="40"/>
        <v>B</v>
      </c>
      <c r="F76" s="178">
        <f t="shared" si="41"/>
        <v>0.93379310344827593</v>
      </c>
      <c r="G76" s="179">
        <f t="shared" si="42"/>
        <v>2.7080000000000002</v>
      </c>
      <c r="H76" s="180">
        <f t="shared" si="43"/>
        <v>2.9</v>
      </c>
      <c r="I76" s="181">
        <f t="shared" si="44"/>
        <v>6188.35</v>
      </c>
      <c r="J76" s="182">
        <f t="shared" si="45"/>
        <v>2.7544693870413473E-2</v>
      </c>
      <c r="K76" s="182">
        <f t="shared" si="46"/>
        <v>0.36329058200188658</v>
      </c>
      <c r="L76" s="182">
        <f t="shared" si="47"/>
        <v>0.20360839319043039</v>
      </c>
      <c r="M76" s="183">
        <f t="shared" si="48"/>
        <v>9.5250000000000004</v>
      </c>
      <c r="N76" s="184">
        <f t="shared" si="49"/>
        <v>3.2000000000000001E-2</v>
      </c>
      <c r="O76" s="184">
        <f t="shared" si="50"/>
        <v>10.778</v>
      </c>
      <c r="P76" s="185">
        <f t="shared" si="51"/>
        <v>0</v>
      </c>
      <c r="Q76" s="186">
        <f t="shared" si="52"/>
        <v>73</v>
      </c>
      <c r="R76" s="187">
        <f t="shared" si="53"/>
        <v>24.453967622312238</v>
      </c>
      <c r="S76" s="159">
        <f t="shared" si="54"/>
        <v>2</v>
      </c>
      <c r="T76" s="159">
        <f t="shared" si="55"/>
        <v>667</v>
      </c>
      <c r="U76" t="s">
        <v>160</v>
      </c>
      <c r="V76" t="s">
        <v>237</v>
      </c>
      <c r="W76" t="s">
        <v>160</v>
      </c>
      <c r="X76" s="4" t="s">
        <v>237</v>
      </c>
      <c r="Y76" s="4" t="s">
        <v>928</v>
      </c>
      <c r="Z76" s="4" t="s">
        <v>776</v>
      </c>
      <c r="AA76" s="4" t="s">
        <v>49</v>
      </c>
      <c r="AB76" s="4">
        <v>514</v>
      </c>
      <c r="AC76" s="4">
        <v>6188.35</v>
      </c>
      <c r="AD76" s="4">
        <v>2284.9749999999999</v>
      </c>
      <c r="AE76" s="4">
        <v>2.7080000000000002</v>
      </c>
      <c r="AF76" s="4">
        <v>2.9</v>
      </c>
      <c r="AG76" s="4">
        <v>9.5250000000000004</v>
      </c>
      <c r="AH76" s="4">
        <v>415.42324100000002</v>
      </c>
      <c r="AI76" s="4">
        <v>11.442705999999999</v>
      </c>
      <c r="AJ76" s="4">
        <v>150.91935100000001</v>
      </c>
      <c r="AK76" s="4">
        <v>1260</v>
      </c>
      <c r="AL76" s="4">
        <v>2</v>
      </c>
      <c r="AM76" s="4">
        <v>667</v>
      </c>
      <c r="AN76" s="4">
        <v>73</v>
      </c>
      <c r="AO76" s="4">
        <v>14.896494000000001</v>
      </c>
      <c r="AP76" s="4">
        <v>3712.3</v>
      </c>
      <c r="AQ76" s="4">
        <v>0</v>
      </c>
      <c r="AR76" s="4">
        <v>25</v>
      </c>
      <c r="AS76" s="4">
        <v>13931</v>
      </c>
      <c r="AT76" s="4">
        <v>3.2000000000000001E-2</v>
      </c>
      <c r="AU76" s="4">
        <v>10.778</v>
      </c>
      <c r="AV76" s="4">
        <v>43129</v>
      </c>
      <c r="AW76" s="4">
        <v>0</v>
      </c>
      <c r="AX76" s="4">
        <v>0.61</v>
      </c>
      <c r="AY76">
        <v>0.93379310344827593</v>
      </c>
      <c r="AZ76" t="s">
        <v>71</v>
      </c>
      <c r="BA76" t="s">
        <v>912</v>
      </c>
      <c r="BB76">
        <v>3</v>
      </c>
      <c r="BC76" t="s">
        <v>929</v>
      </c>
      <c r="BD76">
        <v>12</v>
      </c>
      <c r="BE76">
        <v>71272.207999999984</v>
      </c>
      <c r="BF76">
        <v>8.6826971882223741E-2</v>
      </c>
      <c r="BG76">
        <v>8.1078427536917894E-2</v>
      </c>
      <c r="BH76">
        <v>719527.946</v>
      </c>
      <c r="BI76">
        <v>8.6005693516176505E-3</v>
      </c>
      <c r="BJ76">
        <v>8.0311523462691728E-3</v>
      </c>
      <c r="BK76">
        <v>1</v>
      </c>
      <c r="BL76" t="s">
        <v>710</v>
      </c>
      <c r="BM76" t="s">
        <v>711</v>
      </c>
      <c r="BN76" t="s">
        <v>710</v>
      </c>
    </row>
    <row r="77" spans="1:66">
      <c r="A77" s="157" t="str">
        <f t="shared" si="36"/>
        <v>삼환교통</v>
      </c>
      <c r="B77" s="157" t="str">
        <f t="shared" si="37"/>
        <v>58</v>
      </c>
      <c r="C77" s="158" t="str">
        <f t="shared" si="38"/>
        <v>72아1202</v>
      </c>
      <c r="D77" s="132" t="str">
        <f t="shared" si="39"/>
        <v>중형</v>
      </c>
      <c r="E77" s="128" t="str">
        <f t="shared" si="40"/>
        <v>B</v>
      </c>
      <c r="F77" s="178">
        <f t="shared" si="41"/>
        <v>0.94965517241379316</v>
      </c>
      <c r="G77" s="179">
        <f t="shared" si="42"/>
        <v>2.754</v>
      </c>
      <c r="H77" s="180">
        <f t="shared" si="43"/>
        <v>2.9</v>
      </c>
      <c r="I77" s="181">
        <f t="shared" si="44"/>
        <v>5533.098</v>
      </c>
      <c r="J77" s="182">
        <f t="shared" si="45"/>
        <v>1.8212059047411182E-2</v>
      </c>
      <c r="K77" s="182">
        <f t="shared" si="46"/>
        <v>0.36842285746182474</v>
      </c>
      <c r="L77" s="182">
        <f t="shared" si="47"/>
        <v>0.21597304078113203</v>
      </c>
      <c r="M77" s="183">
        <f t="shared" si="48"/>
        <v>8.2840000000000007</v>
      </c>
      <c r="N77" s="184">
        <f t="shared" si="49"/>
        <v>3.5999999999999997E-2</v>
      </c>
      <c r="O77" s="184">
        <f t="shared" si="50"/>
        <v>5.3129999999999997</v>
      </c>
      <c r="P77" s="185">
        <f t="shared" si="51"/>
        <v>0</v>
      </c>
      <c r="Q77" s="186">
        <f t="shared" si="52"/>
        <v>73</v>
      </c>
      <c r="R77" s="187">
        <f t="shared" si="53"/>
        <v>24.190043337664612</v>
      </c>
      <c r="S77" s="159">
        <f t="shared" si="54"/>
        <v>2</v>
      </c>
      <c r="T77" s="159">
        <f t="shared" si="55"/>
        <v>294</v>
      </c>
      <c r="U77" t="s">
        <v>160</v>
      </c>
      <c r="V77" t="s">
        <v>237</v>
      </c>
      <c r="W77" t="s">
        <v>160</v>
      </c>
      <c r="X77" s="4" t="s">
        <v>237</v>
      </c>
      <c r="Y77" s="4" t="s">
        <v>930</v>
      </c>
      <c r="Z77" s="4" t="s">
        <v>776</v>
      </c>
      <c r="AA77" s="4" t="s">
        <v>49</v>
      </c>
      <c r="AB77" s="4">
        <v>514</v>
      </c>
      <c r="AC77" s="4">
        <v>5533.098</v>
      </c>
      <c r="AD77" s="4">
        <v>2009.3510000000001</v>
      </c>
      <c r="AE77" s="4">
        <v>2.754</v>
      </c>
      <c r="AF77" s="4">
        <v>2.9</v>
      </c>
      <c r="AG77" s="4">
        <v>8.2840000000000007</v>
      </c>
      <c r="AH77" s="4">
        <v>372.917416</v>
      </c>
      <c r="AI77" s="4">
        <v>6.7915939999999999</v>
      </c>
      <c r="AJ77" s="4">
        <v>137.3913</v>
      </c>
      <c r="AK77" s="4">
        <v>1195</v>
      </c>
      <c r="AL77" s="4">
        <v>2</v>
      </c>
      <c r="AM77" s="4">
        <v>294</v>
      </c>
      <c r="AN77" s="4">
        <v>73</v>
      </c>
      <c r="AO77" s="4">
        <v>14.837327</v>
      </c>
      <c r="AP77" s="4">
        <v>1260.9000000000001</v>
      </c>
      <c r="AQ77" s="4">
        <v>0</v>
      </c>
      <c r="AR77" s="4">
        <v>14</v>
      </c>
      <c r="AS77" s="4">
        <v>5838</v>
      </c>
      <c r="AT77" s="4">
        <v>3.5999999999999997E-2</v>
      </c>
      <c r="AU77" s="4">
        <v>5.3129999999999997</v>
      </c>
      <c r="AV77" s="4">
        <v>47011</v>
      </c>
      <c r="AW77" s="4">
        <v>0</v>
      </c>
      <c r="AX77" s="4">
        <v>0.57999999999999996</v>
      </c>
      <c r="AY77">
        <v>0.94965517241379316</v>
      </c>
      <c r="AZ77" t="s">
        <v>71</v>
      </c>
      <c r="BA77" t="s">
        <v>912</v>
      </c>
      <c r="BB77">
        <v>1</v>
      </c>
      <c r="BC77" t="s">
        <v>931</v>
      </c>
      <c r="BD77">
        <v>8</v>
      </c>
      <c r="BE77">
        <v>71272.207999999984</v>
      </c>
      <c r="BF77">
        <v>7.7633318165195628E-2</v>
      </c>
      <c r="BG77">
        <v>7.3724882147223711E-2</v>
      </c>
      <c r="BH77">
        <v>719527.946</v>
      </c>
      <c r="BI77">
        <v>7.689900066786287E-3</v>
      </c>
      <c r="BJ77">
        <v>7.3027533737687706E-3</v>
      </c>
      <c r="BK77">
        <v>1</v>
      </c>
      <c r="BL77" t="s">
        <v>710</v>
      </c>
      <c r="BM77" t="s">
        <v>711</v>
      </c>
      <c r="BN77" t="s">
        <v>710</v>
      </c>
    </row>
    <row r="78" spans="1:66">
      <c r="A78" s="157" t="str">
        <f t="shared" si="36"/>
        <v>삼환교통</v>
      </c>
      <c r="B78" s="157" t="str">
        <f t="shared" si="37"/>
        <v>58</v>
      </c>
      <c r="C78" s="158" t="str">
        <f t="shared" si="38"/>
        <v>72아1203</v>
      </c>
      <c r="D78" s="132" t="str">
        <f t="shared" si="39"/>
        <v>중형</v>
      </c>
      <c r="E78" s="128" t="str">
        <f t="shared" si="40"/>
        <v>A</v>
      </c>
      <c r="F78" s="178">
        <f t="shared" si="41"/>
        <v>0.97137931034482772</v>
      </c>
      <c r="G78" s="179">
        <f t="shared" si="42"/>
        <v>2.8170000000000002</v>
      </c>
      <c r="H78" s="180">
        <f t="shared" si="43"/>
        <v>2.9</v>
      </c>
      <c r="I78" s="181">
        <f t="shared" si="44"/>
        <v>6191.4089999999997</v>
      </c>
      <c r="J78" s="182">
        <f t="shared" si="45"/>
        <v>1.9412525773992804E-2</v>
      </c>
      <c r="K78" s="182">
        <f t="shared" si="46"/>
        <v>0.35123798698374181</v>
      </c>
      <c r="L78" s="182">
        <f t="shared" si="47"/>
        <v>0.26633679022012602</v>
      </c>
      <c r="M78" s="183">
        <f t="shared" si="48"/>
        <v>8.3000000000000007</v>
      </c>
      <c r="N78" s="184">
        <f t="shared" si="49"/>
        <v>0</v>
      </c>
      <c r="O78" s="184">
        <f t="shared" si="50"/>
        <v>6.59</v>
      </c>
      <c r="P78" s="185">
        <f t="shared" si="51"/>
        <v>0</v>
      </c>
      <c r="Q78" s="186">
        <f t="shared" si="52"/>
        <v>73</v>
      </c>
      <c r="R78" s="187">
        <f t="shared" si="53"/>
        <v>23.944620644438395</v>
      </c>
      <c r="S78" s="159">
        <f t="shared" si="54"/>
        <v>0</v>
      </c>
      <c r="T78" s="159">
        <f t="shared" si="55"/>
        <v>408</v>
      </c>
      <c r="U78" t="s">
        <v>160</v>
      </c>
      <c r="V78" t="s">
        <v>237</v>
      </c>
      <c r="W78" t="s">
        <v>160</v>
      </c>
      <c r="X78" s="4" t="s">
        <v>237</v>
      </c>
      <c r="Y78" s="4" t="s">
        <v>932</v>
      </c>
      <c r="Z78" s="4" t="s">
        <v>776</v>
      </c>
      <c r="AA78" s="4" t="s">
        <v>49</v>
      </c>
      <c r="AB78" s="4">
        <v>514</v>
      </c>
      <c r="AC78" s="4">
        <v>6191.4089999999997</v>
      </c>
      <c r="AD78" s="4">
        <v>2197.8629999999998</v>
      </c>
      <c r="AE78" s="4">
        <v>2.8170000000000002</v>
      </c>
      <c r="AF78" s="4">
        <v>2.9</v>
      </c>
      <c r="AG78" s="4">
        <v>8.3000000000000007</v>
      </c>
      <c r="AH78" s="4">
        <v>410.85601600000001</v>
      </c>
      <c r="AI78" s="4">
        <v>7.9757530000000001</v>
      </c>
      <c r="AJ78" s="4">
        <v>144.30824000000001</v>
      </c>
      <c r="AK78" s="4">
        <v>1649</v>
      </c>
      <c r="AL78" s="4">
        <v>0</v>
      </c>
      <c r="AM78" s="4">
        <v>408</v>
      </c>
      <c r="AN78" s="4">
        <v>73</v>
      </c>
      <c r="AO78" s="4">
        <v>15.069534000000001</v>
      </c>
      <c r="AP78" s="4">
        <v>1736.4</v>
      </c>
      <c r="AQ78" s="4">
        <v>0</v>
      </c>
      <c r="AR78" s="4">
        <v>10</v>
      </c>
      <c r="AS78" s="4">
        <v>6284</v>
      </c>
      <c r="AT78" s="4">
        <v>0</v>
      </c>
      <c r="AU78" s="4">
        <v>6.59</v>
      </c>
      <c r="AV78" s="4">
        <v>51581</v>
      </c>
      <c r="AW78" s="4">
        <v>0</v>
      </c>
      <c r="AX78" s="4">
        <v>0.6</v>
      </c>
      <c r="AY78">
        <v>0.97137931034482772</v>
      </c>
      <c r="AZ78" t="s">
        <v>69</v>
      </c>
      <c r="BA78" t="s">
        <v>912</v>
      </c>
      <c r="BB78">
        <v>2</v>
      </c>
      <c r="BC78" t="s">
        <v>933</v>
      </c>
      <c r="BD78">
        <v>14</v>
      </c>
      <c r="BE78">
        <v>71272.207999999984</v>
      </c>
      <c r="BF78">
        <v>8.6869891837783403E-2</v>
      </c>
      <c r="BG78">
        <v>8.4383615623115818E-2</v>
      </c>
      <c r="BH78">
        <v>719527.946</v>
      </c>
      <c r="BI78">
        <v>8.6048207500754939E-3</v>
      </c>
      <c r="BJ78">
        <v>8.358544845849197E-3</v>
      </c>
      <c r="BK78">
        <v>1</v>
      </c>
      <c r="BL78" t="s">
        <v>710</v>
      </c>
      <c r="BM78" t="s">
        <v>711</v>
      </c>
      <c r="BN78" t="s">
        <v>710</v>
      </c>
    </row>
    <row r="79" spans="1:66">
      <c r="A79" s="157" t="str">
        <f t="shared" si="36"/>
        <v>삼환교통</v>
      </c>
      <c r="B79" s="157" t="str">
        <f t="shared" si="37"/>
        <v>58</v>
      </c>
      <c r="C79" s="158" t="str">
        <f t="shared" si="38"/>
        <v>72아1214</v>
      </c>
      <c r="D79" s="132" t="str">
        <f t="shared" si="39"/>
        <v>중형</v>
      </c>
      <c r="E79" s="128" t="str">
        <f t="shared" si="40"/>
        <v>C</v>
      </c>
      <c r="F79" s="178">
        <f t="shared" si="41"/>
        <v>0.8959259259259259</v>
      </c>
      <c r="G79" s="179">
        <f t="shared" si="42"/>
        <v>2.419</v>
      </c>
      <c r="H79" s="180">
        <f t="shared" si="43"/>
        <v>2.7</v>
      </c>
      <c r="I79" s="181">
        <f t="shared" si="44"/>
        <v>5557.56</v>
      </c>
      <c r="J79" s="182">
        <f t="shared" si="45"/>
        <v>2.2849547341842198E-2</v>
      </c>
      <c r="K79" s="182">
        <f t="shared" si="46"/>
        <v>0.36286177863011404</v>
      </c>
      <c r="L79" s="182">
        <f t="shared" si="47"/>
        <v>0.19055124910932134</v>
      </c>
      <c r="M79" s="183">
        <f t="shared" si="48"/>
        <v>8.7989999999999995</v>
      </c>
      <c r="N79" s="184">
        <f t="shared" si="49"/>
        <v>7.1999999999999995E-2</v>
      </c>
      <c r="O79" s="184">
        <f t="shared" si="50"/>
        <v>15.456</v>
      </c>
      <c r="P79" s="185">
        <f t="shared" si="51"/>
        <v>0</v>
      </c>
      <c r="Q79" s="186">
        <f t="shared" si="52"/>
        <v>80</v>
      </c>
      <c r="R79" s="187">
        <f t="shared" si="53"/>
        <v>24.499153010716569</v>
      </c>
      <c r="S79" s="159">
        <f t="shared" si="54"/>
        <v>4</v>
      </c>
      <c r="T79" s="159">
        <f t="shared" si="55"/>
        <v>859</v>
      </c>
      <c r="U79" t="s">
        <v>160</v>
      </c>
      <c r="V79" t="s">
        <v>237</v>
      </c>
      <c r="W79" t="s">
        <v>160</v>
      </c>
      <c r="X79" s="4" t="s">
        <v>237</v>
      </c>
      <c r="Y79" s="4" t="s">
        <v>934</v>
      </c>
      <c r="Z79" s="4" t="s">
        <v>776</v>
      </c>
      <c r="AA79" s="4" t="s">
        <v>49</v>
      </c>
      <c r="AB79" s="4">
        <v>514</v>
      </c>
      <c r="AC79" s="4">
        <v>5557.56</v>
      </c>
      <c r="AD79" s="4">
        <v>2297.3389999999999</v>
      </c>
      <c r="AE79" s="4">
        <v>2.419</v>
      </c>
      <c r="AF79" s="4">
        <v>2.7</v>
      </c>
      <c r="AG79" s="4">
        <v>8.7989999999999995</v>
      </c>
      <c r="AH79" s="4">
        <v>369.28407700000002</v>
      </c>
      <c r="AI79" s="4">
        <v>8.4379740000000005</v>
      </c>
      <c r="AJ79" s="4">
        <v>133.999077</v>
      </c>
      <c r="AK79" s="4">
        <v>1059</v>
      </c>
      <c r="AL79" s="4">
        <v>4</v>
      </c>
      <c r="AM79" s="4">
        <v>859</v>
      </c>
      <c r="AN79" s="4">
        <v>80</v>
      </c>
      <c r="AO79" s="4">
        <v>15.049552</v>
      </c>
      <c r="AP79" s="4">
        <v>1796.9</v>
      </c>
      <c r="AQ79" s="4">
        <v>0</v>
      </c>
      <c r="AR79" s="4">
        <v>19</v>
      </c>
      <c r="AS79" s="4">
        <v>6327</v>
      </c>
      <c r="AT79" s="4">
        <v>7.1999999999999995E-2</v>
      </c>
      <c r="AU79" s="4">
        <v>15.456</v>
      </c>
      <c r="AV79" s="4">
        <v>43280</v>
      </c>
      <c r="AW79" s="4">
        <v>0</v>
      </c>
      <c r="AX79" s="4">
        <v>0.52</v>
      </c>
      <c r="AY79">
        <v>0.8959259259259259</v>
      </c>
      <c r="AZ79" t="s">
        <v>72</v>
      </c>
      <c r="BA79" t="s">
        <v>912</v>
      </c>
      <c r="BB79">
        <v>1</v>
      </c>
      <c r="BC79" t="s">
        <v>935</v>
      </c>
      <c r="BD79">
        <v>14</v>
      </c>
      <c r="BE79">
        <v>71272.207999999984</v>
      </c>
      <c r="BF79">
        <v>7.7976537502528351E-2</v>
      </c>
      <c r="BG79">
        <v>6.9861201562450403E-2</v>
      </c>
      <c r="BH79">
        <v>719527.946</v>
      </c>
      <c r="BI79">
        <v>7.723897356448196E-3</v>
      </c>
      <c r="BJ79">
        <v>6.9200398908326613E-3</v>
      </c>
      <c r="BK79">
        <v>1</v>
      </c>
      <c r="BL79" t="s">
        <v>710</v>
      </c>
      <c r="BM79" t="s">
        <v>711</v>
      </c>
      <c r="BN79" t="s">
        <v>710</v>
      </c>
    </row>
    <row r="80" spans="1:66">
      <c r="A80" s="157" t="str">
        <f t="shared" si="36"/>
        <v>삼환교통</v>
      </c>
      <c r="B80" s="157" t="str">
        <f t="shared" si="37"/>
        <v>62</v>
      </c>
      <c r="C80" s="158" t="str">
        <f t="shared" si="38"/>
        <v>70바3118</v>
      </c>
      <c r="D80" s="132" t="str">
        <f t="shared" si="39"/>
        <v>저상</v>
      </c>
      <c r="E80" s="128" t="str">
        <f t="shared" si="40"/>
        <v>D</v>
      </c>
      <c r="F80" s="178">
        <f t="shared" si="41"/>
        <v>0.84818181818181815</v>
      </c>
      <c r="G80" s="179">
        <f t="shared" si="42"/>
        <v>1.8660000000000001</v>
      </c>
      <c r="H80" s="180">
        <f t="shared" si="43"/>
        <v>2.2000000000000002</v>
      </c>
      <c r="I80" s="181">
        <f t="shared" si="44"/>
        <v>6247.1819999999998</v>
      </c>
      <c r="J80" s="182">
        <f t="shared" si="45"/>
        <v>7.9933197791094805E-3</v>
      </c>
      <c r="K80" s="182">
        <f t="shared" si="46"/>
        <v>0.33299447658842501</v>
      </c>
      <c r="L80" s="182">
        <f t="shared" si="47"/>
        <v>0.22522154789151333</v>
      </c>
      <c r="M80" s="183">
        <f t="shared" si="48"/>
        <v>13.304</v>
      </c>
      <c r="N80" s="184">
        <f t="shared" si="49"/>
        <v>3.2000000000000001E-2</v>
      </c>
      <c r="O80" s="184">
        <f t="shared" si="50"/>
        <v>4.6740000000000004</v>
      </c>
      <c r="P80" s="185">
        <f t="shared" si="51"/>
        <v>0</v>
      </c>
      <c r="Q80" s="186">
        <f t="shared" si="52"/>
        <v>78</v>
      </c>
      <c r="R80" s="187">
        <f t="shared" si="53"/>
        <v>21.776511920839347</v>
      </c>
      <c r="S80" s="159">
        <f t="shared" si="54"/>
        <v>2</v>
      </c>
      <c r="T80" s="159">
        <f t="shared" si="55"/>
        <v>292</v>
      </c>
      <c r="U80" t="s">
        <v>160</v>
      </c>
      <c r="V80" t="s">
        <v>238</v>
      </c>
      <c r="W80" t="s">
        <v>160</v>
      </c>
      <c r="X80" s="4" t="s">
        <v>238</v>
      </c>
      <c r="Y80" s="4" t="s">
        <v>936</v>
      </c>
      <c r="Z80" s="4" t="s">
        <v>788</v>
      </c>
      <c r="AA80" s="4" t="s">
        <v>49</v>
      </c>
      <c r="AB80" s="4">
        <v>514</v>
      </c>
      <c r="AC80" s="4">
        <v>6247.1819999999998</v>
      </c>
      <c r="AD80" s="4">
        <v>3347.4740000000002</v>
      </c>
      <c r="AE80" s="4">
        <v>1.8660000000000001</v>
      </c>
      <c r="AF80" s="4">
        <v>2.2000000000000002</v>
      </c>
      <c r="AG80" s="4">
        <v>13.304</v>
      </c>
      <c r="AH80" s="4">
        <v>435.31374899999997</v>
      </c>
      <c r="AI80" s="4">
        <v>3.4796019999999999</v>
      </c>
      <c r="AJ80" s="4">
        <v>144.95707400000001</v>
      </c>
      <c r="AK80" s="4">
        <v>1407</v>
      </c>
      <c r="AL80" s="4">
        <v>2</v>
      </c>
      <c r="AM80" s="4">
        <v>292</v>
      </c>
      <c r="AN80" s="4">
        <v>78</v>
      </c>
      <c r="AO80" s="4">
        <v>14.350987</v>
      </c>
      <c r="AP80" s="4">
        <v>1048.5999999999999</v>
      </c>
      <c r="AQ80" s="4">
        <v>0</v>
      </c>
      <c r="AR80" s="4">
        <v>32</v>
      </c>
      <c r="AS80" s="4">
        <v>5483</v>
      </c>
      <c r="AT80" s="4">
        <v>3.2000000000000001E-2</v>
      </c>
      <c r="AU80" s="4">
        <v>4.6740000000000004</v>
      </c>
      <c r="AV80" s="4">
        <v>48283</v>
      </c>
      <c r="AW80" s="4">
        <v>0</v>
      </c>
      <c r="AX80" s="4">
        <v>0.57999999999999996</v>
      </c>
      <c r="AY80">
        <v>0.84818181818181815</v>
      </c>
      <c r="AZ80" t="s">
        <v>70</v>
      </c>
      <c r="BA80" t="s">
        <v>937</v>
      </c>
      <c r="BB80">
        <v>1</v>
      </c>
      <c r="BC80" t="s">
        <v>938</v>
      </c>
      <c r="BD80">
        <v>8</v>
      </c>
      <c r="BE80">
        <v>115370.07</v>
      </c>
      <c r="BF80">
        <v>5.41490700317682E-2</v>
      </c>
      <c r="BG80">
        <v>4.5928256672399755E-2</v>
      </c>
      <c r="BH80">
        <v>719527.946</v>
      </c>
      <c r="BI80">
        <v>8.6823340701766144E-3</v>
      </c>
      <c r="BJ80">
        <v>7.364197897704346E-3</v>
      </c>
      <c r="BK80">
        <v>1</v>
      </c>
      <c r="BL80" t="s">
        <v>710</v>
      </c>
      <c r="BM80" t="s">
        <v>711</v>
      </c>
      <c r="BN80" t="s">
        <v>710</v>
      </c>
    </row>
    <row r="81" spans="1:66">
      <c r="A81" s="157" t="str">
        <f t="shared" si="36"/>
        <v>삼환교통</v>
      </c>
      <c r="B81" s="157" t="str">
        <f t="shared" si="37"/>
        <v>62</v>
      </c>
      <c r="C81" s="158" t="str">
        <f t="shared" si="38"/>
        <v>70바3119</v>
      </c>
      <c r="D81" s="132" t="str">
        <f t="shared" si="39"/>
        <v>저상</v>
      </c>
      <c r="E81" s="128" t="str">
        <f t="shared" si="40"/>
        <v>D</v>
      </c>
      <c r="F81" s="178">
        <f t="shared" si="41"/>
        <v>0.84666666666666668</v>
      </c>
      <c r="G81" s="179">
        <f t="shared" si="42"/>
        <v>1.778</v>
      </c>
      <c r="H81" s="180">
        <f t="shared" si="43"/>
        <v>2.1</v>
      </c>
      <c r="I81" s="181">
        <f t="shared" si="44"/>
        <v>5701.4549999999999</v>
      </c>
      <c r="J81" s="182">
        <f t="shared" si="45"/>
        <v>2.3052045773975821E-2</v>
      </c>
      <c r="K81" s="182">
        <f t="shared" si="46"/>
        <v>0.35761833561650341</v>
      </c>
      <c r="L81" s="182">
        <f t="shared" si="47"/>
        <v>0.25133935109546601</v>
      </c>
      <c r="M81" s="183">
        <f t="shared" si="48"/>
        <v>13.872999999999999</v>
      </c>
      <c r="N81" s="184">
        <f t="shared" si="49"/>
        <v>1.7999999999999999E-2</v>
      </c>
      <c r="O81" s="184">
        <f t="shared" si="50"/>
        <v>7.9279999999999999</v>
      </c>
      <c r="P81" s="185">
        <f t="shared" si="51"/>
        <v>0</v>
      </c>
      <c r="Q81" s="186">
        <f t="shared" si="52"/>
        <v>67</v>
      </c>
      <c r="R81" s="187">
        <f t="shared" si="53"/>
        <v>22.491086216913342</v>
      </c>
      <c r="S81" s="159">
        <f t="shared" si="54"/>
        <v>1</v>
      </c>
      <c r="T81" s="159">
        <f t="shared" si="55"/>
        <v>452</v>
      </c>
      <c r="U81" t="s">
        <v>160</v>
      </c>
      <c r="V81" t="s">
        <v>238</v>
      </c>
      <c r="W81" t="s">
        <v>160</v>
      </c>
      <c r="X81" s="4" t="s">
        <v>238</v>
      </c>
      <c r="Y81" s="4" t="s">
        <v>939</v>
      </c>
      <c r="Z81" s="4" t="s">
        <v>788</v>
      </c>
      <c r="AA81" s="4" t="s">
        <v>49</v>
      </c>
      <c r="AB81" s="4">
        <v>514</v>
      </c>
      <c r="AC81" s="4">
        <v>5701.4549999999999</v>
      </c>
      <c r="AD81" s="4">
        <v>3206.585</v>
      </c>
      <c r="AE81" s="4">
        <v>1.778</v>
      </c>
      <c r="AF81" s="4">
        <v>2.1</v>
      </c>
      <c r="AG81" s="4">
        <v>13.872999999999999</v>
      </c>
      <c r="AH81" s="4">
        <v>409.31100400000003</v>
      </c>
      <c r="AI81" s="4">
        <v>9.4354560000000003</v>
      </c>
      <c r="AJ81" s="4">
        <v>146.37711999999999</v>
      </c>
      <c r="AK81" s="4">
        <v>1433</v>
      </c>
      <c r="AL81" s="4">
        <v>1</v>
      </c>
      <c r="AM81" s="4">
        <v>452</v>
      </c>
      <c r="AN81" s="4">
        <v>67</v>
      </c>
      <c r="AO81" s="4">
        <v>13.929395</v>
      </c>
      <c r="AP81" s="4">
        <v>0</v>
      </c>
      <c r="AQ81" s="4">
        <v>0</v>
      </c>
      <c r="AR81" s="4">
        <v>26</v>
      </c>
      <c r="AS81" s="4">
        <v>5678</v>
      </c>
      <c r="AT81" s="4">
        <v>1.7999999999999999E-2</v>
      </c>
      <c r="AU81" s="4">
        <v>7.9279999999999999</v>
      </c>
      <c r="AV81" s="4">
        <v>39504</v>
      </c>
      <c r="AW81" s="4">
        <v>0</v>
      </c>
      <c r="AX81" s="4">
        <v>0.55000000000000004</v>
      </c>
      <c r="AY81">
        <v>0.84666666666666668</v>
      </c>
      <c r="AZ81" t="s">
        <v>70</v>
      </c>
      <c r="BA81" t="s">
        <v>937</v>
      </c>
      <c r="BB81">
        <v>3</v>
      </c>
      <c r="BC81" t="s">
        <v>940</v>
      </c>
      <c r="BD81">
        <v>9</v>
      </c>
      <c r="BE81">
        <v>115370.07</v>
      </c>
      <c r="BF81">
        <v>4.9418839738937487E-2</v>
      </c>
      <c r="BG81">
        <v>4.1841284312300407E-2</v>
      </c>
      <c r="BH81">
        <v>719527.946</v>
      </c>
      <c r="BI81">
        <v>7.9238826395771431E-3</v>
      </c>
      <c r="BJ81">
        <v>6.7088873015086481E-3</v>
      </c>
      <c r="BK81">
        <v>1</v>
      </c>
      <c r="BL81" t="s">
        <v>710</v>
      </c>
      <c r="BM81" t="s">
        <v>711</v>
      </c>
      <c r="BN81" t="s">
        <v>710</v>
      </c>
    </row>
    <row r="82" spans="1:66">
      <c r="A82" s="157" t="str">
        <f t="shared" si="36"/>
        <v>삼환교통</v>
      </c>
      <c r="B82" s="157" t="str">
        <f t="shared" si="37"/>
        <v>62</v>
      </c>
      <c r="C82" s="158" t="str">
        <f t="shared" si="38"/>
        <v>70바3130</v>
      </c>
      <c r="D82" s="132" t="str">
        <f t="shared" si="39"/>
        <v>대형</v>
      </c>
      <c r="E82" s="128" t="str">
        <f t="shared" si="40"/>
        <v>B</v>
      </c>
      <c r="F82" s="178">
        <f t="shared" si="41"/>
        <v>0.91280000000000006</v>
      </c>
      <c r="G82" s="179">
        <f t="shared" si="42"/>
        <v>2.282</v>
      </c>
      <c r="H82" s="180">
        <f t="shared" si="43"/>
        <v>2.5</v>
      </c>
      <c r="I82" s="181">
        <f t="shared" si="44"/>
        <v>6045.2120000000004</v>
      </c>
      <c r="J82" s="182">
        <f t="shared" si="45"/>
        <v>1.4347026518725452E-2</v>
      </c>
      <c r="K82" s="182">
        <f t="shared" si="46"/>
        <v>0.33164155471513768</v>
      </c>
      <c r="L82" s="182">
        <f t="shared" si="47"/>
        <v>0.12869689268134846</v>
      </c>
      <c r="M82" s="183">
        <f t="shared" si="48"/>
        <v>8.4030000000000005</v>
      </c>
      <c r="N82" s="184">
        <f t="shared" si="49"/>
        <v>6.6000000000000003E-2</v>
      </c>
      <c r="O82" s="184">
        <f t="shared" si="50"/>
        <v>3.573</v>
      </c>
      <c r="P82" s="185">
        <f t="shared" si="51"/>
        <v>0.26500000000000001</v>
      </c>
      <c r="Q82" s="186">
        <f t="shared" si="52"/>
        <v>92</v>
      </c>
      <c r="R82" s="187">
        <f t="shared" si="53"/>
        <v>21.295136925271063</v>
      </c>
      <c r="S82" s="159">
        <f t="shared" si="54"/>
        <v>4</v>
      </c>
      <c r="T82" s="159">
        <f t="shared" si="55"/>
        <v>216</v>
      </c>
      <c r="U82" t="s">
        <v>160</v>
      </c>
      <c r="V82" t="s">
        <v>238</v>
      </c>
      <c r="W82" t="s">
        <v>160</v>
      </c>
      <c r="X82" s="4" t="s">
        <v>238</v>
      </c>
      <c r="Y82" s="4" t="s">
        <v>941</v>
      </c>
      <c r="Z82" s="4" t="s">
        <v>709</v>
      </c>
      <c r="AA82" s="4" t="s">
        <v>49</v>
      </c>
      <c r="AB82" s="4">
        <v>514</v>
      </c>
      <c r="AC82" s="4">
        <v>6045.2120000000004</v>
      </c>
      <c r="AD82" s="4">
        <v>2649.5210000000002</v>
      </c>
      <c r="AE82" s="4">
        <v>2.282</v>
      </c>
      <c r="AF82" s="4">
        <v>2.5</v>
      </c>
      <c r="AG82" s="4">
        <v>8.4030000000000005</v>
      </c>
      <c r="AH82" s="4">
        <v>434.05600399999997</v>
      </c>
      <c r="AI82" s="4">
        <v>6.2274130000000003</v>
      </c>
      <c r="AJ82" s="4">
        <v>143.951008</v>
      </c>
      <c r="AK82" s="4">
        <v>778</v>
      </c>
      <c r="AL82" s="4">
        <v>4</v>
      </c>
      <c r="AM82" s="4">
        <v>216</v>
      </c>
      <c r="AN82" s="4">
        <v>92</v>
      </c>
      <c r="AO82" s="4">
        <v>13.927262000000001</v>
      </c>
      <c r="AP82" s="4">
        <v>807.7</v>
      </c>
      <c r="AQ82" s="4">
        <v>15.9</v>
      </c>
      <c r="AR82" s="4">
        <v>25</v>
      </c>
      <c r="AS82" s="4">
        <v>3897</v>
      </c>
      <c r="AT82" s="4">
        <v>6.6000000000000003E-2</v>
      </c>
      <c r="AU82" s="4">
        <v>3.573</v>
      </c>
      <c r="AV82" s="4">
        <v>49465</v>
      </c>
      <c r="AW82" s="4">
        <v>0</v>
      </c>
      <c r="AX82" s="4">
        <v>0.55000000000000004</v>
      </c>
      <c r="AY82">
        <v>0.91280000000000006</v>
      </c>
      <c r="AZ82" t="s">
        <v>71</v>
      </c>
      <c r="BA82" t="s">
        <v>937</v>
      </c>
      <c r="BB82">
        <v>5</v>
      </c>
      <c r="BC82" t="s">
        <v>942</v>
      </c>
      <c r="BD82">
        <v>9</v>
      </c>
      <c r="BE82">
        <v>115370.07</v>
      </c>
      <c r="BF82">
        <v>5.2398442681017704E-2</v>
      </c>
      <c r="BG82">
        <v>4.7829298479232965E-2</v>
      </c>
      <c r="BH82">
        <v>719527.946</v>
      </c>
      <c r="BI82">
        <v>8.4016361471525112E-3</v>
      </c>
      <c r="BJ82">
        <v>7.6690134751208131E-3</v>
      </c>
      <c r="BK82">
        <v>1</v>
      </c>
      <c r="BL82" t="s">
        <v>710</v>
      </c>
      <c r="BM82" t="s">
        <v>711</v>
      </c>
      <c r="BN82" t="s">
        <v>710</v>
      </c>
    </row>
    <row r="83" spans="1:66">
      <c r="A83" s="157" t="str">
        <f t="shared" si="36"/>
        <v>삼환교통</v>
      </c>
      <c r="B83" s="157" t="str">
        <f t="shared" si="37"/>
        <v>62</v>
      </c>
      <c r="C83" s="158" t="str">
        <f t="shared" si="38"/>
        <v>70바3136</v>
      </c>
      <c r="D83" s="132" t="str">
        <f t="shared" si="39"/>
        <v>대형</v>
      </c>
      <c r="E83" s="128" t="str">
        <f t="shared" si="40"/>
        <v>A</v>
      </c>
      <c r="F83" s="178">
        <f t="shared" si="41"/>
        <v>0.96416666666666673</v>
      </c>
      <c r="G83" s="179">
        <f t="shared" si="42"/>
        <v>2.3140000000000001</v>
      </c>
      <c r="H83" s="180">
        <f t="shared" si="43"/>
        <v>2.4</v>
      </c>
      <c r="I83" s="181">
        <f t="shared" si="44"/>
        <v>5787.2370000000001</v>
      </c>
      <c r="J83" s="182">
        <f t="shared" si="45"/>
        <v>1.686669530401988E-2</v>
      </c>
      <c r="K83" s="182">
        <f t="shared" si="46"/>
        <v>0.33176293328337386</v>
      </c>
      <c r="L83" s="182">
        <f t="shared" si="47"/>
        <v>0.17832343828324293</v>
      </c>
      <c r="M83" s="183">
        <f t="shared" si="48"/>
        <v>5.8890000000000002</v>
      </c>
      <c r="N83" s="184">
        <f t="shared" si="49"/>
        <v>6.9000000000000006E-2</v>
      </c>
      <c r="O83" s="184">
        <f t="shared" si="50"/>
        <v>2.5569999999999999</v>
      </c>
      <c r="P83" s="185">
        <f t="shared" si="51"/>
        <v>1.0416666666666667</v>
      </c>
      <c r="Q83" s="186">
        <f t="shared" si="52"/>
        <v>88</v>
      </c>
      <c r="R83" s="187">
        <f t="shared" si="53"/>
        <v>21.616722217661906</v>
      </c>
      <c r="S83" s="159">
        <f t="shared" si="54"/>
        <v>4</v>
      </c>
      <c r="T83" s="159">
        <f t="shared" si="55"/>
        <v>148</v>
      </c>
      <c r="U83" t="s">
        <v>160</v>
      </c>
      <c r="V83" t="s">
        <v>238</v>
      </c>
      <c r="W83" t="s">
        <v>160</v>
      </c>
      <c r="X83" s="4" t="s">
        <v>238</v>
      </c>
      <c r="Y83" s="4" t="s">
        <v>943</v>
      </c>
      <c r="Z83" s="4" t="s">
        <v>709</v>
      </c>
      <c r="AA83" s="4" t="s">
        <v>49</v>
      </c>
      <c r="AB83" s="4">
        <v>514</v>
      </c>
      <c r="AC83" s="4">
        <v>5787.2370000000001</v>
      </c>
      <c r="AD83" s="4">
        <v>2500.4389999999999</v>
      </c>
      <c r="AE83" s="4">
        <v>2.3140000000000001</v>
      </c>
      <c r="AF83" s="4">
        <v>2.4</v>
      </c>
      <c r="AG83" s="4">
        <v>5.8890000000000002</v>
      </c>
      <c r="AH83" s="4">
        <v>411.01098200000001</v>
      </c>
      <c r="AI83" s="4">
        <v>6.9323969999999999</v>
      </c>
      <c r="AJ83" s="4">
        <v>136.35820899999999</v>
      </c>
      <c r="AK83" s="4">
        <v>1032</v>
      </c>
      <c r="AL83" s="4">
        <v>4</v>
      </c>
      <c r="AM83" s="4">
        <v>148</v>
      </c>
      <c r="AN83" s="4">
        <v>88</v>
      </c>
      <c r="AO83" s="4">
        <v>14.080492</v>
      </c>
      <c r="AP83" s="4">
        <v>244</v>
      </c>
      <c r="AQ83" s="4">
        <v>62.5</v>
      </c>
      <c r="AR83" s="4">
        <v>21</v>
      </c>
      <c r="AS83" s="4">
        <v>2889</v>
      </c>
      <c r="AT83" s="4">
        <v>6.9000000000000006E-2</v>
      </c>
      <c r="AU83" s="4">
        <v>2.5569999999999999</v>
      </c>
      <c r="AV83" s="4">
        <v>38972</v>
      </c>
      <c r="AW83" s="4">
        <v>0</v>
      </c>
      <c r="AX83" s="4">
        <v>0.46</v>
      </c>
      <c r="AY83">
        <v>0.96416666666666673</v>
      </c>
      <c r="AZ83" t="s">
        <v>69</v>
      </c>
      <c r="BA83" t="s">
        <v>937</v>
      </c>
      <c r="BB83">
        <v>5</v>
      </c>
      <c r="BC83" t="s">
        <v>944</v>
      </c>
      <c r="BD83">
        <v>9</v>
      </c>
      <c r="BE83">
        <v>115370.07</v>
      </c>
      <c r="BF83">
        <v>5.0162377469303777E-2</v>
      </c>
      <c r="BG83">
        <v>4.8364892276653727E-2</v>
      </c>
      <c r="BH83">
        <v>719527.946</v>
      </c>
      <c r="BI83">
        <v>8.04310247040773E-3</v>
      </c>
      <c r="BJ83">
        <v>7.7548912985514534E-3</v>
      </c>
      <c r="BK83">
        <v>1</v>
      </c>
      <c r="BL83" t="s">
        <v>710</v>
      </c>
      <c r="BM83" t="s">
        <v>711</v>
      </c>
      <c r="BN83" t="s">
        <v>710</v>
      </c>
    </row>
    <row r="84" spans="1:66">
      <c r="A84" s="157" t="str">
        <f t="shared" si="36"/>
        <v>삼환교통</v>
      </c>
      <c r="B84" s="157" t="str">
        <f t="shared" si="37"/>
        <v>62</v>
      </c>
      <c r="C84" s="158" t="str">
        <f t="shared" si="38"/>
        <v>70바3137</v>
      </c>
      <c r="D84" s="132" t="str">
        <f t="shared" si="39"/>
        <v>저상</v>
      </c>
      <c r="E84" s="128" t="str">
        <f t="shared" si="40"/>
        <v>B</v>
      </c>
      <c r="F84" s="178">
        <f t="shared" si="41"/>
        <v>0.91285714285714281</v>
      </c>
      <c r="G84" s="179">
        <f t="shared" si="42"/>
        <v>1.917</v>
      </c>
      <c r="H84" s="180">
        <f t="shared" si="43"/>
        <v>2.1</v>
      </c>
      <c r="I84" s="181">
        <f t="shared" si="44"/>
        <v>5644.5950000000003</v>
      </c>
      <c r="J84" s="182">
        <f t="shared" si="45"/>
        <v>1.4291421009566575E-2</v>
      </c>
      <c r="K84" s="182">
        <f t="shared" si="46"/>
        <v>0.35874833417644969</v>
      </c>
      <c r="L84" s="182">
        <f t="shared" si="47"/>
        <v>0.26148908823396538</v>
      </c>
      <c r="M84" s="183">
        <f t="shared" si="48"/>
        <v>13.243</v>
      </c>
      <c r="N84" s="184">
        <f t="shared" si="49"/>
        <v>5.2999999999999999E-2</v>
      </c>
      <c r="O84" s="184">
        <f t="shared" si="50"/>
        <v>5.2619999999999996</v>
      </c>
      <c r="P84" s="185">
        <f t="shared" si="51"/>
        <v>0</v>
      </c>
      <c r="Q84" s="186">
        <f t="shared" si="52"/>
        <v>78</v>
      </c>
      <c r="R84" s="187">
        <f t="shared" si="53"/>
        <v>22.697457672185589</v>
      </c>
      <c r="S84" s="159">
        <f t="shared" si="54"/>
        <v>3</v>
      </c>
      <c r="T84" s="159">
        <f t="shared" si="55"/>
        <v>297</v>
      </c>
      <c r="U84" t="s">
        <v>160</v>
      </c>
      <c r="V84" t="s">
        <v>238</v>
      </c>
      <c r="W84" t="s">
        <v>160</v>
      </c>
      <c r="X84" s="4" t="s">
        <v>238</v>
      </c>
      <c r="Y84" s="4" t="s">
        <v>945</v>
      </c>
      <c r="Z84" s="4" t="s">
        <v>788</v>
      </c>
      <c r="AA84" s="4" t="s">
        <v>49</v>
      </c>
      <c r="AB84" s="4">
        <v>514</v>
      </c>
      <c r="AC84" s="4">
        <v>5644.5950000000003</v>
      </c>
      <c r="AD84" s="4">
        <v>2944.0450000000001</v>
      </c>
      <c r="AE84" s="4">
        <v>1.917</v>
      </c>
      <c r="AF84" s="4">
        <v>2.1</v>
      </c>
      <c r="AG84" s="4">
        <v>13.243</v>
      </c>
      <c r="AH84" s="4">
        <v>396.65740699999998</v>
      </c>
      <c r="AI84" s="4">
        <v>5.6687979999999998</v>
      </c>
      <c r="AJ84" s="4">
        <v>142.300184</v>
      </c>
      <c r="AK84" s="4">
        <v>1476</v>
      </c>
      <c r="AL84" s="4">
        <v>3</v>
      </c>
      <c r="AM84" s="4">
        <v>297</v>
      </c>
      <c r="AN84" s="4">
        <v>78</v>
      </c>
      <c r="AO84" s="4">
        <v>14.230403000000001</v>
      </c>
      <c r="AP84" s="4">
        <v>885.2</v>
      </c>
      <c r="AQ84" s="4">
        <v>0</v>
      </c>
      <c r="AR84" s="4">
        <v>40</v>
      </c>
      <c r="AS84" s="4">
        <v>3226</v>
      </c>
      <c r="AT84" s="4">
        <v>5.2999999999999999E-2</v>
      </c>
      <c r="AU84" s="4">
        <v>5.2619999999999996</v>
      </c>
      <c r="AV84" s="4">
        <v>41850</v>
      </c>
      <c r="AW84" s="4">
        <v>0</v>
      </c>
      <c r="AX84" s="4">
        <v>0.56999999999999995</v>
      </c>
      <c r="AY84">
        <v>0.91285714285714281</v>
      </c>
      <c r="AZ84" t="s">
        <v>71</v>
      </c>
      <c r="BA84" t="s">
        <v>937</v>
      </c>
      <c r="BB84">
        <v>4</v>
      </c>
      <c r="BC84" t="s">
        <v>946</v>
      </c>
      <c r="BD84">
        <v>9</v>
      </c>
      <c r="BE84">
        <v>115370.07</v>
      </c>
      <c r="BF84">
        <v>4.8925990943751704E-2</v>
      </c>
      <c r="BG84">
        <v>4.4662440304367626E-2</v>
      </c>
      <c r="BH84">
        <v>719527.946</v>
      </c>
      <c r="BI84">
        <v>7.8448586067843985E-3</v>
      </c>
      <c r="BJ84">
        <v>7.1612352139074718E-3</v>
      </c>
      <c r="BK84">
        <v>1</v>
      </c>
      <c r="BL84" t="s">
        <v>710</v>
      </c>
      <c r="BM84" t="s">
        <v>711</v>
      </c>
      <c r="BN84" t="s">
        <v>710</v>
      </c>
    </row>
    <row r="85" spans="1:66">
      <c r="A85" s="157" t="str">
        <f t="shared" si="36"/>
        <v>삼환교통</v>
      </c>
      <c r="B85" s="157" t="str">
        <f t="shared" si="37"/>
        <v>62</v>
      </c>
      <c r="C85" s="158" t="str">
        <f t="shared" si="38"/>
        <v>70바3142</v>
      </c>
      <c r="D85" s="132" t="str">
        <f t="shared" si="39"/>
        <v>대형</v>
      </c>
      <c r="E85" s="128" t="str">
        <f t="shared" si="40"/>
        <v>A</v>
      </c>
      <c r="F85" s="178">
        <f t="shared" si="41"/>
        <v>0.96076923076923082</v>
      </c>
      <c r="G85" s="179">
        <f t="shared" si="42"/>
        <v>2.4980000000000002</v>
      </c>
      <c r="H85" s="180">
        <f t="shared" si="43"/>
        <v>2.6</v>
      </c>
      <c r="I85" s="181">
        <f t="shared" si="44"/>
        <v>2999.1889999999999</v>
      </c>
      <c r="J85" s="182">
        <f t="shared" si="45"/>
        <v>8.5640512642815858E-3</v>
      </c>
      <c r="K85" s="182">
        <f t="shared" si="46"/>
        <v>0.34993556599016173</v>
      </c>
      <c r="L85" s="182">
        <f t="shared" si="47"/>
        <v>0.22772822919795985</v>
      </c>
      <c r="M85" s="183">
        <f t="shared" si="48"/>
        <v>6.8959999999999999</v>
      </c>
      <c r="N85" s="184">
        <f t="shared" si="49"/>
        <v>3.3000000000000002E-2</v>
      </c>
      <c r="O85" s="184">
        <f t="shared" si="50"/>
        <v>4.9009999999999998</v>
      </c>
      <c r="P85" s="185">
        <f t="shared" si="51"/>
        <v>0.125</v>
      </c>
      <c r="Q85" s="186">
        <f t="shared" si="52"/>
        <v>82</v>
      </c>
      <c r="R85" s="187">
        <f t="shared" si="53"/>
        <v>21.424642668373881</v>
      </c>
      <c r="S85" s="159">
        <f t="shared" si="54"/>
        <v>1</v>
      </c>
      <c r="T85" s="159">
        <f t="shared" si="55"/>
        <v>147</v>
      </c>
      <c r="U85" t="s">
        <v>160</v>
      </c>
      <c r="V85" t="s">
        <v>238</v>
      </c>
      <c r="W85" t="s">
        <v>160</v>
      </c>
      <c r="X85" s="4" t="s">
        <v>238</v>
      </c>
      <c r="Y85" s="4" t="s">
        <v>947</v>
      </c>
      <c r="Z85" s="4" t="s">
        <v>709</v>
      </c>
      <c r="AA85" s="4" t="s">
        <v>49</v>
      </c>
      <c r="AB85" s="4">
        <v>514</v>
      </c>
      <c r="AC85" s="4">
        <v>2999.1889999999999</v>
      </c>
      <c r="AD85" s="4">
        <v>1200.807</v>
      </c>
      <c r="AE85" s="4">
        <v>2.4980000000000002</v>
      </c>
      <c r="AF85" s="4">
        <v>2.6</v>
      </c>
      <c r="AG85" s="4">
        <v>6.8959999999999999</v>
      </c>
      <c r="AH85" s="4">
        <v>218.21938499999999</v>
      </c>
      <c r="AI85" s="4">
        <v>1.8688419999999999</v>
      </c>
      <c r="AJ85" s="4">
        <v>76.362724</v>
      </c>
      <c r="AK85" s="4">
        <v>683</v>
      </c>
      <c r="AL85" s="4">
        <v>1</v>
      </c>
      <c r="AM85" s="4">
        <v>147</v>
      </c>
      <c r="AN85" s="4">
        <v>82</v>
      </c>
      <c r="AO85" s="4">
        <v>13.743916</v>
      </c>
      <c r="AP85" s="4">
        <v>92.1</v>
      </c>
      <c r="AQ85" s="4">
        <v>7.5</v>
      </c>
      <c r="AR85" s="4">
        <v>20</v>
      </c>
      <c r="AS85" s="4">
        <v>6797</v>
      </c>
      <c r="AT85" s="4">
        <v>3.3000000000000002E-2</v>
      </c>
      <c r="AU85" s="4">
        <v>4.9009999999999998</v>
      </c>
      <c r="AV85" s="4">
        <v>21752</v>
      </c>
      <c r="AW85" s="4">
        <v>0</v>
      </c>
      <c r="AX85" s="4">
        <v>0.54</v>
      </c>
      <c r="AY85">
        <v>0.96076923076923082</v>
      </c>
      <c r="AZ85" t="s">
        <v>69</v>
      </c>
      <c r="BA85" t="s">
        <v>937</v>
      </c>
      <c r="BB85">
        <v>6</v>
      </c>
      <c r="BC85" t="s">
        <v>948</v>
      </c>
      <c r="BD85">
        <v>8</v>
      </c>
      <c r="BE85">
        <v>115370.07</v>
      </c>
      <c r="BF85">
        <v>2.5996248420409207E-2</v>
      </c>
      <c r="BG85">
        <v>2.4976395597762387E-2</v>
      </c>
      <c r="BH85">
        <v>719527.946</v>
      </c>
      <c r="BI85">
        <v>4.1682731250024304E-3</v>
      </c>
      <c r="BJ85">
        <v>4.0047485639446425E-3</v>
      </c>
      <c r="BK85">
        <v>1</v>
      </c>
      <c r="BL85" t="s">
        <v>710</v>
      </c>
      <c r="BM85" t="s">
        <v>711</v>
      </c>
      <c r="BN85" t="s">
        <v>710</v>
      </c>
    </row>
    <row r="86" spans="1:66">
      <c r="A86" s="157" t="str">
        <f t="shared" si="36"/>
        <v>삼환교통</v>
      </c>
      <c r="B86" s="157" t="str">
        <f t="shared" si="37"/>
        <v>62</v>
      </c>
      <c r="C86" s="158" t="str">
        <f t="shared" si="38"/>
        <v>70바3156</v>
      </c>
      <c r="D86" s="132" t="str">
        <f t="shared" si="39"/>
        <v>대형</v>
      </c>
      <c r="E86" s="128" t="str">
        <f t="shared" si="40"/>
        <v>B</v>
      </c>
      <c r="F86" s="178">
        <f t="shared" si="41"/>
        <v>0.9308333333333334</v>
      </c>
      <c r="G86" s="179">
        <f t="shared" si="42"/>
        <v>2.234</v>
      </c>
      <c r="H86" s="180">
        <f t="shared" si="43"/>
        <v>2.4</v>
      </c>
      <c r="I86" s="181">
        <f t="shared" si="44"/>
        <v>4915.5720000000001</v>
      </c>
      <c r="J86" s="182">
        <f t="shared" si="45"/>
        <v>2.5449918614173356E-2</v>
      </c>
      <c r="K86" s="182">
        <f t="shared" si="46"/>
        <v>0.35525542392503018</v>
      </c>
      <c r="L86" s="182">
        <f t="shared" si="47"/>
        <v>0.14199771664416674</v>
      </c>
      <c r="M86" s="183">
        <f t="shared" si="48"/>
        <v>10.007999999999999</v>
      </c>
      <c r="N86" s="184">
        <f t="shared" si="49"/>
        <v>8.1000000000000003E-2</v>
      </c>
      <c r="O86" s="184">
        <f t="shared" si="50"/>
        <v>4.6989999999999998</v>
      </c>
      <c r="P86" s="185">
        <f t="shared" si="51"/>
        <v>0.13666666666666666</v>
      </c>
      <c r="Q86" s="186">
        <f t="shared" si="52"/>
        <v>89</v>
      </c>
      <c r="R86" s="187">
        <f t="shared" si="53"/>
        <v>22.616267236248703</v>
      </c>
      <c r="S86" s="159">
        <f t="shared" si="54"/>
        <v>4</v>
      </c>
      <c r="T86" s="159">
        <f t="shared" si="55"/>
        <v>231</v>
      </c>
      <c r="U86" t="s">
        <v>160</v>
      </c>
      <c r="V86" t="s">
        <v>238</v>
      </c>
      <c r="W86" t="s">
        <v>160</v>
      </c>
      <c r="X86" s="4" t="s">
        <v>238</v>
      </c>
      <c r="Y86" s="4" t="s">
        <v>949</v>
      </c>
      <c r="Z86" s="4" t="s">
        <v>709</v>
      </c>
      <c r="AA86" s="4" t="s">
        <v>49</v>
      </c>
      <c r="AB86" s="4">
        <v>514</v>
      </c>
      <c r="AC86" s="4">
        <v>4915.5720000000001</v>
      </c>
      <c r="AD86" s="4">
        <v>2200.317</v>
      </c>
      <c r="AE86" s="4">
        <v>2.234</v>
      </c>
      <c r="AF86" s="4">
        <v>2.4</v>
      </c>
      <c r="AG86" s="4">
        <v>10.007999999999999</v>
      </c>
      <c r="AH86" s="4">
        <v>350.958529</v>
      </c>
      <c r="AI86" s="4">
        <v>8.9318659999999994</v>
      </c>
      <c r="AJ86" s="4">
        <v>124.67992099999999</v>
      </c>
      <c r="AK86" s="4">
        <v>698</v>
      </c>
      <c r="AL86" s="4">
        <v>4</v>
      </c>
      <c r="AM86" s="4">
        <v>231</v>
      </c>
      <c r="AN86" s="4">
        <v>89</v>
      </c>
      <c r="AO86" s="4">
        <v>14.006133</v>
      </c>
      <c r="AP86" s="4">
        <v>828</v>
      </c>
      <c r="AQ86" s="4">
        <v>8.1999999999999993</v>
      </c>
      <c r="AR86" s="4">
        <v>38</v>
      </c>
      <c r="AS86" s="4">
        <v>4806</v>
      </c>
      <c r="AT86" s="4">
        <v>8.1000000000000003E-2</v>
      </c>
      <c r="AU86" s="4">
        <v>4.6989999999999998</v>
      </c>
      <c r="AV86" s="4">
        <v>36718</v>
      </c>
      <c r="AW86" s="4">
        <v>0</v>
      </c>
      <c r="AX86" s="4">
        <v>0.56000000000000005</v>
      </c>
      <c r="AY86">
        <v>0.9308333333333334</v>
      </c>
      <c r="AZ86" t="s">
        <v>71</v>
      </c>
      <c r="BA86" t="s">
        <v>937</v>
      </c>
      <c r="BB86">
        <v>1</v>
      </c>
      <c r="BC86" t="s">
        <v>950</v>
      </c>
      <c r="BD86">
        <v>9</v>
      </c>
      <c r="BE86">
        <v>115370.07</v>
      </c>
      <c r="BF86">
        <v>4.2606995037794464E-2</v>
      </c>
      <c r="BG86">
        <v>3.9660011214347014E-2</v>
      </c>
      <c r="BH86">
        <v>719527.946</v>
      </c>
      <c r="BI86">
        <v>6.8316623799348584E-3</v>
      </c>
      <c r="BJ86">
        <v>6.3591390653226975E-3</v>
      </c>
      <c r="BK86">
        <v>1</v>
      </c>
      <c r="BL86" t="s">
        <v>710</v>
      </c>
      <c r="BM86" t="s">
        <v>711</v>
      </c>
      <c r="BN86" t="s">
        <v>710</v>
      </c>
    </row>
    <row r="87" spans="1:66">
      <c r="A87" s="157" t="str">
        <f t="shared" si="36"/>
        <v>삼환교통</v>
      </c>
      <c r="B87" s="157" t="str">
        <f t="shared" si="37"/>
        <v>62</v>
      </c>
      <c r="C87" s="158" t="str">
        <f t="shared" si="38"/>
        <v>70바3161</v>
      </c>
      <c r="D87" s="132" t="str">
        <f t="shared" si="39"/>
        <v>저상</v>
      </c>
      <c r="E87" s="128" t="str">
        <f t="shared" si="40"/>
        <v>D</v>
      </c>
      <c r="F87" s="178">
        <f t="shared" si="41"/>
        <v>0.8470833333333333</v>
      </c>
      <c r="G87" s="179">
        <f t="shared" si="42"/>
        <v>2.0329999999999999</v>
      </c>
      <c r="H87" s="180">
        <f t="shared" si="43"/>
        <v>2.4</v>
      </c>
      <c r="I87" s="181">
        <f t="shared" si="44"/>
        <v>5914.2659999999996</v>
      </c>
      <c r="J87" s="182">
        <f t="shared" si="45"/>
        <v>9.3860940285993445E-3</v>
      </c>
      <c r="K87" s="182">
        <f t="shared" si="46"/>
        <v>0.33069826649913697</v>
      </c>
      <c r="L87" s="182">
        <f t="shared" si="47"/>
        <v>0.25007329734577377</v>
      </c>
      <c r="M87" s="183">
        <f t="shared" si="48"/>
        <v>12.612</v>
      </c>
      <c r="N87" s="184">
        <f t="shared" si="49"/>
        <v>3.4000000000000002E-2</v>
      </c>
      <c r="O87" s="184">
        <f t="shared" si="50"/>
        <v>3.5510000000000002</v>
      </c>
      <c r="P87" s="185">
        <f t="shared" si="51"/>
        <v>0</v>
      </c>
      <c r="Q87" s="186">
        <f t="shared" si="52"/>
        <v>78</v>
      </c>
      <c r="R87" s="187">
        <f t="shared" si="53"/>
        <v>21.791774165368835</v>
      </c>
      <c r="S87" s="159">
        <f t="shared" si="54"/>
        <v>2</v>
      </c>
      <c r="T87" s="159">
        <f t="shared" si="55"/>
        <v>210</v>
      </c>
      <c r="U87" t="s">
        <v>160</v>
      </c>
      <c r="V87" t="s">
        <v>238</v>
      </c>
      <c r="W87" t="s">
        <v>160</v>
      </c>
      <c r="X87" s="4" t="s">
        <v>238</v>
      </c>
      <c r="Y87" s="4" t="s">
        <v>951</v>
      </c>
      <c r="Z87" s="4" t="s">
        <v>788</v>
      </c>
      <c r="AA87" s="4" t="s">
        <v>49</v>
      </c>
      <c r="AB87" s="4">
        <v>514</v>
      </c>
      <c r="AC87" s="4">
        <v>5914.2659999999996</v>
      </c>
      <c r="AD87" s="4">
        <v>2908.54</v>
      </c>
      <c r="AE87" s="4">
        <v>2.0329999999999999</v>
      </c>
      <c r="AF87" s="4">
        <v>2.4</v>
      </c>
      <c r="AG87" s="4">
        <v>12.612</v>
      </c>
      <c r="AH87" s="4">
        <v>411.263193</v>
      </c>
      <c r="AI87" s="4">
        <v>3.8601549999999998</v>
      </c>
      <c r="AJ87" s="4">
        <v>136.00402500000001</v>
      </c>
      <c r="AK87" s="4">
        <v>1479</v>
      </c>
      <c r="AL87" s="4">
        <v>2</v>
      </c>
      <c r="AM87" s="4">
        <v>210</v>
      </c>
      <c r="AN87" s="4">
        <v>78</v>
      </c>
      <c r="AO87" s="4">
        <v>14.380732</v>
      </c>
      <c r="AP87" s="4">
        <v>447.9</v>
      </c>
      <c r="AQ87" s="4">
        <v>0</v>
      </c>
      <c r="AR87" s="4">
        <v>35</v>
      </c>
      <c r="AS87" s="4">
        <v>4008</v>
      </c>
      <c r="AT87" s="4">
        <v>3.4000000000000002E-2</v>
      </c>
      <c r="AU87" s="4">
        <v>3.5510000000000002</v>
      </c>
      <c r="AV87" s="4">
        <v>49851</v>
      </c>
      <c r="AW87" s="4">
        <v>0</v>
      </c>
      <c r="AX87" s="4">
        <v>0.61</v>
      </c>
      <c r="AY87">
        <v>0.8470833333333333</v>
      </c>
      <c r="AZ87" t="s">
        <v>70</v>
      </c>
      <c r="BA87" t="s">
        <v>937</v>
      </c>
      <c r="BB87">
        <v>2</v>
      </c>
      <c r="BC87" t="s">
        <v>952</v>
      </c>
      <c r="BD87">
        <v>10</v>
      </c>
      <c r="BE87">
        <v>115370.07</v>
      </c>
      <c r="BF87">
        <v>5.126343426852388E-2</v>
      </c>
      <c r="BG87">
        <v>4.3424400778295437E-2</v>
      </c>
      <c r="BH87">
        <v>719527.946</v>
      </c>
      <c r="BI87">
        <v>8.2196473853150369E-3</v>
      </c>
      <c r="BJ87">
        <v>6.9627263059772789E-3</v>
      </c>
      <c r="BK87">
        <v>1</v>
      </c>
      <c r="BL87" t="s">
        <v>710</v>
      </c>
      <c r="BM87" t="s">
        <v>711</v>
      </c>
      <c r="BN87" t="s">
        <v>710</v>
      </c>
    </row>
    <row r="88" spans="1:66">
      <c r="A88" s="157" t="str">
        <f t="shared" si="36"/>
        <v>삼환교통</v>
      </c>
      <c r="B88" s="157" t="str">
        <f t="shared" si="37"/>
        <v>62</v>
      </c>
      <c r="C88" s="158" t="str">
        <f t="shared" si="38"/>
        <v>70바3171</v>
      </c>
      <c r="D88" s="132" t="str">
        <f t="shared" si="39"/>
        <v>대형</v>
      </c>
      <c r="E88" s="128" t="str">
        <f t="shared" si="40"/>
        <v>C</v>
      </c>
      <c r="F88" s="178">
        <f t="shared" si="41"/>
        <v>0.89681818181818174</v>
      </c>
      <c r="G88" s="179">
        <f t="shared" si="42"/>
        <v>1.9730000000000001</v>
      </c>
      <c r="H88" s="180">
        <f t="shared" si="43"/>
        <v>2.2000000000000002</v>
      </c>
      <c r="I88" s="181">
        <f t="shared" si="44"/>
        <v>4890.8999999999996</v>
      </c>
      <c r="J88" s="182">
        <f t="shared" si="45"/>
        <v>1.6125037491719851E-2</v>
      </c>
      <c r="K88" s="182">
        <f t="shared" si="46"/>
        <v>0.35230688012363992</v>
      </c>
      <c r="L88" s="182">
        <f t="shared" si="47"/>
        <v>0.2050747306221759</v>
      </c>
      <c r="M88" s="183">
        <f t="shared" si="48"/>
        <v>8.5619999999999994</v>
      </c>
      <c r="N88" s="184">
        <f t="shared" si="49"/>
        <v>4.1000000000000002E-2</v>
      </c>
      <c r="O88" s="184">
        <f t="shared" si="50"/>
        <v>4.375</v>
      </c>
      <c r="P88" s="185">
        <f t="shared" si="51"/>
        <v>0</v>
      </c>
      <c r="Q88" s="186">
        <f t="shared" si="52"/>
        <v>69</v>
      </c>
      <c r="R88" s="187">
        <f t="shared" si="53"/>
        <v>21.776307309970072</v>
      </c>
      <c r="S88" s="159">
        <f t="shared" si="54"/>
        <v>2</v>
      </c>
      <c r="T88" s="159">
        <f t="shared" si="55"/>
        <v>214</v>
      </c>
      <c r="U88" t="s">
        <v>160</v>
      </c>
      <c r="V88" t="s">
        <v>238</v>
      </c>
      <c r="W88" t="s">
        <v>160</v>
      </c>
      <c r="X88" s="4" t="s">
        <v>238</v>
      </c>
      <c r="Y88" s="4" t="s">
        <v>953</v>
      </c>
      <c r="Z88" s="4" t="s">
        <v>709</v>
      </c>
      <c r="AA88" s="4" t="s">
        <v>49</v>
      </c>
      <c r="AB88" s="4">
        <v>514</v>
      </c>
      <c r="AC88" s="4">
        <v>4890.8999999999996</v>
      </c>
      <c r="AD88" s="4">
        <v>2478.5549999999998</v>
      </c>
      <c r="AE88" s="4">
        <v>1.9730000000000001</v>
      </c>
      <c r="AF88" s="4">
        <v>2.2000000000000002</v>
      </c>
      <c r="AG88" s="4">
        <v>8.5619999999999994</v>
      </c>
      <c r="AH88" s="4">
        <v>355.61852199999998</v>
      </c>
      <c r="AI88" s="4">
        <v>5.734362</v>
      </c>
      <c r="AJ88" s="4">
        <v>125.286852</v>
      </c>
      <c r="AK88" s="4">
        <v>1003</v>
      </c>
      <c r="AL88" s="4">
        <v>2</v>
      </c>
      <c r="AM88" s="4">
        <v>214</v>
      </c>
      <c r="AN88" s="4">
        <v>69</v>
      </c>
      <c r="AO88" s="4">
        <v>13.753220000000001</v>
      </c>
      <c r="AP88" s="4">
        <v>7.9</v>
      </c>
      <c r="AQ88" s="4">
        <v>0</v>
      </c>
      <c r="AR88" s="4">
        <v>24</v>
      </c>
      <c r="AS88" s="4">
        <v>2505</v>
      </c>
      <c r="AT88" s="4">
        <v>4.1000000000000002E-2</v>
      </c>
      <c r="AU88" s="4">
        <v>4.375</v>
      </c>
      <c r="AV88" s="4">
        <v>41784</v>
      </c>
      <c r="AW88" s="4">
        <v>0</v>
      </c>
      <c r="AX88" s="4">
        <v>0.47</v>
      </c>
      <c r="AY88">
        <v>0.89681818181818174</v>
      </c>
      <c r="AZ88" t="s">
        <v>72</v>
      </c>
      <c r="BA88" t="s">
        <v>937</v>
      </c>
      <c r="BB88">
        <v>1</v>
      </c>
      <c r="BC88" t="s">
        <v>954</v>
      </c>
      <c r="BD88">
        <v>8</v>
      </c>
      <c r="BE88">
        <v>115370.07</v>
      </c>
      <c r="BF88">
        <v>4.2393144079742685E-2</v>
      </c>
      <c r="BG88">
        <v>3.8018942395151051E-2</v>
      </c>
      <c r="BH88">
        <v>719527.946</v>
      </c>
      <c r="BI88">
        <v>6.7973732322552478E-3</v>
      </c>
      <c r="BJ88">
        <v>6.0960079032907283E-3</v>
      </c>
      <c r="BK88">
        <v>1</v>
      </c>
      <c r="BL88" t="s">
        <v>710</v>
      </c>
      <c r="BM88" t="s">
        <v>711</v>
      </c>
      <c r="BN88" t="s">
        <v>710</v>
      </c>
    </row>
    <row r="89" spans="1:66">
      <c r="A89" s="157" t="str">
        <f t="shared" si="36"/>
        <v>삼환교통</v>
      </c>
      <c r="B89" s="157" t="str">
        <f t="shared" si="37"/>
        <v>62</v>
      </c>
      <c r="C89" s="158" t="str">
        <f t="shared" si="38"/>
        <v>70바3172</v>
      </c>
      <c r="D89" s="132" t="str">
        <f t="shared" si="39"/>
        <v>대형</v>
      </c>
      <c r="E89" s="128" t="str">
        <f t="shared" si="40"/>
        <v>B</v>
      </c>
      <c r="F89" s="178">
        <f t="shared" si="41"/>
        <v>0.91590909090909089</v>
      </c>
      <c r="G89" s="179">
        <f t="shared" si="42"/>
        <v>2.0150000000000001</v>
      </c>
      <c r="H89" s="180">
        <f t="shared" si="43"/>
        <v>2.2000000000000002</v>
      </c>
      <c r="I89" s="181">
        <f t="shared" si="44"/>
        <v>6342.1570000000002</v>
      </c>
      <c r="J89" s="182">
        <f t="shared" si="45"/>
        <v>1.7807226538719946E-2</v>
      </c>
      <c r="K89" s="182">
        <f t="shared" si="46"/>
        <v>0.36401497757881041</v>
      </c>
      <c r="L89" s="182">
        <f t="shared" si="47"/>
        <v>0.15562528647587878</v>
      </c>
      <c r="M89" s="183">
        <f t="shared" si="48"/>
        <v>8.7919999999999998</v>
      </c>
      <c r="N89" s="184">
        <f t="shared" si="49"/>
        <v>0.17299999999999999</v>
      </c>
      <c r="O89" s="184">
        <f t="shared" si="50"/>
        <v>6.0069999999999997</v>
      </c>
      <c r="P89" s="185">
        <f t="shared" si="51"/>
        <v>0</v>
      </c>
      <c r="Q89" s="186">
        <f t="shared" si="52"/>
        <v>73</v>
      </c>
      <c r="R89" s="187">
        <f t="shared" si="53"/>
        <v>22.57266880296395</v>
      </c>
      <c r="S89" s="159">
        <f t="shared" si="54"/>
        <v>11</v>
      </c>
      <c r="T89" s="159">
        <f t="shared" si="55"/>
        <v>381</v>
      </c>
      <c r="U89" t="s">
        <v>160</v>
      </c>
      <c r="V89" t="s">
        <v>238</v>
      </c>
      <c r="W89" t="s">
        <v>160</v>
      </c>
      <c r="X89" s="4" t="s">
        <v>238</v>
      </c>
      <c r="Y89" s="4" t="s">
        <v>955</v>
      </c>
      <c r="Z89" s="4" t="s">
        <v>709</v>
      </c>
      <c r="AA89" s="4" t="s">
        <v>49</v>
      </c>
      <c r="AB89" s="4">
        <v>514</v>
      </c>
      <c r="AC89" s="4">
        <v>6342.1570000000002</v>
      </c>
      <c r="AD89" s="4">
        <v>3146.8359999999998</v>
      </c>
      <c r="AE89" s="4">
        <v>2.0150000000000001</v>
      </c>
      <c r="AF89" s="4">
        <v>2.2000000000000002</v>
      </c>
      <c r="AG89" s="4">
        <v>8.7919999999999998</v>
      </c>
      <c r="AH89" s="4">
        <v>454.50710600000002</v>
      </c>
      <c r="AI89" s="4">
        <v>8.0935109999999995</v>
      </c>
      <c r="AJ89" s="4">
        <v>165.447394</v>
      </c>
      <c r="AK89" s="4">
        <v>987</v>
      </c>
      <c r="AL89" s="4">
        <v>11</v>
      </c>
      <c r="AM89" s="4">
        <v>381</v>
      </c>
      <c r="AN89" s="4">
        <v>73</v>
      </c>
      <c r="AO89" s="4">
        <v>13.953922</v>
      </c>
      <c r="AP89" s="4">
        <v>56.1</v>
      </c>
      <c r="AQ89" s="4">
        <v>0</v>
      </c>
      <c r="AR89" s="4">
        <v>27</v>
      </c>
      <c r="AS89" s="4">
        <v>4960</v>
      </c>
      <c r="AT89" s="4">
        <v>0.17299999999999999</v>
      </c>
      <c r="AU89" s="4">
        <v>6.0069999999999997</v>
      </c>
      <c r="AV89" s="4">
        <v>50624</v>
      </c>
      <c r="AW89" s="4">
        <v>0</v>
      </c>
      <c r="AX89" s="4">
        <v>0.47</v>
      </c>
      <c r="AY89">
        <v>0.91590909090909089</v>
      </c>
      <c r="AZ89" t="s">
        <v>71</v>
      </c>
      <c r="BA89" t="s">
        <v>937</v>
      </c>
      <c r="BB89">
        <v>3</v>
      </c>
      <c r="BC89" t="s">
        <v>956</v>
      </c>
      <c r="BD89">
        <v>9</v>
      </c>
      <c r="BE89">
        <v>115370.07</v>
      </c>
      <c r="BF89">
        <v>5.4972290473603767E-2</v>
      </c>
      <c r="BG89">
        <v>5.0349620592868904E-2</v>
      </c>
      <c r="BH89">
        <v>719527.946</v>
      </c>
      <c r="BI89">
        <v>8.814330333182083E-3</v>
      </c>
      <c r="BJ89">
        <v>8.0731252824372251E-3</v>
      </c>
      <c r="BK89">
        <v>1</v>
      </c>
      <c r="BL89" t="s">
        <v>710</v>
      </c>
      <c r="BM89" t="s">
        <v>711</v>
      </c>
      <c r="BN89" t="s">
        <v>710</v>
      </c>
    </row>
    <row r="90" spans="1:66">
      <c r="A90" s="157" t="str">
        <f t="shared" si="36"/>
        <v>삼환교통</v>
      </c>
      <c r="B90" s="157" t="str">
        <f t="shared" si="37"/>
        <v>62</v>
      </c>
      <c r="C90" s="158" t="str">
        <f t="shared" si="38"/>
        <v>70바3174</v>
      </c>
      <c r="D90" s="132" t="str">
        <f t="shared" si="39"/>
        <v>대형</v>
      </c>
      <c r="E90" s="128" t="str">
        <f t="shared" si="40"/>
        <v>B</v>
      </c>
      <c r="F90" s="178">
        <f t="shared" si="41"/>
        <v>0.91086956521739149</v>
      </c>
      <c r="G90" s="179">
        <f t="shared" si="42"/>
        <v>2.0950000000000002</v>
      </c>
      <c r="H90" s="180">
        <f t="shared" si="43"/>
        <v>2.2999999999999998</v>
      </c>
      <c r="I90" s="181">
        <f t="shared" si="44"/>
        <v>5313.1149999999998</v>
      </c>
      <c r="J90" s="182">
        <f t="shared" si="45"/>
        <v>1.49183526544737E-2</v>
      </c>
      <c r="K90" s="182">
        <f t="shared" si="46"/>
        <v>0.3725901601801988</v>
      </c>
      <c r="L90" s="182">
        <f t="shared" si="47"/>
        <v>0.16600431197141413</v>
      </c>
      <c r="M90" s="183">
        <f t="shared" si="48"/>
        <v>8.1240000000000006</v>
      </c>
      <c r="N90" s="184">
        <f t="shared" si="49"/>
        <v>0.16900000000000001</v>
      </c>
      <c r="O90" s="184">
        <f t="shared" si="50"/>
        <v>7.66</v>
      </c>
      <c r="P90" s="185">
        <f t="shared" si="51"/>
        <v>0.21666666666666667</v>
      </c>
      <c r="Q90" s="186">
        <f t="shared" si="52"/>
        <v>87</v>
      </c>
      <c r="R90" s="187">
        <f t="shared" si="53"/>
        <v>22.966961696761192</v>
      </c>
      <c r="S90" s="159">
        <f t="shared" si="54"/>
        <v>9</v>
      </c>
      <c r="T90" s="159">
        <f t="shared" si="55"/>
        <v>407</v>
      </c>
      <c r="U90" t="s">
        <v>160</v>
      </c>
      <c r="V90" t="s">
        <v>238</v>
      </c>
      <c r="W90" t="s">
        <v>160</v>
      </c>
      <c r="X90" s="4" t="s">
        <v>238</v>
      </c>
      <c r="Y90" s="4" t="s">
        <v>957</v>
      </c>
      <c r="Z90" s="4" t="s">
        <v>709</v>
      </c>
      <c r="AA90" s="4" t="s">
        <v>49</v>
      </c>
      <c r="AB90" s="4">
        <v>514</v>
      </c>
      <c r="AC90" s="4">
        <v>5313.1149999999998</v>
      </c>
      <c r="AD90" s="4">
        <v>2535.5189999999998</v>
      </c>
      <c r="AE90" s="4">
        <v>2.0950000000000002</v>
      </c>
      <c r="AF90" s="4">
        <v>2.2999999999999998</v>
      </c>
      <c r="AG90" s="4">
        <v>8.1240000000000006</v>
      </c>
      <c r="AH90" s="4">
        <v>377.69880699999999</v>
      </c>
      <c r="AI90" s="4">
        <v>5.6346439999999998</v>
      </c>
      <c r="AJ90" s="4">
        <v>140.72685899999999</v>
      </c>
      <c r="AK90" s="4">
        <v>882</v>
      </c>
      <c r="AL90" s="4">
        <v>9</v>
      </c>
      <c r="AM90" s="4">
        <v>407</v>
      </c>
      <c r="AN90" s="4">
        <v>87</v>
      </c>
      <c r="AO90" s="4">
        <v>14.067068000000001</v>
      </c>
      <c r="AP90" s="4">
        <v>52.1</v>
      </c>
      <c r="AQ90" s="4">
        <v>13</v>
      </c>
      <c r="AR90" s="4">
        <v>65</v>
      </c>
      <c r="AS90" s="4">
        <v>8425</v>
      </c>
      <c r="AT90" s="4">
        <v>0.16900000000000001</v>
      </c>
      <c r="AU90" s="4">
        <v>7.66</v>
      </c>
      <c r="AV90" s="4">
        <v>33232</v>
      </c>
      <c r="AW90" s="4">
        <v>0</v>
      </c>
      <c r="AX90" s="4">
        <v>0.46</v>
      </c>
      <c r="AY90">
        <v>0.91086956521739149</v>
      </c>
      <c r="AZ90" t="s">
        <v>71</v>
      </c>
      <c r="BA90" t="s">
        <v>937</v>
      </c>
      <c r="BB90">
        <v>6</v>
      </c>
      <c r="BC90" t="s">
        <v>958</v>
      </c>
      <c r="BD90">
        <v>9</v>
      </c>
      <c r="BE90">
        <v>115370.07</v>
      </c>
      <c r="BF90">
        <v>4.6052802082897235E-2</v>
      </c>
      <c r="BG90">
        <v>4.1948095810291186E-2</v>
      </c>
      <c r="BH90">
        <v>719527.946</v>
      </c>
      <c r="BI90">
        <v>7.3841676748438619E-3</v>
      </c>
      <c r="BJ90">
        <v>6.7260135994773448E-3</v>
      </c>
      <c r="BK90">
        <v>1</v>
      </c>
      <c r="BL90" t="s">
        <v>710</v>
      </c>
      <c r="BM90" t="s">
        <v>711</v>
      </c>
      <c r="BN90" t="s">
        <v>710</v>
      </c>
    </row>
    <row r="91" spans="1:66">
      <c r="A91" s="157" t="str">
        <f t="shared" si="36"/>
        <v>삼환교통</v>
      </c>
      <c r="B91" s="157" t="str">
        <f t="shared" si="37"/>
        <v>62</v>
      </c>
      <c r="C91" s="158" t="str">
        <f t="shared" si="38"/>
        <v>70바3176</v>
      </c>
      <c r="D91" s="132" t="str">
        <f t="shared" si="39"/>
        <v>대형</v>
      </c>
      <c r="E91" s="128" t="str">
        <f t="shared" si="40"/>
        <v>B</v>
      </c>
      <c r="F91" s="178">
        <f t="shared" si="41"/>
        <v>0.92260869565217396</v>
      </c>
      <c r="G91" s="179">
        <f t="shared" si="42"/>
        <v>2.1219999999999999</v>
      </c>
      <c r="H91" s="180">
        <f t="shared" si="43"/>
        <v>2.2999999999999998</v>
      </c>
      <c r="I91" s="181">
        <f t="shared" si="44"/>
        <v>5270.78</v>
      </c>
      <c r="J91" s="182">
        <f t="shared" si="45"/>
        <v>1.5959096021363358E-2</v>
      </c>
      <c r="K91" s="182">
        <f t="shared" si="46"/>
        <v>0.37982796666866731</v>
      </c>
      <c r="L91" s="182">
        <f t="shared" si="47"/>
        <v>0.14419118232975006</v>
      </c>
      <c r="M91" s="183">
        <f t="shared" si="48"/>
        <v>9.2639999999999993</v>
      </c>
      <c r="N91" s="184">
        <f t="shared" si="49"/>
        <v>5.7000000000000002E-2</v>
      </c>
      <c r="O91" s="184">
        <f t="shared" si="50"/>
        <v>5.5019999999999998</v>
      </c>
      <c r="P91" s="185">
        <f t="shared" si="51"/>
        <v>0.22333333333333333</v>
      </c>
      <c r="Q91" s="186">
        <f t="shared" si="52"/>
        <v>86</v>
      </c>
      <c r="R91" s="187">
        <f t="shared" si="53"/>
        <v>23.001905362563189</v>
      </c>
      <c r="S91" s="159">
        <f t="shared" si="54"/>
        <v>3</v>
      </c>
      <c r="T91" s="159">
        <f t="shared" si="55"/>
        <v>290</v>
      </c>
      <c r="U91" t="s">
        <v>160</v>
      </c>
      <c r="V91" t="s">
        <v>238</v>
      </c>
      <c r="W91" t="s">
        <v>160</v>
      </c>
      <c r="X91" s="4" t="s">
        <v>238</v>
      </c>
      <c r="Y91" s="4" t="s">
        <v>959</v>
      </c>
      <c r="Z91" s="4" t="s">
        <v>709</v>
      </c>
      <c r="AA91" s="4" t="s">
        <v>49</v>
      </c>
      <c r="AB91" s="4">
        <v>514</v>
      </c>
      <c r="AC91" s="4">
        <v>5270.78</v>
      </c>
      <c r="AD91" s="4">
        <v>2484.3939999999998</v>
      </c>
      <c r="AE91" s="4">
        <v>2.1219999999999999</v>
      </c>
      <c r="AF91" s="4">
        <v>2.2999999999999998</v>
      </c>
      <c r="AG91" s="4">
        <v>9.2639999999999993</v>
      </c>
      <c r="AH91" s="4">
        <v>379.24604199999999</v>
      </c>
      <c r="AI91" s="4">
        <v>6.0524240000000002</v>
      </c>
      <c r="AJ91" s="4">
        <v>144.04825299999999</v>
      </c>
      <c r="AK91" s="4">
        <v>760</v>
      </c>
      <c r="AL91" s="4">
        <v>3</v>
      </c>
      <c r="AM91" s="4">
        <v>290</v>
      </c>
      <c r="AN91" s="4">
        <v>86</v>
      </c>
      <c r="AO91" s="4">
        <v>13.898047999999999</v>
      </c>
      <c r="AP91" s="4">
        <v>41.2</v>
      </c>
      <c r="AQ91" s="4">
        <v>13.4</v>
      </c>
      <c r="AR91" s="4">
        <v>26</v>
      </c>
      <c r="AS91" s="4">
        <v>2587</v>
      </c>
      <c r="AT91" s="4">
        <v>5.7000000000000002E-2</v>
      </c>
      <c r="AU91" s="4">
        <v>5.5019999999999998</v>
      </c>
      <c r="AV91" s="4">
        <v>41976</v>
      </c>
      <c r="AW91" s="4">
        <v>0</v>
      </c>
      <c r="AX91" s="4">
        <v>0.5</v>
      </c>
      <c r="AY91">
        <v>0.92260869565217396</v>
      </c>
      <c r="AZ91" t="s">
        <v>71</v>
      </c>
      <c r="BA91" t="s">
        <v>937</v>
      </c>
      <c r="BB91">
        <v>2</v>
      </c>
      <c r="BC91" t="s">
        <v>960</v>
      </c>
      <c r="BD91">
        <v>7</v>
      </c>
      <c r="BE91">
        <v>115370.07</v>
      </c>
      <c r="BF91">
        <v>4.5685852491898458E-2</v>
      </c>
      <c r="BG91">
        <v>4.2150164777308055E-2</v>
      </c>
      <c r="BH91">
        <v>719527.946</v>
      </c>
      <c r="BI91">
        <v>7.3253304882754337E-3</v>
      </c>
      <c r="BJ91">
        <v>6.7584136070089002E-3</v>
      </c>
      <c r="BK91">
        <v>1</v>
      </c>
      <c r="BL91" t="s">
        <v>710</v>
      </c>
      <c r="BM91" t="s">
        <v>711</v>
      </c>
      <c r="BN91" t="s">
        <v>710</v>
      </c>
    </row>
    <row r="92" spans="1:66">
      <c r="A92" s="157" t="str">
        <f t="shared" si="36"/>
        <v>삼환교통</v>
      </c>
      <c r="B92" s="157" t="str">
        <f t="shared" si="37"/>
        <v>62</v>
      </c>
      <c r="C92" s="158" t="str">
        <f t="shared" si="38"/>
        <v>70바3177</v>
      </c>
      <c r="D92" s="132" t="str">
        <f t="shared" si="39"/>
        <v>대형</v>
      </c>
      <c r="E92" s="128" t="str">
        <f t="shared" si="40"/>
        <v>S</v>
      </c>
      <c r="F92" s="178">
        <f t="shared" si="41"/>
        <v>1.0154545454545454</v>
      </c>
      <c r="G92" s="179">
        <f t="shared" si="42"/>
        <v>2.234</v>
      </c>
      <c r="H92" s="180">
        <f t="shared" si="43"/>
        <v>2.2000000000000002</v>
      </c>
      <c r="I92" s="181">
        <f t="shared" si="44"/>
        <v>4056.92</v>
      </c>
      <c r="J92" s="182">
        <f t="shared" si="45"/>
        <v>7.2867833460153568E-3</v>
      </c>
      <c r="K92" s="182">
        <f t="shared" si="46"/>
        <v>0.34518513484849583</v>
      </c>
      <c r="L92" s="182">
        <f t="shared" si="47"/>
        <v>0.15257880362442444</v>
      </c>
      <c r="M92" s="183">
        <f t="shared" si="48"/>
        <v>7.0750000000000002</v>
      </c>
      <c r="N92" s="184">
        <f t="shared" si="49"/>
        <v>7.3999999999999996E-2</v>
      </c>
      <c r="O92" s="184">
        <f t="shared" si="50"/>
        <v>3.87</v>
      </c>
      <c r="P92" s="185">
        <f t="shared" si="51"/>
        <v>0.34499999999999997</v>
      </c>
      <c r="Q92" s="186">
        <f t="shared" si="52"/>
        <v>93</v>
      </c>
      <c r="R92" s="187">
        <f t="shared" si="53"/>
        <v>21.835653151253947</v>
      </c>
      <c r="S92" s="159">
        <f t="shared" si="54"/>
        <v>3</v>
      </c>
      <c r="T92" s="159">
        <f t="shared" si="55"/>
        <v>157</v>
      </c>
      <c r="U92" t="s">
        <v>160</v>
      </c>
      <c r="V92" t="s">
        <v>238</v>
      </c>
      <c r="W92" t="s">
        <v>160</v>
      </c>
      <c r="X92" s="4" t="s">
        <v>238</v>
      </c>
      <c r="Y92" s="4" t="s">
        <v>961</v>
      </c>
      <c r="Z92" s="4" t="s">
        <v>709</v>
      </c>
      <c r="AA92" s="4" t="s">
        <v>49</v>
      </c>
      <c r="AB92" s="4">
        <v>514</v>
      </c>
      <c r="AC92" s="4">
        <v>4056.92</v>
      </c>
      <c r="AD92" s="4">
        <v>1816.059</v>
      </c>
      <c r="AE92" s="4">
        <v>2.234</v>
      </c>
      <c r="AF92" s="4">
        <v>2.2000000000000002</v>
      </c>
      <c r="AG92" s="4">
        <v>7.0750000000000002</v>
      </c>
      <c r="AH92" s="4">
        <v>286.92715299999998</v>
      </c>
      <c r="AI92" s="4">
        <v>2.090776</v>
      </c>
      <c r="AJ92" s="4">
        <v>99.042987999999994</v>
      </c>
      <c r="AK92" s="4">
        <v>619</v>
      </c>
      <c r="AL92" s="4">
        <v>3</v>
      </c>
      <c r="AM92" s="4">
        <v>157</v>
      </c>
      <c r="AN92" s="4">
        <v>93</v>
      </c>
      <c r="AO92" s="4">
        <v>14.139198</v>
      </c>
      <c r="AP92" s="4">
        <v>231.1</v>
      </c>
      <c r="AQ92" s="4">
        <v>20.7</v>
      </c>
      <c r="AR92" s="4">
        <v>12</v>
      </c>
      <c r="AS92" s="4">
        <v>2475</v>
      </c>
      <c r="AT92" s="4">
        <v>7.3999999999999996E-2</v>
      </c>
      <c r="AU92" s="4">
        <v>3.87</v>
      </c>
      <c r="AV92" s="4">
        <v>29185</v>
      </c>
      <c r="AW92" s="4">
        <v>0</v>
      </c>
      <c r="AX92" s="4">
        <v>0.48</v>
      </c>
      <c r="AY92">
        <v>1.0154545454545454</v>
      </c>
      <c r="AZ92" t="s">
        <v>74</v>
      </c>
      <c r="BA92" t="s">
        <v>937</v>
      </c>
      <c r="BB92">
        <v>1</v>
      </c>
      <c r="BC92" t="s">
        <v>962</v>
      </c>
      <c r="BD92">
        <v>4</v>
      </c>
      <c r="BE92">
        <v>115370.07</v>
      </c>
      <c r="BF92">
        <v>3.5164406158373657E-2</v>
      </c>
      <c r="BG92">
        <v>3.570785607173034E-2</v>
      </c>
      <c r="BH92">
        <v>719527.946</v>
      </c>
      <c r="BI92">
        <v>5.6383077579588549E-3</v>
      </c>
      <c r="BJ92">
        <v>5.7254452414909462E-3</v>
      </c>
      <c r="BK92">
        <v>1</v>
      </c>
      <c r="BL92" t="s">
        <v>710</v>
      </c>
      <c r="BM92" t="s">
        <v>711</v>
      </c>
      <c r="BN92" t="s">
        <v>710</v>
      </c>
    </row>
    <row r="93" spans="1:66">
      <c r="A93" s="157" t="str">
        <f t="shared" si="36"/>
        <v>삼환교통</v>
      </c>
      <c r="B93" s="157" t="str">
        <f t="shared" si="37"/>
        <v>62</v>
      </c>
      <c r="C93" s="158" t="str">
        <f t="shared" si="38"/>
        <v>70바3180</v>
      </c>
      <c r="D93" s="132" t="str">
        <f t="shared" si="39"/>
        <v>대형</v>
      </c>
      <c r="E93" s="128" t="str">
        <f t="shared" si="40"/>
        <v>A</v>
      </c>
      <c r="F93" s="178">
        <f t="shared" si="41"/>
        <v>0.95173913043478275</v>
      </c>
      <c r="G93" s="179">
        <f t="shared" si="42"/>
        <v>2.1890000000000001</v>
      </c>
      <c r="H93" s="180">
        <f t="shared" si="43"/>
        <v>2.2999999999999998</v>
      </c>
      <c r="I93" s="181">
        <f t="shared" si="44"/>
        <v>4612.57</v>
      </c>
      <c r="J93" s="182">
        <f t="shared" si="45"/>
        <v>1.7502029585429544E-2</v>
      </c>
      <c r="K93" s="182">
        <f t="shared" si="46"/>
        <v>0.3814199463470766</v>
      </c>
      <c r="L93" s="182">
        <f t="shared" si="47"/>
        <v>0.1205401760840486</v>
      </c>
      <c r="M93" s="183">
        <f t="shared" si="48"/>
        <v>9.1859999999999999</v>
      </c>
      <c r="N93" s="184">
        <f t="shared" si="49"/>
        <v>0.41199999999999998</v>
      </c>
      <c r="O93" s="184">
        <f t="shared" si="50"/>
        <v>4.9859999999999998</v>
      </c>
      <c r="P93" s="185">
        <f t="shared" si="51"/>
        <v>0.33999999999999997</v>
      </c>
      <c r="Q93" s="186">
        <f t="shared" si="52"/>
        <v>83</v>
      </c>
      <c r="R93" s="187">
        <f t="shared" si="53"/>
        <v>22.708680312394822</v>
      </c>
      <c r="S93" s="159">
        <f t="shared" si="54"/>
        <v>19</v>
      </c>
      <c r="T93" s="159">
        <f t="shared" si="55"/>
        <v>230</v>
      </c>
      <c r="U93" t="s">
        <v>160</v>
      </c>
      <c r="V93" t="s">
        <v>238</v>
      </c>
      <c r="W93" t="s">
        <v>160</v>
      </c>
      <c r="X93" s="4" t="s">
        <v>238</v>
      </c>
      <c r="Y93" s="4" t="s">
        <v>963</v>
      </c>
      <c r="Z93" s="4" t="s">
        <v>709</v>
      </c>
      <c r="AA93" s="4" t="s">
        <v>49</v>
      </c>
      <c r="AB93" s="4">
        <v>514</v>
      </c>
      <c r="AC93" s="4">
        <v>4612.57</v>
      </c>
      <c r="AD93" s="4">
        <v>2107.277</v>
      </c>
      <c r="AE93" s="4">
        <v>2.1890000000000001</v>
      </c>
      <c r="AF93" s="4">
        <v>2.2999999999999998</v>
      </c>
      <c r="AG93" s="4">
        <v>9.1859999999999999</v>
      </c>
      <c r="AH93" s="4">
        <v>337.92492299999998</v>
      </c>
      <c r="AI93" s="4">
        <v>5.9143720000000002</v>
      </c>
      <c r="AJ93" s="4">
        <v>128.89130599999999</v>
      </c>
      <c r="AK93" s="4">
        <v>556</v>
      </c>
      <c r="AL93" s="4">
        <v>19</v>
      </c>
      <c r="AM93" s="4">
        <v>230</v>
      </c>
      <c r="AN93" s="4">
        <v>83</v>
      </c>
      <c r="AO93" s="4">
        <v>13.649687999999999</v>
      </c>
      <c r="AP93" s="4">
        <v>163.80000000000001</v>
      </c>
      <c r="AQ93" s="4">
        <v>20.399999999999999</v>
      </c>
      <c r="AR93" s="4">
        <v>60</v>
      </c>
      <c r="AS93" s="4">
        <v>8113</v>
      </c>
      <c r="AT93" s="4">
        <v>0.41199999999999998</v>
      </c>
      <c r="AU93" s="4">
        <v>4.9859999999999998</v>
      </c>
      <c r="AV93" s="4">
        <v>35393</v>
      </c>
      <c r="AW93" s="4">
        <v>0</v>
      </c>
      <c r="AX93" s="4">
        <v>0.52</v>
      </c>
      <c r="AY93">
        <v>0.95173913043478275</v>
      </c>
      <c r="AZ93" t="s">
        <v>69</v>
      </c>
      <c r="BA93" t="s">
        <v>937</v>
      </c>
      <c r="BB93">
        <v>7</v>
      </c>
      <c r="BC93" t="s">
        <v>964</v>
      </c>
      <c r="BD93">
        <v>11</v>
      </c>
      <c r="BE93">
        <v>115370.07</v>
      </c>
      <c r="BF93">
        <v>3.9980646626980462E-2</v>
      </c>
      <c r="BG93">
        <v>3.8051145854982718E-2</v>
      </c>
      <c r="BH93">
        <v>719527.946</v>
      </c>
      <c r="BI93">
        <v>6.4105501747947395E-3</v>
      </c>
      <c r="BJ93">
        <v>6.1011714489676901E-3</v>
      </c>
      <c r="BK93">
        <v>1</v>
      </c>
      <c r="BL93" t="s">
        <v>710</v>
      </c>
      <c r="BM93" t="s">
        <v>711</v>
      </c>
      <c r="BN93" t="s">
        <v>710</v>
      </c>
    </row>
    <row r="94" spans="1:66">
      <c r="A94" s="157" t="str">
        <f t="shared" si="36"/>
        <v>삼환교통</v>
      </c>
      <c r="B94" s="157" t="str">
        <f t="shared" si="37"/>
        <v>62</v>
      </c>
      <c r="C94" s="158" t="str">
        <f t="shared" si="38"/>
        <v>70바3181</v>
      </c>
      <c r="D94" s="132" t="str">
        <f t="shared" si="39"/>
        <v>대형</v>
      </c>
      <c r="E94" s="128" t="str">
        <f t="shared" si="40"/>
        <v>S</v>
      </c>
      <c r="F94" s="178">
        <f t="shared" si="41"/>
        <v>1.0137499999999999</v>
      </c>
      <c r="G94" s="179">
        <f t="shared" si="42"/>
        <v>2.4329999999999998</v>
      </c>
      <c r="H94" s="180">
        <f t="shared" si="43"/>
        <v>2.4</v>
      </c>
      <c r="I94" s="181">
        <f t="shared" si="44"/>
        <v>6259.35</v>
      </c>
      <c r="J94" s="182">
        <f t="shared" si="45"/>
        <v>1.6001598855607362E-2</v>
      </c>
      <c r="K94" s="182">
        <f t="shared" si="46"/>
        <v>0.33398703058505752</v>
      </c>
      <c r="L94" s="182">
        <f t="shared" si="47"/>
        <v>7.8442649795905317E-2</v>
      </c>
      <c r="M94" s="183">
        <f t="shared" si="48"/>
        <v>6.9649999999999999</v>
      </c>
      <c r="N94" s="184">
        <f t="shared" si="49"/>
        <v>6.4000000000000001E-2</v>
      </c>
      <c r="O94" s="184">
        <f t="shared" si="50"/>
        <v>4.1539999999999999</v>
      </c>
      <c r="P94" s="185">
        <f t="shared" si="51"/>
        <v>0.5116666666666666</v>
      </c>
      <c r="Q94" s="186">
        <f t="shared" si="52"/>
        <v>85</v>
      </c>
      <c r="R94" s="187">
        <f t="shared" si="53"/>
        <v>21.363630462119556</v>
      </c>
      <c r="S94" s="159">
        <f t="shared" si="54"/>
        <v>4</v>
      </c>
      <c r="T94" s="159">
        <f t="shared" si="55"/>
        <v>260</v>
      </c>
      <c r="U94" t="s">
        <v>160</v>
      </c>
      <c r="V94" t="s">
        <v>238</v>
      </c>
      <c r="W94" t="s">
        <v>160</v>
      </c>
      <c r="X94" s="4" t="s">
        <v>238</v>
      </c>
      <c r="Y94" s="4" t="s">
        <v>965</v>
      </c>
      <c r="Z94" s="4" t="s">
        <v>709</v>
      </c>
      <c r="AA94" s="4" t="s">
        <v>49</v>
      </c>
      <c r="AB94" s="4">
        <v>514</v>
      </c>
      <c r="AC94" s="4">
        <v>6259.35</v>
      </c>
      <c r="AD94" s="4">
        <v>2573.105</v>
      </c>
      <c r="AE94" s="4">
        <v>2.4329999999999998</v>
      </c>
      <c r="AF94" s="4">
        <v>2.4</v>
      </c>
      <c r="AG94" s="4">
        <v>6.9649999999999999</v>
      </c>
      <c r="AH94" s="4">
        <v>450.74739499999998</v>
      </c>
      <c r="AI94" s="4">
        <v>7.2126789999999996</v>
      </c>
      <c r="AJ94" s="4">
        <v>150.54378399999999</v>
      </c>
      <c r="AK94" s="4">
        <v>491</v>
      </c>
      <c r="AL94" s="4">
        <v>4</v>
      </c>
      <c r="AM94" s="4">
        <v>260</v>
      </c>
      <c r="AN94" s="4">
        <v>85</v>
      </c>
      <c r="AO94" s="4">
        <v>13.886602</v>
      </c>
      <c r="AP94" s="4">
        <v>196.7</v>
      </c>
      <c r="AQ94" s="4">
        <v>30.7</v>
      </c>
      <c r="AR94" s="4">
        <v>25</v>
      </c>
      <c r="AS94" s="4">
        <v>5309</v>
      </c>
      <c r="AT94" s="4">
        <v>6.4000000000000001E-2</v>
      </c>
      <c r="AU94" s="4">
        <v>4.1539999999999999</v>
      </c>
      <c r="AV94" s="4">
        <v>46448</v>
      </c>
      <c r="AW94" s="4">
        <v>0</v>
      </c>
      <c r="AX94" s="4">
        <v>0.53</v>
      </c>
      <c r="AY94">
        <v>1.0137499999999999</v>
      </c>
      <c r="AZ94" t="s">
        <v>74</v>
      </c>
      <c r="BA94" t="s">
        <v>937</v>
      </c>
      <c r="BB94">
        <v>2</v>
      </c>
      <c r="BC94" t="s">
        <v>966</v>
      </c>
      <c r="BD94">
        <v>12</v>
      </c>
      <c r="BE94">
        <v>115370.07</v>
      </c>
      <c r="BF94">
        <v>5.425453932722759E-2</v>
      </c>
      <c r="BG94">
        <v>5.5000539242976966E-2</v>
      </c>
      <c r="BH94">
        <v>719527.946</v>
      </c>
      <c r="BI94">
        <v>8.6992451576022607E-3</v>
      </c>
      <c r="BJ94">
        <v>8.8188597785192908E-3</v>
      </c>
      <c r="BK94">
        <v>1</v>
      </c>
      <c r="BL94" t="s">
        <v>710</v>
      </c>
      <c r="BM94" t="s">
        <v>711</v>
      </c>
      <c r="BN94" t="s">
        <v>710</v>
      </c>
    </row>
    <row r="95" spans="1:66">
      <c r="A95" s="157" t="str">
        <f t="shared" si="36"/>
        <v>삼환교통</v>
      </c>
      <c r="B95" s="157" t="str">
        <f t="shared" si="37"/>
        <v>62</v>
      </c>
      <c r="C95" s="158" t="str">
        <f t="shared" si="38"/>
        <v>70바3193</v>
      </c>
      <c r="D95" s="132" t="str">
        <f t="shared" si="39"/>
        <v>대형</v>
      </c>
      <c r="E95" s="128" t="str">
        <f t="shared" si="40"/>
        <v>A</v>
      </c>
      <c r="F95" s="178">
        <f t="shared" si="41"/>
        <v>0.97</v>
      </c>
      <c r="G95" s="179">
        <f t="shared" si="42"/>
        <v>2.3279999999999998</v>
      </c>
      <c r="H95" s="180">
        <f t="shared" si="43"/>
        <v>2.4</v>
      </c>
      <c r="I95" s="181">
        <f t="shared" si="44"/>
        <v>5663.3159999999998</v>
      </c>
      <c r="J95" s="182">
        <f t="shared" si="45"/>
        <v>1.4037444669686041E-2</v>
      </c>
      <c r="K95" s="182">
        <f t="shared" si="46"/>
        <v>0.36652011760378267</v>
      </c>
      <c r="L95" s="182">
        <f t="shared" si="47"/>
        <v>0.1988234454867078</v>
      </c>
      <c r="M95" s="183">
        <f t="shared" si="48"/>
        <v>7.6870000000000003</v>
      </c>
      <c r="N95" s="184">
        <f t="shared" si="49"/>
        <v>5.2999999999999999E-2</v>
      </c>
      <c r="O95" s="184">
        <f t="shared" si="50"/>
        <v>9.6940000000000008</v>
      </c>
      <c r="P95" s="185">
        <f t="shared" si="51"/>
        <v>0.77833333333333343</v>
      </c>
      <c r="Q95" s="186">
        <f t="shared" si="52"/>
        <v>90</v>
      </c>
      <c r="R95" s="187">
        <f t="shared" si="53"/>
        <v>22.798075093184398</v>
      </c>
      <c r="S95" s="159">
        <f t="shared" si="54"/>
        <v>3</v>
      </c>
      <c r="T95" s="159">
        <f t="shared" si="55"/>
        <v>549</v>
      </c>
      <c r="U95" t="s">
        <v>160</v>
      </c>
      <c r="V95" t="s">
        <v>238</v>
      </c>
      <c r="W95" t="s">
        <v>160</v>
      </c>
      <c r="X95" s="4" t="s">
        <v>238</v>
      </c>
      <c r="Y95" s="4" t="s">
        <v>967</v>
      </c>
      <c r="Z95" s="4" t="s">
        <v>709</v>
      </c>
      <c r="AA95" s="4" t="s">
        <v>49</v>
      </c>
      <c r="AB95" s="4">
        <v>514</v>
      </c>
      <c r="AC95" s="4">
        <v>5663.3159999999998</v>
      </c>
      <c r="AD95" s="4">
        <v>2432.5010000000002</v>
      </c>
      <c r="AE95" s="4">
        <v>2.3279999999999998</v>
      </c>
      <c r="AF95" s="4">
        <v>2.4</v>
      </c>
      <c r="AG95" s="4">
        <v>7.6870000000000003</v>
      </c>
      <c r="AH95" s="4">
        <v>401.02519599999999</v>
      </c>
      <c r="AI95" s="4">
        <v>5.6293689999999996</v>
      </c>
      <c r="AJ95" s="4">
        <v>146.983802</v>
      </c>
      <c r="AK95" s="4">
        <v>1126</v>
      </c>
      <c r="AL95" s="4">
        <v>3</v>
      </c>
      <c r="AM95" s="4">
        <v>549</v>
      </c>
      <c r="AN95" s="4">
        <v>90</v>
      </c>
      <c r="AO95" s="4">
        <v>14.122095</v>
      </c>
      <c r="AP95" s="4">
        <v>213.5</v>
      </c>
      <c r="AQ95" s="4">
        <v>46.7</v>
      </c>
      <c r="AR95" s="4">
        <v>32</v>
      </c>
      <c r="AS95" s="4">
        <v>3736</v>
      </c>
      <c r="AT95" s="4">
        <v>5.2999999999999999E-2</v>
      </c>
      <c r="AU95" s="4">
        <v>9.6940000000000008</v>
      </c>
      <c r="AV95" s="4">
        <v>40185</v>
      </c>
      <c r="AW95" s="4">
        <v>0</v>
      </c>
      <c r="AX95" s="4">
        <v>0.5</v>
      </c>
      <c r="AY95">
        <v>0.97</v>
      </c>
      <c r="AZ95" t="s">
        <v>69</v>
      </c>
      <c r="BA95" t="s">
        <v>937</v>
      </c>
      <c r="BB95">
        <v>4</v>
      </c>
      <c r="BC95" t="s">
        <v>968</v>
      </c>
      <c r="BD95">
        <v>9</v>
      </c>
      <c r="BE95">
        <v>115370.07</v>
      </c>
      <c r="BF95">
        <v>4.9088260066063927E-2</v>
      </c>
      <c r="BG95">
        <v>4.7615612264082008E-2</v>
      </c>
      <c r="BH95">
        <v>719527.946</v>
      </c>
      <c r="BI95">
        <v>7.8708770541623969E-3</v>
      </c>
      <c r="BJ95">
        <v>7.6347507425375246E-3</v>
      </c>
      <c r="BK95">
        <v>1</v>
      </c>
      <c r="BL95" t="s">
        <v>710</v>
      </c>
      <c r="BM95" t="s">
        <v>711</v>
      </c>
      <c r="BN95" t="s">
        <v>710</v>
      </c>
    </row>
    <row r="96" spans="1:66">
      <c r="A96" s="157" t="str">
        <f t="shared" si="36"/>
        <v>삼환교통</v>
      </c>
      <c r="B96" s="157" t="str">
        <f t="shared" si="37"/>
        <v>62</v>
      </c>
      <c r="C96" s="158" t="str">
        <f t="shared" si="38"/>
        <v>70바3195</v>
      </c>
      <c r="D96" s="132" t="str">
        <f t="shared" si="39"/>
        <v>대형</v>
      </c>
      <c r="E96" s="128" t="str">
        <f t="shared" si="40"/>
        <v>A</v>
      </c>
      <c r="F96" s="178">
        <f t="shared" si="41"/>
        <v>0.95079999999999987</v>
      </c>
      <c r="G96" s="179">
        <f t="shared" si="42"/>
        <v>2.3769999999999998</v>
      </c>
      <c r="H96" s="180">
        <f t="shared" si="43"/>
        <v>2.5</v>
      </c>
      <c r="I96" s="181">
        <f t="shared" si="44"/>
        <v>5976.1279999999997</v>
      </c>
      <c r="J96" s="182">
        <f t="shared" si="45"/>
        <v>9.589452227187557E-3</v>
      </c>
      <c r="K96" s="182">
        <f t="shared" si="46"/>
        <v>0.31758686050647927</v>
      </c>
      <c r="L96" s="182">
        <f t="shared" si="47"/>
        <v>0.14156323291602857</v>
      </c>
      <c r="M96" s="183">
        <f t="shared" si="48"/>
        <v>5.7389999999999999</v>
      </c>
      <c r="N96" s="184">
        <f t="shared" si="49"/>
        <v>1.7000000000000001E-2</v>
      </c>
      <c r="O96" s="184">
        <f t="shared" si="50"/>
        <v>2.9620000000000002</v>
      </c>
      <c r="P96" s="185">
        <f t="shared" si="51"/>
        <v>0</v>
      </c>
      <c r="Q96" s="186">
        <f t="shared" si="52"/>
        <v>70</v>
      </c>
      <c r="R96" s="187">
        <f t="shared" si="53"/>
        <v>21.479404648367808</v>
      </c>
      <c r="S96" s="159">
        <f t="shared" si="54"/>
        <v>1</v>
      </c>
      <c r="T96" s="159">
        <f t="shared" si="55"/>
        <v>177</v>
      </c>
      <c r="U96" t="s">
        <v>160</v>
      </c>
      <c r="V96" t="s">
        <v>238</v>
      </c>
      <c r="W96" t="s">
        <v>160</v>
      </c>
      <c r="X96" s="4" t="s">
        <v>238</v>
      </c>
      <c r="Y96" s="4" t="s">
        <v>969</v>
      </c>
      <c r="Z96" s="4" t="s">
        <v>709</v>
      </c>
      <c r="AA96" s="4" t="s">
        <v>49</v>
      </c>
      <c r="AB96" s="4">
        <v>514</v>
      </c>
      <c r="AC96" s="4">
        <v>5976.1279999999997</v>
      </c>
      <c r="AD96" s="4">
        <v>2513.6970000000001</v>
      </c>
      <c r="AE96" s="4">
        <v>2.3769999999999998</v>
      </c>
      <c r="AF96" s="4">
        <v>2.5</v>
      </c>
      <c r="AG96" s="4">
        <v>5.7389999999999999</v>
      </c>
      <c r="AH96" s="4">
        <v>413.51986599999998</v>
      </c>
      <c r="AI96" s="4">
        <v>3.9654289999999999</v>
      </c>
      <c r="AJ96" s="4">
        <v>131.32847599999999</v>
      </c>
      <c r="AK96" s="4">
        <v>846</v>
      </c>
      <c r="AL96" s="4">
        <v>1</v>
      </c>
      <c r="AM96" s="4">
        <v>177</v>
      </c>
      <c r="AN96" s="4">
        <v>70</v>
      </c>
      <c r="AO96" s="4">
        <v>14.451852000000001</v>
      </c>
      <c r="AP96" s="4">
        <v>30</v>
      </c>
      <c r="AQ96" s="4">
        <v>0</v>
      </c>
      <c r="AR96" s="4">
        <v>13</v>
      </c>
      <c r="AS96" s="4">
        <v>1708</v>
      </c>
      <c r="AT96" s="4">
        <v>1.7000000000000001E-2</v>
      </c>
      <c r="AU96" s="4">
        <v>2.9620000000000002</v>
      </c>
      <c r="AV96" s="4">
        <v>48367</v>
      </c>
      <c r="AW96" s="4">
        <v>0</v>
      </c>
      <c r="AX96" s="4">
        <v>0.47</v>
      </c>
      <c r="AY96">
        <v>0.95079999999999987</v>
      </c>
      <c r="AZ96" t="s">
        <v>69</v>
      </c>
      <c r="BA96" t="s">
        <v>937</v>
      </c>
      <c r="BB96">
        <v>8</v>
      </c>
      <c r="BC96" t="s">
        <v>970</v>
      </c>
      <c r="BD96">
        <v>9</v>
      </c>
      <c r="BE96">
        <v>115370.07</v>
      </c>
      <c r="BF96">
        <v>5.1799639195850358E-2</v>
      </c>
      <c r="BG96">
        <v>4.9251096947414516E-2</v>
      </c>
      <c r="BH96">
        <v>719527.946</v>
      </c>
      <c r="BI96">
        <v>8.3056231981294016E-3</v>
      </c>
      <c r="BJ96">
        <v>7.8969865367814335E-3</v>
      </c>
      <c r="BK96">
        <v>1</v>
      </c>
      <c r="BL96" t="s">
        <v>710</v>
      </c>
      <c r="BM96" t="s">
        <v>711</v>
      </c>
      <c r="BN96" t="s">
        <v>710</v>
      </c>
    </row>
    <row r="97" spans="1:66">
      <c r="A97" s="157" t="str">
        <f t="shared" si="36"/>
        <v>삼환교통</v>
      </c>
      <c r="B97" s="157" t="str">
        <f t="shared" si="37"/>
        <v>62</v>
      </c>
      <c r="C97" s="158" t="str">
        <f t="shared" si="38"/>
        <v>70바3199</v>
      </c>
      <c r="D97" s="132" t="str">
        <f t="shared" si="39"/>
        <v>대형</v>
      </c>
      <c r="E97" s="128" t="str">
        <f t="shared" si="40"/>
        <v>A</v>
      </c>
      <c r="F97" s="178">
        <f t="shared" si="41"/>
        <v>0.9943478260869566</v>
      </c>
      <c r="G97" s="179">
        <f t="shared" si="42"/>
        <v>2.2869999999999999</v>
      </c>
      <c r="H97" s="180">
        <f t="shared" si="43"/>
        <v>2.2999999999999998</v>
      </c>
      <c r="I97" s="181">
        <f t="shared" si="44"/>
        <v>6077.2510000000002</v>
      </c>
      <c r="J97" s="182">
        <f t="shared" si="45"/>
        <v>1.3598753083790126E-2</v>
      </c>
      <c r="K97" s="182">
        <f t="shared" si="46"/>
        <v>0.3600912590538749</v>
      </c>
      <c r="L97" s="182">
        <f t="shared" si="47"/>
        <v>0.11156360005535397</v>
      </c>
      <c r="M97" s="183">
        <f t="shared" si="48"/>
        <v>8.5640000000000001</v>
      </c>
      <c r="N97" s="184">
        <f t="shared" si="49"/>
        <v>4.9000000000000002E-2</v>
      </c>
      <c r="O97" s="184">
        <f t="shared" si="50"/>
        <v>4.3440000000000003</v>
      </c>
      <c r="P97" s="185">
        <f t="shared" si="51"/>
        <v>0.72666666666666668</v>
      </c>
      <c r="Q97" s="186">
        <f t="shared" si="52"/>
        <v>85</v>
      </c>
      <c r="R97" s="187">
        <f t="shared" si="53"/>
        <v>22.387272883967452</v>
      </c>
      <c r="S97" s="159">
        <f t="shared" si="54"/>
        <v>3</v>
      </c>
      <c r="T97" s="159">
        <f t="shared" si="55"/>
        <v>264</v>
      </c>
      <c r="U97" t="s">
        <v>160</v>
      </c>
      <c r="V97" t="s">
        <v>238</v>
      </c>
      <c r="W97" t="s">
        <v>160</v>
      </c>
      <c r="X97" s="4" t="s">
        <v>238</v>
      </c>
      <c r="Y97" s="4" t="s">
        <v>971</v>
      </c>
      <c r="Z97" s="4" t="s">
        <v>709</v>
      </c>
      <c r="AA97" s="4" t="s">
        <v>49</v>
      </c>
      <c r="AB97" s="4">
        <v>514</v>
      </c>
      <c r="AC97" s="4">
        <v>6077.2510000000002</v>
      </c>
      <c r="AD97" s="4">
        <v>2657.105</v>
      </c>
      <c r="AE97" s="4">
        <v>2.2869999999999999</v>
      </c>
      <c r="AF97" s="4">
        <v>2.2999999999999998</v>
      </c>
      <c r="AG97" s="4">
        <v>8.5640000000000001</v>
      </c>
      <c r="AH97" s="4">
        <v>433.42768000000001</v>
      </c>
      <c r="AI97" s="4">
        <v>5.8940760000000001</v>
      </c>
      <c r="AJ97" s="4">
        <v>156.073519</v>
      </c>
      <c r="AK97" s="4">
        <v>678</v>
      </c>
      <c r="AL97" s="4">
        <v>3</v>
      </c>
      <c r="AM97" s="4">
        <v>264</v>
      </c>
      <c r="AN97" s="4">
        <v>85</v>
      </c>
      <c r="AO97" s="4">
        <v>14.021372</v>
      </c>
      <c r="AP97" s="4">
        <v>311.5</v>
      </c>
      <c r="AQ97" s="4">
        <v>43.6</v>
      </c>
      <c r="AR97" s="4">
        <v>54</v>
      </c>
      <c r="AS97" s="4">
        <v>6255</v>
      </c>
      <c r="AT97" s="4">
        <v>4.9000000000000002E-2</v>
      </c>
      <c r="AU97" s="4">
        <v>4.3440000000000003</v>
      </c>
      <c r="AV97" s="4">
        <v>47888</v>
      </c>
      <c r="AW97" s="4">
        <v>0</v>
      </c>
      <c r="AX97" s="4">
        <v>0.53</v>
      </c>
      <c r="AY97">
        <v>0.9943478260869566</v>
      </c>
      <c r="AZ97" t="s">
        <v>69</v>
      </c>
      <c r="BA97" t="s">
        <v>937</v>
      </c>
      <c r="BB97">
        <v>2</v>
      </c>
      <c r="BC97" t="s">
        <v>972</v>
      </c>
      <c r="BD97">
        <v>8</v>
      </c>
      <c r="BE97">
        <v>115370.07</v>
      </c>
      <c r="BF97">
        <v>5.2676149022012383E-2</v>
      </c>
      <c r="BG97">
        <v>5.237841426667058E-2</v>
      </c>
      <c r="BH97">
        <v>719527.946</v>
      </c>
      <c r="BI97">
        <v>8.446163952053087E-3</v>
      </c>
      <c r="BJ97">
        <v>8.3984247644980047E-3</v>
      </c>
      <c r="BK97">
        <v>1</v>
      </c>
      <c r="BL97" t="s">
        <v>710</v>
      </c>
      <c r="BM97" t="s">
        <v>711</v>
      </c>
      <c r="BN97" t="s">
        <v>710</v>
      </c>
    </row>
    <row r="98" spans="1:66">
      <c r="A98" s="157" t="str">
        <f t="shared" si="36"/>
        <v>삼환교통</v>
      </c>
      <c r="B98" s="157" t="str">
        <f t="shared" si="37"/>
        <v>62</v>
      </c>
      <c r="C98" s="158" t="str">
        <f t="shared" si="38"/>
        <v>72아1131</v>
      </c>
      <c r="D98" s="132" t="str">
        <f t="shared" si="39"/>
        <v>대형</v>
      </c>
      <c r="E98" s="128" t="str">
        <f t="shared" si="40"/>
        <v>C</v>
      </c>
      <c r="F98" s="178">
        <f t="shared" si="41"/>
        <v>0.85043478260869565</v>
      </c>
      <c r="G98" s="179">
        <f t="shared" si="42"/>
        <v>1.956</v>
      </c>
      <c r="H98" s="180">
        <f t="shared" si="43"/>
        <v>2.2999999999999998</v>
      </c>
      <c r="I98" s="181">
        <f t="shared" si="44"/>
        <v>5533.3860000000004</v>
      </c>
      <c r="J98" s="182">
        <f t="shared" si="45"/>
        <v>1.9697351298751706E-2</v>
      </c>
      <c r="K98" s="182">
        <f t="shared" si="46"/>
        <v>0.39161843913285971</v>
      </c>
      <c r="L98" s="182">
        <f t="shared" si="47"/>
        <v>0.15361299573172735</v>
      </c>
      <c r="M98" s="183">
        <f t="shared" si="48"/>
        <v>10.73</v>
      </c>
      <c r="N98" s="184">
        <f t="shared" si="49"/>
        <v>0</v>
      </c>
      <c r="O98" s="184">
        <f t="shared" si="50"/>
        <v>9.6140000000000008</v>
      </c>
      <c r="P98" s="185">
        <f t="shared" si="51"/>
        <v>0.1</v>
      </c>
      <c r="Q98" s="186">
        <f t="shared" si="52"/>
        <v>83</v>
      </c>
      <c r="R98" s="187">
        <f t="shared" si="53"/>
        <v>23.118675714918258</v>
      </c>
      <c r="S98" s="159">
        <f t="shared" si="54"/>
        <v>0</v>
      </c>
      <c r="T98" s="159">
        <f t="shared" si="55"/>
        <v>532</v>
      </c>
      <c r="U98" t="s">
        <v>160</v>
      </c>
      <c r="V98" t="s">
        <v>238</v>
      </c>
      <c r="W98" t="s">
        <v>160</v>
      </c>
      <c r="X98" s="4" t="s">
        <v>238</v>
      </c>
      <c r="Y98" s="4" t="s">
        <v>973</v>
      </c>
      <c r="Z98" s="4" t="s">
        <v>709</v>
      </c>
      <c r="AA98" s="4" t="s">
        <v>49</v>
      </c>
      <c r="AB98" s="4">
        <v>514</v>
      </c>
      <c r="AC98" s="4">
        <v>5533.3860000000004</v>
      </c>
      <c r="AD98" s="4">
        <v>2829.174</v>
      </c>
      <c r="AE98" s="4">
        <v>1.956</v>
      </c>
      <c r="AF98" s="4">
        <v>2.2999999999999998</v>
      </c>
      <c r="AG98" s="4">
        <v>10.73</v>
      </c>
      <c r="AH98" s="4">
        <v>406.57963999999998</v>
      </c>
      <c r="AI98" s="4">
        <v>8.0085420000000003</v>
      </c>
      <c r="AJ98" s="4">
        <v>159.224084</v>
      </c>
      <c r="AK98" s="4">
        <v>850</v>
      </c>
      <c r="AL98" s="4">
        <v>0</v>
      </c>
      <c r="AM98" s="4">
        <v>532</v>
      </c>
      <c r="AN98" s="4">
        <v>83</v>
      </c>
      <c r="AO98" s="4">
        <v>13.609598999999999</v>
      </c>
      <c r="AP98" s="4">
        <v>76.400000000000006</v>
      </c>
      <c r="AQ98" s="4">
        <v>6</v>
      </c>
      <c r="AR98" s="4">
        <v>44</v>
      </c>
      <c r="AS98" s="4">
        <v>11323</v>
      </c>
      <c r="AT98" s="4">
        <v>0</v>
      </c>
      <c r="AU98" s="4">
        <v>9.6140000000000008</v>
      </c>
      <c r="AV98" s="4">
        <v>39381</v>
      </c>
      <c r="AW98" s="4">
        <v>0</v>
      </c>
      <c r="AX98" s="4">
        <v>0.5</v>
      </c>
      <c r="AY98">
        <v>0.85043478260869565</v>
      </c>
      <c r="AZ98" t="s">
        <v>72</v>
      </c>
      <c r="BA98" t="s">
        <v>937</v>
      </c>
      <c r="BB98">
        <v>2</v>
      </c>
      <c r="BC98" t="s">
        <v>974</v>
      </c>
      <c r="BD98">
        <v>8</v>
      </c>
      <c r="BE98">
        <v>115370.07</v>
      </c>
      <c r="BF98">
        <v>4.7962058097043715E-2</v>
      </c>
      <c r="BG98">
        <v>4.0788602451225002E-2</v>
      </c>
      <c r="BH98">
        <v>719527.946</v>
      </c>
      <c r="BI98">
        <v>7.6903003292105631E-3</v>
      </c>
      <c r="BJ98">
        <v>6.5400988886677655E-3</v>
      </c>
      <c r="BK98">
        <v>1</v>
      </c>
      <c r="BL98" t="s">
        <v>710</v>
      </c>
      <c r="BM98" t="s">
        <v>711</v>
      </c>
      <c r="BN98" t="s">
        <v>710</v>
      </c>
    </row>
    <row r="99" spans="1:66">
      <c r="A99" s="157" t="str">
        <f t="shared" si="36"/>
        <v>삼환교통</v>
      </c>
      <c r="B99" s="157" t="str">
        <f t="shared" si="37"/>
        <v>62</v>
      </c>
      <c r="C99" s="158" t="str">
        <f t="shared" si="38"/>
        <v>72아1191</v>
      </c>
      <c r="D99" s="132" t="str">
        <f t="shared" si="39"/>
        <v>대형</v>
      </c>
      <c r="E99" s="128" t="str">
        <f t="shared" si="40"/>
        <v>A</v>
      </c>
      <c r="F99" s="178">
        <f t="shared" si="41"/>
        <v>0.97652173913043483</v>
      </c>
      <c r="G99" s="179">
        <f t="shared" si="42"/>
        <v>2.246</v>
      </c>
      <c r="H99" s="180">
        <f t="shared" si="43"/>
        <v>2.2999999999999998</v>
      </c>
      <c r="I99" s="181">
        <f t="shared" si="44"/>
        <v>6127.2939999999999</v>
      </c>
      <c r="J99" s="182">
        <f t="shared" si="45"/>
        <v>1.7593507378385258E-2</v>
      </c>
      <c r="K99" s="182">
        <f t="shared" si="46"/>
        <v>0.3628134277475209</v>
      </c>
      <c r="L99" s="182">
        <f t="shared" si="47"/>
        <v>0.14916862158075</v>
      </c>
      <c r="M99" s="183">
        <f t="shared" si="48"/>
        <v>8.702</v>
      </c>
      <c r="N99" s="184">
        <f t="shared" si="49"/>
        <v>4.9000000000000002E-2</v>
      </c>
      <c r="O99" s="184">
        <f t="shared" si="50"/>
        <v>7.883</v>
      </c>
      <c r="P99" s="185">
        <f t="shared" si="51"/>
        <v>0.16333333333333336</v>
      </c>
      <c r="Q99" s="186">
        <f t="shared" si="52"/>
        <v>84</v>
      </c>
      <c r="R99" s="187">
        <f t="shared" si="53"/>
        <v>23.053300590212555</v>
      </c>
      <c r="S99" s="159">
        <f t="shared" si="54"/>
        <v>3</v>
      </c>
      <c r="T99" s="159">
        <f t="shared" si="55"/>
        <v>483</v>
      </c>
      <c r="U99" t="s">
        <v>160</v>
      </c>
      <c r="V99" t="s">
        <v>238</v>
      </c>
      <c r="W99" t="s">
        <v>160</v>
      </c>
      <c r="X99" s="4" t="s">
        <v>238</v>
      </c>
      <c r="Y99" s="4" t="s">
        <v>975</v>
      </c>
      <c r="Z99" s="4" t="s">
        <v>709</v>
      </c>
      <c r="AA99" s="4" t="s">
        <v>49</v>
      </c>
      <c r="AB99" s="4">
        <v>514</v>
      </c>
      <c r="AC99" s="4">
        <v>6127.2939999999999</v>
      </c>
      <c r="AD99" s="4">
        <v>2727.6030000000001</v>
      </c>
      <c r="AE99" s="4">
        <v>2.246</v>
      </c>
      <c r="AF99" s="4">
        <v>2.2999999999999998</v>
      </c>
      <c r="AG99" s="4">
        <v>8.702</v>
      </c>
      <c r="AH99" s="4">
        <v>428.97211099999998</v>
      </c>
      <c r="AI99" s="4">
        <v>7.5471240000000002</v>
      </c>
      <c r="AJ99" s="4">
        <v>155.636842</v>
      </c>
      <c r="AK99" s="4">
        <v>914</v>
      </c>
      <c r="AL99" s="4">
        <v>3</v>
      </c>
      <c r="AM99" s="4">
        <v>483</v>
      </c>
      <c r="AN99" s="4">
        <v>84</v>
      </c>
      <c r="AO99" s="4">
        <v>14.283664999999999</v>
      </c>
      <c r="AP99" s="4">
        <v>180.3</v>
      </c>
      <c r="AQ99" s="4">
        <v>9.8000000000000007</v>
      </c>
      <c r="AR99" s="4">
        <v>78</v>
      </c>
      <c r="AS99" s="4">
        <v>16267</v>
      </c>
      <c r="AT99" s="4">
        <v>4.9000000000000002E-2</v>
      </c>
      <c r="AU99" s="4">
        <v>7.883</v>
      </c>
      <c r="AV99" s="4">
        <v>45033</v>
      </c>
      <c r="AW99" s="4">
        <v>0</v>
      </c>
      <c r="AX99" s="4">
        <v>0.51</v>
      </c>
      <c r="AY99">
        <v>0.97652173913043483</v>
      </c>
      <c r="AZ99" t="s">
        <v>69</v>
      </c>
      <c r="BA99" t="s">
        <v>937</v>
      </c>
      <c r="BB99">
        <v>3</v>
      </c>
      <c r="BC99" t="s">
        <v>976</v>
      </c>
      <c r="BD99">
        <v>11</v>
      </c>
      <c r="BE99">
        <v>115370.07</v>
      </c>
      <c r="BF99">
        <v>5.310990970188368E-2</v>
      </c>
      <c r="BG99">
        <v>5.1862981387143806E-2</v>
      </c>
      <c r="BH99">
        <v>719527.946</v>
      </c>
      <c r="BI99">
        <v>8.5157137176712239E-3</v>
      </c>
      <c r="BJ99">
        <v>8.3157795695172048E-3</v>
      </c>
      <c r="BK99">
        <v>1</v>
      </c>
      <c r="BL99" t="s">
        <v>710</v>
      </c>
      <c r="BM99" t="s">
        <v>711</v>
      </c>
      <c r="BN99" t="s">
        <v>710</v>
      </c>
    </row>
    <row r="100" spans="1:66">
      <c r="A100" s="157" t="str">
        <f t="shared" si="36"/>
        <v>삼환교통</v>
      </c>
      <c r="B100" s="157" t="str">
        <f t="shared" si="37"/>
        <v>62</v>
      </c>
      <c r="C100" s="158" t="str">
        <f t="shared" si="38"/>
        <v>72아1192</v>
      </c>
      <c r="D100" s="132" t="str">
        <f t="shared" si="39"/>
        <v>대형</v>
      </c>
      <c r="E100" s="128" t="str">
        <f t="shared" si="40"/>
        <v>A</v>
      </c>
      <c r="F100" s="178">
        <f t="shared" si="41"/>
        <v>0.99565217391304361</v>
      </c>
      <c r="G100" s="179">
        <f t="shared" si="42"/>
        <v>2.29</v>
      </c>
      <c r="H100" s="180">
        <f t="shared" si="43"/>
        <v>2.2999999999999998</v>
      </c>
      <c r="I100" s="181">
        <f t="shared" si="44"/>
        <v>5992.1949999999997</v>
      </c>
      <c r="J100" s="182">
        <f t="shared" si="45"/>
        <v>1.4473689202744911E-2</v>
      </c>
      <c r="K100" s="182">
        <f t="shared" si="46"/>
        <v>0.36048633915722417</v>
      </c>
      <c r="L100" s="182">
        <f t="shared" si="47"/>
        <v>0.21778329977579169</v>
      </c>
      <c r="M100" s="183">
        <f t="shared" si="48"/>
        <v>7.2050000000000001</v>
      </c>
      <c r="N100" s="184">
        <f t="shared" si="49"/>
        <v>8.3000000000000004E-2</v>
      </c>
      <c r="O100" s="184">
        <f t="shared" si="50"/>
        <v>5.2569999999999997</v>
      </c>
      <c r="P100" s="185">
        <f t="shared" si="51"/>
        <v>0.10833333333333334</v>
      </c>
      <c r="Q100" s="186">
        <f t="shared" si="52"/>
        <v>85</v>
      </c>
      <c r="R100" s="187">
        <f t="shared" si="53"/>
        <v>22.592248487583586</v>
      </c>
      <c r="S100" s="159">
        <f t="shared" si="54"/>
        <v>5</v>
      </c>
      <c r="T100" s="159">
        <f t="shared" si="55"/>
        <v>315</v>
      </c>
      <c r="U100" t="s">
        <v>160</v>
      </c>
      <c r="V100" t="s">
        <v>238</v>
      </c>
      <c r="W100" t="s">
        <v>160</v>
      </c>
      <c r="X100" s="4" t="s">
        <v>238</v>
      </c>
      <c r="Y100" s="4" t="s">
        <v>977</v>
      </c>
      <c r="Z100" s="4" t="s">
        <v>709</v>
      </c>
      <c r="AA100" s="4" t="s">
        <v>49</v>
      </c>
      <c r="AB100" s="4">
        <v>514</v>
      </c>
      <c r="AC100" s="4">
        <v>5992.1949999999997</v>
      </c>
      <c r="AD100" s="4">
        <v>2616.4470000000001</v>
      </c>
      <c r="AE100" s="4">
        <v>2.29</v>
      </c>
      <c r="AF100" s="4">
        <v>2.2999999999999998</v>
      </c>
      <c r="AG100" s="4">
        <v>7.2050000000000001</v>
      </c>
      <c r="AH100" s="4">
        <v>424.34460999999999</v>
      </c>
      <c r="AI100" s="4">
        <v>6.141832</v>
      </c>
      <c r="AJ100" s="4">
        <v>152.97043500000001</v>
      </c>
      <c r="AK100" s="4">
        <v>1305</v>
      </c>
      <c r="AL100" s="4">
        <v>5</v>
      </c>
      <c r="AM100" s="4">
        <v>315</v>
      </c>
      <c r="AN100" s="4">
        <v>85</v>
      </c>
      <c r="AO100" s="4">
        <v>14.121058</v>
      </c>
      <c r="AP100" s="4">
        <v>61.9</v>
      </c>
      <c r="AQ100" s="4">
        <v>6.5</v>
      </c>
      <c r="AR100" s="4">
        <v>11</v>
      </c>
      <c r="AS100" s="4">
        <v>2358</v>
      </c>
      <c r="AT100" s="4">
        <v>8.3000000000000004E-2</v>
      </c>
      <c r="AU100" s="4">
        <v>5.2569999999999997</v>
      </c>
      <c r="AV100" s="4">
        <v>47761</v>
      </c>
      <c r="AW100" s="4">
        <v>0</v>
      </c>
      <c r="AX100" s="4">
        <v>0.48</v>
      </c>
      <c r="AY100">
        <v>0.99565217391304361</v>
      </c>
      <c r="AZ100" t="s">
        <v>69</v>
      </c>
      <c r="BA100" t="s">
        <v>937</v>
      </c>
      <c r="BB100">
        <v>1</v>
      </c>
      <c r="BC100" t="s">
        <v>978</v>
      </c>
      <c r="BD100">
        <v>12</v>
      </c>
      <c r="BE100">
        <v>115370.07</v>
      </c>
      <c r="BF100">
        <v>5.1938904084915603E-2</v>
      </c>
      <c r="BG100">
        <v>5.1713082762807283E-2</v>
      </c>
      <c r="BH100">
        <v>719527.946</v>
      </c>
      <c r="BI100">
        <v>8.3279531160836938E-3</v>
      </c>
      <c r="BJ100">
        <v>8.2917446242746357E-3</v>
      </c>
      <c r="BK100">
        <v>1</v>
      </c>
      <c r="BL100" t="s">
        <v>710</v>
      </c>
      <c r="BM100" t="s">
        <v>711</v>
      </c>
      <c r="BN100" t="s">
        <v>710</v>
      </c>
    </row>
    <row r="101" spans="1:66">
      <c r="A101" s="157" t="str">
        <f t="shared" si="36"/>
        <v>삼환교통</v>
      </c>
      <c r="B101" s="157" t="str">
        <f t="shared" si="37"/>
        <v>79</v>
      </c>
      <c r="C101" s="158" t="str">
        <f t="shared" si="38"/>
        <v>70바3102</v>
      </c>
      <c r="D101" s="132" t="str">
        <f t="shared" si="39"/>
        <v>저상</v>
      </c>
      <c r="E101" s="128" t="str">
        <f t="shared" si="40"/>
        <v>C</v>
      </c>
      <c r="F101" s="178">
        <f t="shared" si="41"/>
        <v>0.88476190476190475</v>
      </c>
      <c r="G101" s="179">
        <f t="shared" si="42"/>
        <v>1.8580000000000001</v>
      </c>
      <c r="H101" s="180">
        <f t="shared" si="43"/>
        <v>2.1</v>
      </c>
      <c r="I101" s="181">
        <f t="shared" si="44"/>
        <v>6519.5730000000003</v>
      </c>
      <c r="J101" s="182">
        <f t="shared" si="45"/>
        <v>1.9067269994197968E-2</v>
      </c>
      <c r="K101" s="182">
        <f t="shared" si="46"/>
        <v>0.33250112205850446</v>
      </c>
      <c r="L101" s="182">
        <f t="shared" si="47"/>
        <v>0.23360425598424928</v>
      </c>
      <c r="M101" s="183">
        <f t="shared" si="48"/>
        <v>12.301</v>
      </c>
      <c r="N101" s="184">
        <f t="shared" si="49"/>
        <v>9.1999999999999998E-2</v>
      </c>
      <c r="O101" s="184">
        <f t="shared" si="50"/>
        <v>8.82</v>
      </c>
      <c r="P101" s="185">
        <f t="shared" si="51"/>
        <v>0</v>
      </c>
      <c r="Q101" s="186">
        <f t="shared" si="52"/>
        <v>78</v>
      </c>
      <c r="R101" s="187">
        <f t="shared" si="53"/>
        <v>26.55695649598449</v>
      </c>
      <c r="S101" s="159">
        <f t="shared" si="54"/>
        <v>6</v>
      </c>
      <c r="T101" s="159">
        <f t="shared" si="55"/>
        <v>575</v>
      </c>
      <c r="U101" t="s">
        <v>160</v>
      </c>
      <c r="V101" t="s">
        <v>239</v>
      </c>
      <c r="W101" t="s">
        <v>160</v>
      </c>
      <c r="X101" s="4" t="s">
        <v>239</v>
      </c>
      <c r="Y101" s="4" t="s">
        <v>979</v>
      </c>
      <c r="Z101" s="4" t="s">
        <v>788</v>
      </c>
      <c r="AA101" s="4" t="s">
        <v>49</v>
      </c>
      <c r="AB101" s="4">
        <v>514</v>
      </c>
      <c r="AC101" s="4">
        <v>6519.5730000000003</v>
      </c>
      <c r="AD101" s="4">
        <v>3509.5819999999999</v>
      </c>
      <c r="AE101" s="4">
        <v>1.8580000000000001</v>
      </c>
      <c r="AF101" s="4">
        <v>2.1</v>
      </c>
      <c r="AG101" s="4">
        <v>12.301</v>
      </c>
      <c r="AH101" s="4">
        <v>378.59656899999999</v>
      </c>
      <c r="AI101" s="4">
        <v>7.2188030000000003</v>
      </c>
      <c r="AJ101" s="4">
        <v>125.88378400000001</v>
      </c>
      <c r="AK101" s="4">
        <v>1523</v>
      </c>
      <c r="AL101" s="4">
        <v>6</v>
      </c>
      <c r="AM101" s="4">
        <v>575</v>
      </c>
      <c r="AN101" s="4">
        <v>78</v>
      </c>
      <c r="AO101" s="4">
        <v>17.220369999999999</v>
      </c>
      <c r="AP101" s="4">
        <v>2948.7</v>
      </c>
      <c r="AQ101" s="4">
        <v>0</v>
      </c>
      <c r="AR101" s="4">
        <v>23</v>
      </c>
      <c r="AS101" s="4">
        <v>5909</v>
      </c>
      <c r="AT101" s="4">
        <v>9.1999999999999998E-2</v>
      </c>
      <c r="AU101" s="4">
        <v>8.82</v>
      </c>
      <c r="AV101" s="4">
        <v>50110</v>
      </c>
      <c r="AW101" s="4">
        <v>0</v>
      </c>
      <c r="AX101" s="4">
        <v>0.45</v>
      </c>
      <c r="AY101">
        <v>0.88476190476190475</v>
      </c>
      <c r="AZ101" t="s">
        <v>72</v>
      </c>
      <c r="BA101" t="s">
        <v>980</v>
      </c>
      <c r="BB101">
        <v>1</v>
      </c>
      <c r="BC101" t="s">
        <v>981</v>
      </c>
      <c r="BD101">
        <v>11</v>
      </c>
      <c r="BE101">
        <v>99081.239000000016</v>
      </c>
      <c r="BF101">
        <v>6.5800277285591874E-2</v>
      </c>
      <c r="BG101">
        <v>5.8217578665061762E-2</v>
      </c>
      <c r="BH101">
        <v>719527.946</v>
      </c>
      <c r="BI101">
        <v>9.0609031049365251E-3</v>
      </c>
      <c r="BJ101">
        <v>8.0167418899866963E-3</v>
      </c>
      <c r="BK101">
        <v>1</v>
      </c>
      <c r="BL101" t="s">
        <v>710</v>
      </c>
      <c r="BM101" t="s">
        <v>711</v>
      </c>
      <c r="BN101" t="s">
        <v>710</v>
      </c>
    </row>
    <row r="102" spans="1:66">
      <c r="A102" s="157" t="str">
        <f t="shared" si="36"/>
        <v>삼환교통</v>
      </c>
      <c r="B102" s="157" t="str">
        <f t="shared" si="37"/>
        <v>79</v>
      </c>
      <c r="C102" s="158" t="str">
        <f t="shared" si="38"/>
        <v>70바3103</v>
      </c>
      <c r="D102" s="132" t="str">
        <f t="shared" si="39"/>
        <v>저상</v>
      </c>
      <c r="E102" s="128" t="str">
        <f t="shared" si="40"/>
        <v>C</v>
      </c>
      <c r="F102" s="178">
        <f t="shared" si="41"/>
        <v>0.85333333333333328</v>
      </c>
      <c r="G102" s="179">
        <f t="shared" si="42"/>
        <v>1.792</v>
      </c>
      <c r="H102" s="180">
        <f t="shared" si="43"/>
        <v>2.1</v>
      </c>
      <c r="I102" s="181">
        <f t="shared" si="44"/>
        <v>7042.36</v>
      </c>
      <c r="J102" s="182">
        <f t="shared" si="45"/>
        <v>1.9542358915384542E-2</v>
      </c>
      <c r="K102" s="182">
        <f t="shared" si="46"/>
        <v>0.3329310593586115</v>
      </c>
      <c r="L102" s="182">
        <f t="shared" si="47"/>
        <v>0.26028206453518427</v>
      </c>
      <c r="M102" s="183">
        <f t="shared" si="48"/>
        <v>13.397</v>
      </c>
      <c r="N102" s="184">
        <f t="shared" si="49"/>
        <v>4.2999999999999997E-2</v>
      </c>
      <c r="O102" s="184">
        <f t="shared" si="50"/>
        <v>10.976000000000001</v>
      </c>
      <c r="P102" s="185">
        <f t="shared" si="51"/>
        <v>0</v>
      </c>
      <c r="Q102" s="186">
        <f t="shared" si="52"/>
        <v>79</v>
      </c>
      <c r="R102" s="187">
        <f t="shared" si="53"/>
        <v>26.490380802628263</v>
      </c>
      <c r="S102" s="159">
        <f t="shared" si="54"/>
        <v>3</v>
      </c>
      <c r="T102" s="159">
        <f t="shared" si="55"/>
        <v>773</v>
      </c>
      <c r="U102" t="s">
        <v>160</v>
      </c>
      <c r="V102" t="s">
        <v>239</v>
      </c>
      <c r="W102" t="s">
        <v>160</v>
      </c>
      <c r="X102" s="4" t="s">
        <v>239</v>
      </c>
      <c r="Y102" s="4" t="s">
        <v>982</v>
      </c>
      <c r="Z102" s="4" t="s">
        <v>788</v>
      </c>
      <c r="AA102" s="4" t="s">
        <v>49</v>
      </c>
      <c r="AB102" s="4">
        <v>514</v>
      </c>
      <c r="AC102" s="4">
        <v>7042.36</v>
      </c>
      <c r="AD102" s="4">
        <v>3929.0650000000001</v>
      </c>
      <c r="AE102" s="4">
        <v>1.792</v>
      </c>
      <c r="AF102" s="4">
        <v>2.1</v>
      </c>
      <c r="AG102" s="4">
        <v>13.397</v>
      </c>
      <c r="AH102" s="4">
        <v>410.556015</v>
      </c>
      <c r="AI102" s="4">
        <v>8.0232329999999994</v>
      </c>
      <c r="AJ102" s="4">
        <v>136.686849</v>
      </c>
      <c r="AK102" s="4">
        <v>1833</v>
      </c>
      <c r="AL102" s="4">
        <v>3</v>
      </c>
      <c r="AM102" s="4">
        <v>773</v>
      </c>
      <c r="AN102" s="4">
        <v>79</v>
      </c>
      <c r="AO102" s="4">
        <v>17.153224999999999</v>
      </c>
      <c r="AP102" s="4">
        <v>4510.2</v>
      </c>
      <c r="AQ102" s="4">
        <v>0</v>
      </c>
      <c r="AR102" s="4">
        <v>55</v>
      </c>
      <c r="AS102" s="4">
        <v>15295</v>
      </c>
      <c r="AT102" s="4">
        <v>4.2999999999999997E-2</v>
      </c>
      <c r="AU102" s="4">
        <v>10.976000000000001</v>
      </c>
      <c r="AV102" s="4">
        <v>59540</v>
      </c>
      <c r="AW102" s="4">
        <v>0</v>
      </c>
      <c r="AX102" s="4">
        <v>0.46</v>
      </c>
      <c r="AY102">
        <v>0.85333333333333328</v>
      </c>
      <c r="AZ102" t="s">
        <v>72</v>
      </c>
      <c r="BA102" t="s">
        <v>980</v>
      </c>
      <c r="BB102">
        <v>2</v>
      </c>
      <c r="BC102" t="s">
        <v>983</v>
      </c>
      <c r="BD102">
        <v>9</v>
      </c>
      <c r="BE102">
        <v>99081.239000000016</v>
      </c>
      <c r="BF102">
        <v>7.1076624304223721E-2</v>
      </c>
      <c r="BG102">
        <v>6.0652052739604237E-2</v>
      </c>
      <c r="BH102">
        <v>719527.946</v>
      </c>
      <c r="BI102">
        <v>9.7874725216023778E-3</v>
      </c>
      <c r="BJ102">
        <v>8.3519765517673615E-3</v>
      </c>
      <c r="BK102">
        <v>1</v>
      </c>
      <c r="BL102" t="s">
        <v>710</v>
      </c>
      <c r="BM102" t="s">
        <v>711</v>
      </c>
      <c r="BN102" t="s">
        <v>710</v>
      </c>
    </row>
    <row r="103" spans="1:66">
      <c r="A103" s="157" t="str">
        <f t="shared" si="36"/>
        <v>삼환교통</v>
      </c>
      <c r="B103" s="157" t="str">
        <f t="shared" si="37"/>
        <v>79</v>
      </c>
      <c r="C103" s="158" t="str">
        <f t="shared" si="38"/>
        <v>70바3108</v>
      </c>
      <c r="D103" s="132" t="str">
        <f t="shared" si="39"/>
        <v>대형</v>
      </c>
      <c r="E103" s="128" t="str">
        <f t="shared" si="40"/>
        <v>B</v>
      </c>
      <c r="F103" s="178">
        <f t="shared" si="41"/>
        <v>0.90291666666666659</v>
      </c>
      <c r="G103" s="179">
        <f t="shared" si="42"/>
        <v>2.1669999999999998</v>
      </c>
      <c r="H103" s="180">
        <f t="shared" si="43"/>
        <v>2.4</v>
      </c>
      <c r="I103" s="181">
        <f t="shared" si="44"/>
        <v>6486.2610000000004</v>
      </c>
      <c r="J103" s="182">
        <f t="shared" si="45"/>
        <v>3.1406268902753019E-2</v>
      </c>
      <c r="K103" s="182">
        <f t="shared" si="46"/>
        <v>0.36299703287936852</v>
      </c>
      <c r="L103" s="182">
        <f t="shared" si="47"/>
        <v>0.23033300695115413</v>
      </c>
      <c r="M103" s="183">
        <f t="shared" si="48"/>
        <v>10.86</v>
      </c>
      <c r="N103" s="184">
        <f t="shared" si="49"/>
        <v>6.2E-2</v>
      </c>
      <c r="O103" s="184">
        <f t="shared" si="50"/>
        <v>27.765999999999998</v>
      </c>
      <c r="P103" s="185">
        <f t="shared" si="51"/>
        <v>0</v>
      </c>
      <c r="Q103" s="186">
        <f t="shared" si="52"/>
        <v>76</v>
      </c>
      <c r="R103" s="187">
        <f t="shared" si="53"/>
        <v>26.884127656186685</v>
      </c>
      <c r="S103" s="159">
        <f t="shared" si="54"/>
        <v>4</v>
      </c>
      <c r="T103" s="159">
        <f t="shared" si="55"/>
        <v>1801</v>
      </c>
      <c r="U103" t="s">
        <v>160</v>
      </c>
      <c r="V103" t="s">
        <v>239</v>
      </c>
      <c r="W103" t="s">
        <v>160</v>
      </c>
      <c r="X103" s="4" t="s">
        <v>239</v>
      </c>
      <c r="Y103" s="4" t="s">
        <v>984</v>
      </c>
      <c r="Z103" s="4" t="s">
        <v>709</v>
      </c>
      <c r="AA103" s="4" t="s">
        <v>49</v>
      </c>
      <c r="AB103" s="4">
        <v>514</v>
      </c>
      <c r="AC103" s="4">
        <v>6486.2610000000004</v>
      </c>
      <c r="AD103" s="4">
        <v>2992.53</v>
      </c>
      <c r="AE103" s="4">
        <v>2.1669999999999998</v>
      </c>
      <c r="AF103" s="4">
        <v>2.4</v>
      </c>
      <c r="AG103" s="4">
        <v>10.86</v>
      </c>
      <c r="AH103" s="4">
        <v>398.39600300000001</v>
      </c>
      <c r="AI103" s="4">
        <v>12.512131999999999</v>
      </c>
      <c r="AJ103" s="4">
        <v>144.616567</v>
      </c>
      <c r="AK103" s="4">
        <v>1494</v>
      </c>
      <c r="AL103" s="4">
        <v>4</v>
      </c>
      <c r="AM103" s="4">
        <v>1801</v>
      </c>
      <c r="AN103" s="4">
        <v>76</v>
      </c>
      <c r="AO103" s="4">
        <v>16.280937999999999</v>
      </c>
      <c r="AP103" s="4">
        <v>1550.3</v>
      </c>
      <c r="AQ103" s="4">
        <v>0</v>
      </c>
      <c r="AR103" s="4">
        <v>54</v>
      </c>
      <c r="AS103" s="4">
        <v>15009</v>
      </c>
      <c r="AT103" s="4">
        <v>6.2E-2</v>
      </c>
      <c r="AU103" s="4">
        <v>27.765999999999998</v>
      </c>
      <c r="AV103" s="4">
        <v>49249</v>
      </c>
      <c r="AW103" s="4">
        <v>0</v>
      </c>
      <c r="AX103" s="4">
        <v>0.48</v>
      </c>
      <c r="AY103">
        <v>0.90291666666666659</v>
      </c>
      <c r="AZ103" t="s">
        <v>71</v>
      </c>
      <c r="BA103" t="s">
        <v>980</v>
      </c>
      <c r="BB103">
        <v>3</v>
      </c>
      <c r="BC103" t="s">
        <v>985</v>
      </c>
      <c r="BD103">
        <v>5</v>
      </c>
      <c r="BE103">
        <v>99081.239000000016</v>
      </c>
      <c r="BF103">
        <v>6.5464068328818528E-2</v>
      </c>
      <c r="BG103">
        <v>5.9108598361895727E-2</v>
      </c>
      <c r="BH103">
        <v>719527.946</v>
      </c>
      <c r="BI103">
        <v>9.0146060845286476E-3</v>
      </c>
      <c r="BJ103">
        <v>8.1394380771556574E-3</v>
      </c>
      <c r="BK103">
        <v>1</v>
      </c>
      <c r="BL103" t="s">
        <v>710</v>
      </c>
      <c r="BM103" t="s">
        <v>711</v>
      </c>
      <c r="BN103" t="s">
        <v>710</v>
      </c>
    </row>
    <row r="104" spans="1:66">
      <c r="A104" s="157" t="str">
        <f t="shared" si="36"/>
        <v>삼환교통</v>
      </c>
      <c r="B104" s="157" t="str">
        <f t="shared" si="37"/>
        <v>79</v>
      </c>
      <c r="C104" s="158" t="str">
        <f t="shared" si="38"/>
        <v>70바3128</v>
      </c>
      <c r="D104" s="132" t="str">
        <f t="shared" si="39"/>
        <v>대형</v>
      </c>
      <c r="E104" s="128" t="str">
        <f t="shared" si="40"/>
        <v>S</v>
      </c>
      <c r="F104" s="178">
        <f t="shared" si="41"/>
        <v>1.0183333333333333</v>
      </c>
      <c r="G104" s="179">
        <f t="shared" si="42"/>
        <v>2.444</v>
      </c>
      <c r="H104" s="180">
        <f t="shared" si="43"/>
        <v>2.4</v>
      </c>
      <c r="I104" s="181">
        <f t="shared" si="44"/>
        <v>6928.2430000000004</v>
      </c>
      <c r="J104" s="182">
        <f t="shared" si="45"/>
        <v>1.1011577047628174E-2</v>
      </c>
      <c r="K104" s="182">
        <f t="shared" si="46"/>
        <v>0.32644162514970004</v>
      </c>
      <c r="L104" s="182">
        <f t="shared" si="47"/>
        <v>0.21231934272513248</v>
      </c>
      <c r="M104" s="183">
        <f t="shared" si="48"/>
        <v>7.0709999999999997</v>
      </c>
      <c r="N104" s="184">
        <f t="shared" si="49"/>
        <v>5.8000000000000003E-2</v>
      </c>
      <c r="O104" s="184">
        <f t="shared" si="50"/>
        <v>11.734999999999999</v>
      </c>
      <c r="P104" s="185">
        <f t="shared" si="51"/>
        <v>0</v>
      </c>
      <c r="Q104" s="186">
        <f t="shared" si="52"/>
        <v>79</v>
      </c>
      <c r="R104" s="187">
        <f t="shared" si="53"/>
        <v>26.66208988641305</v>
      </c>
      <c r="S104" s="159">
        <f t="shared" si="54"/>
        <v>4</v>
      </c>
      <c r="T104" s="159">
        <f t="shared" si="55"/>
        <v>813</v>
      </c>
      <c r="U104" t="s">
        <v>160</v>
      </c>
      <c r="V104" t="s">
        <v>239</v>
      </c>
      <c r="W104" t="s">
        <v>160</v>
      </c>
      <c r="X104" s="4" t="s">
        <v>239</v>
      </c>
      <c r="Y104" s="4" t="s">
        <v>986</v>
      </c>
      <c r="Z104" s="4" t="s">
        <v>709</v>
      </c>
      <c r="AA104" s="4" t="s">
        <v>49</v>
      </c>
      <c r="AB104" s="4">
        <v>514</v>
      </c>
      <c r="AC104" s="4">
        <v>6928.2430000000004</v>
      </c>
      <c r="AD104" s="4">
        <v>2834.68</v>
      </c>
      <c r="AE104" s="4">
        <v>2.444</v>
      </c>
      <c r="AF104" s="4">
        <v>2.4</v>
      </c>
      <c r="AG104" s="4">
        <v>7.0709999999999997</v>
      </c>
      <c r="AH104" s="4">
        <v>392.20431200000002</v>
      </c>
      <c r="AI104" s="4">
        <v>4.3187879999999996</v>
      </c>
      <c r="AJ104" s="4">
        <v>128.031813</v>
      </c>
      <c r="AK104" s="4">
        <v>1471</v>
      </c>
      <c r="AL104" s="4">
        <v>4</v>
      </c>
      <c r="AM104" s="4">
        <v>813</v>
      </c>
      <c r="AN104" s="4">
        <v>79</v>
      </c>
      <c r="AO104" s="4">
        <v>17.664881999999999</v>
      </c>
      <c r="AP104" s="4">
        <v>1140.9000000000001</v>
      </c>
      <c r="AQ104" s="4">
        <v>0</v>
      </c>
      <c r="AR104" s="4">
        <v>17</v>
      </c>
      <c r="AS104" s="4">
        <v>6511</v>
      </c>
      <c r="AT104" s="4">
        <v>5.8000000000000003E-2</v>
      </c>
      <c r="AU104" s="4">
        <v>11.734999999999999</v>
      </c>
      <c r="AV104" s="4">
        <v>60614</v>
      </c>
      <c r="AW104" s="4">
        <v>0</v>
      </c>
      <c r="AX104" s="4">
        <v>0.43</v>
      </c>
      <c r="AY104">
        <v>1.0183333333333333</v>
      </c>
      <c r="AZ104" t="s">
        <v>74</v>
      </c>
      <c r="BA104" t="s">
        <v>980</v>
      </c>
      <c r="BB104">
        <v>2</v>
      </c>
      <c r="BC104" t="s">
        <v>987</v>
      </c>
      <c r="BD104">
        <v>9</v>
      </c>
      <c r="BE104">
        <v>99081.239000000016</v>
      </c>
      <c r="BF104">
        <v>6.9924872457438683E-2</v>
      </c>
      <c r="BG104">
        <v>7.1206828452491724E-2</v>
      </c>
      <c r="BH104">
        <v>719527.946</v>
      </c>
      <c r="BI104">
        <v>9.6288727053834271E-3</v>
      </c>
      <c r="BJ104">
        <v>9.8054020383154562E-3</v>
      </c>
      <c r="BK104">
        <v>1</v>
      </c>
      <c r="BL104" t="s">
        <v>710</v>
      </c>
      <c r="BM104" t="s">
        <v>711</v>
      </c>
      <c r="BN104" t="s">
        <v>710</v>
      </c>
    </row>
    <row r="105" spans="1:66">
      <c r="A105" s="157" t="str">
        <f t="shared" si="36"/>
        <v>삼환교통</v>
      </c>
      <c r="B105" s="157" t="str">
        <f t="shared" si="37"/>
        <v>79</v>
      </c>
      <c r="C105" s="158" t="str">
        <f t="shared" si="38"/>
        <v>70바3153</v>
      </c>
      <c r="D105" s="132" t="str">
        <f t="shared" si="39"/>
        <v>대형</v>
      </c>
      <c r="E105" s="128" t="str">
        <f t="shared" si="40"/>
        <v>S</v>
      </c>
      <c r="F105" s="178">
        <f t="shared" si="41"/>
        <v>1.0204347826086957</v>
      </c>
      <c r="G105" s="179">
        <f t="shared" si="42"/>
        <v>2.347</v>
      </c>
      <c r="H105" s="180">
        <f t="shared" si="43"/>
        <v>2.2999999999999998</v>
      </c>
      <c r="I105" s="181">
        <f t="shared" si="44"/>
        <v>7030.6459999999997</v>
      </c>
      <c r="J105" s="182">
        <f t="shared" si="45"/>
        <v>1.9064204027067152E-2</v>
      </c>
      <c r="K105" s="182">
        <f t="shared" si="46"/>
        <v>0.33718017062113875</v>
      </c>
      <c r="L105" s="182">
        <f t="shared" si="47"/>
        <v>0.20581323536983659</v>
      </c>
      <c r="M105" s="183">
        <f t="shared" si="48"/>
        <v>8.3170000000000002</v>
      </c>
      <c r="N105" s="184">
        <f t="shared" si="49"/>
        <v>0.1</v>
      </c>
      <c r="O105" s="184">
        <f t="shared" si="50"/>
        <v>9.0749999999999993</v>
      </c>
      <c r="P105" s="185">
        <f t="shared" si="51"/>
        <v>0</v>
      </c>
      <c r="Q105" s="186">
        <f t="shared" si="52"/>
        <v>78</v>
      </c>
      <c r="R105" s="187">
        <f t="shared" si="53"/>
        <v>26.045020723874725</v>
      </c>
      <c r="S105" s="159">
        <f t="shared" si="54"/>
        <v>7</v>
      </c>
      <c r="T105" s="159">
        <f t="shared" si="55"/>
        <v>638</v>
      </c>
      <c r="U105" t="s">
        <v>160</v>
      </c>
      <c r="V105" t="s">
        <v>239</v>
      </c>
      <c r="W105" t="s">
        <v>160</v>
      </c>
      <c r="X105" s="4" t="s">
        <v>239</v>
      </c>
      <c r="Y105" s="4" t="s">
        <v>988</v>
      </c>
      <c r="Z105" s="4" t="s">
        <v>709</v>
      </c>
      <c r="AA105" s="4" t="s">
        <v>49</v>
      </c>
      <c r="AB105" s="4">
        <v>514</v>
      </c>
      <c r="AC105" s="4">
        <v>7030.6459999999997</v>
      </c>
      <c r="AD105" s="4">
        <v>2996.1959999999999</v>
      </c>
      <c r="AE105" s="4">
        <v>2.347</v>
      </c>
      <c r="AF105" s="4">
        <v>2.2999999999999998</v>
      </c>
      <c r="AG105" s="4">
        <v>8.3170000000000002</v>
      </c>
      <c r="AH105" s="4">
        <v>419.32377500000001</v>
      </c>
      <c r="AI105" s="4">
        <v>7.9940740000000003</v>
      </c>
      <c r="AJ105" s="4">
        <v>141.38766200000001</v>
      </c>
      <c r="AK105" s="4">
        <v>1447</v>
      </c>
      <c r="AL105" s="4">
        <v>7</v>
      </c>
      <c r="AM105" s="4">
        <v>638</v>
      </c>
      <c r="AN105" s="4">
        <v>78</v>
      </c>
      <c r="AO105" s="4">
        <v>16.766628000000001</v>
      </c>
      <c r="AP105" s="4">
        <v>1678.3</v>
      </c>
      <c r="AQ105" s="4">
        <v>0</v>
      </c>
      <c r="AR105" s="4">
        <v>47</v>
      </c>
      <c r="AS105" s="4">
        <v>13207</v>
      </c>
      <c r="AT105" s="4">
        <v>0.1</v>
      </c>
      <c r="AU105" s="4">
        <v>9.0749999999999993</v>
      </c>
      <c r="AV105" s="4">
        <v>62031</v>
      </c>
      <c r="AW105" s="4">
        <v>0</v>
      </c>
      <c r="AX105" s="4">
        <v>0.46</v>
      </c>
      <c r="AY105">
        <v>1.0204347826086957</v>
      </c>
      <c r="AZ105" t="s">
        <v>74</v>
      </c>
      <c r="BA105" t="s">
        <v>980</v>
      </c>
      <c r="BB105">
        <v>1</v>
      </c>
      <c r="BC105" t="s">
        <v>989</v>
      </c>
      <c r="BD105">
        <v>10</v>
      </c>
      <c r="BE105">
        <v>99081.239000000016</v>
      </c>
      <c r="BF105">
        <v>7.0958398087855951E-2</v>
      </c>
      <c r="BG105">
        <v>7.2408417527042579E-2</v>
      </c>
      <c r="BH105">
        <v>719527.946</v>
      </c>
      <c r="BI105">
        <v>9.7711924034150025E-3</v>
      </c>
      <c r="BJ105">
        <v>9.9708645960065265E-3</v>
      </c>
      <c r="BK105">
        <v>1</v>
      </c>
      <c r="BL105" t="s">
        <v>710</v>
      </c>
      <c r="BM105" t="s">
        <v>711</v>
      </c>
      <c r="BN105" t="s">
        <v>710</v>
      </c>
    </row>
    <row r="106" spans="1:66">
      <c r="A106" s="157" t="str">
        <f t="shared" si="36"/>
        <v>삼환교통</v>
      </c>
      <c r="B106" s="157" t="str">
        <f t="shared" si="37"/>
        <v>79</v>
      </c>
      <c r="C106" s="158" t="str">
        <f t="shared" si="38"/>
        <v>70바3165</v>
      </c>
      <c r="D106" s="132" t="str">
        <f t="shared" si="39"/>
        <v>대형</v>
      </c>
      <c r="E106" s="128" t="str">
        <f t="shared" si="40"/>
        <v>B</v>
      </c>
      <c r="F106" s="178">
        <f t="shared" si="41"/>
        <v>0.9012</v>
      </c>
      <c r="G106" s="179">
        <f t="shared" si="42"/>
        <v>2.2530000000000001</v>
      </c>
      <c r="H106" s="180">
        <f t="shared" si="43"/>
        <v>2.5</v>
      </c>
      <c r="I106" s="181">
        <f t="shared" si="44"/>
        <v>6000.7910000000002</v>
      </c>
      <c r="J106" s="182">
        <f t="shared" si="45"/>
        <v>1.2239603612205954E-2</v>
      </c>
      <c r="K106" s="182">
        <f t="shared" si="46"/>
        <v>0.3375184006339127</v>
      </c>
      <c r="L106" s="182">
        <f t="shared" si="47"/>
        <v>0.21013896334666546</v>
      </c>
      <c r="M106" s="183">
        <f t="shared" si="48"/>
        <v>8.609</v>
      </c>
      <c r="N106" s="184">
        <f t="shared" si="49"/>
        <v>0.05</v>
      </c>
      <c r="O106" s="184">
        <f t="shared" si="50"/>
        <v>11.231999999999999</v>
      </c>
      <c r="P106" s="185">
        <f t="shared" si="51"/>
        <v>0</v>
      </c>
      <c r="Q106" s="186">
        <f t="shared" si="52"/>
        <v>80</v>
      </c>
      <c r="R106" s="187">
        <f t="shared" si="53"/>
        <v>26.04505845272833</v>
      </c>
      <c r="S106" s="159">
        <f t="shared" si="54"/>
        <v>3</v>
      </c>
      <c r="T106" s="159">
        <f t="shared" si="55"/>
        <v>674</v>
      </c>
      <c r="U106" t="s">
        <v>160</v>
      </c>
      <c r="V106" t="s">
        <v>239</v>
      </c>
      <c r="W106" t="s">
        <v>160</v>
      </c>
      <c r="X106" s="4" t="s">
        <v>239</v>
      </c>
      <c r="Y106" s="4" t="s">
        <v>990</v>
      </c>
      <c r="Z106" s="4" t="s">
        <v>709</v>
      </c>
      <c r="AA106" s="4" t="s">
        <v>49</v>
      </c>
      <c r="AB106" s="4">
        <v>514</v>
      </c>
      <c r="AC106" s="4">
        <v>6000.7910000000002</v>
      </c>
      <c r="AD106" s="4">
        <v>2663.6260000000002</v>
      </c>
      <c r="AE106" s="4">
        <v>2.2530000000000001</v>
      </c>
      <c r="AF106" s="4">
        <v>2.5</v>
      </c>
      <c r="AG106" s="4">
        <v>8.609</v>
      </c>
      <c r="AH106" s="4">
        <v>354.33018399999997</v>
      </c>
      <c r="AI106" s="4">
        <v>4.3368609999999999</v>
      </c>
      <c r="AJ106" s="4">
        <v>119.592957</v>
      </c>
      <c r="AK106" s="4">
        <v>1261</v>
      </c>
      <c r="AL106" s="4">
        <v>3</v>
      </c>
      <c r="AM106" s="4">
        <v>674</v>
      </c>
      <c r="AN106" s="4">
        <v>80</v>
      </c>
      <c r="AO106" s="4">
        <v>16.935590000000001</v>
      </c>
      <c r="AP106" s="4">
        <v>1137.4000000000001</v>
      </c>
      <c r="AQ106" s="4">
        <v>0</v>
      </c>
      <c r="AR106" s="4">
        <v>17</v>
      </c>
      <c r="AS106" s="4">
        <v>5367</v>
      </c>
      <c r="AT106" s="4">
        <v>0.05</v>
      </c>
      <c r="AU106" s="4">
        <v>11.231999999999999</v>
      </c>
      <c r="AV106" s="4">
        <v>49360</v>
      </c>
      <c r="AW106" s="4">
        <v>0</v>
      </c>
      <c r="AX106" s="4">
        <v>0.45</v>
      </c>
      <c r="AY106">
        <v>0.9012</v>
      </c>
      <c r="AZ106" t="s">
        <v>71</v>
      </c>
      <c r="BA106" t="s">
        <v>980</v>
      </c>
      <c r="BB106">
        <v>4</v>
      </c>
      <c r="BC106" t="s">
        <v>991</v>
      </c>
      <c r="BD106">
        <v>7</v>
      </c>
      <c r="BE106">
        <v>99081.239000000016</v>
      </c>
      <c r="BF106">
        <v>6.0564351642796867E-2</v>
      </c>
      <c r="BG106">
        <v>5.4580593700488539E-2</v>
      </c>
      <c r="BH106">
        <v>719527.946</v>
      </c>
      <c r="BI106">
        <v>8.3398998376082532E-3</v>
      </c>
      <c r="BJ106">
        <v>7.5159177336525575E-3</v>
      </c>
      <c r="BK106">
        <v>1</v>
      </c>
      <c r="BL106" t="s">
        <v>710</v>
      </c>
      <c r="BM106" t="s">
        <v>711</v>
      </c>
      <c r="BN106" t="s">
        <v>710</v>
      </c>
    </row>
    <row r="107" spans="1:66">
      <c r="A107" s="157" t="str">
        <f t="shared" si="36"/>
        <v>삼환교통</v>
      </c>
      <c r="B107" s="157" t="str">
        <f t="shared" si="37"/>
        <v>79</v>
      </c>
      <c r="C107" s="158" t="str">
        <f t="shared" si="38"/>
        <v>70바3166</v>
      </c>
      <c r="D107" s="132" t="str">
        <f t="shared" si="39"/>
        <v>대형</v>
      </c>
      <c r="E107" s="128" t="str">
        <f t="shared" si="40"/>
        <v>A</v>
      </c>
      <c r="F107" s="178">
        <f t="shared" si="41"/>
        <v>0.98</v>
      </c>
      <c r="G107" s="179">
        <f t="shared" si="42"/>
        <v>2.3519999999999999</v>
      </c>
      <c r="H107" s="180">
        <f t="shared" si="43"/>
        <v>2.4</v>
      </c>
      <c r="I107" s="181">
        <f t="shared" si="44"/>
        <v>6472.1049999999996</v>
      </c>
      <c r="J107" s="182">
        <f t="shared" si="45"/>
        <v>1.3091702422557569E-2</v>
      </c>
      <c r="K107" s="182">
        <f t="shared" si="46"/>
        <v>0.33541268344659747</v>
      </c>
      <c r="L107" s="182">
        <f t="shared" si="47"/>
        <v>0.1832479541045765</v>
      </c>
      <c r="M107" s="183">
        <f t="shared" si="48"/>
        <v>9.2040000000000006</v>
      </c>
      <c r="N107" s="184">
        <f t="shared" si="49"/>
        <v>0.47899999999999998</v>
      </c>
      <c r="O107" s="184">
        <f t="shared" si="50"/>
        <v>9.58</v>
      </c>
      <c r="P107" s="185">
        <f t="shared" si="51"/>
        <v>0</v>
      </c>
      <c r="Q107" s="186">
        <f t="shared" si="52"/>
        <v>77</v>
      </c>
      <c r="R107" s="187">
        <f t="shared" si="53"/>
        <v>25.925224589537184</v>
      </c>
      <c r="S107" s="159">
        <f t="shared" si="54"/>
        <v>31</v>
      </c>
      <c r="T107" s="159">
        <f t="shared" si="55"/>
        <v>620</v>
      </c>
      <c r="U107" t="s">
        <v>160</v>
      </c>
      <c r="V107" t="s">
        <v>239</v>
      </c>
      <c r="W107" t="s">
        <v>160</v>
      </c>
      <c r="X107" s="4" t="s">
        <v>239</v>
      </c>
      <c r="Y107" s="4" t="s">
        <v>992</v>
      </c>
      <c r="Z107" s="4" t="s">
        <v>709</v>
      </c>
      <c r="AA107" s="4" t="s">
        <v>49</v>
      </c>
      <c r="AB107" s="4">
        <v>514</v>
      </c>
      <c r="AC107" s="4">
        <v>6472.1049999999996</v>
      </c>
      <c r="AD107" s="4">
        <v>2751.8119999999999</v>
      </c>
      <c r="AE107" s="4">
        <v>2.3519999999999999</v>
      </c>
      <c r="AF107" s="4">
        <v>2.4</v>
      </c>
      <c r="AG107" s="4">
        <v>9.2040000000000006</v>
      </c>
      <c r="AH107" s="4">
        <v>383.18767400000002</v>
      </c>
      <c r="AI107" s="4">
        <v>5.0165790000000001</v>
      </c>
      <c r="AJ107" s="4">
        <v>128.526006</v>
      </c>
      <c r="AK107" s="4">
        <v>1186</v>
      </c>
      <c r="AL107" s="4">
        <v>31</v>
      </c>
      <c r="AM107" s="4">
        <v>620</v>
      </c>
      <c r="AN107" s="4">
        <v>77</v>
      </c>
      <c r="AO107" s="4">
        <v>16.890170000000001</v>
      </c>
      <c r="AP107" s="4">
        <v>1233.3</v>
      </c>
      <c r="AQ107" s="4">
        <v>0</v>
      </c>
      <c r="AR107" s="4">
        <v>23</v>
      </c>
      <c r="AS107" s="4">
        <v>4581</v>
      </c>
      <c r="AT107" s="4">
        <v>0.47899999999999998</v>
      </c>
      <c r="AU107" s="4">
        <v>9.58</v>
      </c>
      <c r="AV107" s="4">
        <v>54533</v>
      </c>
      <c r="AW107" s="4">
        <v>0</v>
      </c>
      <c r="AX107" s="4">
        <v>0.49</v>
      </c>
      <c r="AY107">
        <v>0.98</v>
      </c>
      <c r="AZ107" t="s">
        <v>69</v>
      </c>
      <c r="BA107" t="s">
        <v>980</v>
      </c>
      <c r="BB107">
        <v>3</v>
      </c>
      <c r="BC107" t="s">
        <v>993</v>
      </c>
      <c r="BD107">
        <v>8</v>
      </c>
      <c r="BE107">
        <v>99081.239000000016</v>
      </c>
      <c r="BF107">
        <v>6.5321195670554735E-2</v>
      </c>
      <c r="BG107">
        <v>6.4014771757143638E-2</v>
      </c>
      <c r="BH107">
        <v>719527.946</v>
      </c>
      <c r="BI107">
        <v>8.994932074535434E-3</v>
      </c>
      <c r="BJ107">
        <v>8.815033433044725E-3</v>
      </c>
      <c r="BK107">
        <v>1</v>
      </c>
      <c r="BL107" t="s">
        <v>710</v>
      </c>
      <c r="BM107" t="s">
        <v>711</v>
      </c>
      <c r="BN107" t="s">
        <v>710</v>
      </c>
    </row>
    <row r="108" spans="1:66">
      <c r="A108" s="157" t="str">
        <f t="shared" si="36"/>
        <v>삼환교통</v>
      </c>
      <c r="B108" s="157" t="str">
        <f t="shared" si="37"/>
        <v>79</v>
      </c>
      <c r="C108" s="158" t="str">
        <f t="shared" si="38"/>
        <v>70바3167</v>
      </c>
      <c r="D108" s="132" t="str">
        <f t="shared" si="39"/>
        <v>대형</v>
      </c>
      <c r="E108" s="128" t="str">
        <f t="shared" si="40"/>
        <v>S</v>
      </c>
      <c r="F108" s="178">
        <f t="shared" si="41"/>
        <v>1.01</v>
      </c>
      <c r="G108" s="179">
        <f t="shared" si="42"/>
        <v>2.222</v>
      </c>
      <c r="H108" s="180">
        <f t="shared" si="43"/>
        <v>2.2000000000000002</v>
      </c>
      <c r="I108" s="181">
        <f t="shared" si="44"/>
        <v>6795.8180000000002</v>
      </c>
      <c r="J108" s="182">
        <f t="shared" si="45"/>
        <v>1.8505185673806938E-2</v>
      </c>
      <c r="K108" s="182">
        <f t="shared" si="46"/>
        <v>0.36191887136454132</v>
      </c>
      <c r="L108" s="182">
        <f t="shared" si="47"/>
        <v>0.21630950093130805</v>
      </c>
      <c r="M108" s="183">
        <f t="shared" si="48"/>
        <v>10.808999999999999</v>
      </c>
      <c r="N108" s="184">
        <f t="shared" si="49"/>
        <v>0.64700000000000002</v>
      </c>
      <c r="O108" s="184">
        <f t="shared" si="50"/>
        <v>20.954000000000001</v>
      </c>
      <c r="P108" s="185">
        <f t="shared" si="51"/>
        <v>0</v>
      </c>
      <c r="Q108" s="186">
        <f t="shared" si="52"/>
        <v>77</v>
      </c>
      <c r="R108" s="187">
        <f t="shared" si="53"/>
        <v>27.488103411881923</v>
      </c>
      <c r="S108" s="159">
        <f t="shared" si="54"/>
        <v>44</v>
      </c>
      <c r="T108" s="159">
        <f t="shared" si="55"/>
        <v>1424</v>
      </c>
      <c r="U108" t="s">
        <v>160</v>
      </c>
      <c r="V108" t="s">
        <v>239</v>
      </c>
      <c r="W108" t="s">
        <v>160</v>
      </c>
      <c r="X108" s="4" t="s">
        <v>239</v>
      </c>
      <c r="Y108" s="4" t="s">
        <v>994</v>
      </c>
      <c r="Z108" s="4" t="s">
        <v>709</v>
      </c>
      <c r="AA108" s="4" t="s">
        <v>49</v>
      </c>
      <c r="AB108" s="4">
        <v>514</v>
      </c>
      <c r="AC108" s="4">
        <v>6795.8180000000002</v>
      </c>
      <c r="AD108" s="4">
        <v>3057.9549999999999</v>
      </c>
      <c r="AE108" s="4">
        <v>2.222</v>
      </c>
      <c r="AF108" s="4">
        <v>2.2000000000000002</v>
      </c>
      <c r="AG108" s="4">
        <v>10.808999999999999</v>
      </c>
      <c r="AH108" s="4">
        <v>399.02712300000002</v>
      </c>
      <c r="AI108" s="4">
        <v>7.3840709999999996</v>
      </c>
      <c r="AJ108" s="4">
        <v>144.415446</v>
      </c>
      <c r="AK108" s="4">
        <v>1470</v>
      </c>
      <c r="AL108" s="4">
        <v>44</v>
      </c>
      <c r="AM108" s="4">
        <v>1424</v>
      </c>
      <c r="AN108" s="4">
        <v>77</v>
      </c>
      <c r="AO108" s="4">
        <v>17.030967</v>
      </c>
      <c r="AP108" s="4">
        <v>1257.5</v>
      </c>
      <c r="AQ108" s="4">
        <v>0</v>
      </c>
      <c r="AR108" s="4">
        <v>63</v>
      </c>
      <c r="AS108" s="4">
        <v>14927</v>
      </c>
      <c r="AT108" s="4">
        <v>0.64700000000000002</v>
      </c>
      <c r="AU108" s="4">
        <v>20.954000000000001</v>
      </c>
      <c r="AV108" s="4">
        <v>59443</v>
      </c>
      <c r="AW108" s="4">
        <v>0</v>
      </c>
      <c r="AX108" s="4">
        <v>0.48</v>
      </c>
      <c r="AY108">
        <v>1.01</v>
      </c>
      <c r="AZ108" t="s">
        <v>74</v>
      </c>
      <c r="BA108" t="s">
        <v>980</v>
      </c>
      <c r="BB108">
        <v>4</v>
      </c>
      <c r="BC108" t="s">
        <v>995</v>
      </c>
      <c r="BD108">
        <v>9</v>
      </c>
      <c r="BE108">
        <v>99081.239000000016</v>
      </c>
      <c r="BF108">
        <v>6.8588342945529776E-2</v>
      </c>
      <c r="BG108">
        <v>6.9274226374985079E-2</v>
      </c>
      <c r="BH108">
        <v>719527.946</v>
      </c>
      <c r="BI108">
        <v>9.4448284292212893E-3</v>
      </c>
      <c r="BJ108">
        <v>9.5392767135135028E-3</v>
      </c>
      <c r="BK108">
        <v>1</v>
      </c>
      <c r="BL108" t="s">
        <v>710</v>
      </c>
      <c r="BM108" t="s">
        <v>711</v>
      </c>
      <c r="BN108" t="s">
        <v>710</v>
      </c>
    </row>
    <row r="109" spans="1:66">
      <c r="A109" s="157" t="str">
        <f t="shared" si="36"/>
        <v>삼환교통</v>
      </c>
      <c r="B109" s="157" t="str">
        <f t="shared" si="37"/>
        <v>79</v>
      </c>
      <c r="C109" s="158" t="str">
        <f t="shared" si="38"/>
        <v>70바3168</v>
      </c>
      <c r="D109" s="132" t="str">
        <f t="shared" si="39"/>
        <v>대형</v>
      </c>
      <c r="E109" s="128" t="str">
        <f t="shared" si="40"/>
        <v>A</v>
      </c>
      <c r="F109" s="178">
        <f t="shared" si="41"/>
        <v>0.9913043478260869</v>
      </c>
      <c r="G109" s="179">
        <f t="shared" si="42"/>
        <v>2.2799999999999998</v>
      </c>
      <c r="H109" s="180">
        <f t="shared" si="43"/>
        <v>2.2999999999999998</v>
      </c>
      <c r="I109" s="181">
        <f t="shared" si="44"/>
        <v>7014.6760000000004</v>
      </c>
      <c r="J109" s="182">
        <f t="shared" si="45"/>
        <v>1.7147804395566624E-2</v>
      </c>
      <c r="K109" s="182">
        <f t="shared" si="46"/>
        <v>0.34559064948175289</v>
      </c>
      <c r="L109" s="182">
        <f t="shared" si="47"/>
        <v>0.1941643491445649</v>
      </c>
      <c r="M109" s="183">
        <f t="shared" si="48"/>
        <v>8.9640000000000004</v>
      </c>
      <c r="N109" s="184">
        <f t="shared" si="49"/>
        <v>0.128</v>
      </c>
      <c r="O109" s="184">
        <f t="shared" si="50"/>
        <v>19.131</v>
      </c>
      <c r="P109" s="185">
        <f t="shared" si="51"/>
        <v>0</v>
      </c>
      <c r="Q109" s="186">
        <f t="shared" si="52"/>
        <v>80</v>
      </c>
      <c r="R109" s="187">
        <f t="shared" si="53"/>
        <v>26.959004889367222</v>
      </c>
      <c r="S109" s="159">
        <f t="shared" si="54"/>
        <v>9</v>
      </c>
      <c r="T109" s="159">
        <f t="shared" si="55"/>
        <v>1342</v>
      </c>
      <c r="U109" t="s">
        <v>160</v>
      </c>
      <c r="V109" t="s">
        <v>239</v>
      </c>
      <c r="W109" t="s">
        <v>160</v>
      </c>
      <c r="X109" s="4" t="s">
        <v>239</v>
      </c>
      <c r="Y109" s="4" t="s">
        <v>996</v>
      </c>
      <c r="Z109" s="4" t="s">
        <v>709</v>
      </c>
      <c r="AA109" s="4" t="s">
        <v>49</v>
      </c>
      <c r="AB109" s="4">
        <v>514</v>
      </c>
      <c r="AC109" s="4">
        <v>7014.6760000000004</v>
      </c>
      <c r="AD109" s="4">
        <v>3076.5050000000001</v>
      </c>
      <c r="AE109" s="4">
        <v>2.2799999999999998</v>
      </c>
      <c r="AF109" s="4">
        <v>2.2999999999999998</v>
      </c>
      <c r="AG109" s="4">
        <v>8.9640000000000004</v>
      </c>
      <c r="AH109" s="4">
        <v>408.30626699999999</v>
      </c>
      <c r="AI109" s="4">
        <v>7.0015559999999999</v>
      </c>
      <c r="AJ109" s="4">
        <v>141.10682800000001</v>
      </c>
      <c r="AK109" s="4">
        <v>1362</v>
      </c>
      <c r="AL109" s="4">
        <v>9</v>
      </c>
      <c r="AM109" s="4">
        <v>1342</v>
      </c>
      <c r="AN109" s="4">
        <v>80</v>
      </c>
      <c r="AO109" s="4">
        <v>17.179936999999999</v>
      </c>
      <c r="AP109" s="4">
        <v>1393.6</v>
      </c>
      <c r="AQ109" s="4">
        <v>0</v>
      </c>
      <c r="AR109" s="4">
        <v>11</v>
      </c>
      <c r="AS109" s="4">
        <v>2324</v>
      </c>
      <c r="AT109" s="4">
        <v>0.128</v>
      </c>
      <c r="AU109" s="4">
        <v>19.131</v>
      </c>
      <c r="AV109" s="4">
        <v>57912</v>
      </c>
      <c r="AW109" s="4">
        <v>0</v>
      </c>
      <c r="AX109" s="4">
        <v>0.45</v>
      </c>
      <c r="AY109">
        <v>0.9913043478260869</v>
      </c>
      <c r="AZ109" t="s">
        <v>69</v>
      </c>
      <c r="BA109" t="s">
        <v>980</v>
      </c>
      <c r="BB109">
        <v>1</v>
      </c>
      <c r="BC109" t="s">
        <v>997</v>
      </c>
      <c r="BD109">
        <v>10</v>
      </c>
      <c r="BE109">
        <v>99081.239000000016</v>
      </c>
      <c r="BF109">
        <v>7.0797217220911007E-2</v>
      </c>
      <c r="BG109">
        <v>7.0181589245076989E-2</v>
      </c>
      <c r="BH109">
        <v>719527.946</v>
      </c>
      <c r="BI109">
        <v>9.748997296068887E-3</v>
      </c>
      <c r="BJ109">
        <v>9.6642234065378533E-3</v>
      </c>
      <c r="BK109">
        <v>1</v>
      </c>
      <c r="BL109" t="s">
        <v>710</v>
      </c>
      <c r="BM109" t="s">
        <v>711</v>
      </c>
      <c r="BN109" t="s">
        <v>710</v>
      </c>
    </row>
    <row r="110" spans="1:66">
      <c r="A110" s="157" t="str">
        <f t="shared" si="36"/>
        <v>삼환교통</v>
      </c>
      <c r="B110" s="157" t="str">
        <f t="shared" si="37"/>
        <v>79</v>
      </c>
      <c r="C110" s="158" t="str">
        <f t="shared" si="38"/>
        <v>70바3170</v>
      </c>
      <c r="D110" s="132" t="str">
        <f t="shared" si="39"/>
        <v>대형</v>
      </c>
      <c r="E110" s="128" t="str">
        <f t="shared" si="40"/>
        <v>D</v>
      </c>
      <c r="F110" s="178">
        <f t="shared" si="41"/>
        <v>0.80559999999999987</v>
      </c>
      <c r="G110" s="179">
        <f t="shared" si="42"/>
        <v>2.0139999999999998</v>
      </c>
      <c r="H110" s="180">
        <f t="shared" si="43"/>
        <v>2.5</v>
      </c>
      <c r="I110" s="181">
        <f t="shared" si="44"/>
        <v>5985.893</v>
      </c>
      <c r="J110" s="182">
        <f t="shared" si="45"/>
        <v>9.7560298207716792E-3</v>
      </c>
      <c r="K110" s="182">
        <f t="shared" si="46"/>
        <v>0.34009513515714279</v>
      </c>
      <c r="L110" s="182">
        <f t="shared" si="47"/>
        <v>0.12963813419317718</v>
      </c>
      <c r="M110" s="183">
        <f t="shared" si="48"/>
        <v>9.1709999999999994</v>
      </c>
      <c r="N110" s="184">
        <f t="shared" si="49"/>
        <v>0.15</v>
      </c>
      <c r="O110" s="184">
        <f t="shared" si="50"/>
        <v>14.451000000000001</v>
      </c>
      <c r="P110" s="185">
        <f t="shared" si="51"/>
        <v>0</v>
      </c>
      <c r="Q110" s="186">
        <f t="shared" si="52"/>
        <v>76</v>
      </c>
      <c r="R110" s="187">
        <f t="shared" si="53"/>
        <v>25.844885421413675</v>
      </c>
      <c r="S110" s="159">
        <f t="shared" si="54"/>
        <v>9</v>
      </c>
      <c r="T110" s="159">
        <f t="shared" si="55"/>
        <v>865</v>
      </c>
      <c r="U110" t="s">
        <v>160</v>
      </c>
      <c r="V110" t="s">
        <v>239</v>
      </c>
      <c r="W110" t="s">
        <v>160</v>
      </c>
      <c r="X110" s="4" t="s">
        <v>239</v>
      </c>
      <c r="Y110" s="4" t="s">
        <v>998</v>
      </c>
      <c r="Z110" s="4" t="s">
        <v>709</v>
      </c>
      <c r="AA110" s="4" t="s">
        <v>49</v>
      </c>
      <c r="AB110" s="4">
        <v>514</v>
      </c>
      <c r="AC110" s="4">
        <v>5985.893</v>
      </c>
      <c r="AD110" s="4">
        <v>2972.8069999999998</v>
      </c>
      <c r="AE110" s="4">
        <v>2.0139999999999998</v>
      </c>
      <c r="AF110" s="4">
        <v>2.5</v>
      </c>
      <c r="AG110" s="4">
        <v>9.1709999999999994</v>
      </c>
      <c r="AH110" s="4">
        <v>356.23907100000002</v>
      </c>
      <c r="AI110" s="4">
        <v>3.475479</v>
      </c>
      <c r="AJ110" s="4">
        <v>121.155175</v>
      </c>
      <c r="AK110" s="4">
        <v>776</v>
      </c>
      <c r="AL110" s="4">
        <v>9</v>
      </c>
      <c r="AM110" s="4">
        <v>865</v>
      </c>
      <c r="AN110" s="4">
        <v>76</v>
      </c>
      <c r="AO110" s="4">
        <v>16.803021999999999</v>
      </c>
      <c r="AP110" s="4">
        <v>1045.4000000000001</v>
      </c>
      <c r="AQ110" s="4">
        <v>0</v>
      </c>
      <c r="AR110" s="4">
        <v>17</v>
      </c>
      <c r="AS110" s="4">
        <v>4876</v>
      </c>
      <c r="AT110" s="4">
        <v>0.15</v>
      </c>
      <c r="AU110" s="4">
        <v>14.451000000000001</v>
      </c>
      <c r="AV110" s="4">
        <v>52441</v>
      </c>
      <c r="AW110" s="4">
        <v>0</v>
      </c>
      <c r="AX110" s="4">
        <v>0.42</v>
      </c>
      <c r="AY110">
        <v>0.80559999999999987</v>
      </c>
      <c r="AZ110" t="s">
        <v>70</v>
      </c>
      <c r="BA110" t="s">
        <v>980</v>
      </c>
      <c r="BB110">
        <v>1</v>
      </c>
      <c r="BC110" t="s">
        <v>999</v>
      </c>
      <c r="BD110">
        <v>10</v>
      </c>
      <c r="BE110">
        <v>99081.239000000016</v>
      </c>
      <c r="BF110">
        <v>6.0413990180320606E-2</v>
      </c>
      <c r="BG110">
        <v>4.8669510489266272E-2</v>
      </c>
      <c r="BH110">
        <v>719527.946</v>
      </c>
      <c r="BI110">
        <v>8.3191945959524977E-3</v>
      </c>
      <c r="BJ110">
        <v>6.701943166499331E-3</v>
      </c>
      <c r="BK110">
        <v>1</v>
      </c>
      <c r="BL110" t="s">
        <v>710</v>
      </c>
      <c r="BM110" t="s">
        <v>711</v>
      </c>
      <c r="BN110" t="s">
        <v>710</v>
      </c>
    </row>
    <row r="111" spans="1:66">
      <c r="A111" s="157" t="str">
        <f t="shared" si="36"/>
        <v>삼환교통</v>
      </c>
      <c r="B111" s="157" t="str">
        <f t="shared" si="37"/>
        <v>79</v>
      </c>
      <c r="C111" s="158" t="str">
        <f t="shared" si="38"/>
        <v>70바3179</v>
      </c>
      <c r="D111" s="132" t="str">
        <f t="shared" si="39"/>
        <v>대형</v>
      </c>
      <c r="E111" s="128" t="str">
        <f t="shared" si="40"/>
        <v>B</v>
      </c>
      <c r="F111" s="178">
        <f t="shared" si="41"/>
        <v>0.94363636363636361</v>
      </c>
      <c r="G111" s="179">
        <f t="shared" si="42"/>
        <v>2.0760000000000001</v>
      </c>
      <c r="H111" s="180">
        <f t="shared" si="43"/>
        <v>2.2000000000000002</v>
      </c>
      <c r="I111" s="181">
        <f t="shared" si="44"/>
        <v>6511.2839999999997</v>
      </c>
      <c r="J111" s="182">
        <f t="shared" si="45"/>
        <v>2.7160851569830651E-2</v>
      </c>
      <c r="K111" s="182">
        <f t="shared" si="46"/>
        <v>0.3775331760315519</v>
      </c>
      <c r="L111" s="182">
        <f t="shared" si="47"/>
        <v>0.2025714129501954</v>
      </c>
      <c r="M111" s="183">
        <f t="shared" si="48"/>
        <v>12.260999999999999</v>
      </c>
      <c r="N111" s="184">
        <f t="shared" si="49"/>
        <v>0.184</v>
      </c>
      <c r="O111" s="184">
        <f t="shared" si="50"/>
        <v>19.611999999999998</v>
      </c>
      <c r="P111" s="185">
        <f t="shared" si="51"/>
        <v>0</v>
      </c>
      <c r="Q111" s="186">
        <f t="shared" si="52"/>
        <v>77</v>
      </c>
      <c r="R111" s="187">
        <f t="shared" si="53"/>
        <v>27.775280675717212</v>
      </c>
      <c r="S111" s="159">
        <f t="shared" si="54"/>
        <v>12</v>
      </c>
      <c r="T111" s="159">
        <f t="shared" si="55"/>
        <v>1277</v>
      </c>
      <c r="U111" t="s">
        <v>160</v>
      </c>
      <c r="V111" t="s">
        <v>239</v>
      </c>
      <c r="W111" t="s">
        <v>160</v>
      </c>
      <c r="X111" s="4" t="s">
        <v>239</v>
      </c>
      <c r="Y111" s="4" t="s">
        <v>1000</v>
      </c>
      <c r="Z111" s="4" t="s">
        <v>709</v>
      </c>
      <c r="AA111" s="4" t="s">
        <v>49</v>
      </c>
      <c r="AB111" s="4">
        <v>514</v>
      </c>
      <c r="AC111" s="4">
        <v>6511.2839999999997</v>
      </c>
      <c r="AD111" s="4">
        <v>3135.7919999999999</v>
      </c>
      <c r="AE111" s="4">
        <v>2.0760000000000001</v>
      </c>
      <c r="AF111" s="4">
        <v>2.2000000000000002</v>
      </c>
      <c r="AG111" s="4">
        <v>12.260999999999999</v>
      </c>
      <c r="AH111" s="4">
        <v>393.79295500000001</v>
      </c>
      <c r="AI111" s="4">
        <v>10.695752000000001</v>
      </c>
      <c r="AJ111" s="4">
        <v>148.669905</v>
      </c>
      <c r="AK111" s="4">
        <v>1319</v>
      </c>
      <c r="AL111" s="4">
        <v>12</v>
      </c>
      <c r="AM111" s="4">
        <v>1277</v>
      </c>
      <c r="AN111" s="4">
        <v>77</v>
      </c>
      <c r="AO111" s="4">
        <v>16.534790000000001</v>
      </c>
      <c r="AP111" s="4">
        <v>1116.3</v>
      </c>
      <c r="AQ111" s="4">
        <v>0</v>
      </c>
      <c r="AR111" s="4">
        <v>69</v>
      </c>
      <c r="AS111" s="4">
        <v>22457</v>
      </c>
      <c r="AT111" s="4">
        <v>0.184</v>
      </c>
      <c r="AU111" s="4">
        <v>19.611999999999998</v>
      </c>
      <c r="AV111" s="4">
        <v>54947</v>
      </c>
      <c r="AW111" s="4">
        <v>0</v>
      </c>
      <c r="AX111" s="4">
        <v>0.48</v>
      </c>
      <c r="AY111">
        <v>0.94363636363636361</v>
      </c>
      <c r="AZ111" t="s">
        <v>71</v>
      </c>
      <c r="BA111" t="s">
        <v>980</v>
      </c>
      <c r="BB111">
        <v>1</v>
      </c>
      <c r="BC111" t="s">
        <v>1001</v>
      </c>
      <c r="BD111">
        <v>10</v>
      </c>
      <c r="BE111">
        <v>99081.239000000016</v>
      </c>
      <c r="BF111">
        <v>6.571661866279245E-2</v>
      </c>
      <c r="BG111">
        <v>6.2012591065435059E-2</v>
      </c>
      <c r="BH111">
        <v>719527.946</v>
      </c>
      <c r="BI111">
        <v>9.0493830520378422E-3</v>
      </c>
      <c r="BJ111">
        <v>8.5393269163775275E-3</v>
      </c>
      <c r="BK111">
        <v>1</v>
      </c>
      <c r="BL111" t="s">
        <v>710</v>
      </c>
      <c r="BM111" t="s">
        <v>711</v>
      </c>
      <c r="BN111" t="s">
        <v>710</v>
      </c>
    </row>
    <row r="112" spans="1:66">
      <c r="A112" s="157" t="str">
        <f t="shared" si="36"/>
        <v>삼환교통</v>
      </c>
      <c r="B112" s="157" t="str">
        <f t="shared" si="37"/>
        <v>79</v>
      </c>
      <c r="C112" s="158" t="str">
        <f t="shared" si="38"/>
        <v>70바3190</v>
      </c>
      <c r="D112" s="132" t="str">
        <f t="shared" si="39"/>
        <v>대형</v>
      </c>
      <c r="E112" s="128" t="str">
        <f t="shared" si="40"/>
        <v>A</v>
      </c>
      <c r="F112" s="178">
        <f t="shared" si="41"/>
        <v>0.98040000000000005</v>
      </c>
      <c r="G112" s="179">
        <f t="shared" si="42"/>
        <v>2.4510000000000001</v>
      </c>
      <c r="H112" s="180">
        <f t="shared" si="43"/>
        <v>2.5</v>
      </c>
      <c r="I112" s="181">
        <f t="shared" si="44"/>
        <v>6506.9449999999997</v>
      </c>
      <c r="J112" s="182">
        <f t="shared" si="45"/>
        <v>1.6003665707012355E-2</v>
      </c>
      <c r="K112" s="182">
        <f t="shared" si="46"/>
        <v>0.33633095227423976</v>
      </c>
      <c r="L112" s="182">
        <f t="shared" si="47"/>
        <v>0.14738099061848534</v>
      </c>
      <c r="M112" s="183">
        <f t="shared" si="48"/>
        <v>7.8609999999999998</v>
      </c>
      <c r="N112" s="184">
        <f t="shared" si="49"/>
        <v>0.184</v>
      </c>
      <c r="O112" s="184">
        <f t="shared" si="50"/>
        <v>10.496</v>
      </c>
      <c r="P112" s="185">
        <f t="shared" si="51"/>
        <v>0.18666666666666665</v>
      </c>
      <c r="Q112" s="186">
        <f t="shared" si="52"/>
        <v>87</v>
      </c>
      <c r="R112" s="187">
        <f t="shared" si="53"/>
        <v>26.982810680539441</v>
      </c>
      <c r="S112" s="159">
        <f t="shared" si="54"/>
        <v>12</v>
      </c>
      <c r="T112" s="159">
        <f t="shared" si="55"/>
        <v>683</v>
      </c>
      <c r="U112" t="s">
        <v>160</v>
      </c>
      <c r="V112" t="s">
        <v>239</v>
      </c>
      <c r="W112" t="s">
        <v>160</v>
      </c>
      <c r="X112" s="4" t="s">
        <v>239</v>
      </c>
      <c r="Y112" s="4" t="s">
        <v>1002</v>
      </c>
      <c r="Z112" s="4" t="s">
        <v>709</v>
      </c>
      <c r="AA112" s="4" t="s">
        <v>49</v>
      </c>
      <c r="AB112" s="4">
        <v>514</v>
      </c>
      <c r="AC112" s="4">
        <v>6506.9449999999997</v>
      </c>
      <c r="AD112" s="4">
        <v>2654.3809999999999</v>
      </c>
      <c r="AE112" s="4">
        <v>2.4510000000000001</v>
      </c>
      <c r="AF112" s="4">
        <v>2.5</v>
      </c>
      <c r="AG112" s="4">
        <v>7.8609999999999998</v>
      </c>
      <c r="AH112" s="4">
        <v>372.33963199999999</v>
      </c>
      <c r="AI112" s="4">
        <v>5.958799</v>
      </c>
      <c r="AJ112" s="4">
        <v>125.229343</v>
      </c>
      <c r="AK112" s="4">
        <v>959</v>
      </c>
      <c r="AL112" s="4">
        <v>12</v>
      </c>
      <c r="AM112" s="4">
        <v>683</v>
      </c>
      <c r="AN112" s="4">
        <v>87</v>
      </c>
      <c r="AO112" s="4">
        <v>17.475832</v>
      </c>
      <c r="AP112" s="4">
        <v>1584.5</v>
      </c>
      <c r="AQ112" s="4">
        <v>11.2</v>
      </c>
      <c r="AR112" s="4">
        <v>24</v>
      </c>
      <c r="AS112" s="4">
        <v>4695</v>
      </c>
      <c r="AT112" s="4">
        <v>0.184</v>
      </c>
      <c r="AU112" s="4">
        <v>10.496</v>
      </c>
      <c r="AV112" s="4">
        <v>50308</v>
      </c>
      <c r="AW112" s="4">
        <v>0</v>
      </c>
      <c r="AX112" s="4">
        <v>0.45</v>
      </c>
      <c r="AY112">
        <v>0.98040000000000005</v>
      </c>
      <c r="AZ112" t="s">
        <v>69</v>
      </c>
      <c r="BA112" t="s">
        <v>980</v>
      </c>
      <c r="BB112">
        <v>2</v>
      </c>
      <c r="BC112" t="s">
        <v>1003</v>
      </c>
      <c r="BD112">
        <v>10</v>
      </c>
      <c r="BE112">
        <v>99081.239000000016</v>
      </c>
      <c r="BF112">
        <v>6.5672826315787178E-2</v>
      </c>
      <c r="BG112">
        <v>6.4385638919997754E-2</v>
      </c>
      <c r="BH112">
        <v>719527.946</v>
      </c>
      <c r="BI112">
        <v>9.0433527094721071E-3</v>
      </c>
      <c r="BJ112">
        <v>8.8661029963664536E-3</v>
      </c>
      <c r="BK112">
        <v>1</v>
      </c>
      <c r="BL112" t="s">
        <v>710</v>
      </c>
      <c r="BM112" t="s">
        <v>711</v>
      </c>
      <c r="BN112" t="s">
        <v>710</v>
      </c>
    </row>
    <row r="113" spans="1:66">
      <c r="A113" s="157" t="str">
        <f t="shared" ref="A113:A128" si="56">W113</f>
        <v>삼환교통</v>
      </c>
      <c r="B113" s="157" t="str">
        <f t="shared" ref="B113:B128" si="57">V113</f>
        <v>79</v>
      </c>
      <c r="C113" s="158" t="str">
        <f t="shared" ref="C113:C128" si="58">Y113</f>
        <v>70바3194</v>
      </c>
      <c r="D113" s="132" t="str">
        <f t="shared" ref="D113:D128" si="59">Z113</f>
        <v>대형</v>
      </c>
      <c r="E113" s="128" t="str">
        <f t="shared" ref="E113:E128" si="60">AZ113</f>
        <v>B</v>
      </c>
      <c r="F113" s="178">
        <f t="shared" ref="F113:F128" si="61">G113/H113</f>
        <v>0.93521739130434778</v>
      </c>
      <c r="G113" s="179">
        <f t="shared" ref="G113:G128" si="62">AE113</f>
        <v>2.1509999999999998</v>
      </c>
      <c r="H113" s="180">
        <f t="shared" ref="H113:H128" si="63">AF113</f>
        <v>2.2999999999999998</v>
      </c>
      <c r="I113" s="181">
        <f t="shared" ref="I113:I128" si="64">AC113</f>
        <v>6680.759</v>
      </c>
      <c r="J113" s="182">
        <f t="shared" ref="J113:J128" si="65">AI113/AH113</f>
        <v>1.4898411582358105E-2</v>
      </c>
      <c r="K113" s="182">
        <f t="shared" ref="K113:K128" si="66">AJ113/AH113</f>
        <v>0.35753472105105932</v>
      </c>
      <c r="L113" s="182">
        <f t="shared" ref="L113:L128" si="67">AK113/AC113</f>
        <v>0.15267726316725391</v>
      </c>
      <c r="M113" s="183">
        <f t="shared" ref="M113:M128" si="68">AG113</f>
        <v>9.7360000000000007</v>
      </c>
      <c r="N113" s="184">
        <f t="shared" ref="N113:N128" si="69">IF(AW113=0,AT113,"속도계이상")</f>
        <v>0.105</v>
      </c>
      <c r="O113" s="184">
        <f t="shared" ref="O113:O128" si="70">IF(AW113=0,AU113,"속도계이상")</f>
        <v>9.5950000000000006</v>
      </c>
      <c r="P113" s="185">
        <f t="shared" ref="P113:P128" si="71">AQ113/60</f>
        <v>0</v>
      </c>
      <c r="Q113" s="186">
        <f t="shared" ref="Q113:Q128" si="72">AN113</f>
        <v>77</v>
      </c>
      <c r="R113" s="187">
        <f t="shared" ref="R113:R128" si="73">AC113/(AH113-AI113-AJ113)</f>
        <v>26.664718128276011</v>
      </c>
      <c r="S113" s="159">
        <f t="shared" ref="S113:S128" si="74">IF(AW113=0,AL113,"속도계이상")</f>
        <v>7</v>
      </c>
      <c r="T113" s="159">
        <f t="shared" ref="T113:T128" si="75">IF(AW113=0,AM113,"속도계이상")</f>
        <v>641</v>
      </c>
      <c r="U113" t="s">
        <v>160</v>
      </c>
      <c r="V113" t="s">
        <v>239</v>
      </c>
      <c r="W113" t="s">
        <v>160</v>
      </c>
      <c r="X113" s="4" t="s">
        <v>239</v>
      </c>
      <c r="Y113" s="4" t="s">
        <v>1004</v>
      </c>
      <c r="Z113" s="4" t="s">
        <v>709</v>
      </c>
      <c r="AA113" s="4" t="s">
        <v>49</v>
      </c>
      <c r="AB113" s="4">
        <v>514</v>
      </c>
      <c r="AC113" s="4">
        <v>6680.759</v>
      </c>
      <c r="AD113" s="4">
        <v>3105.413</v>
      </c>
      <c r="AE113" s="4">
        <v>2.1509999999999998</v>
      </c>
      <c r="AF113" s="4">
        <v>2.2999999999999998</v>
      </c>
      <c r="AG113" s="4">
        <v>9.7360000000000007</v>
      </c>
      <c r="AH113" s="4">
        <v>399.23517800000002</v>
      </c>
      <c r="AI113" s="4">
        <v>5.9479699999999998</v>
      </c>
      <c r="AJ113" s="4">
        <v>142.74043800000001</v>
      </c>
      <c r="AK113" s="4">
        <v>1020</v>
      </c>
      <c r="AL113" s="4">
        <v>7</v>
      </c>
      <c r="AM113" s="4">
        <v>641</v>
      </c>
      <c r="AN113" s="4">
        <v>77</v>
      </c>
      <c r="AO113" s="4">
        <v>16.733892999999998</v>
      </c>
      <c r="AP113" s="4">
        <v>1671.9</v>
      </c>
      <c r="AQ113" s="4">
        <v>0</v>
      </c>
      <c r="AR113" s="4">
        <v>33</v>
      </c>
      <c r="AS113" s="4">
        <v>5373</v>
      </c>
      <c r="AT113" s="4">
        <v>0.105</v>
      </c>
      <c r="AU113" s="4">
        <v>9.5950000000000006</v>
      </c>
      <c r="AV113" s="4">
        <v>57340</v>
      </c>
      <c r="AW113" s="4">
        <v>0</v>
      </c>
      <c r="AX113" s="4">
        <v>0.45</v>
      </c>
      <c r="AY113">
        <v>0.93521739130434778</v>
      </c>
      <c r="AZ113" t="s">
        <v>71</v>
      </c>
      <c r="BA113" t="s">
        <v>980</v>
      </c>
      <c r="BB113">
        <v>2</v>
      </c>
      <c r="BC113" t="s">
        <v>1005</v>
      </c>
      <c r="BD113">
        <v>12</v>
      </c>
      <c r="BE113">
        <v>99081.239000000016</v>
      </c>
      <c r="BF113">
        <v>6.7427083748922423E-2</v>
      </c>
      <c r="BG113">
        <v>6.3058981366927017E-2</v>
      </c>
      <c r="BH113">
        <v>719527.946</v>
      </c>
      <c r="BI113">
        <v>9.2849194213229357E-3</v>
      </c>
      <c r="BJ113">
        <v>8.6834181196807098E-3</v>
      </c>
      <c r="BK113">
        <v>1</v>
      </c>
      <c r="BL113" t="s">
        <v>710</v>
      </c>
      <c r="BM113" t="s">
        <v>711</v>
      </c>
      <c r="BN113" t="s">
        <v>710</v>
      </c>
    </row>
    <row r="114" spans="1:66">
      <c r="A114" s="157" t="str">
        <f t="shared" si="56"/>
        <v>삼환교통</v>
      </c>
      <c r="B114" s="157" t="str">
        <f t="shared" si="57"/>
        <v>79</v>
      </c>
      <c r="C114" s="158" t="str">
        <f t="shared" si="58"/>
        <v>70바3196</v>
      </c>
      <c r="D114" s="132" t="str">
        <f t="shared" si="59"/>
        <v>대형</v>
      </c>
      <c r="E114" s="128" t="str">
        <f t="shared" si="60"/>
        <v>A</v>
      </c>
      <c r="F114" s="178">
        <f t="shared" si="61"/>
        <v>0.97250000000000003</v>
      </c>
      <c r="G114" s="179">
        <f t="shared" si="62"/>
        <v>2.3340000000000001</v>
      </c>
      <c r="H114" s="180">
        <f t="shared" si="63"/>
        <v>2.4</v>
      </c>
      <c r="I114" s="181">
        <f t="shared" si="64"/>
        <v>6837.55</v>
      </c>
      <c r="J114" s="182">
        <f t="shared" si="65"/>
        <v>3.0283887359190773E-2</v>
      </c>
      <c r="K114" s="182">
        <f t="shared" si="66"/>
        <v>0.33700873416266341</v>
      </c>
      <c r="L114" s="182">
        <f t="shared" si="67"/>
        <v>0.20182667768425824</v>
      </c>
      <c r="M114" s="183">
        <f t="shared" si="68"/>
        <v>8.5730000000000004</v>
      </c>
      <c r="N114" s="184">
        <f t="shared" si="69"/>
        <v>8.7999999999999995E-2</v>
      </c>
      <c r="O114" s="184">
        <f t="shared" si="70"/>
        <v>16.891999999999999</v>
      </c>
      <c r="P114" s="185">
        <f t="shared" si="71"/>
        <v>0</v>
      </c>
      <c r="Q114" s="186">
        <f t="shared" si="72"/>
        <v>81</v>
      </c>
      <c r="R114" s="187">
        <f t="shared" si="73"/>
        <v>26.921449109173107</v>
      </c>
      <c r="S114" s="159">
        <f t="shared" si="74"/>
        <v>6</v>
      </c>
      <c r="T114" s="159">
        <f t="shared" si="75"/>
        <v>1155</v>
      </c>
      <c r="U114" t="s">
        <v>160</v>
      </c>
      <c r="V114" t="s">
        <v>239</v>
      </c>
      <c r="W114" t="s">
        <v>160</v>
      </c>
      <c r="X114" s="4" t="s">
        <v>239</v>
      </c>
      <c r="Y114" s="4" t="s">
        <v>1006</v>
      </c>
      <c r="Z114" s="4" t="s">
        <v>709</v>
      </c>
      <c r="AA114" s="4" t="s">
        <v>49</v>
      </c>
      <c r="AB114" s="4">
        <v>514</v>
      </c>
      <c r="AC114" s="4">
        <v>6837.55</v>
      </c>
      <c r="AD114" s="4">
        <v>2929.2629999999999</v>
      </c>
      <c r="AE114" s="4">
        <v>2.3340000000000001</v>
      </c>
      <c r="AF114" s="4">
        <v>2.4</v>
      </c>
      <c r="AG114" s="4">
        <v>8.5730000000000004</v>
      </c>
      <c r="AH114" s="4">
        <v>401.420163</v>
      </c>
      <c r="AI114" s="4">
        <v>12.156563</v>
      </c>
      <c r="AJ114" s="4">
        <v>135.28210100000001</v>
      </c>
      <c r="AK114" s="4">
        <v>1380</v>
      </c>
      <c r="AL114" s="4">
        <v>6</v>
      </c>
      <c r="AM114" s="4">
        <v>1155</v>
      </c>
      <c r="AN114" s="4">
        <v>81</v>
      </c>
      <c r="AO114" s="4">
        <v>17.033398999999999</v>
      </c>
      <c r="AP114" s="4">
        <v>1342.8</v>
      </c>
      <c r="AQ114" s="4">
        <v>0</v>
      </c>
      <c r="AR114" s="4">
        <v>41</v>
      </c>
      <c r="AS114" s="4">
        <v>11836</v>
      </c>
      <c r="AT114" s="4">
        <v>8.7999999999999995E-2</v>
      </c>
      <c r="AU114" s="4">
        <v>16.891999999999999</v>
      </c>
      <c r="AV114" s="4">
        <v>56170</v>
      </c>
      <c r="AW114" s="4">
        <v>0</v>
      </c>
      <c r="AX114" s="4">
        <v>0.45</v>
      </c>
      <c r="AY114">
        <v>0.97250000000000003</v>
      </c>
      <c r="AZ114" t="s">
        <v>69</v>
      </c>
      <c r="BA114" t="s">
        <v>980</v>
      </c>
      <c r="BB114">
        <v>4</v>
      </c>
      <c r="BC114" t="s">
        <v>1007</v>
      </c>
      <c r="BD114">
        <v>8</v>
      </c>
      <c r="BE114">
        <v>99081.239000000016</v>
      </c>
      <c r="BF114">
        <v>6.9009532672476961E-2</v>
      </c>
      <c r="BG114">
        <v>6.7111770523983844E-2</v>
      </c>
      <c r="BH114">
        <v>719527.946</v>
      </c>
      <c r="BI114">
        <v>9.5028275663388891E-3</v>
      </c>
      <c r="BJ114">
        <v>9.2414998082645701E-3</v>
      </c>
      <c r="BK114">
        <v>1</v>
      </c>
      <c r="BL114" t="s">
        <v>710</v>
      </c>
      <c r="BM114" t="s">
        <v>711</v>
      </c>
      <c r="BN114" t="s">
        <v>710</v>
      </c>
    </row>
    <row r="115" spans="1:66">
      <c r="A115" s="157" t="str">
        <f t="shared" si="56"/>
        <v>삼환교통</v>
      </c>
      <c r="B115" s="157" t="str">
        <f t="shared" si="57"/>
        <v>79</v>
      </c>
      <c r="C115" s="158" t="str">
        <f t="shared" si="58"/>
        <v>70바3198</v>
      </c>
      <c r="D115" s="132" t="str">
        <f t="shared" si="59"/>
        <v>대형</v>
      </c>
      <c r="E115" s="128" t="str">
        <f t="shared" si="60"/>
        <v>S</v>
      </c>
      <c r="F115" s="178">
        <f t="shared" si="61"/>
        <v>1.0121739130434784</v>
      </c>
      <c r="G115" s="179">
        <f t="shared" si="62"/>
        <v>2.3279999999999998</v>
      </c>
      <c r="H115" s="180">
        <f t="shared" si="63"/>
        <v>2.2999999999999998</v>
      </c>
      <c r="I115" s="181">
        <f t="shared" si="64"/>
        <v>6268.335</v>
      </c>
      <c r="J115" s="182">
        <f t="shared" si="65"/>
        <v>1.7412490863940523E-2</v>
      </c>
      <c r="K115" s="182">
        <f t="shared" si="66"/>
        <v>0.34228801745444837</v>
      </c>
      <c r="L115" s="182">
        <f t="shared" si="67"/>
        <v>0.22334479570731303</v>
      </c>
      <c r="M115" s="183">
        <f t="shared" si="68"/>
        <v>8.9559999999999995</v>
      </c>
      <c r="N115" s="184">
        <f t="shared" si="69"/>
        <v>6.4000000000000001E-2</v>
      </c>
      <c r="O115" s="184">
        <f t="shared" si="70"/>
        <v>10.066000000000001</v>
      </c>
      <c r="P115" s="185">
        <f t="shared" si="71"/>
        <v>0</v>
      </c>
      <c r="Q115" s="186">
        <f t="shared" si="72"/>
        <v>80</v>
      </c>
      <c r="R115" s="187">
        <f t="shared" si="73"/>
        <v>26.92036497769358</v>
      </c>
      <c r="S115" s="159">
        <f t="shared" si="74"/>
        <v>4</v>
      </c>
      <c r="T115" s="159">
        <f t="shared" si="75"/>
        <v>631</v>
      </c>
      <c r="U115" t="s">
        <v>160</v>
      </c>
      <c r="V115" t="s">
        <v>239</v>
      </c>
      <c r="W115" t="s">
        <v>160</v>
      </c>
      <c r="X115" s="4" t="s">
        <v>239</v>
      </c>
      <c r="Y115" s="4" t="s">
        <v>1008</v>
      </c>
      <c r="Z115" s="4" t="s">
        <v>709</v>
      </c>
      <c r="AA115" s="4" t="s">
        <v>49</v>
      </c>
      <c r="AB115" s="4">
        <v>514</v>
      </c>
      <c r="AC115" s="4">
        <v>6268.335</v>
      </c>
      <c r="AD115" s="4">
        <v>2692.252</v>
      </c>
      <c r="AE115" s="4">
        <v>2.3279999999999998</v>
      </c>
      <c r="AF115" s="4">
        <v>2.2999999999999998</v>
      </c>
      <c r="AG115" s="4">
        <v>8.9559999999999995</v>
      </c>
      <c r="AH115" s="4">
        <v>363.653773</v>
      </c>
      <c r="AI115" s="4">
        <v>6.3321180000000004</v>
      </c>
      <c r="AJ115" s="4">
        <v>124.474329</v>
      </c>
      <c r="AK115" s="4">
        <v>1400</v>
      </c>
      <c r="AL115" s="4">
        <v>4</v>
      </c>
      <c r="AM115" s="4">
        <v>631</v>
      </c>
      <c r="AN115" s="4">
        <v>80</v>
      </c>
      <c r="AO115" s="4">
        <v>17.237096000000001</v>
      </c>
      <c r="AP115" s="4">
        <v>1747.6</v>
      </c>
      <c r="AQ115" s="4">
        <v>0</v>
      </c>
      <c r="AR115" s="4">
        <v>18</v>
      </c>
      <c r="AS115" s="4">
        <v>3986</v>
      </c>
      <c r="AT115" s="4">
        <v>6.4000000000000001E-2</v>
      </c>
      <c r="AU115" s="4">
        <v>10.066000000000001</v>
      </c>
      <c r="AV115" s="4">
        <v>54761</v>
      </c>
      <c r="AW115" s="4">
        <v>0</v>
      </c>
      <c r="AX115" s="4">
        <v>0.46</v>
      </c>
      <c r="AY115">
        <v>1.0121739130434784</v>
      </c>
      <c r="AZ115" t="s">
        <v>74</v>
      </c>
      <c r="BA115" t="s">
        <v>980</v>
      </c>
      <c r="BB115">
        <v>3</v>
      </c>
      <c r="BC115" t="s">
        <v>1009</v>
      </c>
      <c r="BD115">
        <v>6</v>
      </c>
      <c r="BE115">
        <v>99081.239000000016</v>
      </c>
      <c r="BF115">
        <v>6.3264600475979108E-2</v>
      </c>
      <c r="BG115">
        <v>6.4034778220904073E-2</v>
      </c>
      <c r="BH115">
        <v>719527.946</v>
      </c>
      <c r="BI115">
        <v>8.7117325113596072E-3</v>
      </c>
      <c r="BJ115">
        <v>8.8177883854109428E-3</v>
      </c>
      <c r="BK115">
        <v>1</v>
      </c>
      <c r="BL115" t="s">
        <v>710</v>
      </c>
      <c r="BM115" t="s">
        <v>711</v>
      </c>
      <c r="BN115" t="s">
        <v>710</v>
      </c>
    </row>
    <row r="116" spans="1:66">
      <c r="A116" s="157" t="str">
        <f t="shared" si="56"/>
        <v>삼환교통</v>
      </c>
      <c r="B116" s="157" t="str">
        <f t="shared" si="57"/>
        <v>급행99</v>
      </c>
      <c r="C116" s="158" t="str">
        <f t="shared" si="58"/>
        <v>70바3117</v>
      </c>
      <c r="D116" s="132" t="str">
        <f t="shared" si="59"/>
        <v>대형</v>
      </c>
      <c r="E116" s="128" t="str">
        <f t="shared" si="60"/>
        <v>A</v>
      </c>
      <c r="F116" s="178">
        <f t="shared" si="61"/>
        <v>0.98866666666666669</v>
      </c>
      <c r="G116" s="179">
        <f t="shared" si="62"/>
        <v>2.9660000000000002</v>
      </c>
      <c r="H116" s="180">
        <f t="shared" si="63"/>
        <v>3</v>
      </c>
      <c r="I116" s="181">
        <f t="shared" si="64"/>
        <v>7748.2780000000002</v>
      </c>
      <c r="J116" s="182">
        <f t="shared" si="65"/>
        <v>2.269012583828197E-2</v>
      </c>
      <c r="K116" s="182">
        <f t="shared" si="66"/>
        <v>0.32272400229234655</v>
      </c>
      <c r="L116" s="182">
        <f t="shared" si="67"/>
        <v>0.16687578840098405</v>
      </c>
      <c r="M116" s="183">
        <f t="shared" si="68"/>
        <v>7.7690000000000001</v>
      </c>
      <c r="N116" s="184">
        <f t="shared" si="69"/>
        <v>1.2999999999999999E-2</v>
      </c>
      <c r="O116" s="184">
        <f t="shared" si="70"/>
        <v>3.2519999999999998</v>
      </c>
      <c r="P116" s="185">
        <f t="shared" si="71"/>
        <v>0</v>
      </c>
      <c r="Q116" s="186">
        <f t="shared" si="72"/>
        <v>71</v>
      </c>
      <c r="R116" s="187">
        <f t="shared" si="73"/>
        <v>27.043124256973364</v>
      </c>
      <c r="S116" s="159">
        <f t="shared" si="74"/>
        <v>1</v>
      </c>
      <c r="T116" s="159">
        <f t="shared" si="75"/>
        <v>252</v>
      </c>
      <c r="U116" t="s">
        <v>160</v>
      </c>
      <c r="V116" t="s">
        <v>240</v>
      </c>
      <c r="W116" t="s">
        <v>160</v>
      </c>
      <c r="X116" s="4" t="s">
        <v>240</v>
      </c>
      <c r="Y116" s="4" t="s">
        <v>1010</v>
      </c>
      <c r="Z116" s="4" t="s">
        <v>709</v>
      </c>
      <c r="AA116" s="4" t="s">
        <v>49</v>
      </c>
      <c r="AB116" s="4">
        <v>514</v>
      </c>
      <c r="AC116" s="4">
        <v>7748.2780000000002</v>
      </c>
      <c r="AD116" s="4">
        <v>2611.9639999999999</v>
      </c>
      <c r="AE116" s="4">
        <v>2.9660000000000002</v>
      </c>
      <c r="AF116" s="4">
        <v>3</v>
      </c>
      <c r="AG116" s="4">
        <v>7.7690000000000001</v>
      </c>
      <c r="AH116" s="4">
        <v>437.705197</v>
      </c>
      <c r="AI116" s="4">
        <v>9.9315859999999994</v>
      </c>
      <c r="AJ116" s="4">
        <v>141.25797299999999</v>
      </c>
      <c r="AK116" s="4">
        <v>1293</v>
      </c>
      <c r="AL116" s="4">
        <v>1</v>
      </c>
      <c r="AM116" s="4">
        <v>252</v>
      </c>
      <c r="AN116" s="4">
        <v>71</v>
      </c>
      <c r="AO116" s="4">
        <v>17.702047</v>
      </c>
      <c r="AP116" s="4">
        <v>487.2</v>
      </c>
      <c r="AQ116" s="4">
        <v>0</v>
      </c>
      <c r="AR116" s="4">
        <v>69</v>
      </c>
      <c r="AS116" s="4">
        <v>23352</v>
      </c>
      <c r="AT116" s="4">
        <v>1.2999999999999999E-2</v>
      </c>
      <c r="AU116" s="4">
        <v>3.2519999999999998</v>
      </c>
      <c r="AV116" s="4">
        <v>68699</v>
      </c>
      <c r="AW116" s="4">
        <v>0</v>
      </c>
      <c r="AX116" s="4">
        <v>0.54</v>
      </c>
      <c r="AY116">
        <v>0.98866666666666669</v>
      </c>
      <c r="AZ116" t="s">
        <v>69</v>
      </c>
      <c r="BA116" t="s">
        <v>1011</v>
      </c>
      <c r="BB116">
        <v>3</v>
      </c>
      <c r="BC116" t="s">
        <v>1012</v>
      </c>
      <c r="BD116">
        <v>12</v>
      </c>
      <c r="BE116">
        <v>66580.095000000001</v>
      </c>
      <c r="BF116">
        <v>0.11637529204486717</v>
      </c>
      <c r="BG116">
        <v>0.11505637206835868</v>
      </c>
      <c r="BH116">
        <v>719527.946</v>
      </c>
      <c r="BI116">
        <v>1.0768557417504394E-2</v>
      </c>
      <c r="BJ116">
        <v>1.0646513766772678E-2</v>
      </c>
      <c r="BK116">
        <v>1</v>
      </c>
      <c r="BL116" t="s">
        <v>710</v>
      </c>
      <c r="BM116" t="s">
        <v>711</v>
      </c>
      <c r="BN116" t="s">
        <v>710</v>
      </c>
    </row>
    <row r="117" spans="1:66">
      <c r="A117" s="157" t="str">
        <f t="shared" si="56"/>
        <v>삼환교통</v>
      </c>
      <c r="B117" s="157" t="str">
        <f t="shared" si="57"/>
        <v>급행99</v>
      </c>
      <c r="C117" s="158" t="str">
        <f t="shared" si="58"/>
        <v>70바3123</v>
      </c>
      <c r="D117" s="132" t="str">
        <f t="shared" si="59"/>
        <v>대형</v>
      </c>
      <c r="E117" s="128" t="str">
        <f t="shared" si="60"/>
        <v>A</v>
      </c>
      <c r="F117" s="178">
        <f t="shared" si="61"/>
        <v>0.96064516129032262</v>
      </c>
      <c r="G117" s="179">
        <f t="shared" si="62"/>
        <v>2.9780000000000002</v>
      </c>
      <c r="H117" s="180">
        <f t="shared" si="63"/>
        <v>3.1</v>
      </c>
      <c r="I117" s="181">
        <f t="shared" si="64"/>
        <v>6837.0209999999997</v>
      </c>
      <c r="J117" s="182">
        <f t="shared" si="65"/>
        <v>1.5306534617489291E-2</v>
      </c>
      <c r="K117" s="182">
        <f t="shared" si="66"/>
        <v>0.32197281499759189</v>
      </c>
      <c r="L117" s="182">
        <f t="shared" si="67"/>
        <v>0.22012511004427221</v>
      </c>
      <c r="M117" s="183">
        <f t="shared" si="68"/>
        <v>8.9329999999999998</v>
      </c>
      <c r="N117" s="184">
        <f t="shared" si="69"/>
        <v>7.2999999999999995E-2</v>
      </c>
      <c r="O117" s="184">
        <f t="shared" si="70"/>
        <v>5.5140000000000002</v>
      </c>
      <c r="P117" s="185">
        <f t="shared" si="71"/>
        <v>0</v>
      </c>
      <c r="Q117" s="186">
        <f t="shared" si="72"/>
        <v>71</v>
      </c>
      <c r="R117" s="187">
        <f t="shared" si="73"/>
        <v>27.268239431827837</v>
      </c>
      <c r="S117" s="159">
        <f t="shared" si="74"/>
        <v>5</v>
      </c>
      <c r="T117" s="159">
        <f t="shared" si="75"/>
        <v>377</v>
      </c>
      <c r="U117" t="s">
        <v>160</v>
      </c>
      <c r="V117" t="s">
        <v>240</v>
      </c>
      <c r="W117" t="s">
        <v>160</v>
      </c>
      <c r="X117" s="4" t="s">
        <v>240</v>
      </c>
      <c r="Y117" s="4" t="s">
        <v>1013</v>
      </c>
      <c r="Z117" s="4" t="s">
        <v>709</v>
      </c>
      <c r="AA117" s="4" t="s">
        <v>49</v>
      </c>
      <c r="AB117" s="4">
        <v>514</v>
      </c>
      <c r="AC117" s="4">
        <v>6837.0209999999997</v>
      </c>
      <c r="AD117" s="4">
        <v>2296.0509999999999</v>
      </c>
      <c r="AE117" s="4">
        <v>2.9780000000000002</v>
      </c>
      <c r="AF117" s="4">
        <v>3.1</v>
      </c>
      <c r="AG117" s="4">
        <v>8.9329999999999998</v>
      </c>
      <c r="AH117" s="4">
        <v>378.33743199999998</v>
      </c>
      <c r="AI117" s="4">
        <v>5.7910349999999999</v>
      </c>
      <c r="AJ117" s="4">
        <v>121.814368</v>
      </c>
      <c r="AK117" s="4">
        <v>1505</v>
      </c>
      <c r="AL117" s="4">
        <v>5</v>
      </c>
      <c r="AM117" s="4">
        <v>377</v>
      </c>
      <c r="AN117" s="4">
        <v>71</v>
      </c>
      <c r="AO117" s="4">
        <v>18.071224999999998</v>
      </c>
      <c r="AP117" s="4">
        <v>322</v>
      </c>
      <c r="AQ117" s="4">
        <v>0</v>
      </c>
      <c r="AR117" s="4">
        <v>9</v>
      </c>
      <c r="AS117" s="4">
        <v>1237</v>
      </c>
      <c r="AT117" s="4">
        <v>7.2999999999999995E-2</v>
      </c>
      <c r="AU117" s="4">
        <v>5.5140000000000002</v>
      </c>
      <c r="AV117" s="4">
        <v>58240</v>
      </c>
      <c r="AW117" s="4">
        <v>0</v>
      </c>
      <c r="AX117" s="4">
        <v>0.57999999999999996</v>
      </c>
      <c r="AY117">
        <v>0.96064516129032262</v>
      </c>
      <c r="AZ117" t="s">
        <v>69</v>
      </c>
      <c r="BA117" t="s">
        <v>1011</v>
      </c>
      <c r="BB117">
        <v>5</v>
      </c>
      <c r="BC117" t="s">
        <v>1014</v>
      </c>
      <c r="BD117">
        <v>8</v>
      </c>
      <c r="BE117">
        <v>66580.095000000001</v>
      </c>
      <c r="BF117">
        <v>0.10268866393176519</v>
      </c>
      <c r="BG117">
        <v>9.8647368125418314E-2</v>
      </c>
      <c r="BH117">
        <v>719527.946</v>
      </c>
      <c r="BI117">
        <v>9.5020923620942992E-3</v>
      </c>
      <c r="BJ117">
        <v>9.1281390497796201E-3</v>
      </c>
      <c r="BK117">
        <v>1</v>
      </c>
      <c r="BL117" t="s">
        <v>710</v>
      </c>
      <c r="BM117" t="s">
        <v>711</v>
      </c>
      <c r="BN117" t="s">
        <v>710</v>
      </c>
    </row>
    <row r="118" spans="1:66">
      <c r="A118" s="157" t="str">
        <f t="shared" si="56"/>
        <v>삼환교통</v>
      </c>
      <c r="B118" s="157" t="str">
        <f t="shared" si="57"/>
        <v>급행99</v>
      </c>
      <c r="C118" s="158" t="str">
        <f t="shared" si="58"/>
        <v>70바3124</v>
      </c>
      <c r="D118" s="132" t="str">
        <f t="shared" si="59"/>
        <v>대형</v>
      </c>
      <c r="E118" s="128" t="str">
        <f t="shared" si="60"/>
        <v>A</v>
      </c>
      <c r="F118" s="178">
        <f t="shared" si="61"/>
        <v>0.99931034482758629</v>
      </c>
      <c r="G118" s="179">
        <f t="shared" si="62"/>
        <v>2.8980000000000001</v>
      </c>
      <c r="H118" s="180">
        <f t="shared" si="63"/>
        <v>2.9</v>
      </c>
      <c r="I118" s="181">
        <f t="shared" si="64"/>
        <v>7433.0730000000003</v>
      </c>
      <c r="J118" s="182">
        <f t="shared" si="65"/>
        <v>1.6151032260327981E-2</v>
      </c>
      <c r="K118" s="182">
        <f t="shared" si="66"/>
        <v>0.2958467080264498</v>
      </c>
      <c r="L118" s="182">
        <f t="shared" si="67"/>
        <v>0.21538870935345314</v>
      </c>
      <c r="M118" s="183">
        <f t="shared" si="68"/>
        <v>9.7970000000000006</v>
      </c>
      <c r="N118" s="184">
        <f t="shared" si="69"/>
        <v>1.2999999999999999E-2</v>
      </c>
      <c r="O118" s="184">
        <f t="shared" si="70"/>
        <v>9.4710000000000001</v>
      </c>
      <c r="P118" s="185">
        <f t="shared" si="71"/>
        <v>0</v>
      </c>
      <c r="Q118" s="186">
        <f t="shared" si="72"/>
        <v>70</v>
      </c>
      <c r="R118" s="187">
        <f t="shared" si="73"/>
        <v>27.496510783278012</v>
      </c>
      <c r="S118" s="159">
        <f t="shared" si="74"/>
        <v>1</v>
      </c>
      <c r="T118" s="159">
        <f t="shared" si="75"/>
        <v>704</v>
      </c>
      <c r="U118" t="s">
        <v>160</v>
      </c>
      <c r="V118" t="s">
        <v>240</v>
      </c>
      <c r="W118" t="s">
        <v>160</v>
      </c>
      <c r="X118" s="4" t="s">
        <v>240</v>
      </c>
      <c r="Y118" s="4" t="s">
        <v>1015</v>
      </c>
      <c r="Z118" s="4" t="s">
        <v>709</v>
      </c>
      <c r="AA118" s="4" t="s">
        <v>49</v>
      </c>
      <c r="AB118" s="4">
        <v>514</v>
      </c>
      <c r="AC118" s="4">
        <v>7433.0730000000003</v>
      </c>
      <c r="AD118" s="4">
        <v>2565.3209999999999</v>
      </c>
      <c r="AE118" s="4">
        <v>2.8980000000000001</v>
      </c>
      <c r="AF118" s="4">
        <v>2.9</v>
      </c>
      <c r="AG118" s="4">
        <v>9.7970000000000006</v>
      </c>
      <c r="AH118" s="4">
        <v>392.91711500000002</v>
      </c>
      <c r="AI118" s="4">
        <v>6.3460169999999998</v>
      </c>
      <c r="AJ118" s="4">
        <v>116.243235</v>
      </c>
      <c r="AK118" s="4">
        <v>1601</v>
      </c>
      <c r="AL118" s="4">
        <v>1</v>
      </c>
      <c r="AM118" s="4">
        <v>704</v>
      </c>
      <c r="AN118" s="4">
        <v>70</v>
      </c>
      <c r="AO118" s="4">
        <v>18.917660999999999</v>
      </c>
      <c r="AP118" s="4">
        <v>579.6</v>
      </c>
      <c r="AQ118" s="4">
        <v>0</v>
      </c>
      <c r="AR118" s="4">
        <v>16</v>
      </c>
      <c r="AS118" s="4">
        <v>1009</v>
      </c>
      <c r="AT118" s="4">
        <v>1.2999999999999999E-2</v>
      </c>
      <c r="AU118" s="4">
        <v>9.4710000000000001</v>
      </c>
      <c r="AV118" s="4">
        <v>63161</v>
      </c>
      <c r="AW118" s="4">
        <v>0</v>
      </c>
      <c r="AX118" s="4">
        <v>0.59</v>
      </c>
      <c r="AY118">
        <v>0.99931034482758629</v>
      </c>
      <c r="AZ118" t="s">
        <v>69</v>
      </c>
      <c r="BA118" t="s">
        <v>1011</v>
      </c>
      <c r="BB118">
        <v>1</v>
      </c>
      <c r="BC118" t="s">
        <v>1016</v>
      </c>
      <c r="BD118">
        <v>12</v>
      </c>
      <c r="BE118">
        <v>66580.095000000001</v>
      </c>
      <c r="BF118">
        <v>0.11164106930156829</v>
      </c>
      <c r="BG118">
        <v>0.11156407546067067</v>
      </c>
      <c r="BH118">
        <v>719527.946</v>
      </c>
      <c r="BI118">
        <v>1.0330485481935681E-2</v>
      </c>
      <c r="BJ118">
        <v>1.0323361009189519E-2</v>
      </c>
      <c r="BK118">
        <v>1</v>
      </c>
      <c r="BL118" t="s">
        <v>710</v>
      </c>
      <c r="BM118" t="s">
        <v>711</v>
      </c>
      <c r="BN118" t="s">
        <v>710</v>
      </c>
    </row>
    <row r="119" spans="1:66">
      <c r="A119" s="157" t="str">
        <f t="shared" si="56"/>
        <v>삼환교통</v>
      </c>
      <c r="B119" s="157" t="str">
        <f t="shared" si="57"/>
        <v>급행99</v>
      </c>
      <c r="C119" s="158" t="str">
        <f t="shared" si="58"/>
        <v>70바3126</v>
      </c>
      <c r="D119" s="132" t="str">
        <f t="shared" si="59"/>
        <v>대형</v>
      </c>
      <c r="E119" s="128" t="str">
        <f t="shared" si="60"/>
        <v>C</v>
      </c>
      <c r="F119" s="178">
        <f t="shared" si="61"/>
        <v>0.89600000000000002</v>
      </c>
      <c r="G119" s="179">
        <f t="shared" si="62"/>
        <v>2.6880000000000002</v>
      </c>
      <c r="H119" s="180">
        <f t="shared" si="63"/>
        <v>3</v>
      </c>
      <c r="I119" s="181">
        <f t="shared" si="64"/>
        <v>7296.9369999999999</v>
      </c>
      <c r="J119" s="182">
        <f t="shared" si="65"/>
        <v>1.8438356258991099E-2</v>
      </c>
      <c r="K119" s="182">
        <f t="shared" si="66"/>
        <v>0.33382119864250104</v>
      </c>
      <c r="L119" s="182">
        <f t="shared" si="67"/>
        <v>0.20378413572708659</v>
      </c>
      <c r="M119" s="183">
        <f t="shared" si="68"/>
        <v>11.39</v>
      </c>
      <c r="N119" s="184">
        <f t="shared" si="69"/>
        <v>1.631</v>
      </c>
      <c r="O119" s="184">
        <f t="shared" si="70"/>
        <v>3.714</v>
      </c>
      <c r="P119" s="185">
        <f t="shared" si="71"/>
        <v>0</v>
      </c>
      <c r="Q119" s="186">
        <f t="shared" si="72"/>
        <v>71</v>
      </c>
      <c r="R119" s="187">
        <f t="shared" si="73"/>
        <v>27.925892957272005</v>
      </c>
      <c r="S119" s="159">
        <f t="shared" si="74"/>
        <v>119</v>
      </c>
      <c r="T119" s="159">
        <f t="shared" si="75"/>
        <v>271</v>
      </c>
      <c r="U119" t="s">
        <v>160</v>
      </c>
      <c r="V119" t="s">
        <v>240</v>
      </c>
      <c r="W119" t="s">
        <v>160</v>
      </c>
      <c r="X119" s="4" t="s">
        <v>240</v>
      </c>
      <c r="Y119" s="4" t="s">
        <v>1017</v>
      </c>
      <c r="Z119" s="4" t="s">
        <v>709</v>
      </c>
      <c r="AA119" s="4" t="s">
        <v>49</v>
      </c>
      <c r="AB119" s="4">
        <v>514</v>
      </c>
      <c r="AC119" s="4">
        <v>7296.9369999999999</v>
      </c>
      <c r="AD119" s="4">
        <v>2714.7249999999999</v>
      </c>
      <c r="AE119" s="4">
        <v>2.6880000000000002</v>
      </c>
      <c r="AF119" s="4">
        <v>3</v>
      </c>
      <c r="AG119" s="4">
        <v>11.39</v>
      </c>
      <c r="AH119" s="4">
        <v>403.39685900000001</v>
      </c>
      <c r="AI119" s="4">
        <v>7.4379749999999998</v>
      </c>
      <c r="AJ119" s="4">
        <v>134.66242299999999</v>
      </c>
      <c r="AK119" s="4">
        <v>1487</v>
      </c>
      <c r="AL119" s="4">
        <v>119</v>
      </c>
      <c r="AM119" s="4">
        <v>271</v>
      </c>
      <c r="AN119" s="4">
        <v>71</v>
      </c>
      <c r="AO119" s="4">
        <v>18.088730000000002</v>
      </c>
      <c r="AP119" s="4">
        <v>1208.4000000000001</v>
      </c>
      <c r="AQ119" s="4">
        <v>0</v>
      </c>
      <c r="AR119" s="4">
        <v>34</v>
      </c>
      <c r="AS119" s="4">
        <v>17484</v>
      </c>
      <c r="AT119" s="4">
        <v>1.631</v>
      </c>
      <c r="AU119" s="4">
        <v>3.714</v>
      </c>
      <c r="AV119" s="4">
        <v>61045</v>
      </c>
      <c r="AW119" s="4">
        <v>0</v>
      </c>
      <c r="AX119" s="4">
        <v>0.59</v>
      </c>
      <c r="AY119">
        <v>0.89600000000000002</v>
      </c>
      <c r="AZ119" t="s">
        <v>72</v>
      </c>
      <c r="BA119" t="s">
        <v>1011</v>
      </c>
      <c r="BB119">
        <v>2</v>
      </c>
      <c r="BC119" t="s">
        <v>1018</v>
      </c>
      <c r="BD119">
        <v>11</v>
      </c>
      <c r="BE119">
        <v>66580.095000000001</v>
      </c>
      <c r="BF119">
        <v>0.10959637411151185</v>
      </c>
      <c r="BG119">
        <v>9.8198351203914624E-2</v>
      </c>
      <c r="BH119">
        <v>719527.946</v>
      </c>
      <c r="BI119">
        <v>1.0141283657660741E-2</v>
      </c>
      <c r="BJ119">
        <v>9.086590157264025E-3</v>
      </c>
      <c r="BK119">
        <v>1</v>
      </c>
      <c r="BL119" t="s">
        <v>710</v>
      </c>
      <c r="BM119" t="s">
        <v>711</v>
      </c>
      <c r="BN119" t="s">
        <v>710</v>
      </c>
    </row>
    <row r="120" spans="1:66">
      <c r="A120" s="157" t="str">
        <f t="shared" si="56"/>
        <v>삼환교통</v>
      </c>
      <c r="B120" s="157" t="str">
        <f t="shared" si="57"/>
        <v>급행99</v>
      </c>
      <c r="C120" s="158" t="str">
        <f t="shared" si="58"/>
        <v>70바3139</v>
      </c>
      <c r="D120" s="132" t="str">
        <f t="shared" si="59"/>
        <v>대형</v>
      </c>
      <c r="E120" s="128" t="str">
        <f t="shared" si="60"/>
        <v>A</v>
      </c>
      <c r="F120" s="178">
        <f t="shared" si="61"/>
        <v>0.97548387096774192</v>
      </c>
      <c r="G120" s="179">
        <f t="shared" si="62"/>
        <v>3.024</v>
      </c>
      <c r="H120" s="180">
        <f t="shared" si="63"/>
        <v>3.1</v>
      </c>
      <c r="I120" s="181">
        <f t="shared" si="64"/>
        <v>7146.8</v>
      </c>
      <c r="J120" s="182">
        <f t="shared" si="65"/>
        <v>1.4403647211536025E-2</v>
      </c>
      <c r="K120" s="182">
        <f t="shared" si="66"/>
        <v>0.32659928334037669</v>
      </c>
      <c r="L120" s="182">
        <f t="shared" si="67"/>
        <v>0.24584429394973975</v>
      </c>
      <c r="M120" s="183">
        <f t="shared" si="68"/>
        <v>7.1239999999999997</v>
      </c>
      <c r="N120" s="184">
        <f t="shared" si="69"/>
        <v>2.8000000000000001E-2</v>
      </c>
      <c r="O120" s="184">
        <f t="shared" si="70"/>
        <v>5.0090000000000003</v>
      </c>
      <c r="P120" s="185">
        <f t="shared" si="71"/>
        <v>0</v>
      </c>
      <c r="Q120" s="186">
        <f t="shared" si="72"/>
        <v>74</v>
      </c>
      <c r="R120" s="187">
        <f t="shared" si="73"/>
        <v>28.476417509528655</v>
      </c>
      <c r="S120" s="159">
        <f t="shared" si="74"/>
        <v>2</v>
      </c>
      <c r="T120" s="159">
        <f t="shared" si="75"/>
        <v>358</v>
      </c>
      <c r="U120" t="s">
        <v>160</v>
      </c>
      <c r="V120" t="s">
        <v>240</v>
      </c>
      <c r="W120" t="s">
        <v>160</v>
      </c>
      <c r="X120" s="4" t="s">
        <v>240</v>
      </c>
      <c r="Y120" s="4" t="s">
        <v>1019</v>
      </c>
      <c r="Z120" s="4" t="s">
        <v>709</v>
      </c>
      <c r="AA120" s="4" t="s">
        <v>49</v>
      </c>
      <c r="AB120" s="4">
        <v>514</v>
      </c>
      <c r="AC120" s="4">
        <v>7146.8</v>
      </c>
      <c r="AD120" s="4">
        <v>2363.3110000000001</v>
      </c>
      <c r="AE120" s="4">
        <v>3.024</v>
      </c>
      <c r="AF120" s="4">
        <v>3.1</v>
      </c>
      <c r="AG120" s="4">
        <v>7.1239999999999997</v>
      </c>
      <c r="AH120" s="4">
        <v>380.84020800000002</v>
      </c>
      <c r="AI120" s="4">
        <v>5.4854880000000001</v>
      </c>
      <c r="AJ120" s="4">
        <v>124.382139</v>
      </c>
      <c r="AK120" s="4">
        <v>1757</v>
      </c>
      <c r="AL120" s="4">
        <v>2</v>
      </c>
      <c r="AM120" s="4">
        <v>358</v>
      </c>
      <c r="AN120" s="4">
        <v>74</v>
      </c>
      <c r="AO120" s="4">
        <v>18.765875000000001</v>
      </c>
      <c r="AP120" s="4">
        <v>960.6</v>
      </c>
      <c r="AQ120" s="4">
        <v>0</v>
      </c>
      <c r="AR120" s="4">
        <v>25</v>
      </c>
      <c r="AS120" s="4">
        <v>2772</v>
      </c>
      <c r="AT120" s="4">
        <v>2.8000000000000001E-2</v>
      </c>
      <c r="AU120" s="4">
        <v>5.0090000000000003</v>
      </c>
      <c r="AV120" s="4">
        <v>59570</v>
      </c>
      <c r="AW120" s="4">
        <v>0</v>
      </c>
      <c r="AX120" s="4">
        <v>0.5</v>
      </c>
      <c r="AY120">
        <v>0.97548387096774192</v>
      </c>
      <c r="AZ120" t="s">
        <v>69</v>
      </c>
      <c r="BA120" t="s">
        <v>1011</v>
      </c>
      <c r="BB120">
        <v>4</v>
      </c>
      <c r="BC120" t="s">
        <v>1020</v>
      </c>
      <c r="BD120">
        <v>14</v>
      </c>
      <c r="BE120">
        <v>66580.095000000001</v>
      </c>
      <c r="BF120">
        <v>0.10734139084661865</v>
      </c>
      <c r="BG120">
        <v>0.1047097954581209</v>
      </c>
      <c r="BH120">
        <v>719527.946</v>
      </c>
      <c r="BI120">
        <v>9.9326232424056544E-3</v>
      </c>
      <c r="BJ120">
        <v>9.6891137693660319E-3</v>
      </c>
      <c r="BK120">
        <v>1</v>
      </c>
      <c r="BL120" t="s">
        <v>710</v>
      </c>
      <c r="BM120" t="s">
        <v>711</v>
      </c>
      <c r="BN120" t="s">
        <v>710</v>
      </c>
    </row>
    <row r="121" spans="1:66">
      <c r="A121" s="157" t="str">
        <f t="shared" si="56"/>
        <v>삼환교통</v>
      </c>
      <c r="B121" s="157" t="str">
        <f t="shared" si="57"/>
        <v>급행99</v>
      </c>
      <c r="C121" s="158" t="str">
        <f t="shared" si="58"/>
        <v>70바3147</v>
      </c>
      <c r="D121" s="132" t="str">
        <f t="shared" si="59"/>
        <v>대형</v>
      </c>
      <c r="E121" s="128" t="str">
        <f t="shared" si="60"/>
        <v>C</v>
      </c>
      <c r="F121" s="178">
        <f t="shared" si="61"/>
        <v>0.89733333333333343</v>
      </c>
      <c r="G121" s="179">
        <f t="shared" si="62"/>
        <v>2.6920000000000002</v>
      </c>
      <c r="H121" s="180">
        <f t="shared" si="63"/>
        <v>3</v>
      </c>
      <c r="I121" s="181">
        <f t="shared" si="64"/>
        <v>7463.8779999999997</v>
      </c>
      <c r="J121" s="182">
        <f t="shared" si="65"/>
        <v>2.0392865443509559E-2</v>
      </c>
      <c r="K121" s="182">
        <f t="shared" si="66"/>
        <v>0.34351214968768151</v>
      </c>
      <c r="L121" s="182">
        <f t="shared" si="67"/>
        <v>0.19882425730967201</v>
      </c>
      <c r="M121" s="183">
        <f t="shared" si="68"/>
        <v>12.5</v>
      </c>
      <c r="N121" s="184">
        <f t="shared" si="69"/>
        <v>5.3999999999999999E-2</v>
      </c>
      <c r="O121" s="184">
        <f t="shared" si="70"/>
        <v>5.1719999999999997</v>
      </c>
      <c r="P121" s="185">
        <f t="shared" si="71"/>
        <v>0</v>
      </c>
      <c r="Q121" s="186">
        <f t="shared" si="72"/>
        <v>70</v>
      </c>
      <c r="R121" s="187">
        <f t="shared" si="73"/>
        <v>29.157031973450412</v>
      </c>
      <c r="S121" s="159">
        <f t="shared" si="74"/>
        <v>4</v>
      </c>
      <c r="T121" s="159">
        <f t="shared" si="75"/>
        <v>386</v>
      </c>
      <c r="U121" t="s">
        <v>160</v>
      </c>
      <c r="V121" t="s">
        <v>240</v>
      </c>
      <c r="W121" t="s">
        <v>160</v>
      </c>
      <c r="X121" s="4" t="s">
        <v>240</v>
      </c>
      <c r="Y121" s="4" t="s">
        <v>1021</v>
      </c>
      <c r="Z121" s="4" t="s">
        <v>709</v>
      </c>
      <c r="AA121" s="4" t="s">
        <v>49</v>
      </c>
      <c r="AB121" s="4">
        <v>514</v>
      </c>
      <c r="AC121" s="4">
        <v>7463.8779999999997</v>
      </c>
      <c r="AD121" s="4">
        <v>2773.0920000000001</v>
      </c>
      <c r="AE121" s="4">
        <v>2.6920000000000002</v>
      </c>
      <c r="AF121" s="4">
        <v>3</v>
      </c>
      <c r="AG121" s="4">
        <v>12.5</v>
      </c>
      <c r="AH121" s="4">
        <v>402.43824599999999</v>
      </c>
      <c r="AI121" s="4">
        <v>8.2068689999999993</v>
      </c>
      <c r="AJ121" s="4">
        <v>138.24242699999999</v>
      </c>
      <c r="AK121" s="4">
        <v>1484</v>
      </c>
      <c r="AL121" s="4">
        <v>4</v>
      </c>
      <c r="AM121" s="4">
        <v>386</v>
      </c>
      <c r="AN121" s="4">
        <v>70</v>
      </c>
      <c r="AO121" s="4">
        <v>18.546641000000001</v>
      </c>
      <c r="AP121" s="4">
        <v>780.3</v>
      </c>
      <c r="AQ121" s="4">
        <v>0</v>
      </c>
      <c r="AR121" s="4">
        <v>44</v>
      </c>
      <c r="AS121" s="4">
        <v>7453</v>
      </c>
      <c r="AT121" s="4">
        <v>5.3999999999999999E-2</v>
      </c>
      <c r="AU121" s="4">
        <v>5.1719999999999997</v>
      </c>
      <c r="AV121" s="4">
        <v>64004</v>
      </c>
      <c r="AW121" s="4">
        <v>0</v>
      </c>
      <c r="AX121" s="4">
        <v>0.6</v>
      </c>
      <c r="AY121">
        <v>0.89733333333333343</v>
      </c>
      <c r="AZ121" t="s">
        <v>72</v>
      </c>
      <c r="BA121" t="s">
        <v>1011</v>
      </c>
      <c r="BB121">
        <v>1</v>
      </c>
      <c r="BC121" t="s">
        <v>1022</v>
      </c>
      <c r="BD121">
        <v>10</v>
      </c>
      <c r="BE121">
        <v>66580.095000000001</v>
      </c>
      <c r="BF121">
        <v>0.11210374512082026</v>
      </c>
      <c r="BG121">
        <v>0.10059442728841606</v>
      </c>
      <c r="BH121">
        <v>719527.946</v>
      </c>
      <c r="BI121">
        <v>1.0373298273532242E-2</v>
      </c>
      <c r="BJ121">
        <v>9.3083063174495984E-3</v>
      </c>
      <c r="BK121">
        <v>1</v>
      </c>
      <c r="BL121" t="s">
        <v>710</v>
      </c>
      <c r="BM121" t="s">
        <v>711</v>
      </c>
      <c r="BN121" t="s">
        <v>710</v>
      </c>
    </row>
    <row r="122" spans="1:66">
      <c r="A122" s="157" t="str">
        <f t="shared" si="56"/>
        <v>삼환교통</v>
      </c>
      <c r="B122" s="157" t="str">
        <f t="shared" si="57"/>
        <v>급행99</v>
      </c>
      <c r="C122" s="158" t="str">
        <f t="shared" si="58"/>
        <v>70바3148</v>
      </c>
      <c r="D122" s="132" t="str">
        <f t="shared" si="59"/>
        <v>대형</v>
      </c>
      <c r="E122" s="128" t="str">
        <f t="shared" si="60"/>
        <v>A</v>
      </c>
      <c r="F122" s="178">
        <f t="shared" si="61"/>
        <v>0.95580645161290323</v>
      </c>
      <c r="G122" s="179">
        <f t="shared" si="62"/>
        <v>2.9630000000000001</v>
      </c>
      <c r="H122" s="180">
        <f t="shared" si="63"/>
        <v>3.1</v>
      </c>
      <c r="I122" s="181">
        <f t="shared" si="64"/>
        <v>7391.1009999999997</v>
      </c>
      <c r="J122" s="182">
        <f t="shared" si="65"/>
        <v>1.5275235370221046E-2</v>
      </c>
      <c r="K122" s="182">
        <f t="shared" si="66"/>
        <v>0.31928650038243994</v>
      </c>
      <c r="L122" s="182">
        <f t="shared" si="67"/>
        <v>0.19225823053967198</v>
      </c>
      <c r="M122" s="183">
        <f t="shared" si="68"/>
        <v>7.2450000000000001</v>
      </c>
      <c r="N122" s="184">
        <f t="shared" si="69"/>
        <v>6.8000000000000005E-2</v>
      </c>
      <c r="O122" s="184">
        <f t="shared" si="70"/>
        <v>3.4769999999999999</v>
      </c>
      <c r="P122" s="185">
        <f t="shared" si="71"/>
        <v>0</v>
      </c>
      <c r="Q122" s="186">
        <f t="shared" si="72"/>
        <v>73</v>
      </c>
      <c r="R122" s="187">
        <f t="shared" si="73"/>
        <v>27.585390564753421</v>
      </c>
      <c r="S122" s="159">
        <f t="shared" si="74"/>
        <v>5</v>
      </c>
      <c r="T122" s="159">
        <f t="shared" si="75"/>
        <v>257</v>
      </c>
      <c r="U122" t="s">
        <v>160</v>
      </c>
      <c r="V122" t="s">
        <v>240</v>
      </c>
      <c r="W122" t="s">
        <v>160</v>
      </c>
      <c r="X122" s="4" t="s">
        <v>240</v>
      </c>
      <c r="Y122" s="4" t="s">
        <v>1023</v>
      </c>
      <c r="Z122" s="4" t="s">
        <v>709</v>
      </c>
      <c r="AA122" s="4" t="s">
        <v>49</v>
      </c>
      <c r="AB122" s="4">
        <v>514</v>
      </c>
      <c r="AC122" s="4">
        <v>7391.1009999999997</v>
      </c>
      <c r="AD122" s="4">
        <v>2494.4659999999999</v>
      </c>
      <c r="AE122" s="4">
        <v>2.9630000000000001</v>
      </c>
      <c r="AF122" s="4">
        <v>3.1</v>
      </c>
      <c r="AG122" s="4">
        <v>7.2450000000000001</v>
      </c>
      <c r="AH122" s="4">
        <v>402.644925</v>
      </c>
      <c r="AI122" s="4">
        <v>6.1504960000000004</v>
      </c>
      <c r="AJ122" s="4">
        <v>128.559089</v>
      </c>
      <c r="AK122" s="4">
        <v>1421</v>
      </c>
      <c r="AL122" s="4">
        <v>5</v>
      </c>
      <c r="AM122" s="4">
        <v>257</v>
      </c>
      <c r="AN122" s="4">
        <v>73</v>
      </c>
      <c r="AO122" s="4">
        <v>18.356373999999999</v>
      </c>
      <c r="AP122" s="4">
        <v>1831.3</v>
      </c>
      <c r="AQ122" s="4">
        <v>0</v>
      </c>
      <c r="AR122" s="4">
        <v>55</v>
      </c>
      <c r="AS122" s="4">
        <v>8126</v>
      </c>
      <c r="AT122" s="4">
        <v>6.8000000000000005E-2</v>
      </c>
      <c r="AU122" s="4">
        <v>3.4769999999999999</v>
      </c>
      <c r="AV122" s="4">
        <v>46060</v>
      </c>
      <c r="AW122" s="4">
        <v>0</v>
      </c>
      <c r="AX122" s="4">
        <v>0.51</v>
      </c>
      <c r="AY122">
        <v>0.95580645161290323</v>
      </c>
      <c r="AZ122" t="s">
        <v>69</v>
      </c>
      <c r="BA122" t="s">
        <v>1011</v>
      </c>
      <c r="BB122">
        <v>6</v>
      </c>
      <c r="BC122" t="s">
        <v>1024</v>
      </c>
      <c r="BD122">
        <v>13</v>
      </c>
      <c r="BE122">
        <v>66580.095000000001</v>
      </c>
      <c r="BF122">
        <v>0.11101067068168045</v>
      </c>
      <c r="BG122">
        <v>0.10610471523542554</v>
      </c>
      <c r="BH122">
        <v>719527.946</v>
      </c>
      <c r="BI122">
        <v>1.0272152792797848E-2</v>
      </c>
      <c r="BJ122">
        <v>9.8181899113096854E-3</v>
      </c>
      <c r="BK122">
        <v>1</v>
      </c>
      <c r="BL122" t="s">
        <v>710</v>
      </c>
      <c r="BM122" t="s">
        <v>711</v>
      </c>
      <c r="BN122" t="s">
        <v>710</v>
      </c>
    </row>
    <row r="123" spans="1:66">
      <c r="A123" s="157" t="str">
        <f t="shared" si="56"/>
        <v>삼환교통</v>
      </c>
      <c r="B123" s="157" t="str">
        <f t="shared" si="57"/>
        <v>급행99</v>
      </c>
      <c r="C123" s="158" t="str">
        <f t="shared" si="58"/>
        <v>70바3149</v>
      </c>
      <c r="D123" s="132" t="str">
        <f t="shared" si="59"/>
        <v>대형</v>
      </c>
      <c r="E123" s="128" t="str">
        <f t="shared" si="60"/>
        <v>B</v>
      </c>
      <c r="F123" s="178">
        <f t="shared" si="61"/>
        <v>0.94580645161290322</v>
      </c>
      <c r="G123" s="179">
        <f t="shared" si="62"/>
        <v>2.9319999999999999</v>
      </c>
      <c r="H123" s="180">
        <f t="shared" si="63"/>
        <v>3.1</v>
      </c>
      <c r="I123" s="181">
        <f t="shared" si="64"/>
        <v>7527.5709999999999</v>
      </c>
      <c r="J123" s="182">
        <f t="shared" si="65"/>
        <v>1.8051110308817654E-2</v>
      </c>
      <c r="K123" s="182">
        <f t="shared" si="66"/>
        <v>0.32531335362105024</v>
      </c>
      <c r="L123" s="182">
        <f t="shared" si="67"/>
        <v>0.17814511480529377</v>
      </c>
      <c r="M123" s="183">
        <f t="shared" si="68"/>
        <v>10.331</v>
      </c>
      <c r="N123" s="184">
        <f t="shared" si="69"/>
        <v>0.04</v>
      </c>
      <c r="O123" s="184">
        <f t="shared" si="70"/>
        <v>7.4530000000000003</v>
      </c>
      <c r="P123" s="185">
        <f t="shared" si="71"/>
        <v>0</v>
      </c>
      <c r="Q123" s="186">
        <f t="shared" si="72"/>
        <v>78</v>
      </c>
      <c r="R123" s="187">
        <f t="shared" si="73"/>
        <v>28.228382216917694</v>
      </c>
      <c r="S123" s="159">
        <f t="shared" si="74"/>
        <v>3</v>
      </c>
      <c r="T123" s="159">
        <f t="shared" si="75"/>
        <v>561</v>
      </c>
      <c r="U123" t="s">
        <v>160</v>
      </c>
      <c r="V123" t="s">
        <v>240</v>
      </c>
      <c r="W123" t="s">
        <v>160</v>
      </c>
      <c r="X123" s="4" t="s">
        <v>240</v>
      </c>
      <c r="Y123" s="4" t="s">
        <v>1025</v>
      </c>
      <c r="Z123" s="4" t="s">
        <v>709</v>
      </c>
      <c r="AA123" s="4" t="s">
        <v>49</v>
      </c>
      <c r="AB123" s="4">
        <v>514</v>
      </c>
      <c r="AC123" s="4">
        <v>7527.5709999999999</v>
      </c>
      <c r="AD123" s="4">
        <v>2567.38</v>
      </c>
      <c r="AE123" s="4">
        <v>2.9319999999999999</v>
      </c>
      <c r="AF123" s="4">
        <v>3.1</v>
      </c>
      <c r="AG123" s="4">
        <v>10.331</v>
      </c>
      <c r="AH123" s="4">
        <v>406.11075299999999</v>
      </c>
      <c r="AI123" s="4">
        <v>7.3307500000000001</v>
      </c>
      <c r="AJ123" s="4">
        <v>132.11325099999999</v>
      </c>
      <c r="AK123" s="4">
        <v>1341</v>
      </c>
      <c r="AL123" s="4">
        <v>3</v>
      </c>
      <c r="AM123" s="4">
        <v>561</v>
      </c>
      <c r="AN123" s="4">
        <v>78</v>
      </c>
      <c r="AO123" s="4">
        <v>18.535758000000001</v>
      </c>
      <c r="AP123" s="4">
        <v>985.8</v>
      </c>
      <c r="AQ123" s="4">
        <v>0</v>
      </c>
      <c r="AR123" s="4">
        <v>33</v>
      </c>
      <c r="AS123" s="4">
        <v>7306</v>
      </c>
      <c r="AT123" s="4">
        <v>0.04</v>
      </c>
      <c r="AU123" s="4">
        <v>7.4530000000000003</v>
      </c>
      <c r="AV123" s="4">
        <v>49953</v>
      </c>
      <c r="AW123" s="4">
        <v>0</v>
      </c>
      <c r="AX123" s="4">
        <v>0.6</v>
      </c>
      <c r="AY123">
        <v>0.94580645161290322</v>
      </c>
      <c r="AZ123" t="s">
        <v>71</v>
      </c>
      <c r="BA123" t="s">
        <v>1011</v>
      </c>
      <c r="BB123">
        <v>1</v>
      </c>
      <c r="BC123" t="s">
        <v>1026</v>
      </c>
      <c r="BD123">
        <v>13</v>
      </c>
      <c r="BE123">
        <v>66580.095000000001</v>
      </c>
      <c r="BF123">
        <v>0.11306038238605697</v>
      </c>
      <c r="BG123">
        <v>0.10693323908255452</v>
      </c>
      <c r="BH123">
        <v>719527.946</v>
      </c>
      <c r="BI123">
        <v>1.0461818810300942E-2</v>
      </c>
      <c r="BJ123">
        <v>9.8948557263878589E-3</v>
      </c>
      <c r="BK123">
        <v>1</v>
      </c>
      <c r="BL123" t="s">
        <v>710</v>
      </c>
      <c r="BM123" t="s">
        <v>711</v>
      </c>
      <c r="BN123" t="s">
        <v>710</v>
      </c>
    </row>
    <row r="124" spans="1:66">
      <c r="A124" s="157" t="str">
        <f t="shared" si="56"/>
        <v>삼환교통</v>
      </c>
      <c r="B124" s="157" t="str">
        <f t="shared" si="57"/>
        <v>급행99</v>
      </c>
      <c r="C124" s="158" t="str">
        <f t="shared" si="58"/>
        <v>70바3151</v>
      </c>
      <c r="D124" s="132" t="str">
        <f t="shared" si="59"/>
        <v>대형</v>
      </c>
      <c r="E124" s="128" t="str">
        <f t="shared" si="60"/>
        <v>A</v>
      </c>
      <c r="F124" s="178">
        <f t="shared" si="61"/>
        <v>0.99400000000000011</v>
      </c>
      <c r="G124" s="179">
        <f t="shared" si="62"/>
        <v>2.9820000000000002</v>
      </c>
      <c r="H124" s="180">
        <f t="shared" si="63"/>
        <v>3</v>
      </c>
      <c r="I124" s="181">
        <f t="shared" si="64"/>
        <v>7735.4359999999997</v>
      </c>
      <c r="J124" s="182">
        <f t="shared" si="65"/>
        <v>2.1250582160296915E-2</v>
      </c>
      <c r="K124" s="182">
        <f t="shared" si="66"/>
        <v>0.33574264090647615</v>
      </c>
      <c r="L124" s="182">
        <f t="shared" si="67"/>
        <v>0.22972202213294765</v>
      </c>
      <c r="M124" s="183">
        <f t="shared" si="68"/>
        <v>9.9130000000000003</v>
      </c>
      <c r="N124" s="184">
        <f t="shared" si="69"/>
        <v>2.5999999999999999E-2</v>
      </c>
      <c r="O124" s="184">
        <f t="shared" si="70"/>
        <v>7.2140000000000004</v>
      </c>
      <c r="P124" s="185">
        <f t="shared" si="71"/>
        <v>0</v>
      </c>
      <c r="Q124" s="186">
        <f t="shared" si="72"/>
        <v>74</v>
      </c>
      <c r="R124" s="187">
        <f t="shared" si="73"/>
        <v>28.492460310692856</v>
      </c>
      <c r="S124" s="159">
        <f t="shared" si="74"/>
        <v>2</v>
      </c>
      <c r="T124" s="159">
        <f t="shared" si="75"/>
        <v>558</v>
      </c>
      <c r="U124" t="s">
        <v>160</v>
      </c>
      <c r="V124" t="s">
        <v>240</v>
      </c>
      <c r="W124" t="s">
        <v>160</v>
      </c>
      <c r="X124" s="4" t="s">
        <v>240</v>
      </c>
      <c r="Y124" s="4" t="s">
        <v>1027</v>
      </c>
      <c r="Z124" s="4" t="s">
        <v>709</v>
      </c>
      <c r="AA124" s="4" t="s">
        <v>49</v>
      </c>
      <c r="AB124" s="4">
        <v>514</v>
      </c>
      <c r="AC124" s="4">
        <v>7735.4359999999997</v>
      </c>
      <c r="AD124" s="4">
        <v>2594.17</v>
      </c>
      <c r="AE124" s="4">
        <v>2.9820000000000002</v>
      </c>
      <c r="AF124" s="4">
        <v>3</v>
      </c>
      <c r="AG124" s="4">
        <v>9.9130000000000003</v>
      </c>
      <c r="AH124" s="4">
        <v>422.22048000000001</v>
      </c>
      <c r="AI124" s="4">
        <v>8.9724310000000003</v>
      </c>
      <c r="AJ124" s="4">
        <v>141.757419</v>
      </c>
      <c r="AK124" s="4">
        <v>1777</v>
      </c>
      <c r="AL124" s="4">
        <v>2</v>
      </c>
      <c r="AM124" s="4">
        <v>558</v>
      </c>
      <c r="AN124" s="4">
        <v>74</v>
      </c>
      <c r="AO124" s="4">
        <v>18.320844999999998</v>
      </c>
      <c r="AP124" s="4">
        <v>987</v>
      </c>
      <c r="AQ124" s="4">
        <v>0</v>
      </c>
      <c r="AR124" s="4">
        <v>45</v>
      </c>
      <c r="AS124" s="4">
        <v>13480</v>
      </c>
      <c r="AT124" s="4">
        <v>2.5999999999999999E-2</v>
      </c>
      <c r="AU124" s="4">
        <v>7.2140000000000004</v>
      </c>
      <c r="AV124" s="4">
        <v>67345</v>
      </c>
      <c r="AW124" s="4">
        <v>0</v>
      </c>
      <c r="AX124" s="4">
        <v>0.59</v>
      </c>
      <c r="AY124">
        <v>0.99400000000000011</v>
      </c>
      <c r="AZ124" t="s">
        <v>69</v>
      </c>
      <c r="BA124" t="s">
        <v>1011</v>
      </c>
      <c r="BB124">
        <v>2</v>
      </c>
      <c r="BC124" t="s">
        <v>1028</v>
      </c>
      <c r="BD124">
        <v>10</v>
      </c>
      <c r="BE124">
        <v>66580.095000000001</v>
      </c>
      <c r="BF124">
        <v>0.11618241157511114</v>
      </c>
      <c r="BG124">
        <v>0.11548531710566048</v>
      </c>
      <c r="BH124">
        <v>719527.946</v>
      </c>
      <c r="BI124">
        <v>1.0750709604821936E-2</v>
      </c>
      <c r="BJ124">
        <v>1.0686205347193006E-2</v>
      </c>
      <c r="BK124">
        <v>1</v>
      </c>
      <c r="BL124" t="s">
        <v>710</v>
      </c>
      <c r="BM124" t="s">
        <v>711</v>
      </c>
      <c r="BN124" t="s">
        <v>710</v>
      </c>
    </row>
    <row r="125" spans="1:66">
      <c r="A125" s="157" t="str">
        <f t="shared" si="56"/>
        <v>삼환교통</v>
      </c>
      <c r="B125" s="157" t="str">
        <f t="shared" si="57"/>
        <v>예비</v>
      </c>
      <c r="C125" s="158" t="str">
        <f t="shared" si="58"/>
        <v>72아1206</v>
      </c>
      <c r="D125" s="132" t="str">
        <f t="shared" si="59"/>
        <v>중형</v>
      </c>
      <c r="E125" s="128" t="str">
        <f t="shared" si="60"/>
        <v>C</v>
      </c>
      <c r="F125" s="178">
        <f t="shared" si="61"/>
        <v>0.8674074074074074</v>
      </c>
      <c r="G125" s="179">
        <f t="shared" si="62"/>
        <v>2.3420000000000001</v>
      </c>
      <c r="H125" s="180">
        <f t="shared" si="63"/>
        <v>2.7</v>
      </c>
      <c r="I125" s="181">
        <f t="shared" si="64"/>
        <v>2184.2179999999998</v>
      </c>
      <c r="J125" s="182">
        <f t="shared" si="65"/>
        <v>2.8112704455446814E-2</v>
      </c>
      <c r="K125" s="182">
        <f t="shared" si="66"/>
        <v>0.34657949615476519</v>
      </c>
      <c r="L125" s="182">
        <f t="shared" si="67"/>
        <v>0.23395100672185654</v>
      </c>
      <c r="M125" s="183">
        <f t="shared" si="68"/>
        <v>9.2479999999999993</v>
      </c>
      <c r="N125" s="184">
        <f t="shared" si="69"/>
        <v>9.1999999999999998E-2</v>
      </c>
      <c r="O125" s="184">
        <f t="shared" si="70"/>
        <v>20.053000000000001</v>
      </c>
      <c r="P125" s="185">
        <f t="shared" si="71"/>
        <v>0</v>
      </c>
      <c r="Q125" s="186">
        <f t="shared" si="72"/>
        <v>80</v>
      </c>
      <c r="R125" s="187">
        <f t="shared" si="73"/>
        <v>24.390581083329522</v>
      </c>
      <c r="S125" s="159">
        <f t="shared" si="74"/>
        <v>2</v>
      </c>
      <c r="T125" s="159">
        <f t="shared" si="75"/>
        <v>438</v>
      </c>
      <c r="U125" t="s">
        <v>160</v>
      </c>
      <c r="V125" t="s">
        <v>99</v>
      </c>
      <c r="W125" t="s">
        <v>160</v>
      </c>
      <c r="X125" s="4" t="s">
        <v>99</v>
      </c>
      <c r="Y125" s="4" t="s">
        <v>1029</v>
      </c>
      <c r="Z125" s="4" t="s">
        <v>776</v>
      </c>
      <c r="AA125" s="4" t="s">
        <v>49</v>
      </c>
      <c r="AB125" s="4">
        <v>514</v>
      </c>
      <c r="AC125" s="4">
        <v>2184.2179999999998</v>
      </c>
      <c r="AD125" s="4">
        <v>932.71900000000005</v>
      </c>
      <c r="AE125" s="4">
        <v>2.3420000000000001</v>
      </c>
      <c r="AF125" s="4">
        <v>2.7</v>
      </c>
      <c r="AG125" s="4">
        <v>9.2479999999999993</v>
      </c>
      <c r="AH125" s="4">
        <v>143.21219099999999</v>
      </c>
      <c r="AI125" s="4">
        <v>4.0260819999999997</v>
      </c>
      <c r="AJ125" s="4">
        <v>49.634408999999998</v>
      </c>
      <c r="AK125" s="4">
        <v>511</v>
      </c>
      <c r="AL125" s="4">
        <v>2</v>
      </c>
      <c r="AM125" s="4">
        <v>438</v>
      </c>
      <c r="AN125" s="4">
        <v>80</v>
      </c>
      <c r="AO125" s="4">
        <v>15.251620000000001</v>
      </c>
      <c r="AP125" s="4">
        <v>912.6</v>
      </c>
      <c r="AQ125" s="4">
        <v>0</v>
      </c>
      <c r="AR125" s="4">
        <v>10</v>
      </c>
      <c r="AS125" s="4">
        <v>2486</v>
      </c>
      <c r="AT125" s="4">
        <v>9.1999999999999998E-2</v>
      </c>
      <c r="AU125" s="4">
        <v>20.053000000000001</v>
      </c>
      <c r="AV125" s="4">
        <v>18343</v>
      </c>
      <c r="AW125" s="4">
        <v>0</v>
      </c>
      <c r="AX125" s="4">
        <v>0.52</v>
      </c>
      <c r="AY125">
        <v>0.8674074074074074</v>
      </c>
      <c r="AZ125" t="s">
        <v>72</v>
      </c>
      <c r="BA125" t="s">
        <v>712</v>
      </c>
      <c r="BB125">
        <v>4</v>
      </c>
      <c r="BC125" t="s">
        <v>1030</v>
      </c>
      <c r="BD125">
        <v>10</v>
      </c>
      <c r="BE125">
        <v>11151.275</v>
      </c>
      <c r="BF125">
        <v>0.19587159315862984</v>
      </c>
      <c r="BG125">
        <v>0.1699004708064856</v>
      </c>
      <c r="BH125">
        <v>719527.946</v>
      </c>
      <c r="BI125">
        <v>3.0356263605083099E-3</v>
      </c>
      <c r="BJ125">
        <v>2.6331247912260969E-3</v>
      </c>
      <c r="BK125">
        <v>1</v>
      </c>
      <c r="BL125" t="s">
        <v>710</v>
      </c>
      <c r="BM125" t="s">
        <v>711</v>
      </c>
      <c r="BN125" t="s">
        <v>710</v>
      </c>
    </row>
    <row r="126" spans="1:66">
      <c r="A126" s="157" t="str">
        <f t="shared" si="56"/>
        <v>삼환교통</v>
      </c>
      <c r="B126" s="157" t="str">
        <f t="shared" si="57"/>
        <v>예비</v>
      </c>
      <c r="C126" s="158" t="str">
        <f t="shared" si="58"/>
        <v>72아1209</v>
      </c>
      <c r="D126" s="132" t="str">
        <f t="shared" si="59"/>
        <v>중형</v>
      </c>
      <c r="E126" s="128" t="str">
        <f t="shared" si="60"/>
        <v>A</v>
      </c>
      <c r="F126" s="178">
        <f t="shared" si="61"/>
        <v>0.99555555555555553</v>
      </c>
      <c r="G126" s="179">
        <f t="shared" si="62"/>
        <v>2.6880000000000002</v>
      </c>
      <c r="H126" s="180">
        <f t="shared" si="63"/>
        <v>2.7</v>
      </c>
      <c r="I126" s="181">
        <f t="shared" si="64"/>
        <v>2796.4769999999999</v>
      </c>
      <c r="J126" s="182">
        <f t="shared" si="65"/>
        <v>2.5249274116868455E-2</v>
      </c>
      <c r="K126" s="182">
        <f t="shared" si="66"/>
        <v>0.32592503315625065</v>
      </c>
      <c r="L126" s="182">
        <f t="shared" si="67"/>
        <v>0.20525825887357557</v>
      </c>
      <c r="M126" s="183">
        <f t="shared" si="68"/>
        <v>7.1689999999999996</v>
      </c>
      <c r="N126" s="184">
        <f t="shared" si="69"/>
        <v>0.215</v>
      </c>
      <c r="O126" s="184">
        <f t="shared" si="70"/>
        <v>8.2959999999999994</v>
      </c>
      <c r="P126" s="185">
        <f t="shared" si="71"/>
        <v>0</v>
      </c>
      <c r="Q126" s="186">
        <f t="shared" si="72"/>
        <v>83</v>
      </c>
      <c r="R126" s="187">
        <f t="shared" si="73"/>
        <v>24.40980891165329</v>
      </c>
      <c r="S126" s="159">
        <f t="shared" si="74"/>
        <v>6</v>
      </c>
      <c r="T126" s="159">
        <f t="shared" si="75"/>
        <v>232</v>
      </c>
      <c r="U126" t="s">
        <v>160</v>
      </c>
      <c r="V126" t="s">
        <v>99</v>
      </c>
      <c r="W126" t="s">
        <v>160</v>
      </c>
      <c r="X126" s="4" t="s">
        <v>99</v>
      </c>
      <c r="Y126" s="4" t="s">
        <v>1031</v>
      </c>
      <c r="Z126" s="4" t="s">
        <v>776</v>
      </c>
      <c r="AA126" s="4" t="s">
        <v>49</v>
      </c>
      <c r="AB126" s="4">
        <v>514</v>
      </c>
      <c r="AC126" s="4">
        <v>2796.4769999999999</v>
      </c>
      <c r="AD126" s="4">
        <v>1040.521</v>
      </c>
      <c r="AE126" s="4">
        <v>2.6880000000000002</v>
      </c>
      <c r="AF126" s="4">
        <v>2.7</v>
      </c>
      <c r="AG126" s="4">
        <v>7.1689999999999996</v>
      </c>
      <c r="AH126" s="4">
        <v>176.57077899999999</v>
      </c>
      <c r="AI126" s="4">
        <v>4.4582839999999999</v>
      </c>
      <c r="AJ126" s="4">
        <v>57.548836999999999</v>
      </c>
      <c r="AK126" s="4">
        <v>574</v>
      </c>
      <c r="AL126" s="4">
        <v>6</v>
      </c>
      <c r="AM126" s="4">
        <v>232</v>
      </c>
      <c r="AN126" s="4">
        <v>83</v>
      </c>
      <c r="AO126" s="4">
        <v>15.837711000000001</v>
      </c>
      <c r="AP126" s="4">
        <v>772.8</v>
      </c>
      <c r="AQ126" s="4">
        <v>0</v>
      </c>
      <c r="AR126" s="4">
        <v>19</v>
      </c>
      <c r="AS126" s="4">
        <v>5136</v>
      </c>
      <c r="AT126" s="4">
        <v>0.215</v>
      </c>
      <c r="AU126" s="4">
        <v>8.2959999999999994</v>
      </c>
      <c r="AV126" s="4">
        <v>22836</v>
      </c>
      <c r="AW126" s="4">
        <v>0</v>
      </c>
      <c r="AX126" s="4">
        <v>0.52</v>
      </c>
      <c r="AY126">
        <v>0.99555555555555553</v>
      </c>
      <c r="AZ126" t="s">
        <v>69</v>
      </c>
      <c r="BA126" t="s">
        <v>712</v>
      </c>
      <c r="BB126">
        <v>2</v>
      </c>
      <c r="BC126" t="s">
        <v>1032</v>
      </c>
      <c r="BD126">
        <v>15</v>
      </c>
      <c r="BE126">
        <v>11151.275</v>
      </c>
      <c r="BF126">
        <v>0.25077643587840853</v>
      </c>
      <c r="BG126">
        <v>0.24966187394117115</v>
      </c>
      <c r="BH126">
        <v>719527.946</v>
      </c>
      <c r="BI126">
        <v>3.8865439703157823E-3</v>
      </c>
      <c r="BJ126">
        <v>3.8692704415588231E-3</v>
      </c>
      <c r="BK126">
        <v>1</v>
      </c>
      <c r="BL126" t="s">
        <v>710</v>
      </c>
      <c r="BM126" t="s">
        <v>711</v>
      </c>
      <c r="BN126" t="s">
        <v>710</v>
      </c>
    </row>
    <row r="127" spans="1:66">
      <c r="A127" s="157" t="str">
        <f t="shared" si="56"/>
        <v>삼환교통</v>
      </c>
      <c r="B127" s="157" t="str">
        <f t="shared" si="57"/>
        <v>예비</v>
      </c>
      <c r="C127" s="158" t="str">
        <f t="shared" si="58"/>
        <v>72아1210</v>
      </c>
      <c r="D127" s="132" t="str">
        <f t="shared" si="59"/>
        <v>중형</v>
      </c>
      <c r="E127" s="128" t="str">
        <f t="shared" si="60"/>
        <v>D</v>
      </c>
      <c r="F127" s="178">
        <f t="shared" si="61"/>
        <v>0.83148148148148149</v>
      </c>
      <c r="G127" s="179">
        <f t="shared" si="62"/>
        <v>2.2450000000000001</v>
      </c>
      <c r="H127" s="180">
        <f t="shared" si="63"/>
        <v>2.7</v>
      </c>
      <c r="I127" s="181">
        <f t="shared" si="64"/>
        <v>2471.4839999999999</v>
      </c>
      <c r="J127" s="182">
        <f t="shared" si="65"/>
        <v>2.7992015943190684E-2</v>
      </c>
      <c r="K127" s="182">
        <f t="shared" si="66"/>
        <v>0.35154800531077068</v>
      </c>
      <c r="L127" s="182">
        <f t="shared" si="67"/>
        <v>0.17964915006530491</v>
      </c>
      <c r="M127" s="183">
        <f t="shared" si="68"/>
        <v>10.382999999999999</v>
      </c>
      <c r="N127" s="184">
        <f t="shared" si="69"/>
        <v>0.48599999999999999</v>
      </c>
      <c r="O127" s="184">
        <f t="shared" si="70"/>
        <v>20.716000000000001</v>
      </c>
      <c r="P127" s="185">
        <f t="shared" si="71"/>
        <v>0</v>
      </c>
      <c r="Q127" s="186">
        <f t="shared" si="72"/>
        <v>78</v>
      </c>
      <c r="R127" s="187">
        <f t="shared" si="73"/>
        <v>25.019091163051993</v>
      </c>
      <c r="S127" s="159">
        <f t="shared" si="74"/>
        <v>12</v>
      </c>
      <c r="T127" s="159">
        <f t="shared" si="75"/>
        <v>512</v>
      </c>
      <c r="U127" t="s">
        <v>160</v>
      </c>
      <c r="V127" t="s">
        <v>99</v>
      </c>
      <c r="W127" t="s">
        <v>160</v>
      </c>
      <c r="X127" s="4" t="s">
        <v>99</v>
      </c>
      <c r="Y127" s="4" t="s">
        <v>1033</v>
      </c>
      <c r="Z127" s="4" t="s">
        <v>776</v>
      </c>
      <c r="AA127" s="4" t="s">
        <v>49</v>
      </c>
      <c r="AB127" s="4">
        <v>514</v>
      </c>
      <c r="AC127" s="4">
        <v>2471.4839999999999</v>
      </c>
      <c r="AD127" s="4">
        <v>1100.7139999999999</v>
      </c>
      <c r="AE127" s="4">
        <v>2.2450000000000001</v>
      </c>
      <c r="AF127" s="4">
        <v>2.7</v>
      </c>
      <c r="AG127" s="4">
        <v>10.382999999999999</v>
      </c>
      <c r="AH127" s="4">
        <v>159.210791</v>
      </c>
      <c r="AI127" s="4">
        <v>4.4566309999999998</v>
      </c>
      <c r="AJ127" s="4">
        <v>55.970236</v>
      </c>
      <c r="AK127" s="4">
        <v>444</v>
      </c>
      <c r="AL127" s="4">
        <v>12</v>
      </c>
      <c r="AM127" s="4">
        <v>512</v>
      </c>
      <c r="AN127" s="4">
        <v>78</v>
      </c>
      <c r="AO127" s="4">
        <v>15.523344</v>
      </c>
      <c r="AP127" s="4">
        <v>913</v>
      </c>
      <c r="AQ127" s="4">
        <v>0</v>
      </c>
      <c r="AR127" s="4">
        <v>13</v>
      </c>
      <c r="AS127" s="4">
        <v>4582</v>
      </c>
      <c r="AT127" s="4">
        <v>0.48599999999999999</v>
      </c>
      <c r="AU127" s="4">
        <v>20.716000000000001</v>
      </c>
      <c r="AV127" s="4">
        <v>19790</v>
      </c>
      <c r="AW127" s="4">
        <v>0</v>
      </c>
      <c r="AX127" s="4">
        <v>0.52</v>
      </c>
      <c r="AY127">
        <v>0.83148148148148149</v>
      </c>
      <c r="AZ127" t="s">
        <v>70</v>
      </c>
      <c r="BA127" t="s">
        <v>712</v>
      </c>
      <c r="BB127">
        <v>4</v>
      </c>
      <c r="BC127" t="s">
        <v>1034</v>
      </c>
      <c r="BD127">
        <v>13</v>
      </c>
      <c r="BE127">
        <v>11151.275</v>
      </c>
      <c r="BF127">
        <v>0.22163241423065971</v>
      </c>
      <c r="BG127">
        <v>0.18428324812882632</v>
      </c>
      <c r="BH127">
        <v>719527.946</v>
      </c>
      <c r="BI127">
        <v>3.434868671522037E-3</v>
      </c>
      <c r="BJ127">
        <v>2.8560296916914714E-3</v>
      </c>
      <c r="BK127">
        <v>1</v>
      </c>
      <c r="BL127" t="s">
        <v>710</v>
      </c>
      <c r="BM127" t="s">
        <v>711</v>
      </c>
      <c r="BN127" t="s">
        <v>710</v>
      </c>
    </row>
    <row r="128" spans="1:66">
      <c r="A128" s="157" t="str">
        <f t="shared" si="56"/>
        <v>삼환교통</v>
      </c>
      <c r="B128" s="157" t="str">
        <f t="shared" si="57"/>
        <v>예비</v>
      </c>
      <c r="C128" s="158" t="str">
        <f t="shared" si="58"/>
        <v>72아1236</v>
      </c>
      <c r="D128" s="132" t="str">
        <f t="shared" si="59"/>
        <v>중형</v>
      </c>
      <c r="E128" s="128" t="str">
        <f t="shared" si="60"/>
        <v>B</v>
      </c>
      <c r="F128" s="178">
        <f t="shared" si="61"/>
        <v>0.93379310344827593</v>
      </c>
      <c r="G128" s="179">
        <f t="shared" si="62"/>
        <v>2.7080000000000002</v>
      </c>
      <c r="H128" s="180">
        <f t="shared" si="63"/>
        <v>2.9</v>
      </c>
      <c r="I128" s="181">
        <f t="shared" si="64"/>
        <v>3699.096</v>
      </c>
      <c r="J128" s="182">
        <f t="shared" si="65"/>
        <v>2.4600327141867304E-2</v>
      </c>
      <c r="K128" s="182">
        <f t="shared" si="66"/>
        <v>0.3397740159557861</v>
      </c>
      <c r="L128" s="182">
        <f t="shared" si="67"/>
        <v>0.18463970656614481</v>
      </c>
      <c r="M128" s="183">
        <f t="shared" si="68"/>
        <v>7.569</v>
      </c>
      <c r="N128" s="184">
        <f t="shared" si="69"/>
        <v>0.16200000000000001</v>
      </c>
      <c r="O128" s="184">
        <f t="shared" si="70"/>
        <v>17.111999999999998</v>
      </c>
      <c r="P128" s="185">
        <f t="shared" si="71"/>
        <v>0</v>
      </c>
      <c r="Q128" s="186">
        <f t="shared" si="72"/>
        <v>74</v>
      </c>
      <c r="R128" s="187">
        <f t="shared" si="73"/>
        <v>24.815683759870709</v>
      </c>
      <c r="S128" s="159">
        <f t="shared" si="74"/>
        <v>6</v>
      </c>
      <c r="T128" s="159">
        <f t="shared" si="75"/>
        <v>633</v>
      </c>
      <c r="U128" t="s">
        <v>160</v>
      </c>
      <c r="V128" t="s">
        <v>99</v>
      </c>
      <c r="W128" t="s">
        <v>160</v>
      </c>
      <c r="X128" s="4" t="s">
        <v>99</v>
      </c>
      <c r="Y128" s="4" t="s">
        <v>1035</v>
      </c>
      <c r="Z128" s="4" t="s">
        <v>776</v>
      </c>
      <c r="AA128" s="4" t="s">
        <v>49</v>
      </c>
      <c r="AB128" s="4">
        <v>514</v>
      </c>
      <c r="AC128" s="4">
        <v>3699.096</v>
      </c>
      <c r="AD128" s="4">
        <v>1365.777</v>
      </c>
      <c r="AE128" s="4">
        <v>2.7080000000000002</v>
      </c>
      <c r="AF128" s="4">
        <v>2.9</v>
      </c>
      <c r="AG128" s="4">
        <v>7.569</v>
      </c>
      <c r="AH128" s="4">
        <v>234.51354799999999</v>
      </c>
      <c r="AI128" s="4">
        <v>5.7691100000000004</v>
      </c>
      <c r="AJ128" s="4">
        <v>79.681610000000006</v>
      </c>
      <c r="AK128" s="4">
        <v>683</v>
      </c>
      <c r="AL128" s="4">
        <v>6</v>
      </c>
      <c r="AM128" s="4">
        <v>633</v>
      </c>
      <c r="AN128" s="4">
        <v>74</v>
      </c>
      <c r="AO128" s="4">
        <v>15.773485000000001</v>
      </c>
      <c r="AP128" s="4">
        <v>1406.5</v>
      </c>
      <c r="AQ128" s="4">
        <v>0</v>
      </c>
      <c r="AR128" s="4">
        <v>14</v>
      </c>
      <c r="AS128" s="4">
        <v>8254</v>
      </c>
      <c r="AT128" s="4">
        <v>0.16200000000000001</v>
      </c>
      <c r="AU128" s="4">
        <v>17.111999999999998</v>
      </c>
      <c r="AV128" s="4">
        <v>30770</v>
      </c>
      <c r="AW128" s="4">
        <v>0</v>
      </c>
      <c r="AX128" s="4">
        <v>0.53</v>
      </c>
      <c r="AY128">
        <v>0.93379310344827593</v>
      </c>
      <c r="AZ128" t="s">
        <v>71</v>
      </c>
      <c r="BA128" t="s">
        <v>712</v>
      </c>
      <c r="BB128">
        <v>3</v>
      </c>
      <c r="BC128" t="s">
        <v>1036</v>
      </c>
      <c r="BD128">
        <v>20</v>
      </c>
      <c r="BE128">
        <v>11151.275</v>
      </c>
      <c r="BF128">
        <v>0.33171955673230191</v>
      </c>
      <c r="BG128">
        <v>0.30975743435554265</v>
      </c>
      <c r="BH128">
        <v>719527.946</v>
      </c>
      <c r="BI128">
        <v>5.1410039325977758E-3</v>
      </c>
      <c r="BJ128">
        <v>4.8006340170602679E-3</v>
      </c>
      <c r="BK128">
        <v>1</v>
      </c>
      <c r="BL128" t="s">
        <v>710</v>
      </c>
      <c r="BM128" t="s">
        <v>711</v>
      </c>
      <c r="BN128" t="s">
        <v>710</v>
      </c>
    </row>
  </sheetData>
  <sortState xmlns:xlrd2="http://schemas.microsoft.com/office/spreadsheetml/2017/richdata2" ref="U5:AX48">
    <sortCondition ref="Y5:Y48"/>
    <sortCondition ref="U5:U48"/>
  </sortState>
  <phoneticPr fontId="2" type="noConversion"/>
  <conditionalFormatting sqref="E1 E2:H3 E4 E5:H1048576">
    <cfRule type="containsText" dxfId="31" priority="1" operator="containsText" text="F">
      <formula>NOT(ISERROR(SEARCH("F",E1)))</formula>
    </cfRule>
    <cfRule type="containsText" dxfId="30" priority="2" operator="containsText" text="D">
      <formula>NOT(ISERROR(SEARCH("D",E1)))</formula>
    </cfRule>
    <cfRule type="containsText" dxfId="29" priority="3" operator="containsText" text="C">
      <formula>NOT(ISERROR(SEARCH("C",E1)))</formula>
    </cfRule>
    <cfRule type="containsText" dxfId="28" priority="4" operator="containsText" text="B">
      <formula>NOT(ISERROR(SEARCH("B",E1)))</formula>
    </cfRule>
    <cfRule type="containsText" dxfId="27" priority="5" operator="containsText" text="A">
      <formula>NOT(ISERROR(SEARCH("A",E1)))</formula>
    </cfRule>
    <cfRule type="containsText" dxfId="2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9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9" customWidth="1"/>
    <col min="4" max="4" width="10.140625" style="12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6"/>
      <c r="R1" s="266"/>
    </row>
    <row r="2" spans="1:69" ht="45" customHeight="1">
      <c r="A2" s="10" t="s">
        <v>33</v>
      </c>
      <c r="B2" s="35"/>
      <c r="C2" s="117"/>
      <c r="D2" s="12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7"/>
      <c r="R2" s="267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729</v>
      </c>
      <c r="B3" s="36"/>
      <c r="E3" s="11"/>
      <c r="F3" s="8"/>
      <c r="G3" s="11"/>
      <c r="H3" s="11"/>
      <c r="X3" s="11"/>
      <c r="Y3" s="11"/>
    </row>
    <row r="4" spans="1:69" ht="27">
      <c r="A4" s="138" t="s">
        <v>39</v>
      </c>
      <c r="B4" s="139" t="s">
        <v>50</v>
      </c>
      <c r="C4" s="140" t="s">
        <v>713</v>
      </c>
      <c r="D4" s="140" t="s">
        <v>730</v>
      </c>
      <c r="E4" s="141" t="s">
        <v>719</v>
      </c>
      <c r="F4" s="139" t="s">
        <v>723</v>
      </c>
      <c r="G4" s="141" t="s">
        <v>721</v>
      </c>
      <c r="H4" s="141" t="s">
        <v>725</v>
      </c>
      <c r="I4" s="142" t="s">
        <v>727</v>
      </c>
      <c r="J4" s="141" t="s">
        <v>12</v>
      </c>
      <c r="K4" s="141" t="s">
        <v>13</v>
      </c>
      <c r="L4" s="141" t="s">
        <v>14</v>
      </c>
      <c r="M4" s="141" t="s">
        <v>76</v>
      </c>
      <c r="N4" s="141" t="s">
        <v>7</v>
      </c>
      <c r="O4" s="141" t="s">
        <v>8</v>
      </c>
      <c r="P4" s="141" t="s">
        <v>764</v>
      </c>
      <c r="Q4" s="269" t="s">
        <v>44</v>
      </c>
      <c r="R4" s="269" t="s">
        <v>45</v>
      </c>
      <c r="S4" s="13"/>
      <c r="T4" s="13" t="s">
        <v>43</v>
      </c>
      <c r="U4" s="13" t="s">
        <v>738</v>
      </c>
      <c r="V4" s="13" t="s">
        <v>739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740</v>
      </c>
      <c r="AN4" s="13" t="s">
        <v>751</v>
      </c>
      <c r="AO4" t="s">
        <v>741</v>
      </c>
      <c r="AP4" t="s">
        <v>38</v>
      </c>
      <c r="AQ4" t="s">
        <v>32</v>
      </c>
      <c r="AR4" t="s">
        <v>0</v>
      </c>
      <c r="AS4" t="s">
        <v>10</v>
      </c>
      <c r="AT4" t="s">
        <v>715</v>
      </c>
      <c r="AU4" t="s">
        <v>31</v>
      </c>
      <c r="AV4" t="s">
        <v>716</v>
      </c>
      <c r="AW4" t="s">
        <v>724</v>
      </c>
      <c r="AX4" t="s">
        <v>742</v>
      </c>
      <c r="AY4" t="s">
        <v>743</v>
      </c>
      <c r="AZ4" t="s">
        <v>744</v>
      </c>
      <c r="BA4" t="s">
        <v>745</v>
      </c>
      <c r="BB4" t="s">
        <v>746</v>
      </c>
      <c r="BC4" t="s">
        <v>68</v>
      </c>
      <c r="BD4" t="s">
        <v>752</v>
      </c>
      <c r="BF4" t="s">
        <v>0</v>
      </c>
      <c r="BG4" t="s">
        <v>753</v>
      </c>
      <c r="BH4" t="s">
        <v>77</v>
      </c>
      <c r="BI4" t="s">
        <v>747</v>
      </c>
      <c r="BJ4" t="s">
        <v>748</v>
      </c>
      <c r="BK4" t="s">
        <v>754</v>
      </c>
      <c r="BL4" t="s">
        <v>755</v>
      </c>
      <c r="BM4" t="s">
        <v>749</v>
      </c>
      <c r="BN4" t="s">
        <v>68</v>
      </c>
      <c r="BO4" t="s">
        <v>750</v>
      </c>
      <c r="BP4" t="s">
        <v>756</v>
      </c>
      <c r="BQ4" t="s">
        <v>775</v>
      </c>
    </row>
    <row r="5" spans="1:69" ht="16.5">
      <c r="A5" s="143" t="str">
        <f>BF5</f>
        <v>삼환교통</v>
      </c>
      <c r="B5" s="144" t="str">
        <f>BH5</f>
        <v>강계희</v>
      </c>
      <c r="C5" s="145" t="str">
        <f>BN5</f>
        <v>D</v>
      </c>
      <c r="D5" s="146">
        <f>BM5</f>
        <v>0.81399999999999995</v>
      </c>
      <c r="E5" s="147">
        <f>U5</f>
        <v>927</v>
      </c>
      <c r="F5" s="148" t="str">
        <f>BG5</f>
        <v>23</v>
      </c>
      <c r="G5" s="149" t="str">
        <f>BK5</f>
        <v>70바3150</v>
      </c>
      <c r="H5" s="150">
        <f>BJ5</f>
        <v>2</v>
      </c>
      <c r="I5" s="151">
        <f>BP5</f>
        <v>2115.5990000000002</v>
      </c>
      <c r="J5" s="152">
        <f>AB5/AA5</f>
        <v>4.7991334952627113E-2</v>
      </c>
      <c r="K5" s="152">
        <f>AC5/AA5</f>
        <v>0.37622040173429688</v>
      </c>
      <c r="L5" s="152">
        <f>AD5/I5</f>
        <v>0.35876364093573498</v>
      </c>
      <c r="M5" s="153">
        <f>Z5</f>
        <v>15.948</v>
      </c>
      <c r="N5" s="154">
        <f>AE5*100/W5</f>
        <v>4.7267936882178521E-2</v>
      </c>
      <c r="O5" s="154">
        <f>AF5*100/W5</f>
        <v>21.932322713330834</v>
      </c>
      <c r="P5" s="270">
        <f>AK5</f>
        <v>8</v>
      </c>
      <c r="Q5" s="271">
        <f>AE5</f>
        <v>1</v>
      </c>
      <c r="R5" s="271">
        <f>AF5</f>
        <v>464</v>
      </c>
      <c r="T5">
        <v>514</v>
      </c>
      <c r="U5">
        <v>927</v>
      </c>
      <c r="V5" t="s">
        <v>1037</v>
      </c>
      <c r="W5">
        <v>2115.5990000000002</v>
      </c>
      <c r="X5">
        <v>1440.1189999999999</v>
      </c>
      <c r="Y5">
        <v>1.4690000000000001</v>
      </c>
      <c r="Z5">
        <v>15.948</v>
      </c>
      <c r="AA5">
        <v>147.58326700000001</v>
      </c>
      <c r="AB5">
        <v>7.0827179999999998</v>
      </c>
      <c r="AC5">
        <v>55.523836000000003</v>
      </c>
      <c r="AD5" s="1">
        <v>759</v>
      </c>
      <c r="AE5">
        <v>1</v>
      </c>
      <c r="AF5">
        <v>464</v>
      </c>
      <c r="AG5">
        <v>64</v>
      </c>
      <c r="AH5">
        <v>14.334951</v>
      </c>
      <c r="AI5">
        <v>7.3</v>
      </c>
      <c r="AJ5">
        <v>0</v>
      </c>
      <c r="AK5">
        <v>8</v>
      </c>
      <c r="AL5">
        <v>2541</v>
      </c>
      <c r="AM5" t="s">
        <v>1038</v>
      </c>
      <c r="AN5" t="s">
        <v>1039</v>
      </c>
      <c r="AO5">
        <v>1964.789</v>
      </c>
      <c r="AR5" t="s">
        <v>160</v>
      </c>
      <c r="AS5" t="s">
        <v>235</v>
      </c>
      <c r="AT5" t="s">
        <v>839</v>
      </c>
      <c r="AU5" t="s">
        <v>788</v>
      </c>
      <c r="AV5" t="s">
        <v>49</v>
      </c>
      <c r="AW5">
        <v>2</v>
      </c>
      <c r="BB5">
        <v>0.81399999999999995</v>
      </c>
      <c r="BC5" t="s">
        <v>70</v>
      </c>
      <c r="BF5" t="s">
        <v>160</v>
      </c>
      <c r="BG5" t="s">
        <v>235</v>
      </c>
      <c r="BH5" t="s">
        <v>1037</v>
      </c>
      <c r="BI5">
        <v>927</v>
      </c>
      <c r="BJ5">
        <v>2</v>
      </c>
      <c r="BK5" t="s">
        <v>839</v>
      </c>
      <c r="BL5" t="s">
        <v>851</v>
      </c>
      <c r="BM5">
        <v>0.81399999999999995</v>
      </c>
      <c r="BN5" t="s">
        <v>70</v>
      </c>
      <c r="BO5" t="s">
        <v>762</v>
      </c>
      <c r="BP5">
        <v>2115.5990000000002</v>
      </c>
      <c r="BQ5" t="s">
        <v>70</v>
      </c>
    </row>
    <row r="6" spans="1:69" ht="16.5">
      <c r="A6" s="126" t="str">
        <f t="shared" ref="A6:A7" si="0">BF6</f>
        <v>삼환교통</v>
      </c>
      <c r="B6" s="127" t="str">
        <f t="shared" ref="B6:B7" si="1">BH6</f>
        <v>강봉선</v>
      </c>
      <c r="C6" s="128" t="str">
        <f t="shared" ref="C6:C7" si="2">BN6</f>
        <v>D</v>
      </c>
      <c r="D6" s="129">
        <f t="shared" ref="D6:D7" si="3">BM6</f>
        <v>0.84160000000000001</v>
      </c>
      <c r="E6" s="130">
        <f t="shared" ref="E6:E7" si="4">U6</f>
        <v>5820</v>
      </c>
      <c r="F6" s="131" t="str">
        <f t="shared" ref="F6:F7" si="5">BG6</f>
        <v>23</v>
      </c>
      <c r="G6" s="132" t="str">
        <f t="shared" ref="G6:G7" si="6">BK6</f>
        <v>70바3101</v>
      </c>
      <c r="H6" s="133">
        <f t="shared" ref="H6:H7" si="7">BJ6</f>
        <v>1</v>
      </c>
      <c r="I6" s="134">
        <f t="shared" ref="I6:I7" si="8">BP6</f>
        <v>2552.0169999999998</v>
      </c>
      <c r="J6" s="135">
        <f t="shared" ref="J6:J7" si="9">AB6/AA6</f>
        <v>4.4429565724210238E-2</v>
      </c>
      <c r="K6" s="135">
        <f t="shared" ref="K6:K7" si="10">AC6/AA6</f>
        <v>0.38171824891357886</v>
      </c>
      <c r="L6" s="135">
        <f t="shared" ref="L6:L7" si="11">AD6/I6</f>
        <v>0.18181697065497607</v>
      </c>
      <c r="M6" s="136">
        <f t="shared" ref="M6:M7" si="12">Z6</f>
        <v>14.699</v>
      </c>
      <c r="N6" s="137">
        <f t="shared" ref="N6:N7" si="13">AE6*100/W6</f>
        <v>3.918469195150346E-2</v>
      </c>
      <c r="O6" s="137">
        <f t="shared" ref="O6:O7" si="14">AF6*100/W6</f>
        <v>6.2695507122405534</v>
      </c>
      <c r="P6" s="272">
        <f t="shared" ref="P6:P7" si="15">AK6</f>
        <v>67</v>
      </c>
      <c r="Q6" s="273">
        <f t="shared" ref="Q6:Q7" si="16">AE6</f>
        <v>1</v>
      </c>
      <c r="R6" s="273">
        <f t="shared" ref="R6:R7" si="17">AF6</f>
        <v>160</v>
      </c>
      <c r="T6">
        <v>514</v>
      </c>
      <c r="U6">
        <v>5820</v>
      </c>
      <c r="V6" t="s">
        <v>1040</v>
      </c>
      <c r="W6">
        <v>2552.0169999999998</v>
      </c>
      <c r="X6">
        <v>1602.982</v>
      </c>
      <c r="Y6">
        <v>1.5920000000000001</v>
      </c>
      <c r="Z6">
        <v>14.699</v>
      </c>
      <c r="AA6">
        <v>181.35968399999999</v>
      </c>
      <c r="AB6">
        <v>8.0577319999999997</v>
      </c>
      <c r="AC6">
        <v>69.228301000000002</v>
      </c>
      <c r="AD6" s="1">
        <v>464</v>
      </c>
      <c r="AE6">
        <v>1</v>
      </c>
      <c r="AF6">
        <v>160</v>
      </c>
      <c r="AG6">
        <v>78</v>
      </c>
      <c r="AH6">
        <v>14.071578000000001</v>
      </c>
      <c r="AI6">
        <v>75.099999999999994</v>
      </c>
      <c r="AJ6">
        <v>0</v>
      </c>
      <c r="AK6">
        <v>67</v>
      </c>
      <c r="AL6">
        <v>23953</v>
      </c>
      <c r="AM6" t="s">
        <v>1041</v>
      </c>
      <c r="AN6" t="s">
        <v>1042</v>
      </c>
      <c r="AO6">
        <v>2453.4720000000002</v>
      </c>
      <c r="AR6" t="s">
        <v>160</v>
      </c>
      <c r="AS6" t="s">
        <v>235</v>
      </c>
      <c r="AT6" t="s">
        <v>822</v>
      </c>
      <c r="AU6" t="s">
        <v>788</v>
      </c>
      <c r="AV6" t="s">
        <v>49</v>
      </c>
      <c r="AW6">
        <v>1</v>
      </c>
      <c r="BB6">
        <v>0.84160000000000001</v>
      </c>
      <c r="BC6" t="s">
        <v>70</v>
      </c>
      <c r="BF6" t="s">
        <v>160</v>
      </c>
      <c r="BG6" t="s">
        <v>235</v>
      </c>
      <c r="BH6" t="s">
        <v>1040</v>
      </c>
      <c r="BI6">
        <v>5820</v>
      </c>
      <c r="BJ6">
        <v>1</v>
      </c>
      <c r="BK6" t="s">
        <v>822</v>
      </c>
      <c r="BL6" t="s">
        <v>757</v>
      </c>
      <c r="BM6">
        <v>0.84160000000000001</v>
      </c>
      <c r="BN6" t="s">
        <v>70</v>
      </c>
      <c r="BO6" t="s">
        <v>762</v>
      </c>
      <c r="BP6">
        <v>2552.0169999999998</v>
      </c>
      <c r="BQ6" t="s">
        <v>70</v>
      </c>
    </row>
    <row r="7" spans="1:69" ht="16.5">
      <c r="A7" s="143" t="str">
        <f t="shared" si="0"/>
        <v>삼환교통</v>
      </c>
      <c r="B7" s="144" t="str">
        <f t="shared" si="1"/>
        <v>강승민</v>
      </c>
      <c r="C7" s="145" t="str">
        <f t="shared" si="2"/>
        <v>B</v>
      </c>
      <c r="D7" s="146">
        <f t="shared" si="3"/>
        <v>0.90429999999999999</v>
      </c>
      <c r="E7" s="147">
        <f t="shared" si="4"/>
        <v>6686</v>
      </c>
      <c r="F7" s="148" t="str">
        <f t="shared" si="5"/>
        <v>4</v>
      </c>
      <c r="G7" s="149" t="str">
        <f t="shared" si="6"/>
        <v>72아1204</v>
      </c>
      <c r="H7" s="150">
        <f t="shared" si="7"/>
        <v>2</v>
      </c>
      <c r="I7" s="151">
        <f t="shared" si="8"/>
        <v>2451.962</v>
      </c>
      <c r="J7" s="152">
        <f t="shared" si="9"/>
        <v>5.6960305079954643E-2</v>
      </c>
      <c r="K7" s="152">
        <f t="shared" si="10"/>
        <v>0.32662678993313699</v>
      </c>
      <c r="L7" s="152">
        <f t="shared" si="11"/>
        <v>0.25938411769839825</v>
      </c>
      <c r="M7" s="153">
        <f t="shared" si="12"/>
        <v>9.4559999999999995</v>
      </c>
      <c r="N7" s="154">
        <f t="shared" si="13"/>
        <v>0.1631346652191184</v>
      </c>
      <c r="O7" s="154">
        <f t="shared" si="14"/>
        <v>4.1599339630875196</v>
      </c>
      <c r="P7" s="270">
        <f t="shared" si="15"/>
        <v>13</v>
      </c>
      <c r="Q7" s="271">
        <f t="shared" si="16"/>
        <v>4</v>
      </c>
      <c r="R7" s="271">
        <f t="shared" si="17"/>
        <v>102</v>
      </c>
      <c r="T7">
        <v>514</v>
      </c>
      <c r="U7">
        <v>6686</v>
      </c>
      <c r="V7" t="s">
        <v>1043</v>
      </c>
      <c r="W7">
        <v>2451.962</v>
      </c>
      <c r="X7">
        <v>934.83399999999995</v>
      </c>
      <c r="Y7">
        <v>2.6230000000000002</v>
      </c>
      <c r="Z7">
        <v>9.4559999999999995</v>
      </c>
      <c r="AA7">
        <v>163.621894</v>
      </c>
      <c r="AB7">
        <v>9.3199529999999999</v>
      </c>
      <c r="AC7">
        <v>53.443294000000002</v>
      </c>
      <c r="AD7" s="1">
        <v>636</v>
      </c>
      <c r="AE7">
        <v>4</v>
      </c>
      <c r="AF7">
        <v>102</v>
      </c>
      <c r="AG7">
        <v>70</v>
      </c>
      <c r="AH7">
        <v>14.985537000000001</v>
      </c>
      <c r="AI7">
        <v>43.9</v>
      </c>
      <c r="AJ7">
        <v>0</v>
      </c>
      <c r="AK7">
        <v>13</v>
      </c>
      <c r="AL7">
        <v>3838</v>
      </c>
      <c r="AM7" t="s">
        <v>1044</v>
      </c>
      <c r="AN7" t="s">
        <v>1045</v>
      </c>
      <c r="AO7">
        <v>2317.0210000000002</v>
      </c>
      <c r="AR7" t="s">
        <v>160</v>
      </c>
      <c r="AS7" t="s">
        <v>236</v>
      </c>
      <c r="AT7" t="s">
        <v>865</v>
      </c>
      <c r="AU7" t="s">
        <v>776</v>
      </c>
      <c r="AV7" t="s">
        <v>49</v>
      </c>
      <c r="AW7">
        <v>2</v>
      </c>
      <c r="BB7">
        <v>0.90429999999999999</v>
      </c>
      <c r="BC7" t="s">
        <v>71</v>
      </c>
      <c r="BF7" t="s">
        <v>160</v>
      </c>
      <c r="BG7" t="s">
        <v>236</v>
      </c>
      <c r="BH7" t="s">
        <v>1043</v>
      </c>
      <c r="BI7">
        <v>6686</v>
      </c>
      <c r="BJ7">
        <v>2</v>
      </c>
      <c r="BK7" t="s">
        <v>865</v>
      </c>
      <c r="BL7" t="s">
        <v>1035</v>
      </c>
      <c r="BM7">
        <v>0.90429999999999999</v>
      </c>
      <c r="BN7" t="s">
        <v>71</v>
      </c>
      <c r="BO7" t="s">
        <v>758</v>
      </c>
      <c r="BP7">
        <v>2451.962</v>
      </c>
      <c r="BQ7" t="s">
        <v>71</v>
      </c>
    </row>
    <row r="8" spans="1:69" ht="16.5">
      <c r="A8" s="126" t="str">
        <f t="shared" ref="A8:A71" si="18">BF8</f>
        <v>삼환교통</v>
      </c>
      <c r="B8" s="127" t="str">
        <f t="shared" ref="B8:B71" si="19">BH8</f>
        <v>강종협</v>
      </c>
      <c r="C8" s="128" t="str">
        <f t="shared" ref="C8:C71" si="20">BN8</f>
        <v>F</v>
      </c>
      <c r="D8" s="129">
        <f t="shared" ref="D8:D71" si="21">BM8</f>
        <v>0.79100000000000004</v>
      </c>
      <c r="E8" s="130">
        <f t="shared" ref="E8:E71" si="22">U8</f>
        <v>5742</v>
      </c>
      <c r="F8" s="131" t="str">
        <f t="shared" ref="F8:F71" si="23">BG8</f>
        <v>4</v>
      </c>
      <c r="G8" s="132" t="str">
        <f t="shared" ref="G8:G71" si="24">BK8</f>
        <v>72아1215</v>
      </c>
      <c r="H8" s="133">
        <f t="shared" ref="H8:H71" si="25">BJ8</f>
        <v>4</v>
      </c>
      <c r="I8" s="134">
        <f t="shared" ref="I8:I71" si="26">BP8</f>
        <v>2150.0630000000001</v>
      </c>
      <c r="J8" s="135">
        <f t="shared" ref="J8:J71" si="27">AB8/AA8</f>
        <v>4.4884860581875054E-2</v>
      </c>
      <c r="K8" s="135">
        <f t="shared" ref="K8:K71" si="28">AC8/AA8</f>
        <v>0.31799108974379803</v>
      </c>
      <c r="L8" s="135">
        <f t="shared" ref="L8:L71" si="29">AD8/I8</f>
        <v>0.17441349393017785</v>
      </c>
      <c r="M8" s="136">
        <f t="shared" ref="M8:M71" si="30">Z8</f>
        <v>10.853999999999999</v>
      </c>
      <c r="N8" s="137">
        <f t="shared" ref="N8:N71" si="31">AE8*100/W8</f>
        <v>0.32557185533633198</v>
      </c>
      <c r="O8" s="137">
        <f t="shared" ref="O8:O71" si="32">AF8*100/W8</f>
        <v>31.115367317143729</v>
      </c>
      <c r="P8" s="272">
        <f t="shared" ref="P8:P71" si="33">AK8</f>
        <v>6</v>
      </c>
      <c r="Q8" s="273">
        <f t="shared" ref="Q8:Q71" si="34">AE8</f>
        <v>7</v>
      </c>
      <c r="R8" s="273">
        <f t="shared" ref="R8:R71" si="35">AF8</f>
        <v>669</v>
      </c>
      <c r="T8">
        <v>514</v>
      </c>
      <c r="U8">
        <v>5742</v>
      </c>
      <c r="V8" t="s">
        <v>1046</v>
      </c>
      <c r="W8">
        <v>2150.0630000000001</v>
      </c>
      <c r="X8">
        <v>945.28200000000004</v>
      </c>
      <c r="Y8">
        <v>2.2749999999999999</v>
      </c>
      <c r="Z8">
        <v>10.853999999999999</v>
      </c>
      <c r="AA8">
        <v>139.720786</v>
      </c>
      <c r="AB8">
        <v>6.2713479999999997</v>
      </c>
      <c r="AC8">
        <v>44.429965000000003</v>
      </c>
      <c r="AD8" s="1">
        <v>375</v>
      </c>
      <c r="AE8">
        <v>7</v>
      </c>
      <c r="AF8">
        <v>669</v>
      </c>
      <c r="AG8">
        <v>69</v>
      </c>
      <c r="AH8">
        <v>15.388282999999999</v>
      </c>
      <c r="AI8">
        <v>79.3</v>
      </c>
      <c r="AJ8">
        <v>0</v>
      </c>
      <c r="AK8">
        <v>6</v>
      </c>
      <c r="AL8">
        <v>2601</v>
      </c>
      <c r="AM8" t="s">
        <v>1047</v>
      </c>
      <c r="AN8" t="s">
        <v>1048</v>
      </c>
      <c r="AO8">
        <v>1723.654</v>
      </c>
      <c r="AR8" t="s">
        <v>160</v>
      </c>
      <c r="AS8" t="s">
        <v>236</v>
      </c>
      <c r="AT8" t="s">
        <v>877</v>
      </c>
      <c r="AU8" t="s">
        <v>776</v>
      </c>
      <c r="AV8" t="s">
        <v>49</v>
      </c>
      <c r="AW8">
        <v>4</v>
      </c>
      <c r="BB8">
        <v>0.79100000000000004</v>
      </c>
      <c r="BC8" t="s">
        <v>73</v>
      </c>
      <c r="BF8" t="s">
        <v>160</v>
      </c>
      <c r="BG8" t="s">
        <v>236</v>
      </c>
      <c r="BH8" t="s">
        <v>1046</v>
      </c>
      <c r="BI8">
        <v>5742</v>
      </c>
      <c r="BJ8">
        <v>4</v>
      </c>
      <c r="BK8" t="s">
        <v>877</v>
      </c>
      <c r="BL8" t="s">
        <v>903</v>
      </c>
      <c r="BM8">
        <v>0.79100000000000004</v>
      </c>
      <c r="BN8" t="s">
        <v>73</v>
      </c>
      <c r="BO8" t="s">
        <v>774</v>
      </c>
      <c r="BP8">
        <v>2150.0630000000001</v>
      </c>
      <c r="BQ8" t="s">
        <v>73</v>
      </c>
    </row>
    <row r="9" spans="1:69" ht="16.5">
      <c r="A9" s="143" t="str">
        <f t="shared" si="18"/>
        <v>삼환교통</v>
      </c>
      <c r="B9" s="144" t="str">
        <f t="shared" si="19"/>
        <v>강형철</v>
      </c>
      <c r="C9" s="145" t="str">
        <f t="shared" si="20"/>
        <v>C</v>
      </c>
      <c r="D9" s="146">
        <f t="shared" si="21"/>
        <v>0.87890000000000001</v>
      </c>
      <c r="E9" s="147">
        <f t="shared" si="22"/>
        <v>2683</v>
      </c>
      <c r="F9" s="148" t="str">
        <f t="shared" si="23"/>
        <v>4</v>
      </c>
      <c r="G9" s="149" t="str">
        <f t="shared" si="24"/>
        <v>72아1226</v>
      </c>
      <c r="H9" s="150">
        <f t="shared" si="25"/>
        <v>16</v>
      </c>
      <c r="I9" s="151">
        <f t="shared" si="26"/>
        <v>4314.9979999999996</v>
      </c>
      <c r="J9" s="152">
        <f t="shared" si="27"/>
        <v>3.8784005366424686E-2</v>
      </c>
      <c r="K9" s="152">
        <f t="shared" si="28"/>
        <v>0.35529370999522641</v>
      </c>
      <c r="L9" s="152">
        <f t="shared" si="29"/>
        <v>0.17543461202067767</v>
      </c>
      <c r="M9" s="153">
        <f t="shared" si="30"/>
        <v>10.811999999999999</v>
      </c>
      <c r="N9" s="154">
        <f t="shared" si="31"/>
        <v>0.50984959900329041</v>
      </c>
      <c r="O9" s="154">
        <f t="shared" si="32"/>
        <v>14.739288407549669</v>
      </c>
      <c r="P9" s="270">
        <f t="shared" si="33"/>
        <v>23</v>
      </c>
      <c r="Q9" s="271">
        <f t="shared" si="34"/>
        <v>22</v>
      </c>
      <c r="R9" s="271">
        <f t="shared" si="35"/>
        <v>636</v>
      </c>
      <c r="T9">
        <v>514</v>
      </c>
      <c r="U9">
        <v>2683</v>
      </c>
      <c r="V9" t="s">
        <v>1049</v>
      </c>
      <c r="W9">
        <v>4314.9979999999996</v>
      </c>
      <c r="X9">
        <v>1756.404</v>
      </c>
      <c r="Y9">
        <v>2.4569999999999999</v>
      </c>
      <c r="Z9">
        <v>10.811999999999999</v>
      </c>
      <c r="AA9">
        <v>280.29686199999998</v>
      </c>
      <c r="AB9">
        <v>10.871034999999999</v>
      </c>
      <c r="AC9">
        <v>99.587711999999996</v>
      </c>
      <c r="AD9" s="1">
        <v>757</v>
      </c>
      <c r="AE9">
        <v>22</v>
      </c>
      <c r="AF9">
        <v>636</v>
      </c>
      <c r="AG9">
        <v>72</v>
      </c>
      <c r="AH9">
        <v>15.394385</v>
      </c>
      <c r="AI9">
        <v>1434.9</v>
      </c>
      <c r="AJ9">
        <v>0</v>
      </c>
      <c r="AK9">
        <v>23</v>
      </c>
      <c r="AL9">
        <v>14074</v>
      </c>
      <c r="AM9" t="s">
        <v>1050</v>
      </c>
      <c r="AN9" t="s">
        <v>1051</v>
      </c>
      <c r="AO9">
        <v>1865.924</v>
      </c>
      <c r="AR9" t="s">
        <v>160</v>
      </c>
      <c r="AS9" t="s">
        <v>236</v>
      </c>
      <c r="AT9" t="s">
        <v>899</v>
      </c>
      <c r="AU9" t="s">
        <v>776</v>
      </c>
      <c r="AV9" t="s">
        <v>49</v>
      </c>
      <c r="AW9">
        <v>16</v>
      </c>
      <c r="BB9">
        <v>0.87890000000000001</v>
      </c>
      <c r="BC9" t="s">
        <v>72</v>
      </c>
      <c r="BF9" t="s">
        <v>160</v>
      </c>
      <c r="BG9" t="s">
        <v>236</v>
      </c>
      <c r="BH9" t="s">
        <v>1049</v>
      </c>
      <c r="BI9">
        <v>2683</v>
      </c>
      <c r="BJ9">
        <v>16</v>
      </c>
      <c r="BK9" t="s">
        <v>899</v>
      </c>
      <c r="BL9" t="s">
        <v>924</v>
      </c>
      <c r="BM9">
        <v>0.87890000000000001</v>
      </c>
      <c r="BN9" t="s">
        <v>72</v>
      </c>
      <c r="BO9" t="s">
        <v>760</v>
      </c>
      <c r="BP9">
        <v>4314.9979999999996</v>
      </c>
      <c r="BQ9" t="s">
        <v>72</v>
      </c>
    </row>
    <row r="10" spans="1:69" ht="16.5">
      <c r="A10" s="126" t="str">
        <f t="shared" si="18"/>
        <v>삼환교통</v>
      </c>
      <c r="B10" s="127" t="str">
        <f t="shared" si="19"/>
        <v>계세훈</v>
      </c>
      <c r="C10" s="128" t="str">
        <f t="shared" si="20"/>
        <v>B</v>
      </c>
      <c r="D10" s="129">
        <f t="shared" si="21"/>
        <v>0.90349999999999997</v>
      </c>
      <c r="E10" s="130">
        <f t="shared" si="22"/>
        <v>900</v>
      </c>
      <c r="F10" s="131" t="str">
        <f t="shared" si="23"/>
        <v>79</v>
      </c>
      <c r="G10" s="132" t="str">
        <f t="shared" si="24"/>
        <v>70바3108</v>
      </c>
      <c r="H10" s="133">
        <f t="shared" si="25"/>
        <v>10</v>
      </c>
      <c r="I10" s="134">
        <f t="shared" si="26"/>
        <v>3479.9360000000001</v>
      </c>
      <c r="J10" s="135">
        <f t="shared" si="27"/>
        <v>5.0327997922661703E-2</v>
      </c>
      <c r="K10" s="135">
        <f t="shared" si="28"/>
        <v>0.35811610377319675</v>
      </c>
      <c r="L10" s="135">
        <f t="shared" si="29"/>
        <v>0.21408439695442674</v>
      </c>
      <c r="M10" s="136">
        <f t="shared" si="30"/>
        <v>11.669</v>
      </c>
      <c r="N10" s="137">
        <f t="shared" si="31"/>
        <v>5.7472321330047448E-2</v>
      </c>
      <c r="O10" s="137">
        <f t="shared" si="32"/>
        <v>20.91992496413727</v>
      </c>
      <c r="P10" s="272">
        <f t="shared" si="33"/>
        <v>24</v>
      </c>
      <c r="Q10" s="273">
        <f t="shared" si="34"/>
        <v>2</v>
      </c>
      <c r="R10" s="273">
        <f t="shared" si="35"/>
        <v>728</v>
      </c>
      <c r="T10">
        <v>514</v>
      </c>
      <c r="U10">
        <v>900</v>
      </c>
      <c r="V10" t="s">
        <v>1052</v>
      </c>
      <c r="W10">
        <v>3479.9360000000001</v>
      </c>
      <c r="X10">
        <v>1694.4860000000001</v>
      </c>
      <c r="Y10">
        <v>2.0539999999999998</v>
      </c>
      <c r="Z10">
        <v>11.669</v>
      </c>
      <c r="AA10">
        <v>216.180485</v>
      </c>
      <c r="AB10">
        <v>10.879930999999999</v>
      </c>
      <c r="AC10">
        <v>77.417713000000006</v>
      </c>
      <c r="AD10" s="1">
        <v>745</v>
      </c>
      <c r="AE10">
        <v>2</v>
      </c>
      <c r="AF10">
        <v>728</v>
      </c>
      <c r="AG10">
        <v>73</v>
      </c>
      <c r="AH10">
        <v>16.097363999999999</v>
      </c>
      <c r="AI10">
        <v>602</v>
      </c>
      <c r="AJ10">
        <v>0</v>
      </c>
      <c r="AK10">
        <v>24</v>
      </c>
      <c r="AL10">
        <v>7135</v>
      </c>
      <c r="AM10" t="s">
        <v>1053</v>
      </c>
      <c r="AN10" t="s">
        <v>1054</v>
      </c>
      <c r="AO10">
        <v>1213.5730000000001</v>
      </c>
      <c r="AR10" t="s">
        <v>160</v>
      </c>
      <c r="AS10" t="s">
        <v>239</v>
      </c>
      <c r="AT10" t="s">
        <v>984</v>
      </c>
      <c r="AU10" t="s">
        <v>709</v>
      </c>
      <c r="AV10" t="s">
        <v>49</v>
      </c>
      <c r="AW10">
        <v>10</v>
      </c>
      <c r="BB10">
        <v>0.90349999999999997</v>
      </c>
      <c r="BC10" t="s">
        <v>71</v>
      </c>
      <c r="BF10" t="s">
        <v>160</v>
      </c>
      <c r="BG10" t="s">
        <v>239</v>
      </c>
      <c r="BH10" t="s">
        <v>1052</v>
      </c>
      <c r="BI10">
        <v>900</v>
      </c>
      <c r="BJ10">
        <v>10</v>
      </c>
      <c r="BK10" t="s">
        <v>984</v>
      </c>
      <c r="BL10" t="s">
        <v>982</v>
      </c>
      <c r="BM10">
        <v>0.90349999999999997</v>
      </c>
      <c r="BN10" t="s">
        <v>71</v>
      </c>
      <c r="BO10" t="s">
        <v>758</v>
      </c>
      <c r="BP10">
        <v>3479.9360000000001</v>
      </c>
      <c r="BQ10" t="s">
        <v>71</v>
      </c>
    </row>
    <row r="11" spans="1:69" ht="16.5">
      <c r="A11" s="143" t="str">
        <f t="shared" si="18"/>
        <v>삼환교통</v>
      </c>
      <c r="B11" s="144" t="str">
        <f t="shared" si="19"/>
        <v>고경식</v>
      </c>
      <c r="C11" s="145" t="str">
        <f t="shared" si="20"/>
        <v>B</v>
      </c>
      <c r="D11" s="146">
        <f t="shared" si="21"/>
        <v>0.9153</v>
      </c>
      <c r="E11" s="147">
        <f t="shared" si="22"/>
        <v>6687</v>
      </c>
      <c r="F11" s="148" t="str">
        <f t="shared" si="23"/>
        <v>62</v>
      </c>
      <c r="G11" s="149" t="str">
        <f t="shared" si="24"/>
        <v>70바3193</v>
      </c>
      <c r="H11" s="150">
        <f t="shared" si="25"/>
        <v>13</v>
      </c>
      <c r="I11" s="151">
        <f t="shared" si="26"/>
        <v>2348.83</v>
      </c>
      <c r="J11" s="152">
        <f t="shared" si="27"/>
        <v>2.2948555800921026E-2</v>
      </c>
      <c r="K11" s="152">
        <f t="shared" si="28"/>
        <v>0.35771333071345573</v>
      </c>
      <c r="L11" s="152">
        <f t="shared" si="29"/>
        <v>7.4079435293316245E-2</v>
      </c>
      <c r="M11" s="153">
        <f t="shared" si="30"/>
        <v>10.756</v>
      </c>
      <c r="N11" s="154">
        <f t="shared" si="31"/>
        <v>0.25544632859764221</v>
      </c>
      <c r="O11" s="154">
        <f t="shared" si="32"/>
        <v>18.988177092424738</v>
      </c>
      <c r="P11" s="270">
        <f t="shared" si="33"/>
        <v>11</v>
      </c>
      <c r="Q11" s="271">
        <f t="shared" si="34"/>
        <v>6</v>
      </c>
      <c r="R11" s="271">
        <f t="shared" si="35"/>
        <v>446</v>
      </c>
      <c r="T11">
        <v>514</v>
      </c>
      <c r="U11">
        <v>6687</v>
      </c>
      <c r="V11" t="s">
        <v>1055</v>
      </c>
      <c r="W11">
        <v>2348.83</v>
      </c>
      <c r="X11">
        <v>1165.873</v>
      </c>
      <c r="Y11">
        <v>2.0150000000000001</v>
      </c>
      <c r="Z11">
        <v>10.756</v>
      </c>
      <c r="AA11">
        <v>159.79881399999999</v>
      </c>
      <c r="AB11">
        <v>3.6671520000000002</v>
      </c>
      <c r="AC11">
        <v>57.162165999999999</v>
      </c>
      <c r="AD11" s="1">
        <v>174</v>
      </c>
      <c r="AE11">
        <v>6</v>
      </c>
      <c r="AF11">
        <v>446</v>
      </c>
      <c r="AG11">
        <v>81</v>
      </c>
      <c r="AH11">
        <v>14.698669000000001</v>
      </c>
      <c r="AI11">
        <v>128.80000000000001</v>
      </c>
      <c r="AJ11">
        <v>0</v>
      </c>
      <c r="AK11">
        <v>11</v>
      </c>
      <c r="AL11">
        <v>1138</v>
      </c>
      <c r="AM11" t="s">
        <v>1056</v>
      </c>
      <c r="AN11" t="s">
        <v>1057</v>
      </c>
      <c r="AO11">
        <v>262.11900000000003</v>
      </c>
      <c r="AR11" t="s">
        <v>160</v>
      </c>
      <c r="AS11" t="s">
        <v>238</v>
      </c>
      <c r="AT11" t="s">
        <v>967</v>
      </c>
      <c r="AU11" t="s">
        <v>709</v>
      </c>
      <c r="AV11" t="s">
        <v>49</v>
      </c>
      <c r="AW11">
        <v>13</v>
      </c>
      <c r="BB11">
        <v>0.9153</v>
      </c>
      <c r="BC11" t="s">
        <v>71</v>
      </c>
      <c r="BF11" t="s">
        <v>160</v>
      </c>
      <c r="BG11" t="s">
        <v>238</v>
      </c>
      <c r="BH11" t="s">
        <v>1055</v>
      </c>
      <c r="BI11">
        <v>6687</v>
      </c>
      <c r="BJ11">
        <v>13</v>
      </c>
      <c r="BK11" t="s">
        <v>967</v>
      </c>
      <c r="BL11" t="s">
        <v>971</v>
      </c>
      <c r="BM11">
        <v>0.9153</v>
      </c>
      <c r="BN11" t="s">
        <v>71</v>
      </c>
      <c r="BO11" t="s">
        <v>758</v>
      </c>
      <c r="BP11">
        <v>2348.83</v>
      </c>
      <c r="BQ11" t="s">
        <v>71</v>
      </c>
    </row>
    <row r="12" spans="1:69" ht="16.5">
      <c r="A12" s="126" t="str">
        <f t="shared" si="18"/>
        <v>삼환교통</v>
      </c>
      <c r="B12" s="127" t="str">
        <f t="shared" si="19"/>
        <v>고명덕</v>
      </c>
      <c r="C12" s="128" t="str">
        <f t="shared" si="20"/>
        <v>A</v>
      </c>
      <c r="D12" s="129">
        <f t="shared" si="21"/>
        <v>0.96850000000000003</v>
      </c>
      <c r="E12" s="130">
        <f t="shared" si="22"/>
        <v>4992</v>
      </c>
      <c r="F12" s="131" t="str">
        <f t="shared" si="23"/>
        <v>23</v>
      </c>
      <c r="G12" s="132" t="str">
        <f t="shared" si="24"/>
        <v>70바3164</v>
      </c>
      <c r="H12" s="133">
        <f t="shared" si="25"/>
        <v>2</v>
      </c>
      <c r="I12" s="134">
        <f t="shared" si="26"/>
        <v>1846.183</v>
      </c>
      <c r="J12" s="135">
        <f t="shared" si="27"/>
        <v>2.2098024614917711E-2</v>
      </c>
      <c r="K12" s="135">
        <f t="shared" si="28"/>
        <v>0.37087370788916119</v>
      </c>
      <c r="L12" s="135">
        <f t="shared" si="29"/>
        <v>0.20637174104625597</v>
      </c>
      <c r="M12" s="136">
        <f t="shared" si="30"/>
        <v>9.173</v>
      </c>
      <c r="N12" s="137">
        <f t="shared" si="31"/>
        <v>0.10833162259645983</v>
      </c>
      <c r="O12" s="137">
        <f t="shared" si="32"/>
        <v>33.691134627499011</v>
      </c>
      <c r="P12" s="272">
        <f t="shared" si="33"/>
        <v>1</v>
      </c>
      <c r="Q12" s="273">
        <f t="shared" si="34"/>
        <v>2</v>
      </c>
      <c r="R12" s="273">
        <f t="shared" si="35"/>
        <v>622</v>
      </c>
      <c r="T12">
        <v>514</v>
      </c>
      <c r="U12">
        <v>4992</v>
      </c>
      <c r="V12" t="s">
        <v>1058</v>
      </c>
      <c r="W12">
        <v>1846.183</v>
      </c>
      <c r="X12">
        <v>958.55899999999997</v>
      </c>
      <c r="Y12">
        <v>1.9259999999999999</v>
      </c>
      <c r="Z12">
        <v>9.173</v>
      </c>
      <c r="AA12">
        <v>118.950225</v>
      </c>
      <c r="AB12">
        <v>2.628565</v>
      </c>
      <c r="AC12">
        <v>44.115510999999998</v>
      </c>
      <c r="AD12" s="1">
        <v>381</v>
      </c>
      <c r="AE12">
        <v>2</v>
      </c>
      <c r="AF12">
        <v>622</v>
      </c>
      <c r="AG12">
        <v>84</v>
      </c>
      <c r="AH12">
        <v>15.520633999999999</v>
      </c>
      <c r="AI12">
        <v>72.8</v>
      </c>
      <c r="AJ12">
        <v>0</v>
      </c>
      <c r="AK12">
        <v>1</v>
      </c>
      <c r="AL12">
        <v>17</v>
      </c>
      <c r="AM12" t="s">
        <v>1059</v>
      </c>
      <c r="AN12" t="s">
        <v>1060</v>
      </c>
      <c r="AO12">
        <v>1711.9390000000001</v>
      </c>
      <c r="AR12" t="s">
        <v>160</v>
      </c>
      <c r="AS12" t="s">
        <v>235</v>
      </c>
      <c r="AT12" t="s">
        <v>847</v>
      </c>
      <c r="AU12" t="s">
        <v>709</v>
      </c>
      <c r="AV12" t="s">
        <v>49</v>
      </c>
      <c r="AW12">
        <v>2</v>
      </c>
      <c r="BB12">
        <v>0.96850000000000003</v>
      </c>
      <c r="BC12" t="s">
        <v>69</v>
      </c>
      <c r="BF12" t="s">
        <v>160</v>
      </c>
      <c r="BG12" t="s">
        <v>235</v>
      </c>
      <c r="BH12" t="s">
        <v>1058</v>
      </c>
      <c r="BI12">
        <v>4992</v>
      </c>
      <c r="BJ12">
        <v>2</v>
      </c>
      <c r="BK12" t="s">
        <v>847</v>
      </c>
      <c r="BL12" t="s">
        <v>822</v>
      </c>
      <c r="BM12">
        <v>0.96850000000000003</v>
      </c>
      <c r="BN12" t="s">
        <v>69</v>
      </c>
      <c r="BO12" t="s">
        <v>761</v>
      </c>
      <c r="BP12">
        <v>1846.183</v>
      </c>
      <c r="BQ12" t="s">
        <v>69</v>
      </c>
    </row>
    <row r="13" spans="1:69" ht="16.5">
      <c r="A13" s="143" t="str">
        <f t="shared" si="18"/>
        <v>삼환교통</v>
      </c>
      <c r="B13" s="144" t="str">
        <f t="shared" si="19"/>
        <v>고성만</v>
      </c>
      <c r="C13" s="145" t="str">
        <f t="shared" si="20"/>
        <v>S</v>
      </c>
      <c r="D13" s="146">
        <f t="shared" si="21"/>
        <v>1.0335000000000001</v>
      </c>
      <c r="E13" s="147">
        <f t="shared" si="22"/>
        <v>3927</v>
      </c>
      <c r="F13" s="148" t="str">
        <f t="shared" si="23"/>
        <v>23</v>
      </c>
      <c r="G13" s="149" t="str">
        <f t="shared" si="24"/>
        <v>70바3163</v>
      </c>
      <c r="H13" s="150">
        <f t="shared" si="25"/>
        <v>1</v>
      </c>
      <c r="I13" s="151">
        <f t="shared" si="26"/>
        <v>2322.9369999999999</v>
      </c>
      <c r="J13" s="152">
        <f t="shared" si="27"/>
        <v>2.4330633156346315E-2</v>
      </c>
      <c r="K13" s="152">
        <f t="shared" si="28"/>
        <v>0.32823513224548451</v>
      </c>
      <c r="L13" s="152">
        <f t="shared" si="29"/>
        <v>0.1571286694387321</v>
      </c>
      <c r="M13" s="153">
        <f t="shared" si="30"/>
        <v>7.2960000000000003</v>
      </c>
      <c r="N13" s="154">
        <f t="shared" si="31"/>
        <v>0.12914685159347844</v>
      </c>
      <c r="O13" s="154">
        <f t="shared" si="32"/>
        <v>5.4672167174572541</v>
      </c>
      <c r="P13" s="270">
        <f t="shared" si="33"/>
        <v>2</v>
      </c>
      <c r="Q13" s="271">
        <f t="shared" si="34"/>
        <v>3</v>
      </c>
      <c r="R13" s="271">
        <f t="shared" si="35"/>
        <v>127</v>
      </c>
      <c r="T13">
        <v>514</v>
      </c>
      <c r="U13">
        <v>3927</v>
      </c>
      <c r="V13" t="s">
        <v>1061</v>
      </c>
      <c r="W13">
        <v>2322.9369999999999</v>
      </c>
      <c r="X13">
        <v>1123.731</v>
      </c>
      <c r="Y13">
        <v>2.0670000000000002</v>
      </c>
      <c r="Z13">
        <v>7.2960000000000003</v>
      </c>
      <c r="AA13">
        <v>157.161056</v>
      </c>
      <c r="AB13">
        <v>3.8238279999999998</v>
      </c>
      <c r="AC13">
        <v>51.58578</v>
      </c>
      <c r="AD13" s="1">
        <v>365</v>
      </c>
      <c r="AE13">
        <v>3</v>
      </c>
      <c r="AF13">
        <v>127</v>
      </c>
      <c r="AG13">
        <v>75</v>
      </c>
      <c r="AH13">
        <v>14.780614</v>
      </c>
      <c r="AI13">
        <v>24.4</v>
      </c>
      <c r="AJ13">
        <v>0</v>
      </c>
      <c r="AK13">
        <v>2</v>
      </c>
      <c r="AL13">
        <v>2357</v>
      </c>
      <c r="AM13" t="s">
        <v>1062</v>
      </c>
      <c r="AN13" t="s">
        <v>1063</v>
      </c>
      <c r="AO13">
        <v>2322.9369999999999</v>
      </c>
      <c r="AR13" t="s">
        <v>160</v>
      </c>
      <c r="AS13" t="s">
        <v>235</v>
      </c>
      <c r="AT13" t="s">
        <v>845</v>
      </c>
      <c r="AU13" t="s">
        <v>709</v>
      </c>
      <c r="AV13" t="s">
        <v>49</v>
      </c>
      <c r="AW13">
        <v>1</v>
      </c>
      <c r="BB13">
        <v>1.0335000000000001</v>
      </c>
      <c r="BC13" t="s">
        <v>74</v>
      </c>
      <c r="BF13" t="s">
        <v>160</v>
      </c>
      <c r="BG13" t="s">
        <v>235</v>
      </c>
      <c r="BH13" t="s">
        <v>1061</v>
      </c>
      <c r="BI13">
        <v>3927</v>
      </c>
      <c r="BJ13">
        <v>1</v>
      </c>
      <c r="BK13" t="s">
        <v>845</v>
      </c>
      <c r="BL13" t="s">
        <v>757</v>
      </c>
      <c r="BM13">
        <v>1.0335000000000001</v>
      </c>
      <c r="BN13" t="s">
        <v>74</v>
      </c>
      <c r="BO13" t="s">
        <v>759</v>
      </c>
      <c r="BP13">
        <v>2322.9369999999999</v>
      </c>
      <c r="BQ13" t="s">
        <v>74</v>
      </c>
    </row>
    <row r="14" spans="1:69" ht="16.5">
      <c r="A14" s="126" t="str">
        <f t="shared" si="18"/>
        <v>삼환교통</v>
      </c>
      <c r="B14" s="127" t="str">
        <f t="shared" si="19"/>
        <v>고신일</v>
      </c>
      <c r="C14" s="128" t="str">
        <f t="shared" si="20"/>
        <v>B</v>
      </c>
      <c r="D14" s="129">
        <f t="shared" si="21"/>
        <v>0.90969999999999995</v>
      </c>
      <c r="E14" s="130">
        <f t="shared" si="22"/>
        <v>9053</v>
      </c>
      <c r="F14" s="131" t="str">
        <f t="shared" si="23"/>
        <v>4</v>
      </c>
      <c r="G14" s="132" t="str">
        <f t="shared" si="24"/>
        <v>72아1221</v>
      </c>
      <c r="H14" s="133">
        <f t="shared" si="25"/>
        <v>2</v>
      </c>
      <c r="I14" s="134">
        <f t="shared" si="26"/>
        <v>2328.71</v>
      </c>
      <c r="J14" s="135">
        <f t="shared" si="27"/>
        <v>3.3802555546070159E-2</v>
      </c>
      <c r="K14" s="135">
        <f t="shared" si="28"/>
        <v>0.33186325665278493</v>
      </c>
      <c r="L14" s="135">
        <f t="shared" si="29"/>
        <v>0.10477904075647032</v>
      </c>
      <c r="M14" s="136">
        <f t="shared" si="30"/>
        <v>7.5380000000000003</v>
      </c>
      <c r="N14" s="137">
        <f t="shared" si="31"/>
        <v>0.25765337890935325</v>
      </c>
      <c r="O14" s="137">
        <f t="shared" si="32"/>
        <v>3.2636094661851409</v>
      </c>
      <c r="P14" s="272">
        <f t="shared" si="33"/>
        <v>13</v>
      </c>
      <c r="Q14" s="273">
        <f t="shared" si="34"/>
        <v>6</v>
      </c>
      <c r="R14" s="273">
        <f t="shared" si="35"/>
        <v>76</v>
      </c>
      <c r="T14">
        <v>514</v>
      </c>
      <c r="U14">
        <v>9053</v>
      </c>
      <c r="V14" t="s">
        <v>1064</v>
      </c>
      <c r="W14">
        <v>2328.71</v>
      </c>
      <c r="X14">
        <v>885.20399999999995</v>
      </c>
      <c r="Y14">
        <v>2.6309999999999998</v>
      </c>
      <c r="Z14">
        <v>7.5380000000000003</v>
      </c>
      <c r="AA14">
        <v>161.88633999999999</v>
      </c>
      <c r="AB14">
        <v>5.4721719999999996</v>
      </c>
      <c r="AC14">
        <v>53.724128</v>
      </c>
      <c r="AD14" s="1">
        <v>244</v>
      </c>
      <c r="AE14">
        <v>6</v>
      </c>
      <c r="AF14">
        <v>76</v>
      </c>
      <c r="AG14">
        <v>60</v>
      </c>
      <c r="AH14">
        <v>14.384845</v>
      </c>
      <c r="AI14">
        <v>0</v>
      </c>
      <c r="AJ14">
        <v>0</v>
      </c>
      <c r="AK14">
        <v>13</v>
      </c>
      <c r="AL14">
        <v>3204</v>
      </c>
      <c r="AM14" t="s">
        <v>1065</v>
      </c>
      <c r="AN14" t="s">
        <v>1066</v>
      </c>
      <c r="AO14">
        <v>2120.8710000000001</v>
      </c>
      <c r="AR14" t="s">
        <v>160</v>
      </c>
      <c r="AS14" t="s">
        <v>236</v>
      </c>
      <c r="AT14" t="s">
        <v>889</v>
      </c>
      <c r="AU14" t="s">
        <v>776</v>
      </c>
      <c r="AV14" t="s">
        <v>49</v>
      </c>
      <c r="AW14">
        <v>2</v>
      </c>
      <c r="BB14">
        <v>0.90969999999999995</v>
      </c>
      <c r="BC14" t="s">
        <v>71</v>
      </c>
      <c r="BF14" t="s">
        <v>160</v>
      </c>
      <c r="BG14" t="s">
        <v>236</v>
      </c>
      <c r="BH14" t="s">
        <v>1064</v>
      </c>
      <c r="BI14">
        <v>9053</v>
      </c>
      <c r="BJ14">
        <v>2</v>
      </c>
      <c r="BK14" t="s">
        <v>889</v>
      </c>
      <c r="BL14" t="s">
        <v>867</v>
      </c>
      <c r="BM14">
        <v>0.90969999999999995</v>
      </c>
      <c r="BN14" t="s">
        <v>71</v>
      </c>
      <c r="BO14" t="s">
        <v>758</v>
      </c>
      <c r="BP14">
        <v>2328.71</v>
      </c>
      <c r="BQ14" t="s">
        <v>71</v>
      </c>
    </row>
    <row r="15" spans="1:69" ht="16.5">
      <c r="A15" s="143" t="str">
        <f t="shared" si="18"/>
        <v>삼환교통</v>
      </c>
      <c r="B15" s="144" t="str">
        <f t="shared" si="19"/>
        <v>고용근</v>
      </c>
      <c r="C15" s="145" t="str">
        <f t="shared" si="20"/>
        <v>B</v>
      </c>
      <c r="D15" s="146">
        <f t="shared" si="21"/>
        <v>0.94779999999999998</v>
      </c>
      <c r="E15" s="147">
        <f t="shared" si="22"/>
        <v>3350</v>
      </c>
      <c r="F15" s="148" t="str">
        <f t="shared" si="23"/>
        <v>급행99</v>
      </c>
      <c r="G15" s="149" t="str">
        <f t="shared" si="24"/>
        <v>70바3124</v>
      </c>
      <c r="H15" s="150">
        <f t="shared" si="25"/>
        <v>15</v>
      </c>
      <c r="I15" s="151">
        <f t="shared" si="26"/>
        <v>2072.6179999999999</v>
      </c>
      <c r="J15" s="152">
        <f t="shared" si="27"/>
        <v>4.0837390964524385E-2</v>
      </c>
      <c r="K15" s="152">
        <f t="shared" si="28"/>
        <v>0.29150285343480048</v>
      </c>
      <c r="L15" s="152">
        <f t="shared" si="29"/>
        <v>0.17900066485961233</v>
      </c>
      <c r="M15" s="153">
        <f t="shared" si="30"/>
        <v>7.9370000000000003</v>
      </c>
      <c r="N15" s="154">
        <f t="shared" si="31"/>
        <v>9.6496315288200726E-2</v>
      </c>
      <c r="O15" s="154">
        <f t="shared" si="32"/>
        <v>4.8730639220541363</v>
      </c>
      <c r="P15" s="270">
        <f t="shared" si="33"/>
        <v>7</v>
      </c>
      <c r="Q15" s="271">
        <f t="shared" si="34"/>
        <v>2</v>
      </c>
      <c r="R15" s="271">
        <f t="shared" si="35"/>
        <v>101</v>
      </c>
      <c r="T15">
        <v>514</v>
      </c>
      <c r="U15">
        <v>3350</v>
      </c>
      <c r="V15" t="s">
        <v>1067</v>
      </c>
      <c r="W15">
        <v>2072.6179999999999</v>
      </c>
      <c r="X15">
        <v>752.28899999999999</v>
      </c>
      <c r="Y15">
        <v>2.7549999999999999</v>
      </c>
      <c r="Z15">
        <v>7.9370000000000003</v>
      </c>
      <c r="AA15">
        <v>129.01328599999999</v>
      </c>
      <c r="AB15">
        <v>5.2685659999999999</v>
      </c>
      <c r="AC15">
        <v>37.607740999999997</v>
      </c>
      <c r="AD15" s="1">
        <v>371</v>
      </c>
      <c r="AE15">
        <v>2</v>
      </c>
      <c r="AF15">
        <v>101</v>
      </c>
      <c r="AG15">
        <v>71</v>
      </c>
      <c r="AH15">
        <v>16.065151</v>
      </c>
      <c r="AI15">
        <v>158.19999999999999</v>
      </c>
      <c r="AJ15">
        <v>0</v>
      </c>
      <c r="AK15">
        <v>7</v>
      </c>
      <c r="AL15">
        <v>2000</v>
      </c>
      <c r="AM15" t="s">
        <v>1068</v>
      </c>
      <c r="AN15" t="s">
        <v>1069</v>
      </c>
      <c r="AO15">
        <v>151.02500000000001</v>
      </c>
      <c r="AR15" t="s">
        <v>160</v>
      </c>
      <c r="AS15" t="s">
        <v>240</v>
      </c>
      <c r="AT15" t="s">
        <v>1015</v>
      </c>
      <c r="AU15" t="s">
        <v>709</v>
      </c>
      <c r="AV15" t="s">
        <v>49</v>
      </c>
      <c r="AW15">
        <v>15</v>
      </c>
      <c r="BB15">
        <v>0.94779999999999998</v>
      </c>
      <c r="BC15" t="s">
        <v>71</v>
      </c>
      <c r="BF15" t="s">
        <v>160</v>
      </c>
      <c r="BG15" t="s">
        <v>240</v>
      </c>
      <c r="BH15" t="s">
        <v>1067</v>
      </c>
      <c r="BI15">
        <v>3350</v>
      </c>
      <c r="BJ15">
        <v>15</v>
      </c>
      <c r="BK15" t="s">
        <v>1015</v>
      </c>
      <c r="BL15" t="s">
        <v>877</v>
      </c>
      <c r="BM15">
        <v>0.94779999999999998</v>
      </c>
      <c r="BN15" t="s">
        <v>71</v>
      </c>
      <c r="BO15" t="s">
        <v>758</v>
      </c>
      <c r="BP15">
        <v>2072.6179999999999</v>
      </c>
      <c r="BQ15" t="s">
        <v>71</v>
      </c>
    </row>
    <row r="16" spans="1:69" ht="16.5">
      <c r="A16" s="126" t="str">
        <f t="shared" si="18"/>
        <v>삼환교통</v>
      </c>
      <c r="B16" s="127" t="str">
        <f t="shared" si="19"/>
        <v>고창석</v>
      </c>
      <c r="C16" s="128" t="str">
        <f t="shared" si="20"/>
        <v>C</v>
      </c>
      <c r="D16" s="129">
        <f t="shared" si="21"/>
        <v>0.87809999999999999</v>
      </c>
      <c r="E16" s="130">
        <f t="shared" si="22"/>
        <v>1149</v>
      </c>
      <c r="F16" s="131" t="str">
        <f t="shared" si="23"/>
        <v>14</v>
      </c>
      <c r="G16" s="132" t="str">
        <f t="shared" si="24"/>
        <v>70바3188</v>
      </c>
      <c r="H16" s="133">
        <f t="shared" si="25"/>
        <v>1</v>
      </c>
      <c r="I16" s="134">
        <f t="shared" si="26"/>
        <v>2334.0050000000001</v>
      </c>
      <c r="J16" s="135">
        <f t="shared" si="27"/>
        <v>2.5939184694699205E-2</v>
      </c>
      <c r="K16" s="135">
        <f t="shared" si="28"/>
        <v>0.36622506804224086</v>
      </c>
      <c r="L16" s="135">
        <f t="shared" si="29"/>
        <v>0.20736887881559807</v>
      </c>
      <c r="M16" s="136">
        <f t="shared" si="30"/>
        <v>9.4700000000000006</v>
      </c>
      <c r="N16" s="137">
        <f t="shared" si="31"/>
        <v>0.38560328705379809</v>
      </c>
      <c r="O16" s="137">
        <f t="shared" si="32"/>
        <v>20.951111929923027</v>
      </c>
      <c r="P16" s="272">
        <f t="shared" si="33"/>
        <v>48</v>
      </c>
      <c r="Q16" s="273">
        <f t="shared" si="34"/>
        <v>9</v>
      </c>
      <c r="R16" s="273">
        <f t="shared" si="35"/>
        <v>489</v>
      </c>
      <c r="T16">
        <v>514</v>
      </c>
      <c r="U16">
        <v>1149</v>
      </c>
      <c r="V16" t="s">
        <v>1070</v>
      </c>
      <c r="W16">
        <v>2334.0050000000001</v>
      </c>
      <c r="X16">
        <v>1265.7750000000001</v>
      </c>
      <c r="Y16">
        <v>1.8440000000000001</v>
      </c>
      <c r="Z16">
        <v>9.4700000000000006</v>
      </c>
      <c r="AA16">
        <v>159.388857</v>
      </c>
      <c r="AB16">
        <v>4.134417</v>
      </c>
      <c r="AC16">
        <v>58.372194999999998</v>
      </c>
      <c r="AD16" s="1">
        <v>484</v>
      </c>
      <c r="AE16">
        <v>9</v>
      </c>
      <c r="AF16">
        <v>489</v>
      </c>
      <c r="AG16">
        <v>64</v>
      </c>
      <c r="AH16">
        <v>14.643464</v>
      </c>
      <c r="AI16">
        <v>25.6</v>
      </c>
      <c r="AJ16">
        <v>0</v>
      </c>
      <c r="AK16">
        <v>48</v>
      </c>
      <c r="AL16">
        <v>16899</v>
      </c>
      <c r="AM16" t="s">
        <v>1071</v>
      </c>
      <c r="AN16" t="s">
        <v>1072</v>
      </c>
      <c r="AO16">
        <v>2334.0050000000001</v>
      </c>
      <c r="AR16" t="s">
        <v>160</v>
      </c>
      <c r="AS16" t="s">
        <v>234</v>
      </c>
      <c r="AT16" t="s">
        <v>816</v>
      </c>
      <c r="AU16" t="s">
        <v>709</v>
      </c>
      <c r="AV16" t="s">
        <v>49</v>
      </c>
      <c r="AW16">
        <v>1</v>
      </c>
      <c r="BB16">
        <v>0.87809999999999999</v>
      </c>
      <c r="BC16" t="s">
        <v>72</v>
      </c>
      <c r="BF16" t="s">
        <v>160</v>
      </c>
      <c r="BG16" t="s">
        <v>234</v>
      </c>
      <c r="BH16" t="s">
        <v>1070</v>
      </c>
      <c r="BI16">
        <v>1149</v>
      </c>
      <c r="BJ16">
        <v>1</v>
      </c>
      <c r="BK16" t="s">
        <v>816</v>
      </c>
      <c r="BL16" t="s">
        <v>757</v>
      </c>
      <c r="BM16">
        <v>0.87809999999999999</v>
      </c>
      <c r="BN16" t="s">
        <v>72</v>
      </c>
      <c r="BO16" t="s">
        <v>760</v>
      </c>
      <c r="BP16">
        <v>2334.0050000000001</v>
      </c>
      <c r="BQ16" t="s">
        <v>72</v>
      </c>
    </row>
    <row r="17" spans="1:69" ht="16.5">
      <c r="A17" s="143" t="str">
        <f t="shared" si="18"/>
        <v>삼환교통</v>
      </c>
      <c r="B17" s="144" t="str">
        <f t="shared" si="19"/>
        <v>곽일교</v>
      </c>
      <c r="C17" s="145" t="str">
        <f t="shared" si="20"/>
        <v>C</v>
      </c>
      <c r="D17" s="146">
        <f t="shared" si="21"/>
        <v>0.85750000000000004</v>
      </c>
      <c r="E17" s="147">
        <f t="shared" si="22"/>
        <v>8868</v>
      </c>
      <c r="F17" s="148" t="str">
        <f t="shared" si="23"/>
        <v>62</v>
      </c>
      <c r="G17" s="149" t="str">
        <f t="shared" si="24"/>
        <v>70바3137</v>
      </c>
      <c r="H17" s="150">
        <f t="shared" si="25"/>
        <v>12</v>
      </c>
      <c r="I17" s="151">
        <f t="shared" si="26"/>
        <v>4002.875</v>
      </c>
      <c r="J17" s="152">
        <f t="shared" si="27"/>
        <v>5.8353523322991742E-2</v>
      </c>
      <c r="K17" s="152">
        <f t="shared" si="28"/>
        <v>0.33872563030813452</v>
      </c>
      <c r="L17" s="152">
        <f t="shared" si="29"/>
        <v>0.25131936420697626</v>
      </c>
      <c r="M17" s="153">
        <f t="shared" si="30"/>
        <v>12.295</v>
      </c>
      <c r="N17" s="154">
        <f t="shared" si="31"/>
        <v>9.9928176623052187E-2</v>
      </c>
      <c r="O17" s="154">
        <f t="shared" si="32"/>
        <v>11.341848046716423</v>
      </c>
      <c r="P17" s="270">
        <f t="shared" si="33"/>
        <v>38</v>
      </c>
      <c r="Q17" s="271">
        <f t="shared" si="34"/>
        <v>4</v>
      </c>
      <c r="R17" s="271">
        <f t="shared" si="35"/>
        <v>454</v>
      </c>
      <c r="T17">
        <v>514</v>
      </c>
      <c r="U17">
        <v>8868</v>
      </c>
      <c r="V17" t="s">
        <v>1073</v>
      </c>
      <c r="W17">
        <v>4002.875</v>
      </c>
      <c r="X17">
        <v>1873.932</v>
      </c>
      <c r="Y17">
        <v>2.1360000000000001</v>
      </c>
      <c r="Z17">
        <v>12.295</v>
      </c>
      <c r="AA17">
        <v>273.34214100000003</v>
      </c>
      <c r="AB17">
        <v>15.950476999999999</v>
      </c>
      <c r="AC17">
        <v>92.587988999999993</v>
      </c>
      <c r="AD17" s="1">
        <v>1006</v>
      </c>
      <c r="AE17">
        <v>4</v>
      </c>
      <c r="AF17">
        <v>454</v>
      </c>
      <c r="AG17">
        <v>78</v>
      </c>
      <c r="AH17">
        <v>14.644192</v>
      </c>
      <c r="AI17">
        <v>589.79999999999995</v>
      </c>
      <c r="AJ17">
        <v>0</v>
      </c>
      <c r="AK17">
        <v>38</v>
      </c>
      <c r="AL17">
        <v>16028</v>
      </c>
      <c r="AM17" t="s">
        <v>1074</v>
      </c>
      <c r="AN17" t="s">
        <v>1075</v>
      </c>
      <c r="AO17">
        <v>1686.48</v>
      </c>
      <c r="AR17" t="s">
        <v>160</v>
      </c>
      <c r="AS17" t="s">
        <v>238</v>
      </c>
      <c r="AT17" t="s">
        <v>945</v>
      </c>
      <c r="AU17" t="s">
        <v>788</v>
      </c>
      <c r="AV17" t="s">
        <v>49</v>
      </c>
      <c r="AW17">
        <v>12</v>
      </c>
      <c r="BB17">
        <v>0.85750000000000004</v>
      </c>
      <c r="BC17" t="s">
        <v>72</v>
      </c>
      <c r="BF17" t="s">
        <v>160</v>
      </c>
      <c r="BG17" t="s">
        <v>238</v>
      </c>
      <c r="BH17" t="s">
        <v>1073</v>
      </c>
      <c r="BI17">
        <v>8868</v>
      </c>
      <c r="BJ17">
        <v>12</v>
      </c>
      <c r="BK17" t="s">
        <v>945</v>
      </c>
      <c r="BL17" t="s">
        <v>905</v>
      </c>
      <c r="BM17">
        <v>0.85750000000000004</v>
      </c>
      <c r="BN17" t="s">
        <v>72</v>
      </c>
      <c r="BO17" t="s">
        <v>760</v>
      </c>
      <c r="BP17">
        <v>4002.875</v>
      </c>
      <c r="BQ17" t="s">
        <v>72</v>
      </c>
    </row>
    <row r="18" spans="1:69" ht="16.5">
      <c r="A18" s="126" t="str">
        <f t="shared" si="18"/>
        <v>삼환교통</v>
      </c>
      <c r="B18" s="127" t="str">
        <f t="shared" si="19"/>
        <v>구자용</v>
      </c>
      <c r="C18" s="128" t="str">
        <f t="shared" si="20"/>
        <v>S</v>
      </c>
      <c r="D18" s="129">
        <f t="shared" si="21"/>
        <v>1.0003</v>
      </c>
      <c r="E18" s="130">
        <f t="shared" si="22"/>
        <v>3690</v>
      </c>
      <c r="F18" s="131" t="str">
        <f t="shared" si="23"/>
        <v>4</v>
      </c>
      <c r="G18" s="132" t="str">
        <f t="shared" si="24"/>
        <v>72아1213</v>
      </c>
      <c r="H18" s="133">
        <f t="shared" si="25"/>
        <v>3</v>
      </c>
      <c r="I18" s="134">
        <f t="shared" si="26"/>
        <v>2488.3029999999999</v>
      </c>
      <c r="J18" s="135">
        <f t="shared" si="27"/>
        <v>2.7235910198748249E-2</v>
      </c>
      <c r="K18" s="135">
        <f t="shared" si="28"/>
        <v>0.29338099902864406</v>
      </c>
      <c r="L18" s="135">
        <f t="shared" si="29"/>
        <v>0.3086440839399382</v>
      </c>
      <c r="M18" s="136">
        <f t="shared" si="30"/>
        <v>6.5869999999999997</v>
      </c>
      <c r="N18" s="137">
        <f t="shared" si="31"/>
        <v>0.28131622234108949</v>
      </c>
      <c r="O18" s="137">
        <f t="shared" si="32"/>
        <v>2.8131622234108948</v>
      </c>
      <c r="P18" s="272">
        <f t="shared" si="33"/>
        <v>2</v>
      </c>
      <c r="Q18" s="273">
        <f t="shared" si="34"/>
        <v>7</v>
      </c>
      <c r="R18" s="273">
        <f t="shared" si="35"/>
        <v>70</v>
      </c>
      <c r="T18">
        <v>514</v>
      </c>
      <c r="U18">
        <v>3690</v>
      </c>
      <c r="V18" t="s">
        <v>1076</v>
      </c>
      <c r="W18">
        <v>2488.3029999999999</v>
      </c>
      <c r="X18">
        <v>862.21699999999998</v>
      </c>
      <c r="Y18">
        <v>2.8860000000000001</v>
      </c>
      <c r="Z18">
        <v>6.5869999999999997</v>
      </c>
      <c r="AA18">
        <v>157.17411200000001</v>
      </c>
      <c r="AB18">
        <v>4.28078</v>
      </c>
      <c r="AC18">
        <v>46.111897999999997</v>
      </c>
      <c r="AD18" s="1">
        <v>768</v>
      </c>
      <c r="AE18">
        <v>7</v>
      </c>
      <c r="AF18">
        <v>70</v>
      </c>
      <c r="AG18">
        <v>68</v>
      </c>
      <c r="AH18">
        <v>15.831505999999999</v>
      </c>
      <c r="AI18">
        <v>16.2</v>
      </c>
      <c r="AJ18">
        <v>0</v>
      </c>
      <c r="AK18">
        <v>2</v>
      </c>
      <c r="AL18">
        <v>2021</v>
      </c>
      <c r="AM18" t="s">
        <v>1077</v>
      </c>
      <c r="AN18" t="s">
        <v>1078</v>
      </c>
      <c r="AO18">
        <v>2200.4929999999999</v>
      </c>
      <c r="AR18" t="s">
        <v>160</v>
      </c>
      <c r="AS18" t="s">
        <v>236</v>
      </c>
      <c r="AT18" t="s">
        <v>875</v>
      </c>
      <c r="AU18" t="s">
        <v>776</v>
      </c>
      <c r="AV18" t="s">
        <v>49</v>
      </c>
      <c r="AW18">
        <v>3</v>
      </c>
      <c r="BB18">
        <v>1.0003</v>
      </c>
      <c r="BC18" t="s">
        <v>74</v>
      </c>
      <c r="BF18" t="s">
        <v>160</v>
      </c>
      <c r="BG18" t="s">
        <v>236</v>
      </c>
      <c r="BH18" t="s">
        <v>1076</v>
      </c>
      <c r="BI18">
        <v>3690</v>
      </c>
      <c r="BJ18">
        <v>3</v>
      </c>
      <c r="BK18" t="s">
        <v>875</v>
      </c>
      <c r="BL18" t="s">
        <v>1031</v>
      </c>
      <c r="BM18">
        <v>1.0003</v>
      </c>
      <c r="BN18" t="s">
        <v>74</v>
      </c>
      <c r="BO18" t="s">
        <v>759</v>
      </c>
      <c r="BP18">
        <v>2488.3029999999999</v>
      </c>
      <c r="BQ18" t="s">
        <v>74</v>
      </c>
    </row>
    <row r="19" spans="1:69" ht="16.5">
      <c r="A19" s="143" t="str">
        <f t="shared" si="18"/>
        <v>삼환교통</v>
      </c>
      <c r="B19" s="144" t="str">
        <f t="shared" si="19"/>
        <v>권희윤</v>
      </c>
      <c r="C19" s="145" t="str">
        <f t="shared" si="20"/>
        <v>D</v>
      </c>
      <c r="D19" s="146">
        <f t="shared" si="21"/>
        <v>0.82899999999999996</v>
      </c>
      <c r="E19" s="147">
        <f t="shared" si="22"/>
        <v>1156</v>
      </c>
      <c r="F19" s="148" t="str">
        <f t="shared" si="23"/>
        <v>62</v>
      </c>
      <c r="G19" s="149" t="str">
        <f t="shared" si="24"/>
        <v>70바3119</v>
      </c>
      <c r="H19" s="150">
        <f t="shared" si="25"/>
        <v>1</v>
      </c>
      <c r="I19" s="151">
        <f t="shared" si="26"/>
        <v>2176.1750000000002</v>
      </c>
      <c r="J19" s="152">
        <f t="shared" si="27"/>
        <v>2.9055927990262902E-2</v>
      </c>
      <c r="K19" s="152">
        <f t="shared" si="28"/>
        <v>0.35838492557024848</v>
      </c>
      <c r="L19" s="152">
        <f t="shared" si="29"/>
        <v>0.23711328362838466</v>
      </c>
      <c r="M19" s="153">
        <f t="shared" si="30"/>
        <v>13.571</v>
      </c>
      <c r="N19" s="154">
        <f t="shared" si="31"/>
        <v>4.5952186749686944E-2</v>
      </c>
      <c r="O19" s="154">
        <f t="shared" si="32"/>
        <v>5.1925971027146254</v>
      </c>
      <c r="P19" s="270">
        <f t="shared" si="33"/>
        <v>16</v>
      </c>
      <c r="Q19" s="271">
        <f t="shared" si="34"/>
        <v>1</v>
      </c>
      <c r="R19" s="271">
        <f t="shared" si="35"/>
        <v>113</v>
      </c>
      <c r="T19">
        <v>514</v>
      </c>
      <c r="U19">
        <v>1156</v>
      </c>
      <c r="V19" t="s">
        <v>1079</v>
      </c>
      <c r="W19">
        <v>2176.1750000000002</v>
      </c>
      <c r="X19">
        <v>1249.865</v>
      </c>
      <c r="Y19">
        <v>1.7410000000000001</v>
      </c>
      <c r="Z19">
        <v>13.571</v>
      </c>
      <c r="AA19">
        <v>163.82051200000001</v>
      </c>
      <c r="AB19">
        <v>4.759957</v>
      </c>
      <c r="AC19">
        <v>58.710802000000001</v>
      </c>
      <c r="AD19" s="1">
        <v>516</v>
      </c>
      <c r="AE19">
        <v>1</v>
      </c>
      <c r="AF19">
        <v>113</v>
      </c>
      <c r="AG19">
        <v>65</v>
      </c>
      <c r="AH19">
        <v>13.283898000000001</v>
      </c>
      <c r="AI19">
        <v>0</v>
      </c>
      <c r="AJ19">
        <v>0</v>
      </c>
      <c r="AK19">
        <v>16</v>
      </c>
      <c r="AL19">
        <v>3884</v>
      </c>
      <c r="AM19" t="s">
        <v>1080</v>
      </c>
      <c r="AN19" t="s">
        <v>1081</v>
      </c>
      <c r="AO19">
        <v>2176.1750000000002</v>
      </c>
      <c r="AR19" t="s">
        <v>160</v>
      </c>
      <c r="AS19" t="s">
        <v>238</v>
      </c>
      <c r="AT19" t="s">
        <v>939</v>
      </c>
      <c r="AU19" t="s">
        <v>788</v>
      </c>
      <c r="AV19" t="s">
        <v>49</v>
      </c>
      <c r="AW19">
        <v>1</v>
      </c>
      <c r="BB19">
        <v>0.82899999999999996</v>
      </c>
      <c r="BC19" t="s">
        <v>70</v>
      </c>
      <c r="BF19" t="s">
        <v>160</v>
      </c>
      <c r="BG19" t="s">
        <v>238</v>
      </c>
      <c r="BH19" t="s">
        <v>1079</v>
      </c>
      <c r="BI19">
        <v>1156</v>
      </c>
      <c r="BJ19">
        <v>1</v>
      </c>
      <c r="BK19" t="s">
        <v>939</v>
      </c>
      <c r="BL19" t="s">
        <v>757</v>
      </c>
      <c r="BM19">
        <v>0.82899999999999996</v>
      </c>
      <c r="BN19" t="s">
        <v>70</v>
      </c>
      <c r="BO19" t="s">
        <v>762</v>
      </c>
      <c r="BP19">
        <v>2176.1750000000002</v>
      </c>
      <c r="BQ19" t="s">
        <v>70</v>
      </c>
    </row>
    <row r="20" spans="1:69" ht="16.5">
      <c r="A20" s="126" t="str">
        <f t="shared" si="18"/>
        <v>삼환교통</v>
      </c>
      <c r="B20" s="127" t="str">
        <f t="shared" si="19"/>
        <v>기규찬</v>
      </c>
      <c r="C20" s="128" t="str">
        <f t="shared" si="20"/>
        <v>A</v>
      </c>
      <c r="D20" s="129">
        <f t="shared" si="21"/>
        <v>0.96609999999999996</v>
      </c>
      <c r="E20" s="130">
        <f t="shared" si="22"/>
        <v>3347</v>
      </c>
      <c r="F20" s="131" t="str">
        <f t="shared" si="23"/>
        <v>62</v>
      </c>
      <c r="G20" s="132" t="str">
        <f t="shared" si="24"/>
        <v>70바3156</v>
      </c>
      <c r="H20" s="133">
        <f t="shared" si="25"/>
        <v>2</v>
      </c>
      <c r="I20" s="134">
        <f t="shared" si="26"/>
        <v>1949.4459999999999</v>
      </c>
      <c r="J20" s="135">
        <f t="shared" si="27"/>
        <v>2.9102881887216575E-2</v>
      </c>
      <c r="K20" s="135">
        <f t="shared" si="28"/>
        <v>0.34865452381266748</v>
      </c>
      <c r="L20" s="135">
        <f t="shared" si="29"/>
        <v>0.140039785662183</v>
      </c>
      <c r="M20" s="136">
        <f t="shared" si="30"/>
        <v>8.7959999999999994</v>
      </c>
      <c r="N20" s="137">
        <f t="shared" si="31"/>
        <v>0.10259324956936484</v>
      </c>
      <c r="O20" s="137">
        <f t="shared" si="32"/>
        <v>4.0524333579899112</v>
      </c>
      <c r="P20" s="272">
        <f t="shared" si="33"/>
        <v>23</v>
      </c>
      <c r="Q20" s="273">
        <f t="shared" si="34"/>
        <v>2</v>
      </c>
      <c r="R20" s="273">
        <f t="shared" si="35"/>
        <v>79</v>
      </c>
      <c r="T20">
        <v>514</v>
      </c>
      <c r="U20">
        <v>3347</v>
      </c>
      <c r="V20" t="s">
        <v>1082</v>
      </c>
      <c r="W20">
        <v>1949.4459999999999</v>
      </c>
      <c r="X20">
        <v>845.03200000000004</v>
      </c>
      <c r="Y20">
        <v>2.3069999999999999</v>
      </c>
      <c r="Z20">
        <v>8.7959999999999994</v>
      </c>
      <c r="AA20">
        <v>143.44579400000001</v>
      </c>
      <c r="AB20">
        <v>4.1746860000000003</v>
      </c>
      <c r="AC20">
        <v>50.013024999999999</v>
      </c>
      <c r="AD20" s="1">
        <v>273</v>
      </c>
      <c r="AE20">
        <v>2</v>
      </c>
      <c r="AF20">
        <v>79</v>
      </c>
      <c r="AG20">
        <v>89</v>
      </c>
      <c r="AH20">
        <v>13.590123</v>
      </c>
      <c r="AI20">
        <v>201.3</v>
      </c>
      <c r="AJ20">
        <v>1</v>
      </c>
      <c r="AK20">
        <v>23</v>
      </c>
      <c r="AL20">
        <v>2669</v>
      </c>
      <c r="AM20" t="s">
        <v>1083</v>
      </c>
      <c r="AN20" t="s">
        <v>1084</v>
      </c>
      <c r="AO20">
        <v>1838.06</v>
      </c>
      <c r="AR20" t="s">
        <v>160</v>
      </c>
      <c r="AS20" t="s">
        <v>238</v>
      </c>
      <c r="AT20" t="s">
        <v>949</v>
      </c>
      <c r="AU20" t="s">
        <v>709</v>
      </c>
      <c r="AV20" t="s">
        <v>49</v>
      </c>
      <c r="AW20">
        <v>2</v>
      </c>
      <c r="BB20">
        <v>0.96609999999999996</v>
      </c>
      <c r="BC20" t="s">
        <v>69</v>
      </c>
      <c r="BF20" t="s">
        <v>160</v>
      </c>
      <c r="BG20" t="s">
        <v>238</v>
      </c>
      <c r="BH20" t="s">
        <v>1082</v>
      </c>
      <c r="BI20">
        <v>3347</v>
      </c>
      <c r="BJ20">
        <v>2</v>
      </c>
      <c r="BK20" t="s">
        <v>949</v>
      </c>
      <c r="BL20" t="s">
        <v>955</v>
      </c>
      <c r="BM20">
        <v>0.96609999999999996</v>
      </c>
      <c r="BN20" t="s">
        <v>69</v>
      </c>
      <c r="BO20" t="s">
        <v>761</v>
      </c>
      <c r="BP20">
        <v>1949.4459999999999</v>
      </c>
      <c r="BQ20" t="s">
        <v>69</v>
      </c>
    </row>
    <row r="21" spans="1:69" ht="16.5">
      <c r="A21" s="143" t="str">
        <f t="shared" si="18"/>
        <v>삼환교통</v>
      </c>
      <c r="B21" s="144" t="str">
        <f t="shared" si="19"/>
        <v>김경복</v>
      </c>
      <c r="C21" s="145" t="str">
        <f t="shared" si="20"/>
        <v>B</v>
      </c>
      <c r="D21" s="146">
        <f t="shared" si="21"/>
        <v>0.9234</v>
      </c>
      <c r="E21" s="147">
        <f t="shared" si="22"/>
        <v>9402</v>
      </c>
      <c r="F21" s="148" t="str">
        <f t="shared" si="23"/>
        <v>58</v>
      </c>
      <c r="G21" s="149" t="str">
        <f t="shared" si="24"/>
        <v>72아1196</v>
      </c>
      <c r="H21" s="150">
        <f t="shared" si="25"/>
        <v>1</v>
      </c>
      <c r="I21" s="151">
        <f t="shared" si="26"/>
        <v>2361.2469999999998</v>
      </c>
      <c r="J21" s="152">
        <f t="shared" si="27"/>
        <v>4.6815828890925476E-2</v>
      </c>
      <c r="K21" s="152">
        <f t="shared" si="28"/>
        <v>0.3511232643325688</v>
      </c>
      <c r="L21" s="152">
        <f t="shared" si="29"/>
        <v>0.26850219396784836</v>
      </c>
      <c r="M21" s="153">
        <f t="shared" si="30"/>
        <v>9.157</v>
      </c>
      <c r="N21" s="154">
        <f t="shared" si="31"/>
        <v>0</v>
      </c>
      <c r="O21" s="154">
        <f t="shared" si="32"/>
        <v>17.151954031069177</v>
      </c>
      <c r="P21" s="270">
        <f t="shared" si="33"/>
        <v>4</v>
      </c>
      <c r="Q21" s="271">
        <f t="shared" si="34"/>
        <v>0</v>
      </c>
      <c r="R21" s="271">
        <f t="shared" si="35"/>
        <v>405</v>
      </c>
      <c r="T21">
        <v>514</v>
      </c>
      <c r="U21">
        <v>9402</v>
      </c>
      <c r="V21" t="s">
        <v>1085</v>
      </c>
      <c r="W21">
        <v>2361.2469999999998</v>
      </c>
      <c r="X21">
        <v>881.77499999999998</v>
      </c>
      <c r="Y21">
        <v>2.6779999999999999</v>
      </c>
      <c r="Z21">
        <v>9.157</v>
      </c>
      <c r="AA21">
        <v>158.213561</v>
      </c>
      <c r="AB21">
        <v>7.4068990000000001</v>
      </c>
      <c r="AC21">
        <v>55.552461999999998</v>
      </c>
      <c r="AD21" s="1">
        <v>634</v>
      </c>
      <c r="AE21">
        <v>0</v>
      </c>
      <c r="AF21">
        <v>405</v>
      </c>
      <c r="AG21">
        <v>70</v>
      </c>
      <c r="AH21">
        <v>14.924428000000001</v>
      </c>
      <c r="AI21">
        <v>662.8</v>
      </c>
      <c r="AJ21">
        <v>0</v>
      </c>
      <c r="AK21">
        <v>4</v>
      </c>
      <c r="AL21">
        <v>2778</v>
      </c>
      <c r="AM21" t="s">
        <v>1086</v>
      </c>
      <c r="AN21" t="s">
        <v>1087</v>
      </c>
      <c r="AO21">
        <v>2361.2469999999998</v>
      </c>
      <c r="AR21" t="s">
        <v>160</v>
      </c>
      <c r="AS21" t="s">
        <v>237</v>
      </c>
      <c r="AT21" t="s">
        <v>918</v>
      </c>
      <c r="AU21" t="s">
        <v>776</v>
      </c>
      <c r="AV21" t="s">
        <v>49</v>
      </c>
      <c r="AW21">
        <v>1</v>
      </c>
      <c r="BB21">
        <v>0.9234</v>
      </c>
      <c r="BC21" t="s">
        <v>71</v>
      </c>
      <c r="BF21" t="s">
        <v>160</v>
      </c>
      <c r="BG21" t="s">
        <v>237</v>
      </c>
      <c r="BH21" t="s">
        <v>1085</v>
      </c>
      <c r="BI21">
        <v>9402</v>
      </c>
      <c r="BJ21">
        <v>1</v>
      </c>
      <c r="BK21" t="s">
        <v>918</v>
      </c>
      <c r="BL21" t="s">
        <v>757</v>
      </c>
      <c r="BM21">
        <v>0.9234</v>
      </c>
      <c r="BN21" t="s">
        <v>71</v>
      </c>
      <c r="BO21" t="s">
        <v>758</v>
      </c>
      <c r="BP21">
        <v>2361.2469999999998</v>
      </c>
      <c r="BQ21" t="s">
        <v>71</v>
      </c>
    </row>
    <row r="22" spans="1:69" ht="16.5">
      <c r="A22" s="126" t="str">
        <f t="shared" si="18"/>
        <v>삼환교통</v>
      </c>
      <c r="B22" s="127" t="str">
        <f t="shared" si="19"/>
        <v>김경찬</v>
      </c>
      <c r="C22" s="128" t="str">
        <f t="shared" si="20"/>
        <v>A</v>
      </c>
      <c r="D22" s="129">
        <f t="shared" si="21"/>
        <v>0.97350000000000003</v>
      </c>
      <c r="E22" s="130">
        <f t="shared" si="22"/>
        <v>741</v>
      </c>
      <c r="F22" s="131" t="str">
        <f t="shared" si="23"/>
        <v>62</v>
      </c>
      <c r="G22" s="132" t="str">
        <f t="shared" si="24"/>
        <v>72아1191</v>
      </c>
      <c r="H22" s="133">
        <f t="shared" si="25"/>
        <v>1</v>
      </c>
      <c r="I22" s="134">
        <f t="shared" si="26"/>
        <v>2002.9369999999999</v>
      </c>
      <c r="J22" s="135">
        <f t="shared" si="27"/>
        <v>3.2975352182984169E-2</v>
      </c>
      <c r="K22" s="135">
        <f t="shared" si="28"/>
        <v>0.37047096896552423</v>
      </c>
      <c r="L22" s="135">
        <f t="shared" si="29"/>
        <v>8.4875360533057206E-2</v>
      </c>
      <c r="M22" s="136">
        <f t="shared" si="30"/>
        <v>9.1189999999999998</v>
      </c>
      <c r="N22" s="137">
        <f t="shared" si="31"/>
        <v>0</v>
      </c>
      <c r="O22" s="137">
        <f t="shared" si="32"/>
        <v>11.632917061295489</v>
      </c>
      <c r="P22" s="272">
        <f t="shared" si="33"/>
        <v>51</v>
      </c>
      <c r="Q22" s="273">
        <f t="shared" si="34"/>
        <v>0</v>
      </c>
      <c r="R22" s="273">
        <f t="shared" si="35"/>
        <v>233</v>
      </c>
      <c r="T22">
        <v>514</v>
      </c>
      <c r="U22">
        <v>741</v>
      </c>
      <c r="V22" t="s">
        <v>1088</v>
      </c>
      <c r="W22">
        <v>2002.9369999999999</v>
      </c>
      <c r="X22">
        <v>894.65099999999995</v>
      </c>
      <c r="Y22">
        <v>2.2389999999999999</v>
      </c>
      <c r="Z22">
        <v>9.1189999999999998</v>
      </c>
      <c r="AA22">
        <v>142.73191</v>
      </c>
      <c r="AB22">
        <v>4.7066350000000003</v>
      </c>
      <c r="AC22">
        <v>52.878028999999998</v>
      </c>
      <c r="AD22" s="1">
        <v>170</v>
      </c>
      <c r="AE22">
        <v>0</v>
      </c>
      <c r="AF22">
        <v>233</v>
      </c>
      <c r="AG22">
        <v>74</v>
      </c>
      <c r="AH22">
        <v>14.032859999999999</v>
      </c>
      <c r="AI22">
        <v>97.8</v>
      </c>
      <c r="AJ22">
        <v>0</v>
      </c>
      <c r="AK22">
        <v>51</v>
      </c>
      <c r="AL22">
        <v>10101</v>
      </c>
      <c r="AM22" t="s">
        <v>1089</v>
      </c>
      <c r="AN22" t="s">
        <v>1090</v>
      </c>
      <c r="AO22">
        <v>2002.9369999999999</v>
      </c>
      <c r="AR22" t="s">
        <v>160</v>
      </c>
      <c r="AS22" t="s">
        <v>238</v>
      </c>
      <c r="AT22" t="s">
        <v>975</v>
      </c>
      <c r="AU22" t="s">
        <v>709</v>
      </c>
      <c r="AV22" t="s">
        <v>49</v>
      </c>
      <c r="AW22">
        <v>1</v>
      </c>
      <c r="BB22">
        <v>0.97350000000000003</v>
      </c>
      <c r="BC22" t="s">
        <v>69</v>
      </c>
      <c r="BF22" t="s">
        <v>160</v>
      </c>
      <c r="BG22" t="s">
        <v>238</v>
      </c>
      <c r="BH22" t="s">
        <v>1088</v>
      </c>
      <c r="BI22">
        <v>741</v>
      </c>
      <c r="BJ22">
        <v>1</v>
      </c>
      <c r="BK22" t="s">
        <v>975</v>
      </c>
      <c r="BL22" t="s">
        <v>757</v>
      </c>
      <c r="BM22">
        <v>0.97350000000000003</v>
      </c>
      <c r="BN22" t="s">
        <v>69</v>
      </c>
      <c r="BO22" t="s">
        <v>761</v>
      </c>
      <c r="BP22">
        <v>2002.9369999999999</v>
      </c>
      <c r="BQ22" t="s">
        <v>69</v>
      </c>
    </row>
    <row r="23" spans="1:69" ht="16.5">
      <c r="A23" s="143" t="str">
        <f t="shared" si="18"/>
        <v>삼환교통</v>
      </c>
      <c r="B23" s="144" t="str">
        <f t="shared" si="19"/>
        <v>김경한</v>
      </c>
      <c r="C23" s="145" t="str">
        <f t="shared" si="20"/>
        <v>C</v>
      </c>
      <c r="D23" s="146">
        <f t="shared" si="21"/>
        <v>0.87429999999999997</v>
      </c>
      <c r="E23" s="147">
        <f t="shared" si="22"/>
        <v>7170</v>
      </c>
      <c r="F23" s="148" t="str">
        <f t="shared" si="23"/>
        <v>62</v>
      </c>
      <c r="G23" s="149" t="str">
        <f t="shared" si="24"/>
        <v>70바3180</v>
      </c>
      <c r="H23" s="150">
        <f t="shared" si="25"/>
        <v>1</v>
      </c>
      <c r="I23" s="151">
        <f t="shared" si="26"/>
        <v>1874.973</v>
      </c>
      <c r="J23" s="152">
        <f t="shared" si="27"/>
        <v>4.3267105704214839E-2</v>
      </c>
      <c r="K23" s="152">
        <f t="shared" si="28"/>
        <v>0.38597763591082701</v>
      </c>
      <c r="L23" s="152">
        <f t="shared" si="29"/>
        <v>0.19786951598769689</v>
      </c>
      <c r="M23" s="153">
        <f t="shared" si="30"/>
        <v>10.92</v>
      </c>
      <c r="N23" s="154">
        <f t="shared" si="31"/>
        <v>1.0133479255434612</v>
      </c>
      <c r="O23" s="154">
        <f t="shared" si="32"/>
        <v>3.6267188914187032</v>
      </c>
      <c r="P23" s="270">
        <f t="shared" si="33"/>
        <v>23</v>
      </c>
      <c r="Q23" s="271">
        <f t="shared" si="34"/>
        <v>19</v>
      </c>
      <c r="R23" s="271">
        <f t="shared" si="35"/>
        <v>68</v>
      </c>
      <c r="T23">
        <v>514</v>
      </c>
      <c r="U23">
        <v>7170</v>
      </c>
      <c r="V23" t="s">
        <v>1091</v>
      </c>
      <c r="W23">
        <v>1874.973</v>
      </c>
      <c r="X23">
        <v>932.16300000000001</v>
      </c>
      <c r="Y23">
        <v>2.0110000000000001</v>
      </c>
      <c r="Z23">
        <v>10.92</v>
      </c>
      <c r="AA23">
        <v>142.83273399999999</v>
      </c>
      <c r="AB23">
        <v>6.1799590000000002</v>
      </c>
      <c r="AC23">
        <v>55.130240999999998</v>
      </c>
      <c r="AD23" s="1">
        <v>371</v>
      </c>
      <c r="AE23">
        <v>19</v>
      </c>
      <c r="AF23">
        <v>68</v>
      </c>
      <c r="AG23">
        <v>71</v>
      </c>
      <c r="AH23">
        <v>13.127053</v>
      </c>
      <c r="AI23">
        <v>7.2</v>
      </c>
      <c r="AJ23">
        <v>0</v>
      </c>
      <c r="AK23">
        <v>23</v>
      </c>
      <c r="AL23">
        <v>3965</v>
      </c>
      <c r="AM23" t="s">
        <v>1092</v>
      </c>
      <c r="AN23" t="s">
        <v>1093</v>
      </c>
      <c r="AO23">
        <v>1874.973</v>
      </c>
      <c r="AR23" t="s">
        <v>160</v>
      </c>
      <c r="AS23" t="s">
        <v>238</v>
      </c>
      <c r="AT23" t="s">
        <v>963</v>
      </c>
      <c r="AU23" t="s">
        <v>709</v>
      </c>
      <c r="AV23" t="s">
        <v>49</v>
      </c>
      <c r="AW23">
        <v>1</v>
      </c>
      <c r="BB23">
        <v>0.87429999999999997</v>
      </c>
      <c r="BC23" t="s">
        <v>72</v>
      </c>
      <c r="BF23" t="s">
        <v>160</v>
      </c>
      <c r="BG23" t="s">
        <v>238</v>
      </c>
      <c r="BH23" t="s">
        <v>1091</v>
      </c>
      <c r="BI23">
        <v>7170</v>
      </c>
      <c r="BJ23">
        <v>1</v>
      </c>
      <c r="BK23" t="s">
        <v>963</v>
      </c>
      <c r="BL23" t="s">
        <v>757</v>
      </c>
      <c r="BM23">
        <v>0.87429999999999997</v>
      </c>
      <c r="BN23" t="s">
        <v>72</v>
      </c>
      <c r="BO23" t="s">
        <v>760</v>
      </c>
      <c r="BP23">
        <v>1874.973</v>
      </c>
      <c r="BQ23" t="s">
        <v>72</v>
      </c>
    </row>
    <row r="24" spans="1:69" ht="16.5">
      <c r="A24" s="126" t="str">
        <f t="shared" si="18"/>
        <v>삼환교통</v>
      </c>
      <c r="B24" s="127" t="str">
        <f t="shared" si="19"/>
        <v>김광환</v>
      </c>
      <c r="C24" s="128" t="str">
        <f t="shared" si="20"/>
        <v>C</v>
      </c>
      <c r="D24" s="129">
        <f t="shared" si="21"/>
        <v>0.87919999999999998</v>
      </c>
      <c r="E24" s="130">
        <f t="shared" si="22"/>
        <v>543</v>
      </c>
      <c r="F24" s="131" t="str">
        <f t="shared" si="23"/>
        <v>4</v>
      </c>
      <c r="G24" s="132" t="str">
        <f t="shared" si="24"/>
        <v>72아1217</v>
      </c>
      <c r="H24" s="133">
        <f t="shared" si="25"/>
        <v>3</v>
      </c>
      <c r="I24" s="134">
        <f t="shared" si="26"/>
        <v>2481.7359999999999</v>
      </c>
      <c r="J24" s="135">
        <f t="shared" si="27"/>
        <v>6.6994929569448566E-2</v>
      </c>
      <c r="K24" s="135">
        <f t="shared" si="28"/>
        <v>0.30024459967773448</v>
      </c>
      <c r="L24" s="135">
        <f t="shared" si="29"/>
        <v>0.26191343478919599</v>
      </c>
      <c r="M24" s="136">
        <f t="shared" si="30"/>
        <v>9.2509999999999994</v>
      </c>
      <c r="N24" s="137">
        <f t="shared" si="31"/>
        <v>0.20147187291476612</v>
      </c>
      <c r="O24" s="137">
        <f t="shared" si="32"/>
        <v>1.6520693579010823</v>
      </c>
      <c r="P24" s="272">
        <f t="shared" si="33"/>
        <v>22</v>
      </c>
      <c r="Q24" s="273">
        <f t="shared" si="34"/>
        <v>5</v>
      </c>
      <c r="R24" s="273">
        <f t="shared" si="35"/>
        <v>41</v>
      </c>
      <c r="T24">
        <v>514</v>
      </c>
      <c r="U24">
        <v>543</v>
      </c>
      <c r="V24" t="s">
        <v>1094</v>
      </c>
      <c r="W24">
        <v>2481.7359999999999</v>
      </c>
      <c r="X24">
        <v>973.73800000000006</v>
      </c>
      <c r="Y24">
        <v>2.5489999999999999</v>
      </c>
      <c r="Z24">
        <v>9.2509999999999994</v>
      </c>
      <c r="AA24">
        <v>169.796626</v>
      </c>
      <c r="AB24">
        <v>11.375513</v>
      </c>
      <c r="AC24">
        <v>50.980519999999999</v>
      </c>
      <c r="AD24" s="1">
        <v>650</v>
      </c>
      <c r="AE24">
        <v>5</v>
      </c>
      <c r="AF24">
        <v>41</v>
      </c>
      <c r="AG24">
        <v>67</v>
      </c>
      <c r="AH24">
        <v>14.615932000000001</v>
      </c>
      <c r="AI24">
        <v>36.799999999999997</v>
      </c>
      <c r="AJ24">
        <v>0</v>
      </c>
      <c r="AK24">
        <v>22</v>
      </c>
      <c r="AL24">
        <v>8253</v>
      </c>
      <c r="AM24" t="s">
        <v>1095</v>
      </c>
      <c r="AN24" t="s">
        <v>1096</v>
      </c>
      <c r="AO24">
        <v>2205.643</v>
      </c>
      <c r="AR24" t="s">
        <v>160</v>
      </c>
      <c r="AS24" t="s">
        <v>236</v>
      </c>
      <c r="AT24" t="s">
        <v>881</v>
      </c>
      <c r="AU24" t="s">
        <v>776</v>
      </c>
      <c r="AV24" t="s">
        <v>49</v>
      </c>
      <c r="AW24">
        <v>3</v>
      </c>
      <c r="BB24">
        <v>0.87919999999999998</v>
      </c>
      <c r="BC24" t="s">
        <v>72</v>
      </c>
      <c r="BF24" t="s">
        <v>160</v>
      </c>
      <c r="BG24" t="s">
        <v>236</v>
      </c>
      <c r="BH24" t="s">
        <v>1094</v>
      </c>
      <c r="BI24">
        <v>543</v>
      </c>
      <c r="BJ24">
        <v>3</v>
      </c>
      <c r="BK24" t="s">
        <v>881</v>
      </c>
      <c r="BL24" t="s">
        <v>1035</v>
      </c>
      <c r="BM24">
        <v>0.87919999999999998</v>
      </c>
      <c r="BN24" t="s">
        <v>72</v>
      </c>
      <c r="BO24" t="s">
        <v>760</v>
      </c>
      <c r="BP24">
        <v>2481.7359999999999</v>
      </c>
      <c r="BQ24" t="s">
        <v>72</v>
      </c>
    </row>
    <row r="25" spans="1:69" ht="16.5">
      <c r="A25" s="143" t="str">
        <f t="shared" si="18"/>
        <v>삼환교통</v>
      </c>
      <c r="B25" s="144" t="str">
        <f t="shared" si="19"/>
        <v>김규만</v>
      </c>
      <c r="C25" s="145" t="str">
        <f t="shared" si="20"/>
        <v>B</v>
      </c>
      <c r="D25" s="146">
        <f t="shared" si="21"/>
        <v>0.90610000000000002</v>
      </c>
      <c r="E25" s="147">
        <f t="shared" si="22"/>
        <v>4248</v>
      </c>
      <c r="F25" s="148" t="str">
        <f t="shared" si="23"/>
        <v>62</v>
      </c>
      <c r="G25" s="149" t="str">
        <f t="shared" si="24"/>
        <v>70바3176</v>
      </c>
      <c r="H25" s="150">
        <f t="shared" si="25"/>
        <v>1</v>
      </c>
      <c r="I25" s="151">
        <f t="shared" si="26"/>
        <v>2028.5809999999999</v>
      </c>
      <c r="J25" s="152">
        <f t="shared" si="27"/>
        <v>2.7608323113547658E-2</v>
      </c>
      <c r="K25" s="152">
        <f t="shared" si="28"/>
        <v>0.38723975361525559</v>
      </c>
      <c r="L25" s="152">
        <f t="shared" si="29"/>
        <v>0.1424641165425487</v>
      </c>
      <c r="M25" s="153">
        <f t="shared" si="30"/>
        <v>10.129</v>
      </c>
      <c r="N25" s="154">
        <f t="shared" si="31"/>
        <v>4.9295542056245228E-2</v>
      </c>
      <c r="O25" s="154">
        <f t="shared" si="32"/>
        <v>2.6619592710372424</v>
      </c>
      <c r="P25" s="270">
        <f t="shared" si="33"/>
        <v>5</v>
      </c>
      <c r="Q25" s="271">
        <f t="shared" si="34"/>
        <v>1</v>
      </c>
      <c r="R25" s="271">
        <f t="shared" si="35"/>
        <v>54</v>
      </c>
      <c r="T25">
        <v>514</v>
      </c>
      <c r="U25">
        <v>4248</v>
      </c>
      <c r="V25" t="s">
        <v>1097</v>
      </c>
      <c r="W25">
        <v>2028.5809999999999</v>
      </c>
      <c r="X25">
        <v>973.47</v>
      </c>
      <c r="Y25">
        <v>2.0840000000000001</v>
      </c>
      <c r="Z25">
        <v>10.129</v>
      </c>
      <c r="AA25">
        <v>145.888578</v>
      </c>
      <c r="AB25">
        <v>4.0277390000000004</v>
      </c>
      <c r="AC25">
        <v>56.493856999999998</v>
      </c>
      <c r="AD25" s="1">
        <v>289</v>
      </c>
      <c r="AE25">
        <v>1</v>
      </c>
      <c r="AF25">
        <v>54</v>
      </c>
      <c r="AG25">
        <v>86</v>
      </c>
      <c r="AH25">
        <v>13.905002</v>
      </c>
      <c r="AI25">
        <v>22.6</v>
      </c>
      <c r="AJ25">
        <v>7.2</v>
      </c>
      <c r="AK25">
        <v>5</v>
      </c>
      <c r="AL25">
        <v>256</v>
      </c>
      <c r="AM25" t="s">
        <v>1098</v>
      </c>
      <c r="AN25" t="s">
        <v>1099</v>
      </c>
      <c r="AO25">
        <v>2028.5809999999999</v>
      </c>
      <c r="AR25" t="s">
        <v>160</v>
      </c>
      <c r="AS25" t="s">
        <v>238</v>
      </c>
      <c r="AT25" t="s">
        <v>959</v>
      </c>
      <c r="AU25" t="s">
        <v>709</v>
      </c>
      <c r="AV25" t="s">
        <v>49</v>
      </c>
      <c r="AW25">
        <v>1</v>
      </c>
      <c r="BB25">
        <v>0.90610000000000002</v>
      </c>
      <c r="BC25" t="s">
        <v>71</v>
      </c>
      <c r="BF25" t="s">
        <v>160</v>
      </c>
      <c r="BG25" t="s">
        <v>238</v>
      </c>
      <c r="BH25" t="s">
        <v>1097</v>
      </c>
      <c r="BI25">
        <v>4248</v>
      </c>
      <c r="BJ25">
        <v>1</v>
      </c>
      <c r="BK25" t="s">
        <v>959</v>
      </c>
      <c r="BL25" t="s">
        <v>757</v>
      </c>
      <c r="BM25">
        <v>0.90610000000000002</v>
      </c>
      <c r="BN25" t="s">
        <v>71</v>
      </c>
      <c r="BO25" t="s">
        <v>758</v>
      </c>
      <c r="BP25">
        <v>2028.5809999999999</v>
      </c>
      <c r="BQ25" t="s">
        <v>71</v>
      </c>
    </row>
    <row r="26" spans="1:69" ht="16.5">
      <c r="A26" s="126" t="str">
        <f t="shared" si="18"/>
        <v>삼환교통</v>
      </c>
      <c r="B26" s="127" t="str">
        <f t="shared" si="19"/>
        <v>김기웅</v>
      </c>
      <c r="C26" s="128" t="str">
        <f t="shared" si="20"/>
        <v>B</v>
      </c>
      <c r="D26" s="129">
        <f t="shared" si="21"/>
        <v>0.94299999999999995</v>
      </c>
      <c r="E26" s="130">
        <f t="shared" si="22"/>
        <v>2268</v>
      </c>
      <c r="F26" s="131" t="str">
        <f t="shared" si="23"/>
        <v>14</v>
      </c>
      <c r="G26" s="132" t="str">
        <f t="shared" si="24"/>
        <v>70바3121</v>
      </c>
      <c r="H26" s="133">
        <f t="shared" si="25"/>
        <v>14</v>
      </c>
      <c r="I26" s="134">
        <f t="shared" si="26"/>
        <v>2491.6410000000001</v>
      </c>
      <c r="J26" s="135">
        <f t="shared" si="27"/>
        <v>3.5075486533901828E-2</v>
      </c>
      <c r="K26" s="135">
        <f t="shared" si="28"/>
        <v>0.35282203390744094</v>
      </c>
      <c r="L26" s="135">
        <f t="shared" si="29"/>
        <v>0.17699178974820209</v>
      </c>
      <c r="M26" s="136">
        <f t="shared" si="30"/>
        <v>9.7469999999999999</v>
      </c>
      <c r="N26" s="137">
        <f t="shared" si="31"/>
        <v>0.36120773418000424</v>
      </c>
      <c r="O26" s="137">
        <f t="shared" si="32"/>
        <v>5.5786527834467323</v>
      </c>
      <c r="P26" s="272">
        <f t="shared" si="33"/>
        <v>22</v>
      </c>
      <c r="Q26" s="273">
        <f t="shared" si="34"/>
        <v>9</v>
      </c>
      <c r="R26" s="273">
        <f t="shared" si="35"/>
        <v>139</v>
      </c>
      <c r="T26">
        <v>514</v>
      </c>
      <c r="U26">
        <v>2268</v>
      </c>
      <c r="V26" t="s">
        <v>1100</v>
      </c>
      <c r="W26">
        <v>2491.6410000000001</v>
      </c>
      <c r="X26">
        <v>1324.6949999999999</v>
      </c>
      <c r="Y26">
        <v>1.881</v>
      </c>
      <c r="Z26">
        <v>9.7469999999999999</v>
      </c>
      <c r="AA26">
        <v>174.39216400000001</v>
      </c>
      <c r="AB26">
        <v>6.1168899999999997</v>
      </c>
      <c r="AC26">
        <v>61.529398</v>
      </c>
      <c r="AD26" s="1">
        <v>441</v>
      </c>
      <c r="AE26">
        <v>9</v>
      </c>
      <c r="AF26">
        <v>139</v>
      </c>
      <c r="AG26">
        <v>66</v>
      </c>
      <c r="AH26">
        <v>14.287573999999999</v>
      </c>
      <c r="AI26">
        <v>12.2</v>
      </c>
      <c r="AJ26">
        <v>0</v>
      </c>
      <c r="AK26">
        <v>22</v>
      </c>
      <c r="AL26">
        <v>6692</v>
      </c>
      <c r="AM26" t="s">
        <v>1101</v>
      </c>
      <c r="AN26" t="s">
        <v>1102</v>
      </c>
      <c r="AO26">
        <v>312.57799999999997</v>
      </c>
      <c r="AR26" t="s">
        <v>160</v>
      </c>
      <c r="AS26" t="s">
        <v>234</v>
      </c>
      <c r="AT26" t="s">
        <v>787</v>
      </c>
      <c r="AU26" t="s">
        <v>788</v>
      </c>
      <c r="AV26" t="s">
        <v>49</v>
      </c>
      <c r="AW26">
        <v>14</v>
      </c>
      <c r="BB26">
        <v>0.94299999999999995</v>
      </c>
      <c r="BC26" t="s">
        <v>71</v>
      </c>
      <c r="BF26" t="s">
        <v>160</v>
      </c>
      <c r="BG26" t="s">
        <v>234</v>
      </c>
      <c r="BH26" t="s">
        <v>1100</v>
      </c>
      <c r="BI26">
        <v>2268</v>
      </c>
      <c r="BJ26">
        <v>14</v>
      </c>
      <c r="BK26" t="s">
        <v>787</v>
      </c>
      <c r="BL26" t="s">
        <v>839</v>
      </c>
      <c r="BM26">
        <v>0.94299999999999995</v>
      </c>
      <c r="BN26" t="s">
        <v>71</v>
      </c>
      <c r="BO26" t="s">
        <v>758</v>
      </c>
      <c r="BP26">
        <v>2491.6410000000001</v>
      </c>
      <c r="BQ26" t="s">
        <v>71</v>
      </c>
    </row>
    <row r="27" spans="1:69" ht="16.5">
      <c r="A27" s="143" t="str">
        <f t="shared" si="18"/>
        <v>삼환교통</v>
      </c>
      <c r="B27" s="144" t="str">
        <f t="shared" si="19"/>
        <v>김기정</v>
      </c>
      <c r="C27" s="145" t="str">
        <f t="shared" si="20"/>
        <v>B</v>
      </c>
      <c r="D27" s="146">
        <f t="shared" si="21"/>
        <v>0.94450000000000001</v>
      </c>
      <c r="E27" s="147">
        <f t="shared" si="22"/>
        <v>766</v>
      </c>
      <c r="F27" s="148" t="str">
        <f t="shared" si="23"/>
        <v>급행99</v>
      </c>
      <c r="G27" s="149" t="str">
        <f t="shared" si="24"/>
        <v>70바3123</v>
      </c>
      <c r="H27" s="150">
        <f t="shared" si="25"/>
        <v>1</v>
      </c>
      <c r="I27" s="151">
        <f t="shared" si="26"/>
        <v>2694.9079999999999</v>
      </c>
      <c r="J27" s="152">
        <f t="shared" si="27"/>
        <v>2.6792592335955941E-2</v>
      </c>
      <c r="K27" s="152">
        <f t="shared" si="28"/>
        <v>0.31845543559869099</v>
      </c>
      <c r="L27" s="152">
        <f t="shared" si="29"/>
        <v>0.27904477629663055</v>
      </c>
      <c r="M27" s="153">
        <f t="shared" si="30"/>
        <v>9.3320000000000007</v>
      </c>
      <c r="N27" s="154">
        <f t="shared" si="31"/>
        <v>0.14842807249820775</v>
      </c>
      <c r="O27" s="154">
        <f t="shared" si="32"/>
        <v>7.6440457336576983</v>
      </c>
      <c r="P27" s="270">
        <f t="shared" si="33"/>
        <v>5</v>
      </c>
      <c r="Q27" s="271">
        <f t="shared" si="34"/>
        <v>4</v>
      </c>
      <c r="R27" s="271">
        <f t="shared" si="35"/>
        <v>206</v>
      </c>
      <c r="T27">
        <v>514</v>
      </c>
      <c r="U27">
        <v>766</v>
      </c>
      <c r="V27" t="s">
        <v>1103</v>
      </c>
      <c r="W27">
        <v>2694.9079999999999</v>
      </c>
      <c r="X27">
        <v>920.27</v>
      </c>
      <c r="Y27">
        <v>2.9279999999999999</v>
      </c>
      <c r="Z27">
        <v>9.3320000000000007</v>
      </c>
      <c r="AA27">
        <v>149.80107000000001</v>
      </c>
      <c r="AB27">
        <v>4.0135589999999999</v>
      </c>
      <c r="AC27">
        <v>47.704965000000001</v>
      </c>
      <c r="AD27" s="1">
        <v>752</v>
      </c>
      <c r="AE27">
        <v>4</v>
      </c>
      <c r="AF27">
        <v>206</v>
      </c>
      <c r="AG27">
        <v>68</v>
      </c>
      <c r="AH27">
        <v>17.989910999999999</v>
      </c>
      <c r="AI27">
        <v>280.3</v>
      </c>
      <c r="AJ27">
        <v>0</v>
      </c>
      <c r="AK27">
        <v>5</v>
      </c>
      <c r="AL27">
        <v>1300</v>
      </c>
      <c r="AM27" t="s">
        <v>1104</v>
      </c>
      <c r="AN27" t="s">
        <v>1105</v>
      </c>
      <c r="AO27">
        <v>2694.9079999999999</v>
      </c>
      <c r="AR27" t="s">
        <v>160</v>
      </c>
      <c r="AS27" t="s">
        <v>240</v>
      </c>
      <c r="AT27" t="s">
        <v>1013</v>
      </c>
      <c r="AU27" t="s">
        <v>709</v>
      </c>
      <c r="AV27" t="s">
        <v>49</v>
      </c>
      <c r="AW27">
        <v>1</v>
      </c>
      <c r="BB27">
        <v>0.94450000000000001</v>
      </c>
      <c r="BC27" t="s">
        <v>71</v>
      </c>
      <c r="BF27" t="s">
        <v>160</v>
      </c>
      <c r="BG27" t="s">
        <v>240</v>
      </c>
      <c r="BH27" t="s">
        <v>1103</v>
      </c>
      <c r="BI27">
        <v>766</v>
      </c>
      <c r="BJ27">
        <v>1</v>
      </c>
      <c r="BK27" t="s">
        <v>1013</v>
      </c>
      <c r="BL27" t="s">
        <v>757</v>
      </c>
      <c r="BM27">
        <v>0.94450000000000001</v>
      </c>
      <c r="BN27" t="s">
        <v>71</v>
      </c>
      <c r="BO27" t="s">
        <v>758</v>
      </c>
      <c r="BP27">
        <v>2694.9079999999999</v>
      </c>
      <c r="BQ27" t="s">
        <v>71</v>
      </c>
    </row>
    <row r="28" spans="1:69" ht="16.5">
      <c r="A28" s="126" t="str">
        <f t="shared" si="18"/>
        <v>삼환교통</v>
      </c>
      <c r="B28" s="127" t="str">
        <f t="shared" si="19"/>
        <v>김기태</v>
      </c>
      <c r="C28" s="128" t="str">
        <f t="shared" si="20"/>
        <v>S</v>
      </c>
      <c r="D28" s="129">
        <f t="shared" si="21"/>
        <v>1.0298</v>
      </c>
      <c r="E28" s="130">
        <f t="shared" si="22"/>
        <v>3217</v>
      </c>
      <c r="F28" s="131" t="str">
        <f t="shared" si="23"/>
        <v>58</v>
      </c>
      <c r="G28" s="132" t="str">
        <f t="shared" si="24"/>
        <v>72아1203</v>
      </c>
      <c r="H28" s="133">
        <f t="shared" si="25"/>
        <v>4</v>
      </c>
      <c r="I28" s="134">
        <f t="shared" si="26"/>
        <v>2428.1880000000001</v>
      </c>
      <c r="J28" s="135">
        <f t="shared" si="27"/>
        <v>2.2932959044716594E-2</v>
      </c>
      <c r="K28" s="135">
        <f t="shared" si="28"/>
        <v>0.32725725034542885</v>
      </c>
      <c r="L28" s="135">
        <f t="shared" si="29"/>
        <v>0.24668600619062445</v>
      </c>
      <c r="M28" s="136">
        <f t="shared" si="30"/>
        <v>7.3140000000000001</v>
      </c>
      <c r="N28" s="137">
        <f t="shared" si="31"/>
        <v>0</v>
      </c>
      <c r="O28" s="137">
        <f t="shared" si="32"/>
        <v>1.8944167420315066</v>
      </c>
      <c r="P28" s="272">
        <f t="shared" si="33"/>
        <v>2</v>
      </c>
      <c r="Q28" s="273">
        <f t="shared" si="34"/>
        <v>0</v>
      </c>
      <c r="R28" s="273">
        <f t="shared" si="35"/>
        <v>46</v>
      </c>
      <c r="T28">
        <v>514</v>
      </c>
      <c r="U28">
        <v>3217</v>
      </c>
      <c r="V28" t="s">
        <v>777</v>
      </c>
      <c r="W28">
        <v>2428.1880000000001</v>
      </c>
      <c r="X28">
        <v>818.32500000000005</v>
      </c>
      <c r="Y28">
        <v>2.9670000000000001</v>
      </c>
      <c r="Z28">
        <v>7.3140000000000001</v>
      </c>
      <c r="AA28">
        <v>157.08661900000001</v>
      </c>
      <c r="AB28">
        <v>3.6024609999999999</v>
      </c>
      <c r="AC28">
        <v>51.407735000000002</v>
      </c>
      <c r="AD28" s="1">
        <v>599</v>
      </c>
      <c r="AE28">
        <v>0</v>
      </c>
      <c r="AF28">
        <v>46</v>
      </c>
      <c r="AG28">
        <v>75</v>
      </c>
      <c r="AH28">
        <v>15.457637</v>
      </c>
      <c r="AI28">
        <v>249.2</v>
      </c>
      <c r="AJ28">
        <v>0</v>
      </c>
      <c r="AK28">
        <v>2</v>
      </c>
      <c r="AL28">
        <v>3060</v>
      </c>
      <c r="AM28" t="s">
        <v>1106</v>
      </c>
      <c r="AN28" t="s">
        <v>1107</v>
      </c>
      <c r="AO28">
        <v>2072.3009999999999</v>
      </c>
      <c r="AR28" t="s">
        <v>160</v>
      </c>
      <c r="AS28" t="s">
        <v>237</v>
      </c>
      <c r="AT28" t="s">
        <v>932</v>
      </c>
      <c r="AU28" t="s">
        <v>776</v>
      </c>
      <c r="AV28" t="s">
        <v>49</v>
      </c>
      <c r="AW28">
        <v>4</v>
      </c>
      <c r="BB28">
        <v>1.0298</v>
      </c>
      <c r="BC28" t="s">
        <v>74</v>
      </c>
      <c r="BF28" t="s">
        <v>160</v>
      </c>
      <c r="BG28" t="s">
        <v>237</v>
      </c>
      <c r="BH28" t="s">
        <v>777</v>
      </c>
      <c r="BI28">
        <v>3217</v>
      </c>
      <c r="BJ28">
        <v>4</v>
      </c>
      <c r="BK28" t="s">
        <v>932</v>
      </c>
      <c r="BL28" t="s">
        <v>911</v>
      </c>
      <c r="BM28">
        <v>1.0298</v>
      </c>
      <c r="BN28" t="s">
        <v>74</v>
      </c>
      <c r="BO28" t="s">
        <v>759</v>
      </c>
      <c r="BP28">
        <v>2428.1880000000001</v>
      </c>
      <c r="BQ28" t="s">
        <v>74</v>
      </c>
    </row>
    <row r="29" spans="1:69" ht="16.5">
      <c r="A29" s="143" t="str">
        <f t="shared" si="18"/>
        <v>삼환교통</v>
      </c>
      <c r="B29" s="144" t="str">
        <f t="shared" si="19"/>
        <v>김대성</v>
      </c>
      <c r="C29" s="145" t="str">
        <f t="shared" si="20"/>
        <v>B</v>
      </c>
      <c r="D29" s="146">
        <f t="shared" si="21"/>
        <v>0.90169999999999995</v>
      </c>
      <c r="E29" s="147">
        <f t="shared" si="22"/>
        <v>8304</v>
      </c>
      <c r="F29" s="148" t="str">
        <f t="shared" si="23"/>
        <v>23</v>
      </c>
      <c r="G29" s="149" t="str">
        <f t="shared" si="24"/>
        <v>70바3122</v>
      </c>
      <c r="H29" s="150">
        <f t="shared" si="25"/>
        <v>1</v>
      </c>
      <c r="I29" s="151">
        <f t="shared" si="26"/>
        <v>1413.376</v>
      </c>
      <c r="J29" s="152">
        <f t="shared" si="27"/>
        <v>2.4183258661140912E-2</v>
      </c>
      <c r="K29" s="152">
        <f t="shared" si="28"/>
        <v>0.32749922063720371</v>
      </c>
      <c r="L29" s="152">
        <f t="shared" si="29"/>
        <v>0.19386207208838979</v>
      </c>
      <c r="M29" s="153">
        <f t="shared" si="30"/>
        <v>10.978</v>
      </c>
      <c r="N29" s="154">
        <f t="shared" si="31"/>
        <v>0.21225774316247056</v>
      </c>
      <c r="O29" s="154">
        <f t="shared" si="32"/>
        <v>2.9008558232204313</v>
      </c>
      <c r="P29" s="270">
        <f t="shared" si="33"/>
        <v>7</v>
      </c>
      <c r="Q29" s="271">
        <f t="shared" si="34"/>
        <v>3</v>
      </c>
      <c r="R29" s="271">
        <f t="shared" si="35"/>
        <v>41</v>
      </c>
      <c r="T29">
        <v>514</v>
      </c>
      <c r="U29">
        <v>8304</v>
      </c>
      <c r="V29" t="s">
        <v>1108</v>
      </c>
      <c r="W29">
        <v>1413.376</v>
      </c>
      <c r="X29">
        <v>860.38400000000001</v>
      </c>
      <c r="Y29">
        <v>1.643</v>
      </c>
      <c r="Z29">
        <v>10.978</v>
      </c>
      <c r="AA29">
        <v>93.451342999999994</v>
      </c>
      <c r="AB29">
        <v>2.2599580000000001</v>
      </c>
      <c r="AC29">
        <v>30.605242000000001</v>
      </c>
      <c r="AD29" s="1">
        <v>274</v>
      </c>
      <c r="AE29">
        <v>3</v>
      </c>
      <c r="AF29">
        <v>41</v>
      </c>
      <c r="AG29">
        <v>78</v>
      </c>
      <c r="AH29">
        <v>15.124191</v>
      </c>
      <c r="AI29">
        <v>178.8</v>
      </c>
      <c r="AJ29">
        <v>0</v>
      </c>
      <c r="AK29">
        <v>7</v>
      </c>
      <c r="AL29">
        <v>511</v>
      </c>
      <c r="AM29" t="s">
        <v>1109</v>
      </c>
      <c r="AN29" t="s">
        <v>1110</v>
      </c>
      <c r="AO29">
        <v>1236.462</v>
      </c>
      <c r="AR29" t="s">
        <v>160</v>
      </c>
      <c r="AS29" t="s">
        <v>235</v>
      </c>
      <c r="AT29" t="s">
        <v>833</v>
      </c>
      <c r="AU29" t="s">
        <v>788</v>
      </c>
      <c r="AV29" t="s">
        <v>49</v>
      </c>
      <c r="AW29">
        <v>1</v>
      </c>
      <c r="BB29">
        <v>0.90169999999999995</v>
      </c>
      <c r="BC29" t="s">
        <v>71</v>
      </c>
      <c r="BF29" t="s">
        <v>160</v>
      </c>
      <c r="BG29" t="s">
        <v>235</v>
      </c>
      <c r="BH29" t="s">
        <v>1108</v>
      </c>
      <c r="BI29">
        <v>8304</v>
      </c>
      <c r="BJ29">
        <v>1</v>
      </c>
      <c r="BK29" t="s">
        <v>833</v>
      </c>
      <c r="BL29" t="s">
        <v>757</v>
      </c>
      <c r="BM29">
        <v>0.90169999999999995</v>
      </c>
      <c r="BN29" t="s">
        <v>71</v>
      </c>
      <c r="BO29" t="s">
        <v>758</v>
      </c>
      <c r="BP29">
        <v>1413.376</v>
      </c>
      <c r="BQ29" t="s">
        <v>71</v>
      </c>
    </row>
    <row r="30" spans="1:69" ht="16.5">
      <c r="A30" s="126" t="str">
        <f t="shared" si="18"/>
        <v>삼환교통</v>
      </c>
      <c r="B30" s="127" t="str">
        <f t="shared" si="19"/>
        <v>김대영</v>
      </c>
      <c r="C30" s="128" t="str">
        <f t="shared" si="20"/>
        <v>C</v>
      </c>
      <c r="D30" s="129">
        <f t="shared" si="21"/>
        <v>0.85119999999999996</v>
      </c>
      <c r="E30" s="130">
        <f t="shared" si="22"/>
        <v>5099</v>
      </c>
      <c r="F30" s="131" t="str">
        <f t="shared" si="23"/>
        <v>58</v>
      </c>
      <c r="G30" s="132" t="str">
        <f t="shared" si="24"/>
        <v>72아1194</v>
      </c>
      <c r="H30" s="133">
        <f t="shared" si="25"/>
        <v>7</v>
      </c>
      <c r="I30" s="134">
        <f t="shared" si="26"/>
        <v>2379.1640000000002</v>
      </c>
      <c r="J30" s="135">
        <f t="shared" si="27"/>
        <v>3.3944963293747306E-2</v>
      </c>
      <c r="K30" s="135">
        <f t="shared" si="28"/>
        <v>0.35352377996834472</v>
      </c>
      <c r="L30" s="135">
        <f t="shared" si="29"/>
        <v>0.21520164225753247</v>
      </c>
      <c r="M30" s="136">
        <f t="shared" si="30"/>
        <v>11.006</v>
      </c>
      <c r="N30" s="137">
        <f t="shared" si="31"/>
        <v>0.12609471226027291</v>
      </c>
      <c r="O30" s="137">
        <f t="shared" si="32"/>
        <v>12.819629079794414</v>
      </c>
      <c r="P30" s="272">
        <f t="shared" si="33"/>
        <v>11</v>
      </c>
      <c r="Q30" s="273">
        <f t="shared" si="34"/>
        <v>3</v>
      </c>
      <c r="R30" s="273">
        <f t="shared" si="35"/>
        <v>305</v>
      </c>
      <c r="T30">
        <v>514</v>
      </c>
      <c r="U30">
        <v>5099</v>
      </c>
      <c r="V30" t="s">
        <v>1111</v>
      </c>
      <c r="W30">
        <v>2379.1640000000002</v>
      </c>
      <c r="X30">
        <v>986.95</v>
      </c>
      <c r="Y30">
        <v>2.411</v>
      </c>
      <c r="Z30">
        <v>11.006</v>
      </c>
      <c r="AA30">
        <v>168.06496300000001</v>
      </c>
      <c r="AB30">
        <v>5.7049589999999997</v>
      </c>
      <c r="AC30">
        <v>59.414960999999998</v>
      </c>
      <c r="AD30" s="1">
        <v>512</v>
      </c>
      <c r="AE30">
        <v>3</v>
      </c>
      <c r="AF30">
        <v>305</v>
      </c>
      <c r="AG30">
        <v>78</v>
      </c>
      <c r="AH30">
        <v>14.156216000000001</v>
      </c>
      <c r="AI30">
        <v>1208.5999999999999</v>
      </c>
      <c r="AJ30">
        <v>0</v>
      </c>
      <c r="AK30">
        <v>11</v>
      </c>
      <c r="AL30">
        <v>5644</v>
      </c>
      <c r="AM30" t="s">
        <v>1112</v>
      </c>
      <c r="AN30" t="s">
        <v>1113</v>
      </c>
      <c r="AO30">
        <v>1096.7439999999999</v>
      </c>
      <c r="AR30" t="s">
        <v>160</v>
      </c>
      <c r="AS30" t="s">
        <v>237</v>
      </c>
      <c r="AT30" t="s">
        <v>914</v>
      </c>
      <c r="AU30" t="s">
        <v>776</v>
      </c>
      <c r="AV30" t="s">
        <v>49</v>
      </c>
      <c r="AW30">
        <v>7</v>
      </c>
      <c r="BB30">
        <v>0.85119999999999996</v>
      </c>
      <c r="BC30" t="s">
        <v>72</v>
      </c>
      <c r="BF30" t="s">
        <v>160</v>
      </c>
      <c r="BG30" t="s">
        <v>237</v>
      </c>
      <c r="BH30" t="s">
        <v>1111</v>
      </c>
      <c r="BI30">
        <v>5099</v>
      </c>
      <c r="BJ30">
        <v>7</v>
      </c>
      <c r="BK30" t="s">
        <v>914</v>
      </c>
      <c r="BL30" t="s">
        <v>1029</v>
      </c>
      <c r="BM30">
        <v>0.85119999999999996</v>
      </c>
      <c r="BN30" t="s">
        <v>72</v>
      </c>
      <c r="BO30" t="s">
        <v>760</v>
      </c>
      <c r="BP30">
        <v>2379.1640000000002</v>
      </c>
      <c r="BQ30" t="s">
        <v>72</v>
      </c>
    </row>
    <row r="31" spans="1:69" ht="16.5">
      <c r="A31" s="143" t="str">
        <f t="shared" si="18"/>
        <v>삼환교통</v>
      </c>
      <c r="B31" s="144" t="str">
        <f t="shared" si="19"/>
        <v>김덕환</v>
      </c>
      <c r="C31" s="145" t="str">
        <f t="shared" si="20"/>
        <v>C</v>
      </c>
      <c r="D31" s="146">
        <f t="shared" si="21"/>
        <v>0.88890000000000002</v>
      </c>
      <c r="E31" s="147">
        <f t="shared" si="22"/>
        <v>6771</v>
      </c>
      <c r="F31" s="148" t="str">
        <f t="shared" si="23"/>
        <v>14</v>
      </c>
      <c r="G31" s="149" t="str">
        <f t="shared" si="24"/>
        <v>70바3121</v>
      </c>
      <c r="H31" s="150">
        <f t="shared" si="25"/>
        <v>1</v>
      </c>
      <c r="I31" s="151">
        <f t="shared" si="26"/>
        <v>1706.711</v>
      </c>
      <c r="J31" s="152">
        <f t="shared" si="27"/>
        <v>2.990327256173253E-2</v>
      </c>
      <c r="K31" s="152">
        <f t="shared" si="28"/>
        <v>0.32550844829893044</v>
      </c>
      <c r="L31" s="152">
        <f t="shared" si="29"/>
        <v>0.32167133158455063</v>
      </c>
      <c r="M31" s="153">
        <f t="shared" si="30"/>
        <v>14.287000000000001</v>
      </c>
      <c r="N31" s="154">
        <f t="shared" si="31"/>
        <v>1.1718445595065596</v>
      </c>
      <c r="O31" s="154">
        <f t="shared" si="32"/>
        <v>11.894222278991581</v>
      </c>
      <c r="P31" s="270">
        <f t="shared" si="33"/>
        <v>4</v>
      </c>
      <c r="Q31" s="271">
        <f t="shared" si="34"/>
        <v>20</v>
      </c>
      <c r="R31" s="271">
        <f t="shared" si="35"/>
        <v>203</v>
      </c>
      <c r="T31">
        <v>514</v>
      </c>
      <c r="U31">
        <v>6771</v>
      </c>
      <c r="V31" t="s">
        <v>1114</v>
      </c>
      <c r="W31">
        <v>1706.711</v>
      </c>
      <c r="X31">
        <v>1010.374</v>
      </c>
      <c r="Y31">
        <v>1.6890000000000001</v>
      </c>
      <c r="Z31">
        <v>14.287000000000001</v>
      </c>
      <c r="AA31">
        <v>103.81439</v>
      </c>
      <c r="AB31">
        <v>3.10439</v>
      </c>
      <c r="AC31">
        <v>33.792461000000003</v>
      </c>
      <c r="AD31" s="1">
        <v>549</v>
      </c>
      <c r="AE31">
        <v>20</v>
      </c>
      <c r="AF31">
        <v>203</v>
      </c>
      <c r="AG31">
        <v>62</v>
      </c>
      <c r="AH31">
        <v>16.440023</v>
      </c>
      <c r="AI31">
        <v>2.2000000000000002</v>
      </c>
      <c r="AJ31">
        <v>0</v>
      </c>
      <c r="AK31">
        <v>4</v>
      </c>
      <c r="AL31">
        <v>1295</v>
      </c>
      <c r="AM31" t="s">
        <v>1115</v>
      </c>
      <c r="AN31" t="s">
        <v>1116</v>
      </c>
      <c r="AO31">
        <v>1706.711</v>
      </c>
      <c r="AR31" t="s">
        <v>160</v>
      </c>
      <c r="AS31" t="s">
        <v>234</v>
      </c>
      <c r="AT31" t="s">
        <v>787</v>
      </c>
      <c r="AU31" t="s">
        <v>788</v>
      </c>
      <c r="AV31" t="s">
        <v>49</v>
      </c>
      <c r="AW31">
        <v>1</v>
      </c>
      <c r="BB31">
        <v>0.88890000000000002</v>
      </c>
      <c r="BC31" t="s">
        <v>72</v>
      </c>
      <c r="BF31" t="s">
        <v>160</v>
      </c>
      <c r="BG31" t="s">
        <v>234</v>
      </c>
      <c r="BH31" t="s">
        <v>1114</v>
      </c>
      <c r="BI31">
        <v>6771</v>
      </c>
      <c r="BJ31">
        <v>1</v>
      </c>
      <c r="BK31" t="s">
        <v>787</v>
      </c>
      <c r="BL31" t="s">
        <v>757</v>
      </c>
      <c r="BM31">
        <v>0.88890000000000002</v>
      </c>
      <c r="BN31" t="s">
        <v>72</v>
      </c>
      <c r="BO31" t="s">
        <v>760</v>
      </c>
      <c r="BP31">
        <v>1706.711</v>
      </c>
      <c r="BQ31" t="s">
        <v>72</v>
      </c>
    </row>
    <row r="32" spans="1:69" ht="16.5">
      <c r="A32" s="126" t="str">
        <f t="shared" si="18"/>
        <v>삼환교통</v>
      </c>
      <c r="B32" s="127" t="str">
        <f t="shared" si="19"/>
        <v>김도연</v>
      </c>
      <c r="C32" s="128" t="str">
        <f t="shared" si="20"/>
        <v>B</v>
      </c>
      <c r="D32" s="129">
        <f t="shared" si="21"/>
        <v>0.92030000000000001</v>
      </c>
      <c r="E32" s="130">
        <f t="shared" si="22"/>
        <v>2156</v>
      </c>
      <c r="F32" s="131" t="str">
        <f t="shared" si="23"/>
        <v>급행99</v>
      </c>
      <c r="G32" s="132" t="str">
        <f t="shared" si="24"/>
        <v>70바3139</v>
      </c>
      <c r="H32" s="133">
        <f t="shared" si="25"/>
        <v>1</v>
      </c>
      <c r="I32" s="134">
        <f t="shared" si="26"/>
        <v>2211.6840000000002</v>
      </c>
      <c r="J32" s="135">
        <f t="shared" si="27"/>
        <v>2.0453974661780446E-2</v>
      </c>
      <c r="K32" s="135">
        <f t="shared" si="28"/>
        <v>0.32459287824283256</v>
      </c>
      <c r="L32" s="135">
        <f t="shared" si="29"/>
        <v>0.18311838400060768</v>
      </c>
      <c r="M32" s="136">
        <f t="shared" si="30"/>
        <v>8.1140000000000008</v>
      </c>
      <c r="N32" s="137">
        <f t="shared" si="31"/>
        <v>0</v>
      </c>
      <c r="O32" s="137">
        <f t="shared" si="32"/>
        <v>9.9471714765762194</v>
      </c>
      <c r="P32" s="272">
        <f t="shared" si="33"/>
        <v>15</v>
      </c>
      <c r="Q32" s="273">
        <f t="shared" si="34"/>
        <v>0</v>
      </c>
      <c r="R32" s="273">
        <f t="shared" si="35"/>
        <v>220</v>
      </c>
      <c r="T32">
        <v>514</v>
      </c>
      <c r="U32">
        <v>2156</v>
      </c>
      <c r="V32" t="s">
        <v>1117</v>
      </c>
      <c r="W32">
        <v>2211.6840000000002</v>
      </c>
      <c r="X32">
        <v>775.17899999999997</v>
      </c>
      <c r="Y32">
        <v>2.8530000000000002</v>
      </c>
      <c r="Z32">
        <v>8.1140000000000008</v>
      </c>
      <c r="AA32">
        <v>117.57969</v>
      </c>
      <c r="AB32">
        <v>2.4049719999999999</v>
      </c>
      <c r="AC32">
        <v>38.165529999999997</v>
      </c>
      <c r="AD32" s="1">
        <v>405</v>
      </c>
      <c r="AE32">
        <v>0</v>
      </c>
      <c r="AF32">
        <v>220</v>
      </c>
      <c r="AG32">
        <v>74</v>
      </c>
      <c r="AH32">
        <v>18.810085000000001</v>
      </c>
      <c r="AI32">
        <v>373.2</v>
      </c>
      <c r="AJ32">
        <v>0</v>
      </c>
      <c r="AK32">
        <v>15</v>
      </c>
      <c r="AL32">
        <v>1809</v>
      </c>
      <c r="AM32" t="s">
        <v>1118</v>
      </c>
      <c r="AN32" t="s">
        <v>1119</v>
      </c>
      <c r="AO32">
        <v>2211.6840000000002</v>
      </c>
      <c r="AR32" t="s">
        <v>160</v>
      </c>
      <c r="AS32" t="s">
        <v>240</v>
      </c>
      <c r="AT32" t="s">
        <v>1019</v>
      </c>
      <c r="AU32" t="s">
        <v>709</v>
      </c>
      <c r="AV32" t="s">
        <v>49</v>
      </c>
      <c r="AW32">
        <v>1</v>
      </c>
      <c r="BB32">
        <v>0.92030000000000001</v>
      </c>
      <c r="BC32" t="s">
        <v>71</v>
      </c>
      <c r="BF32" t="s">
        <v>160</v>
      </c>
      <c r="BG32" t="s">
        <v>240</v>
      </c>
      <c r="BH32" t="s">
        <v>1117</v>
      </c>
      <c r="BI32">
        <v>2156</v>
      </c>
      <c r="BJ32">
        <v>1</v>
      </c>
      <c r="BK32" t="s">
        <v>1019</v>
      </c>
      <c r="BL32" t="s">
        <v>757</v>
      </c>
      <c r="BM32">
        <v>0.92030000000000001</v>
      </c>
      <c r="BN32" t="s">
        <v>71</v>
      </c>
      <c r="BO32" t="s">
        <v>758</v>
      </c>
      <c r="BP32">
        <v>2211.6840000000002</v>
      </c>
      <c r="BQ32" t="s">
        <v>71</v>
      </c>
    </row>
    <row r="33" spans="1:69" ht="16.5">
      <c r="A33" s="143" t="str">
        <f t="shared" si="18"/>
        <v>삼환교통</v>
      </c>
      <c r="B33" s="144" t="str">
        <f t="shared" si="19"/>
        <v>김명식</v>
      </c>
      <c r="C33" s="145" t="str">
        <f t="shared" si="20"/>
        <v>B</v>
      </c>
      <c r="D33" s="146">
        <f t="shared" si="21"/>
        <v>0.92110000000000003</v>
      </c>
      <c r="E33" s="147">
        <f t="shared" si="22"/>
        <v>9021</v>
      </c>
      <c r="F33" s="148" t="str">
        <f t="shared" si="23"/>
        <v>14</v>
      </c>
      <c r="G33" s="149" t="str">
        <f t="shared" si="24"/>
        <v>70바3143</v>
      </c>
      <c r="H33" s="150">
        <f t="shared" si="25"/>
        <v>1</v>
      </c>
      <c r="I33" s="151">
        <f t="shared" si="26"/>
        <v>1910.914</v>
      </c>
      <c r="J33" s="152">
        <f t="shared" si="27"/>
        <v>3.8346210551730722E-2</v>
      </c>
      <c r="K33" s="152">
        <f t="shared" si="28"/>
        <v>0.31408769789864532</v>
      </c>
      <c r="L33" s="152">
        <f t="shared" si="29"/>
        <v>0.23862926327401443</v>
      </c>
      <c r="M33" s="153">
        <f t="shared" si="30"/>
        <v>12.051</v>
      </c>
      <c r="N33" s="154">
        <f t="shared" si="31"/>
        <v>0.41864783030528846</v>
      </c>
      <c r="O33" s="154">
        <f t="shared" si="32"/>
        <v>9.8382240121742797</v>
      </c>
      <c r="P33" s="270">
        <f t="shared" si="33"/>
        <v>8</v>
      </c>
      <c r="Q33" s="271">
        <f t="shared" si="34"/>
        <v>8</v>
      </c>
      <c r="R33" s="271">
        <f t="shared" si="35"/>
        <v>188</v>
      </c>
      <c r="T33">
        <v>514</v>
      </c>
      <c r="U33">
        <v>9021</v>
      </c>
      <c r="V33" t="s">
        <v>1120</v>
      </c>
      <c r="W33">
        <v>1910.914</v>
      </c>
      <c r="X33">
        <v>1092.2539999999999</v>
      </c>
      <c r="Y33">
        <v>1.75</v>
      </c>
      <c r="Z33">
        <v>12.051</v>
      </c>
      <c r="AA33">
        <v>130.80995300000001</v>
      </c>
      <c r="AB33">
        <v>5.0160660000000004</v>
      </c>
      <c r="AC33">
        <v>41.085796999999999</v>
      </c>
      <c r="AD33" s="1">
        <v>456</v>
      </c>
      <c r="AE33">
        <v>8</v>
      </c>
      <c r="AF33">
        <v>188</v>
      </c>
      <c r="AG33">
        <v>75</v>
      </c>
      <c r="AH33">
        <v>14.608321999999999</v>
      </c>
      <c r="AI33">
        <v>307.39999999999998</v>
      </c>
      <c r="AJ33">
        <v>0</v>
      </c>
      <c r="AK33">
        <v>8</v>
      </c>
      <c r="AL33">
        <v>738</v>
      </c>
      <c r="AM33" t="s">
        <v>1121</v>
      </c>
      <c r="AN33" t="s">
        <v>1122</v>
      </c>
      <c r="AO33">
        <v>1910.914</v>
      </c>
      <c r="AR33" t="s">
        <v>160</v>
      </c>
      <c r="AS33" t="s">
        <v>234</v>
      </c>
      <c r="AT33" t="s">
        <v>794</v>
      </c>
      <c r="AU33" t="s">
        <v>788</v>
      </c>
      <c r="AV33" t="s">
        <v>49</v>
      </c>
      <c r="AW33">
        <v>1</v>
      </c>
      <c r="BB33">
        <v>0.92110000000000003</v>
      </c>
      <c r="BC33" t="s">
        <v>71</v>
      </c>
      <c r="BF33" t="s">
        <v>160</v>
      </c>
      <c r="BG33" t="s">
        <v>234</v>
      </c>
      <c r="BH33" t="s">
        <v>1120</v>
      </c>
      <c r="BI33">
        <v>9021</v>
      </c>
      <c r="BJ33">
        <v>1</v>
      </c>
      <c r="BK33" t="s">
        <v>794</v>
      </c>
      <c r="BL33" t="s">
        <v>757</v>
      </c>
      <c r="BM33">
        <v>0.92110000000000003</v>
      </c>
      <c r="BN33" t="s">
        <v>71</v>
      </c>
      <c r="BO33" t="s">
        <v>758</v>
      </c>
      <c r="BP33">
        <v>1910.914</v>
      </c>
      <c r="BQ33" t="s">
        <v>71</v>
      </c>
    </row>
    <row r="34" spans="1:69" ht="16.5">
      <c r="A34" s="126" t="str">
        <f t="shared" si="18"/>
        <v>삼환교통</v>
      </c>
      <c r="B34" s="127" t="str">
        <f t="shared" si="19"/>
        <v>김민범</v>
      </c>
      <c r="C34" s="128" t="str">
        <f t="shared" si="20"/>
        <v>B</v>
      </c>
      <c r="D34" s="129">
        <f t="shared" si="21"/>
        <v>0.90249999999999997</v>
      </c>
      <c r="E34" s="130">
        <f t="shared" si="22"/>
        <v>7453</v>
      </c>
      <c r="F34" s="131" t="str">
        <f t="shared" si="23"/>
        <v>23</v>
      </c>
      <c r="G34" s="132" t="str">
        <f t="shared" si="24"/>
        <v>70바3192</v>
      </c>
      <c r="H34" s="133">
        <f t="shared" si="25"/>
        <v>12</v>
      </c>
      <c r="I34" s="134">
        <f t="shared" si="26"/>
        <v>2373.9259999999999</v>
      </c>
      <c r="J34" s="135">
        <f t="shared" si="27"/>
        <v>1.9752284070164945E-2</v>
      </c>
      <c r="K34" s="135">
        <f t="shared" si="28"/>
        <v>0.39000692090294725</v>
      </c>
      <c r="L34" s="135">
        <f t="shared" si="29"/>
        <v>0.26074949261265939</v>
      </c>
      <c r="M34" s="136">
        <f t="shared" si="30"/>
        <v>11.71</v>
      </c>
      <c r="N34" s="137">
        <f t="shared" si="31"/>
        <v>0.21062156107646152</v>
      </c>
      <c r="O34" s="137">
        <f t="shared" si="32"/>
        <v>11.036569800406584</v>
      </c>
      <c r="P34" s="272">
        <f t="shared" si="33"/>
        <v>21</v>
      </c>
      <c r="Q34" s="273">
        <f t="shared" si="34"/>
        <v>5</v>
      </c>
      <c r="R34" s="273">
        <f t="shared" si="35"/>
        <v>262</v>
      </c>
      <c r="T34">
        <v>514</v>
      </c>
      <c r="U34">
        <v>7453</v>
      </c>
      <c r="V34" t="s">
        <v>1123</v>
      </c>
      <c r="W34">
        <v>2373.9259999999999</v>
      </c>
      <c r="X34">
        <v>1358.5170000000001</v>
      </c>
      <c r="Y34">
        <v>1.7470000000000001</v>
      </c>
      <c r="Z34">
        <v>11.71</v>
      </c>
      <c r="AA34">
        <v>162.60883999999999</v>
      </c>
      <c r="AB34">
        <v>3.2118959999999999</v>
      </c>
      <c r="AC34">
        <v>63.418573000000002</v>
      </c>
      <c r="AD34" s="1">
        <v>619</v>
      </c>
      <c r="AE34">
        <v>5</v>
      </c>
      <c r="AF34">
        <v>262</v>
      </c>
      <c r="AG34">
        <v>90</v>
      </c>
      <c r="AH34">
        <v>14.598997000000001</v>
      </c>
      <c r="AI34">
        <v>445.6</v>
      </c>
      <c r="AJ34">
        <v>46.8</v>
      </c>
      <c r="AK34">
        <v>21</v>
      </c>
      <c r="AL34">
        <v>5602</v>
      </c>
      <c r="AM34" t="s">
        <v>1124</v>
      </c>
      <c r="AN34" t="s">
        <v>1125</v>
      </c>
      <c r="AO34">
        <v>328.53199999999998</v>
      </c>
      <c r="AR34" t="s">
        <v>160</v>
      </c>
      <c r="AS34" t="s">
        <v>235</v>
      </c>
      <c r="AT34" t="s">
        <v>855</v>
      </c>
      <c r="AU34" t="s">
        <v>709</v>
      </c>
      <c r="AV34" t="s">
        <v>49</v>
      </c>
      <c r="AW34">
        <v>12</v>
      </c>
      <c r="BB34">
        <v>0.90249999999999997</v>
      </c>
      <c r="BC34" t="s">
        <v>71</v>
      </c>
      <c r="BF34" t="s">
        <v>160</v>
      </c>
      <c r="BG34" t="s">
        <v>235</v>
      </c>
      <c r="BH34" t="s">
        <v>1123</v>
      </c>
      <c r="BI34">
        <v>7453</v>
      </c>
      <c r="BJ34">
        <v>12</v>
      </c>
      <c r="BK34" t="s">
        <v>855</v>
      </c>
      <c r="BL34" t="s">
        <v>833</v>
      </c>
      <c r="BM34">
        <v>0.90249999999999997</v>
      </c>
      <c r="BN34" t="s">
        <v>71</v>
      </c>
      <c r="BO34" t="s">
        <v>758</v>
      </c>
      <c r="BP34">
        <v>2373.9259999999999</v>
      </c>
      <c r="BQ34" t="s">
        <v>71</v>
      </c>
    </row>
    <row r="35" spans="1:69" ht="16.5">
      <c r="A35" s="143" t="str">
        <f t="shared" si="18"/>
        <v>삼환교통</v>
      </c>
      <c r="B35" s="144" t="str">
        <f t="shared" si="19"/>
        <v>김범주</v>
      </c>
      <c r="C35" s="145" t="str">
        <f t="shared" si="20"/>
        <v>C</v>
      </c>
      <c r="D35" s="146">
        <f t="shared" si="21"/>
        <v>0.876</v>
      </c>
      <c r="E35" s="147">
        <f t="shared" si="22"/>
        <v>9256</v>
      </c>
      <c r="F35" s="148" t="str">
        <f t="shared" si="23"/>
        <v>23</v>
      </c>
      <c r="G35" s="149" t="str">
        <f t="shared" si="24"/>
        <v>70바3164</v>
      </c>
      <c r="H35" s="150">
        <f t="shared" si="25"/>
        <v>1</v>
      </c>
      <c r="I35" s="151">
        <f t="shared" si="26"/>
        <v>2368.2829999999999</v>
      </c>
      <c r="J35" s="152">
        <f t="shared" si="27"/>
        <v>4.285175582222326E-2</v>
      </c>
      <c r="K35" s="152">
        <f t="shared" si="28"/>
        <v>0.40836828326614982</v>
      </c>
      <c r="L35" s="152">
        <f t="shared" si="29"/>
        <v>7.7693417551871966E-2</v>
      </c>
      <c r="M35" s="153">
        <f t="shared" si="30"/>
        <v>11.603999999999999</v>
      </c>
      <c r="N35" s="154">
        <f t="shared" si="31"/>
        <v>0.12667405035631299</v>
      </c>
      <c r="O35" s="154">
        <f t="shared" si="32"/>
        <v>21.956835395094252</v>
      </c>
      <c r="P35" s="270">
        <f t="shared" si="33"/>
        <v>33</v>
      </c>
      <c r="Q35" s="271">
        <f t="shared" si="34"/>
        <v>3</v>
      </c>
      <c r="R35" s="271">
        <f t="shared" si="35"/>
        <v>520</v>
      </c>
      <c r="T35">
        <v>514</v>
      </c>
      <c r="U35">
        <v>9256</v>
      </c>
      <c r="V35" t="s">
        <v>1126</v>
      </c>
      <c r="W35">
        <v>2368.2829999999999</v>
      </c>
      <c r="X35">
        <v>1360.6969999999999</v>
      </c>
      <c r="Y35">
        <v>1.74</v>
      </c>
      <c r="Z35">
        <v>11.603999999999999</v>
      </c>
      <c r="AA35">
        <v>162.82744700000001</v>
      </c>
      <c r="AB35">
        <v>6.9774419999999999</v>
      </c>
      <c r="AC35">
        <v>66.493565000000004</v>
      </c>
      <c r="AD35" s="1">
        <v>184</v>
      </c>
      <c r="AE35">
        <v>3</v>
      </c>
      <c r="AF35">
        <v>520</v>
      </c>
      <c r="AG35">
        <v>78</v>
      </c>
      <c r="AH35">
        <v>14.544739999999999</v>
      </c>
      <c r="AI35">
        <v>257.39999999999998</v>
      </c>
      <c r="AJ35">
        <v>0</v>
      </c>
      <c r="AK35">
        <v>33</v>
      </c>
      <c r="AL35">
        <v>12357</v>
      </c>
      <c r="AM35" t="s">
        <v>1127</v>
      </c>
      <c r="AN35" t="s">
        <v>1128</v>
      </c>
      <c r="AO35">
        <v>2070.527</v>
      </c>
      <c r="AR35" t="s">
        <v>160</v>
      </c>
      <c r="AS35" t="s">
        <v>235</v>
      </c>
      <c r="AT35" t="s">
        <v>847</v>
      </c>
      <c r="AU35" t="s">
        <v>709</v>
      </c>
      <c r="AV35" t="s">
        <v>49</v>
      </c>
      <c r="AW35">
        <v>1</v>
      </c>
      <c r="BB35">
        <v>0.876</v>
      </c>
      <c r="BC35" t="s">
        <v>72</v>
      </c>
      <c r="BF35" t="s">
        <v>160</v>
      </c>
      <c r="BG35" t="s">
        <v>235</v>
      </c>
      <c r="BH35" t="s">
        <v>1126</v>
      </c>
      <c r="BI35">
        <v>9256</v>
      </c>
      <c r="BJ35">
        <v>1</v>
      </c>
      <c r="BK35" t="s">
        <v>847</v>
      </c>
      <c r="BL35" t="s">
        <v>757</v>
      </c>
      <c r="BM35">
        <v>0.876</v>
      </c>
      <c r="BN35" t="s">
        <v>72</v>
      </c>
      <c r="BO35" t="s">
        <v>760</v>
      </c>
      <c r="BP35">
        <v>2368.2829999999999</v>
      </c>
      <c r="BQ35" t="s">
        <v>72</v>
      </c>
    </row>
    <row r="36" spans="1:69" ht="16.5">
      <c r="A36" s="126" t="str">
        <f t="shared" si="18"/>
        <v>삼환교통</v>
      </c>
      <c r="B36" s="127" t="str">
        <f t="shared" si="19"/>
        <v>김병남</v>
      </c>
      <c r="C36" s="128" t="str">
        <f t="shared" si="20"/>
        <v>A</v>
      </c>
      <c r="D36" s="129">
        <f t="shared" si="21"/>
        <v>0.97870000000000001</v>
      </c>
      <c r="E36" s="130">
        <f t="shared" si="22"/>
        <v>8335</v>
      </c>
      <c r="F36" s="131" t="str">
        <f t="shared" si="23"/>
        <v>58</v>
      </c>
      <c r="G36" s="132" t="str">
        <f t="shared" si="24"/>
        <v>72아1197</v>
      </c>
      <c r="H36" s="133">
        <f t="shared" si="25"/>
        <v>14</v>
      </c>
      <c r="I36" s="134">
        <f t="shared" si="26"/>
        <v>2421.0120000000002</v>
      </c>
      <c r="J36" s="135">
        <f t="shared" si="27"/>
        <v>4.3696567064907363E-2</v>
      </c>
      <c r="K36" s="135">
        <f t="shared" si="28"/>
        <v>0.32847514979308806</v>
      </c>
      <c r="L36" s="135">
        <f t="shared" si="29"/>
        <v>0.31722271512904521</v>
      </c>
      <c r="M36" s="136">
        <f t="shared" si="30"/>
        <v>8.016</v>
      </c>
      <c r="N36" s="137">
        <f t="shared" si="31"/>
        <v>4.1305041032427756E-2</v>
      </c>
      <c r="O36" s="137">
        <f t="shared" si="32"/>
        <v>3.7174536929184985</v>
      </c>
      <c r="P36" s="272">
        <f t="shared" si="33"/>
        <v>15</v>
      </c>
      <c r="Q36" s="273">
        <f t="shared" si="34"/>
        <v>1</v>
      </c>
      <c r="R36" s="273">
        <f t="shared" si="35"/>
        <v>90</v>
      </c>
      <c r="T36">
        <v>514</v>
      </c>
      <c r="U36">
        <v>8335</v>
      </c>
      <c r="V36" t="s">
        <v>1129</v>
      </c>
      <c r="W36">
        <v>2421.0120000000002</v>
      </c>
      <c r="X36">
        <v>840.60699999999997</v>
      </c>
      <c r="Y36">
        <v>2.88</v>
      </c>
      <c r="Z36">
        <v>8.016</v>
      </c>
      <c r="AA36">
        <v>153.25940800000001</v>
      </c>
      <c r="AB36">
        <v>6.6969099999999999</v>
      </c>
      <c r="AC36">
        <v>50.341906999999999</v>
      </c>
      <c r="AD36" s="1">
        <v>768</v>
      </c>
      <c r="AE36">
        <v>1</v>
      </c>
      <c r="AF36">
        <v>90</v>
      </c>
      <c r="AG36">
        <v>68</v>
      </c>
      <c r="AH36">
        <v>15.796824000000001</v>
      </c>
      <c r="AI36">
        <v>84</v>
      </c>
      <c r="AJ36">
        <v>0</v>
      </c>
      <c r="AK36">
        <v>15</v>
      </c>
      <c r="AL36">
        <v>5175</v>
      </c>
      <c r="AM36" t="s">
        <v>1130</v>
      </c>
      <c r="AN36" t="s">
        <v>1131</v>
      </c>
      <c r="AO36">
        <v>361.74900000000002</v>
      </c>
      <c r="AR36" t="s">
        <v>160</v>
      </c>
      <c r="AS36" t="s">
        <v>237</v>
      </c>
      <c r="AT36" t="s">
        <v>920</v>
      </c>
      <c r="AU36" t="s">
        <v>776</v>
      </c>
      <c r="AV36" t="s">
        <v>49</v>
      </c>
      <c r="AW36">
        <v>14</v>
      </c>
      <c r="BB36">
        <v>0.97870000000000001</v>
      </c>
      <c r="BC36" t="s">
        <v>69</v>
      </c>
      <c r="BF36" t="s">
        <v>160</v>
      </c>
      <c r="BG36" t="s">
        <v>237</v>
      </c>
      <c r="BH36" t="s">
        <v>1129</v>
      </c>
      <c r="BI36">
        <v>8335</v>
      </c>
      <c r="BJ36">
        <v>14</v>
      </c>
      <c r="BK36" t="s">
        <v>920</v>
      </c>
      <c r="BL36" t="s">
        <v>918</v>
      </c>
      <c r="BM36">
        <v>0.97870000000000001</v>
      </c>
      <c r="BN36" t="s">
        <v>69</v>
      </c>
      <c r="BO36" t="s">
        <v>761</v>
      </c>
      <c r="BP36">
        <v>2421.0120000000002</v>
      </c>
      <c r="BQ36" t="s">
        <v>69</v>
      </c>
    </row>
    <row r="37" spans="1:69" ht="16.5">
      <c r="A37" s="143" t="str">
        <f t="shared" si="18"/>
        <v>삼환교통</v>
      </c>
      <c r="B37" s="144" t="str">
        <f t="shared" si="19"/>
        <v>김병우</v>
      </c>
      <c r="C37" s="145" t="str">
        <f t="shared" si="20"/>
        <v>A</v>
      </c>
      <c r="D37" s="146">
        <f t="shared" si="21"/>
        <v>0.99450000000000005</v>
      </c>
      <c r="E37" s="147">
        <f t="shared" si="22"/>
        <v>788</v>
      </c>
      <c r="F37" s="148" t="str">
        <f t="shared" si="23"/>
        <v>23</v>
      </c>
      <c r="G37" s="149" t="str">
        <f t="shared" si="24"/>
        <v>70바3159</v>
      </c>
      <c r="H37" s="150">
        <f t="shared" si="25"/>
        <v>3</v>
      </c>
      <c r="I37" s="151">
        <f t="shared" si="26"/>
        <v>2295.518</v>
      </c>
      <c r="J37" s="152">
        <f t="shared" si="27"/>
        <v>4.3001480452680832E-2</v>
      </c>
      <c r="K37" s="152">
        <f t="shared" si="28"/>
        <v>0.35841550543999245</v>
      </c>
      <c r="L37" s="152">
        <f t="shared" si="29"/>
        <v>8.8433198955529868E-2</v>
      </c>
      <c r="M37" s="153">
        <f t="shared" si="30"/>
        <v>7.8869999999999996</v>
      </c>
      <c r="N37" s="154">
        <f t="shared" si="31"/>
        <v>0.34850521755873837</v>
      </c>
      <c r="O37" s="154">
        <f t="shared" si="32"/>
        <v>5.3582677199656024</v>
      </c>
      <c r="P37" s="270">
        <f t="shared" si="33"/>
        <v>33</v>
      </c>
      <c r="Q37" s="271">
        <f t="shared" si="34"/>
        <v>8</v>
      </c>
      <c r="R37" s="271">
        <f t="shared" si="35"/>
        <v>123</v>
      </c>
      <c r="T37">
        <v>514</v>
      </c>
      <c r="U37">
        <v>788</v>
      </c>
      <c r="V37" t="s">
        <v>1132</v>
      </c>
      <c r="W37">
        <v>2295.518</v>
      </c>
      <c r="X37">
        <v>1159.779</v>
      </c>
      <c r="Y37">
        <v>1.9790000000000001</v>
      </c>
      <c r="Z37">
        <v>7.8869999999999996</v>
      </c>
      <c r="AA37">
        <v>159.43772000000001</v>
      </c>
      <c r="AB37">
        <v>6.856058</v>
      </c>
      <c r="AC37">
        <v>57.144950999999999</v>
      </c>
      <c r="AD37" s="1">
        <v>203</v>
      </c>
      <c r="AE37">
        <v>8</v>
      </c>
      <c r="AF37">
        <v>123</v>
      </c>
      <c r="AG37">
        <v>83</v>
      </c>
      <c r="AH37">
        <v>14.397584</v>
      </c>
      <c r="AI37">
        <v>78.599999999999994</v>
      </c>
      <c r="AJ37">
        <v>6.6</v>
      </c>
      <c r="AK37">
        <v>33</v>
      </c>
      <c r="AL37">
        <v>7505</v>
      </c>
      <c r="AM37" t="s">
        <v>1133</v>
      </c>
      <c r="AN37" t="s">
        <v>1134</v>
      </c>
      <c r="AO37">
        <v>1888.5909999999999</v>
      </c>
      <c r="AR37" t="s">
        <v>160</v>
      </c>
      <c r="AS37" t="s">
        <v>235</v>
      </c>
      <c r="AT37" t="s">
        <v>843</v>
      </c>
      <c r="AU37" t="s">
        <v>709</v>
      </c>
      <c r="AV37" t="s">
        <v>49</v>
      </c>
      <c r="AW37">
        <v>3</v>
      </c>
      <c r="BB37">
        <v>0.99450000000000005</v>
      </c>
      <c r="BC37" t="s">
        <v>69</v>
      </c>
      <c r="BF37" t="s">
        <v>160</v>
      </c>
      <c r="BG37" t="s">
        <v>235</v>
      </c>
      <c r="BH37" t="s">
        <v>1132</v>
      </c>
      <c r="BI37">
        <v>788</v>
      </c>
      <c r="BJ37">
        <v>3</v>
      </c>
      <c r="BK37" t="s">
        <v>843</v>
      </c>
      <c r="BL37" t="s">
        <v>835</v>
      </c>
      <c r="BM37">
        <v>0.99450000000000005</v>
      </c>
      <c r="BN37" t="s">
        <v>69</v>
      </c>
      <c r="BO37" t="s">
        <v>761</v>
      </c>
      <c r="BP37">
        <v>2295.518</v>
      </c>
      <c r="BQ37" t="s">
        <v>69</v>
      </c>
    </row>
    <row r="38" spans="1:69" ht="16.5">
      <c r="A38" s="126" t="str">
        <f t="shared" si="18"/>
        <v>삼환교통</v>
      </c>
      <c r="B38" s="127" t="str">
        <f t="shared" si="19"/>
        <v>김상태</v>
      </c>
      <c r="C38" s="128" t="str">
        <f t="shared" si="20"/>
        <v>B</v>
      </c>
      <c r="D38" s="129">
        <f t="shared" si="21"/>
        <v>0.91200000000000003</v>
      </c>
      <c r="E38" s="130">
        <f t="shared" si="22"/>
        <v>9585</v>
      </c>
      <c r="F38" s="131" t="str">
        <f t="shared" si="23"/>
        <v>4</v>
      </c>
      <c r="G38" s="132" t="str">
        <f t="shared" si="24"/>
        <v>72아1218</v>
      </c>
      <c r="H38" s="133">
        <f t="shared" si="25"/>
        <v>2</v>
      </c>
      <c r="I38" s="134">
        <f t="shared" si="26"/>
        <v>2045.0440000000001</v>
      </c>
      <c r="J38" s="135">
        <f t="shared" si="27"/>
        <v>3.5692169353402872E-2</v>
      </c>
      <c r="K38" s="135">
        <f t="shared" si="28"/>
        <v>0.30931193513664823</v>
      </c>
      <c r="L38" s="135">
        <f t="shared" si="29"/>
        <v>0.12029081036887225</v>
      </c>
      <c r="M38" s="136">
        <f t="shared" si="30"/>
        <v>8.5670000000000002</v>
      </c>
      <c r="N38" s="137">
        <f t="shared" si="31"/>
        <v>0.29339222041188356</v>
      </c>
      <c r="O38" s="137">
        <f t="shared" si="32"/>
        <v>2.5916312803049713</v>
      </c>
      <c r="P38" s="272">
        <f t="shared" si="33"/>
        <v>2</v>
      </c>
      <c r="Q38" s="273">
        <f t="shared" si="34"/>
        <v>6</v>
      </c>
      <c r="R38" s="273">
        <f t="shared" si="35"/>
        <v>53</v>
      </c>
      <c r="T38">
        <v>514</v>
      </c>
      <c r="U38">
        <v>9585</v>
      </c>
      <c r="V38" t="s">
        <v>1135</v>
      </c>
      <c r="W38">
        <v>2045.0440000000001</v>
      </c>
      <c r="X38">
        <v>778.63199999999995</v>
      </c>
      <c r="Y38">
        <v>2.6259999999999999</v>
      </c>
      <c r="Z38">
        <v>8.5670000000000002</v>
      </c>
      <c r="AA38">
        <v>128.53606500000001</v>
      </c>
      <c r="AB38">
        <v>4.5877309999999998</v>
      </c>
      <c r="AC38">
        <v>39.757739000000001</v>
      </c>
      <c r="AD38" s="1">
        <v>246</v>
      </c>
      <c r="AE38">
        <v>6</v>
      </c>
      <c r="AF38">
        <v>53</v>
      </c>
      <c r="AG38">
        <v>69</v>
      </c>
      <c r="AH38">
        <v>15.910273</v>
      </c>
      <c r="AI38">
        <v>23.3</v>
      </c>
      <c r="AJ38">
        <v>0</v>
      </c>
      <c r="AK38">
        <v>2</v>
      </c>
      <c r="AL38">
        <v>1509</v>
      </c>
      <c r="AM38" t="s">
        <v>1136</v>
      </c>
      <c r="AN38" t="s">
        <v>1137</v>
      </c>
      <c r="AO38">
        <v>1840.328</v>
      </c>
      <c r="AR38" t="s">
        <v>160</v>
      </c>
      <c r="AS38" t="s">
        <v>236</v>
      </c>
      <c r="AT38" t="s">
        <v>883</v>
      </c>
      <c r="AU38" t="s">
        <v>776</v>
      </c>
      <c r="AV38" t="s">
        <v>49</v>
      </c>
      <c r="AW38">
        <v>2</v>
      </c>
      <c r="BB38">
        <v>0.91200000000000003</v>
      </c>
      <c r="BC38" t="s">
        <v>71</v>
      </c>
      <c r="BF38" t="s">
        <v>160</v>
      </c>
      <c r="BG38" t="s">
        <v>236</v>
      </c>
      <c r="BH38" t="s">
        <v>1135</v>
      </c>
      <c r="BI38">
        <v>9585</v>
      </c>
      <c r="BJ38">
        <v>2</v>
      </c>
      <c r="BK38" t="s">
        <v>883</v>
      </c>
      <c r="BL38" t="s">
        <v>1031</v>
      </c>
      <c r="BM38">
        <v>0.91200000000000003</v>
      </c>
      <c r="BN38" t="s">
        <v>71</v>
      </c>
      <c r="BO38" t="s">
        <v>758</v>
      </c>
      <c r="BP38">
        <v>2045.0440000000001</v>
      </c>
      <c r="BQ38" t="s">
        <v>71</v>
      </c>
    </row>
    <row r="39" spans="1:69" ht="16.5">
      <c r="A39" s="143" t="str">
        <f t="shared" si="18"/>
        <v>삼환교통</v>
      </c>
      <c r="B39" s="144" t="str">
        <f t="shared" si="19"/>
        <v>김성운</v>
      </c>
      <c r="C39" s="145" t="str">
        <f t="shared" si="20"/>
        <v>S</v>
      </c>
      <c r="D39" s="146">
        <f t="shared" si="21"/>
        <v>1.0258</v>
      </c>
      <c r="E39" s="147">
        <f t="shared" si="22"/>
        <v>2961</v>
      </c>
      <c r="F39" s="148" t="str">
        <f t="shared" si="23"/>
        <v>14</v>
      </c>
      <c r="G39" s="149" t="str">
        <f t="shared" si="24"/>
        <v>70바3115</v>
      </c>
      <c r="H39" s="150">
        <f t="shared" si="25"/>
        <v>2</v>
      </c>
      <c r="I39" s="151">
        <f t="shared" si="26"/>
        <v>2495.1350000000002</v>
      </c>
      <c r="J39" s="152">
        <f t="shared" si="27"/>
        <v>3.1585367983763608E-2</v>
      </c>
      <c r="K39" s="152">
        <f t="shared" si="28"/>
        <v>0.30347898003823842</v>
      </c>
      <c r="L39" s="152">
        <f t="shared" si="29"/>
        <v>0.13466205235388065</v>
      </c>
      <c r="M39" s="153">
        <f t="shared" si="30"/>
        <v>7.77</v>
      </c>
      <c r="N39" s="154">
        <f t="shared" si="31"/>
        <v>0.36070192594789457</v>
      </c>
      <c r="O39" s="154">
        <f t="shared" si="32"/>
        <v>3.0860053664430982</v>
      </c>
      <c r="P39" s="270">
        <f t="shared" si="33"/>
        <v>2</v>
      </c>
      <c r="Q39" s="271">
        <f t="shared" si="34"/>
        <v>9</v>
      </c>
      <c r="R39" s="271">
        <f t="shared" si="35"/>
        <v>77</v>
      </c>
      <c r="T39">
        <v>514</v>
      </c>
      <c r="U39">
        <v>2961</v>
      </c>
      <c r="V39" t="s">
        <v>1138</v>
      </c>
      <c r="W39">
        <v>2495.1350000000002</v>
      </c>
      <c r="X39">
        <v>1216.4490000000001</v>
      </c>
      <c r="Y39">
        <v>2.0510000000000002</v>
      </c>
      <c r="Z39">
        <v>7.77</v>
      </c>
      <c r="AA39">
        <v>163.56687700000001</v>
      </c>
      <c r="AB39">
        <v>5.1663199999999998</v>
      </c>
      <c r="AC39">
        <v>49.639108999999998</v>
      </c>
      <c r="AD39" s="1">
        <v>336</v>
      </c>
      <c r="AE39">
        <v>9</v>
      </c>
      <c r="AF39">
        <v>77</v>
      </c>
      <c r="AG39">
        <v>72</v>
      </c>
      <c r="AH39">
        <v>15.254524</v>
      </c>
      <c r="AI39">
        <v>65.5</v>
      </c>
      <c r="AJ39">
        <v>0</v>
      </c>
      <c r="AK39">
        <v>2</v>
      </c>
      <c r="AL39">
        <v>2066</v>
      </c>
      <c r="AM39" t="s">
        <v>1139</v>
      </c>
      <c r="AN39" t="s">
        <v>1140</v>
      </c>
      <c r="AO39">
        <v>2387.0569999999998</v>
      </c>
      <c r="AR39" t="s">
        <v>160</v>
      </c>
      <c r="AS39" t="s">
        <v>234</v>
      </c>
      <c r="AT39" t="s">
        <v>785</v>
      </c>
      <c r="AU39" t="s">
        <v>709</v>
      </c>
      <c r="AV39" t="s">
        <v>49</v>
      </c>
      <c r="AW39">
        <v>2</v>
      </c>
      <c r="BB39">
        <v>1.0258</v>
      </c>
      <c r="BC39" t="s">
        <v>74</v>
      </c>
      <c r="BF39" t="s">
        <v>160</v>
      </c>
      <c r="BG39" t="s">
        <v>234</v>
      </c>
      <c r="BH39" t="s">
        <v>1138</v>
      </c>
      <c r="BI39">
        <v>2961</v>
      </c>
      <c r="BJ39">
        <v>2</v>
      </c>
      <c r="BK39" t="s">
        <v>785</v>
      </c>
      <c r="BL39" t="s">
        <v>802</v>
      </c>
      <c r="BM39">
        <v>1.0258</v>
      </c>
      <c r="BN39" t="s">
        <v>74</v>
      </c>
      <c r="BO39" t="s">
        <v>759</v>
      </c>
      <c r="BP39">
        <v>2495.1350000000002</v>
      </c>
      <c r="BQ39" t="s">
        <v>74</v>
      </c>
    </row>
    <row r="40" spans="1:69" ht="16.5">
      <c r="A40" s="126" t="str">
        <f t="shared" si="18"/>
        <v>삼환교통</v>
      </c>
      <c r="B40" s="127" t="str">
        <f t="shared" si="19"/>
        <v>김성호</v>
      </c>
      <c r="C40" s="128" t="str">
        <f t="shared" si="20"/>
        <v>A</v>
      </c>
      <c r="D40" s="129">
        <f t="shared" si="21"/>
        <v>0.98499999999999999</v>
      </c>
      <c r="E40" s="130">
        <f t="shared" si="22"/>
        <v>3371</v>
      </c>
      <c r="F40" s="131" t="str">
        <f t="shared" si="23"/>
        <v>14</v>
      </c>
      <c r="G40" s="132" t="str">
        <f t="shared" si="24"/>
        <v>70바3162</v>
      </c>
      <c r="H40" s="133">
        <f t="shared" si="25"/>
        <v>1</v>
      </c>
      <c r="I40" s="134">
        <f t="shared" si="26"/>
        <v>2343.444</v>
      </c>
      <c r="J40" s="135">
        <f t="shared" si="27"/>
        <v>3.7510035744308265E-2</v>
      </c>
      <c r="K40" s="135">
        <f t="shared" si="28"/>
        <v>0.28937053783792743</v>
      </c>
      <c r="L40" s="135">
        <f t="shared" si="29"/>
        <v>0.18861129175691846</v>
      </c>
      <c r="M40" s="136">
        <f t="shared" si="30"/>
        <v>5.6740000000000004</v>
      </c>
      <c r="N40" s="137">
        <f t="shared" si="31"/>
        <v>0.51206685544864738</v>
      </c>
      <c r="O40" s="137">
        <f t="shared" si="32"/>
        <v>4.1392070815432334</v>
      </c>
      <c r="P40" s="272">
        <f t="shared" si="33"/>
        <v>0</v>
      </c>
      <c r="Q40" s="273">
        <f t="shared" si="34"/>
        <v>12</v>
      </c>
      <c r="R40" s="273">
        <f t="shared" si="35"/>
        <v>97</v>
      </c>
      <c r="T40">
        <v>514</v>
      </c>
      <c r="U40">
        <v>3371</v>
      </c>
      <c r="V40" t="s">
        <v>1141</v>
      </c>
      <c r="W40">
        <v>2343.444</v>
      </c>
      <c r="X40">
        <v>1081.24</v>
      </c>
      <c r="Y40">
        <v>2.1669999999999998</v>
      </c>
      <c r="Z40">
        <v>5.6740000000000004</v>
      </c>
      <c r="AA40">
        <v>160.06660299999999</v>
      </c>
      <c r="AB40">
        <v>6.0041039999999999</v>
      </c>
      <c r="AC40">
        <v>46.318559</v>
      </c>
      <c r="AD40" s="1">
        <v>442</v>
      </c>
      <c r="AE40">
        <v>12</v>
      </c>
      <c r="AF40">
        <v>97</v>
      </c>
      <c r="AG40">
        <v>67</v>
      </c>
      <c r="AH40">
        <v>14.64043</v>
      </c>
      <c r="AI40">
        <v>67.5</v>
      </c>
      <c r="AJ40">
        <v>0</v>
      </c>
      <c r="AK40">
        <v>0</v>
      </c>
      <c r="AL40">
        <v>0</v>
      </c>
      <c r="AM40" t="s">
        <v>1142</v>
      </c>
      <c r="AN40" t="s">
        <v>1143</v>
      </c>
      <c r="AO40">
        <v>2343.444</v>
      </c>
      <c r="AR40" t="s">
        <v>160</v>
      </c>
      <c r="AS40" t="s">
        <v>234</v>
      </c>
      <c r="AT40" t="s">
        <v>804</v>
      </c>
      <c r="AU40" t="s">
        <v>709</v>
      </c>
      <c r="AV40" t="s">
        <v>49</v>
      </c>
      <c r="AW40">
        <v>1</v>
      </c>
      <c r="BB40">
        <v>0.98499999999999999</v>
      </c>
      <c r="BC40" t="s">
        <v>69</v>
      </c>
      <c r="BF40" t="s">
        <v>160</v>
      </c>
      <c r="BG40" t="s">
        <v>234</v>
      </c>
      <c r="BH40" t="s">
        <v>1141</v>
      </c>
      <c r="BI40">
        <v>3371</v>
      </c>
      <c r="BJ40">
        <v>1</v>
      </c>
      <c r="BK40" t="s">
        <v>804</v>
      </c>
      <c r="BL40" t="s">
        <v>757</v>
      </c>
      <c r="BM40">
        <v>0.98499999999999999</v>
      </c>
      <c r="BN40" t="s">
        <v>69</v>
      </c>
      <c r="BO40" t="s">
        <v>761</v>
      </c>
      <c r="BP40">
        <v>2343.444</v>
      </c>
      <c r="BQ40" t="s">
        <v>69</v>
      </c>
    </row>
    <row r="41" spans="1:69" ht="16.5">
      <c r="A41" s="143" t="str">
        <f t="shared" si="18"/>
        <v>삼환교통</v>
      </c>
      <c r="B41" s="144" t="str">
        <f t="shared" si="19"/>
        <v>김수용</v>
      </c>
      <c r="C41" s="145" t="str">
        <f t="shared" si="20"/>
        <v>B</v>
      </c>
      <c r="D41" s="146">
        <f t="shared" si="21"/>
        <v>0.9083</v>
      </c>
      <c r="E41" s="147">
        <f t="shared" si="22"/>
        <v>4271</v>
      </c>
      <c r="F41" s="148" t="str">
        <f t="shared" si="23"/>
        <v>4</v>
      </c>
      <c r="G41" s="149" t="str">
        <f t="shared" si="24"/>
        <v>72아1219</v>
      </c>
      <c r="H41" s="150">
        <f t="shared" si="25"/>
        <v>14</v>
      </c>
      <c r="I41" s="151">
        <f t="shared" si="26"/>
        <v>2572.7130000000002</v>
      </c>
      <c r="J41" s="152">
        <f t="shared" si="27"/>
        <v>4.4727060325872113E-2</v>
      </c>
      <c r="K41" s="152">
        <f t="shared" si="28"/>
        <v>0.32818656720735995</v>
      </c>
      <c r="L41" s="152">
        <f t="shared" si="29"/>
        <v>0.14303966279954272</v>
      </c>
      <c r="M41" s="153">
        <f t="shared" si="30"/>
        <v>9.9619999999999997</v>
      </c>
      <c r="N41" s="154">
        <f t="shared" si="31"/>
        <v>7.773894717366453E-2</v>
      </c>
      <c r="O41" s="154">
        <f t="shared" si="32"/>
        <v>10.961191551486698</v>
      </c>
      <c r="P41" s="270">
        <f t="shared" si="33"/>
        <v>13</v>
      </c>
      <c r="Q41" s="271">
        <f t="shared" si="34"/>
        <v>2</v>
      </c>
      <c r="R41" s="271">
        <f t="shared" si="35"/>
        <v>282</v>
      </c>
      <c r="T41">
        <v>514</v>
      </c>
      <c r="U41">
        <v>4271</v>
      </c>
      <c r="V41" t="s">
        <v>1144</v>
      </c>
      <c r="W41">
        <v>2572.7130000000002</v>
      </c>
      <c r="X41">
        <v>1064.8599999999999</v>
      </c>
      <c r="Y41">
        <v>2.4159999999999999</v>
      </c>
      <c r="Z41">
        <v>9.9619999999999997</v>
      </c>
      <c r="AA41">
        <v>163.664389</v>
      </c>
      <c r="AB41">
        <v>7.320227</v>
      </c>
      <c r="AC41">
        <v>53.712454000000001</v>
      </c>
      <c r="AD41" s="1">
        <v>368</v>
      </c>
      <c r="AE41">
        <v>2</v>
      </c>
      <c r="AF41">
        <v>282</v>
      </c>
      <c r="AG41">
        <v>74</v>
      </c>
      <c r="AH41">
        <v>15.719442000000001</v>
      </c>
      <c r="AI41">
        <v>449.4</v>
      </c>
      <c r="AJ41">
        <v>0</v>
      </c>
      <c r="AK41">
        <v>13</v>
      </c>
      <c r="AL41">
        <v>6428</v>
      </c>
      <c r="AM41" t="s">
        <v>1145</v>
      </c>
      <c r="AN41" t="s">
        <v>1146</v>
      </c>
      <c r="AO41">
        <v>277.428</v>
      </c>
      <c r="AR41" t="s">
        <v>160</v>
      </c>
      <c r="AS41" t="s">
        <v>236</v>
      </c>
      <c r="AT41" t="s">
        <v>885</v>
      </c>
      <c r="AU41" t="s">
        <v>776</v>
      </c>
      <c r="AV41" t="s">
        <v>49</v>
      </c>
      <c r="AW41">
        <v>14</v>
      </c>
      <c r="BB41">
        <v>0.9083</v>
      </c>
      <c r="BC41" t="s">
        <v>71</v>
      </c>
      <c r="BF41" t="s">
        <v>160</v>
      </c>
      <c r="BG41" t="s">
        <v>236</v>
      </c>
      <c r="BH41" t="s">
        <v>1144</v>
      </c>
      <c r="BI41">
        <v>4271</v>
      </c>
      <c r="BJ41">
        <v>14</v>
      </c>
      <c r="BK41" t="s">
        <v>885</v>
      </c>
      <c r="BL41" t="s">
        <v>1010</v>
      </c>
      <c r="BM41">
        <v>0.9083</v>
      </c>
      <c r="BN41" t="s">
        <v>71</v>
      </c>
      <c r="BO41" t="s">
        <v>758</v>
      </c>
      <c r="BP41">
        <v>2572.7130000000002</v>
      </c>
      <c r="BQ41" t="s">
        <v>71</v>
      </c>
    </row>
    <row r="42" spans="1:69" ht="16.5">
      <c r="A42" s="126" t="str">
        <f t="shared" si="18"/>
        <v>삼환교통</v>
      </c>
      <c r="B42" s="127" t="str">
        <f t="shared" si="19"/>
        <v>김승엽</v>
      </c>
      <c r="C42" s="128" t="str">
        <f t="shared" si="20"/>
        <v>B</v>
      </c>
      <c r="D42" s="129">
        <f t="shared" si="21"/>
        <v>0.93379999999999996</v>
      </c>
      <c r="E42" s="130">
        <f t="shared" si="22"/>
        <v>7962</v>
      </c>
      <c r="F42" s="131" t="str">
        <f t="shared" si="23"/>
        <v>79</v>
      </c>
      <c r="G42" s="132" t="str">
        <f t="shared" si="24"/>
        <v>70바3194</v>
      </c>
      <c r="H42" s="133">
        <f t="shared" si="25"/>
        <v>2</v>
      </c>
      <c r="I42" s="134">
        <f t="shared" si="26"/>
        <v>2347.09</v>
      </c>
      <c r="J42" s="135">
        <f t="shared" si="27"/>
        <v>1.9904927861164049E-2</v>
      </c>
      <c r="K42" s="135">
        <f t="shared" si="28"/>
        <v>0.35620898440764243</v>
      </c>
      <c r="L42" s="135">
        <f t="shared" si="29"/>
        <v>0.13676510061395172</v>
      </c>
      <c r="M42" s="136">
        <f t="shared" si="30"/>
        <v>9.5090000000000003</v>
      </c>
      <c r="N42" s="137">
        <f t="shared" si="31"/>
        <v>4.2605950347025461E-2</v>
      </c>
      <c r="O42" s="137">
        <f t="shared" si="32"/>
        <v>7.2430115589943291</v>
      </c>
      <c r="P42" s="272">
        <f t="shared" si="33"/>
        <v>5</v>
      </c>
      <c r="Q42" s="273">
        <f t="shared" si="34"/>
        <v>1</v>
      </c>
      <c r="R42" s="273">
        <f t="shared" si="35"/>
        <v>170</v>
      </c>
      <c r="T42">
        <v>514</v>
      </c>
      <c r="U42">
        <v>7962</v>
      </c>
      <c r="V42" t="s">
        <v>1147</v>
      </c>
      <c r="W42">
        <v>2347.09</v>
      </c>
      <c r="X42">
        <v>1089.288</v>
      </c>
      <c r="Y42">
        <v>2.1549999999999998</v>
      </c>
      <c r="Z42">
        <v>9.5090000000000003</v>
      </c>
      <c r="AA42">
        <v>142.28521799999999</v>
      </c>
      <c r="AB42">
        <v>2.8321770000000002</v>
      </c>
      <c r="AC42">
        <v>50.683273</v>
      </c>
      <c r="AD42" s="1">
        <v>321</v>
      </c>
      <c r="AE42">
        <v>1</v>
      </c>
      <c r="AF42">
        <v>170</v>
      </c>
      <c r="AG42">
        <v>71</v>
      </c>
      <c r="AH42">
        <v>16.495668999999999</v>
      </c>
      <c r="AI42">
        <v>108.5</v>
      </c>
      <c r="AJ42">
        <v>0</v>
      </c>
      <c r="AK42">
        <v>5</v>
      </c>
      <c r="AL42">
        <v>3403</v>
      </c>
      <c r="AM42" t="s">
        <v>1148</v>
      </c>
      <c r="AN42" t="s">
        <v>1149</v>
      </c>
      <c r="AO42">
        <v>2231.1979999999999</v>
      </c>
      <c r="AR42" t="s">
        <v>160</v>
      </c>
      <c r="AS42" t="s">
        <v>239</v>
      </c>
      <c r="AT42" t="s">
        <v>1004</v>
      </c>
      <c r="AU42" t="s">
        <v>709</v>
      </c>
      <c r="AV42" t="s">
        <v>49</v>
      </c>
      <c r="AW42">
        <v>2</v>
      </c>
      <c r="BB42">
        <v>0.93379999999999996</v>
      </c>
      <c r="BC42" t="s">
        <v>71</v>
      </c>
      <c r="BF42" t="s">
        <v>160</v>
      </c>
      <c r="BG42" t="s">
        <v>239</v>
      </c>
      <c r="BH42" t="s">
        <v>1147</v>
      </c>
      <c r="BI42">
        <v>7962</v>
      </c>
      <c r="BJ42">
        <v>2</v>
      </c>
      <c r="BK42" t="s">
        <v>1004</v>
      </c>
      <c r="BL42" t="s">
        <v>998</v>
      </c>
      <c r="BM42">
        <v>0.93379999999999996</v>
      </c>
      <c r="BN42" t="s">
        <v>71</v>
      </c>
      <c r="BO42" t="s">
        <v>758</v>
      </c>
      <c r="BP42">
        <v>2347.09</v>
      </c>
      <c r="BQ42" t="s">
        <v>71</v>
      </c>
    </row>
    <row r="43" spans="1:69" ht="16.5">
      <c r="A43" s="143" t="str">
        <f t="shared" si="18"/>
        <v>삼환교통</v>
      </c>
      <c r="B43" s="144" t="str">
        <f t="shared" si="19"/>
        <v>김영돈</v>
      </c>
      <c r="C43" s="145" t="str">
        <f t="shared" si="20"/>
        <v>B</v>
      </c>
      <c r="D43" s="146">
        <f t="shared" si="21"/>
        <v>0.94379999999999997</v>
      </c>
      <c r="E43" s="147">
        <f t="shared" si="22"/>
        <v>6088</v>
      </c>
      <c r="F43" s="148" t="str">
        <f t="shared" si="23"/>
        <v>14</v>
      </c>
      <c r="G43" s="149" t="str">
        <f t="shared" si="24"/>
        <v>70바3152</v>
      </c>
      <c r="H43" s="150">
        <f t="shared" si="25"/>
        <v>9</v>
      </c>
      <c r="I43" s="151">
        <f t="shared" si="26"/>
        <v>2280.4899999999998</v>
      </c>
      <c r="J43" s="152">
        <f t="shared" si="27"/>
        <v>2.4162910400862159E-2</v>
      </c>
      <c r="K43" s="152">
        <f t="shared" si="28"/>
        <v>0.36341140609681416</v>
      </c>
      <c r="L43" s="152">
        <f t="shared" si="29"/>
        <v>0.15259878359475376</v>
      </c>
      <c r="M43" s="153">
        <f t="shared" si="30"/>
        <v>10.113</v>
      </c>
      <c r="N43" s="154">
        <f t="shared" si="31"/>
        <v>0.83315427824721888</v>
      </c>
      <c r="O43" s="154">
        <f t="shared" si="32"/>
        <v>3.4203175633306881</v>
      </c>
      <c r="P43" s="270">
        <f t="shared" si="33"/>
        <v>10</v>
      </c>
      <c r="Q43" s="271">
        <f t="shared" si="34"/>
        <v>19</v>
      </c>
      <c r="R43" s="271">
        <f t="shared" si="35"/>
        <v>78</v>
      </c>
      <c r="T43">
        <v>514</v>
      </c>
      <c r="U43">
        <v>6088</v>
      </c>
      <c r="V43" t="s">
        <v>1150</v>
      </c>
      <c r="W43">
        <v>2280.4899999999998</v>
      </c>
      <c r="X43">
        <v>1246.6610000000001</v>
      </c>
      <c r="Y43">
        <v>1.829</v>
      </c>
      <c r="Z43">
        <v>10.113</v>
      </c>
      <c r="AA43">
        <v>157.83827099999999</v>
      </c>
      <c r="AB43">
        <v>3.8138320000000001</v>
      </c>
      <c r="AC43">
        <v>57.360227999999999</v>
      </c>
      <c r="AD43" s="1">
        <v>348</v>
      </c>
      <c r="AE43">
        <v>19</v>
      </c>
      <c r="AF43">
        <v>78</v>
      </c>
      <c r="AG43">
        <v>62</v>
      </c>
      <c r="AH43">
        <v>14.448270000000001</v>
      </c>
      <c r="AI43">
        <v>0</v>
      </c>
      <c r="AJ43">
        <v>0</v>
      </c>
      <c r="AK43">
        <v>10</v>
      </c>
      <c r="AL43">
        <v>2607</v>
      </c>
      <c r="AM43" t="s">
        <v>1151</v>
      </c>
      <c r="AN43" t="s">
        <v>1152</v>
      </c>
      <c r="AO43">
        <v>288.13900000000001</v>
      </c>
      <c r="AR43" t="s">
        <v>160</v>
      </c>
      <c r="AS43" t="s">
        <v>234</v>
      </c>
      <c r="AT43" t="s">
        <v>798</v>
      </c>
      <c r="AU43" t="s">
        <v>709</v>
      </c>
      <c r="AV43" t="s">
        <v>49</v>
      </c>
      <c r="AW43">
        <v>9</v>
      </c>
      <c r="BB43">
        <v>0.94379999999999997</v>
      </c>
      <c r="BC43" t="s">
        <v>71</v>
      </c>
      <c r="BF43" t="s">
        <v>160</v>
      </c>
      <c r="BG43" t="s">
        <v>234</v>
      </c>
      <c r="BH43" t="s">
        <v>1150</v>
      </c>
      <c r="BI43">
        <v>6088</v>
      </c>
      <c r="BJ43">
        <v>9</v>
      </c>
      <c r="BK43" t="s">
        <v>798</v>
      </c>
      <c r="BL43" t="s">
        <v>794</v>
      </c>
      <c r="BM43">
        <v>0.94379999999999997</v>
      </c>
      <c r="BN43" t="s">
        <v>71</v>
      </c>
      <c r="BO43" t="s">
        <v>758</v>
      </c>
      <c r="BP43">
        <v>2280.4899999999998</v>
      </c>
      <c r="BQ43" t="s">
        <v>71</v>
      </c>
    </row>
    <row r="44" spans="1:69" ht="16.5">
      <c r="A44" s="126" t="str">
        <f t="shared" si="18"/>
        <v>삼환교통</v>
      </c>
      <c r="B44" s="127" t="str">
        <f t="shared" si="19"/>
        <v>김영식</v>
      </c>
      <c r="C44" s="128" t="str">
        <f t="shared" si="20"/>
        <v>S</v>
      </c>
      <c r="D44" s="129">
        <f t="shared" si="21"/>
        <v>1.0398000000000001</v>
      </c>
      <c r="E44" s="130">
        <f t="shared" si="22"/>
        <v>9636</v>
      </c>
      <c r="F44" s="131" t="str">
        <f t="shared" si="23"/>
        <v>79</v>
      </c>
      <c r="G44" s="132" t="str">
        <f t="shared" si="24"/>
        <v>70바3128</v>
      </c>
      <c r="H44" s="133">
        <f t="shared" si="25"/>
        <v>2</v>
      </c>
      <c r="I44" s="134">
        <f t="shared" si="26"/>
        <v>2571.5540000000001</v>
      </c>
      <c r="J44" s="135">
        <f t="shared" si="27"/>
        <v>1.0612722497929801E-2</v>
      </c>
      <c r="K44" s="135">
        <f t="shared" si="28"/>
        <v>0.31429771725255867</v>
      </c>
      <c r="L44" s="135">
        <f t="shared" si="29"/>
        <v>0.15360361866793387</v>
      </c>
      <c r="M44" s="136">
        <f t="shared" si="30"/>
        <v>6.548</v>
      </c>
      <c r="N44" s="137">
        <f t="shared" si="31"/>
        <v>0</v>
      </c>
      <c r="O44" s="137">
        <f t="shared" si="32"/>
        <v>11.821645588620733</v>
      </c>
      <c r="P44" s="272">
        <f t="shared" si="33"/>
        <v>3</v>
      </c>
      <c r="Q44" s="273">
        <f t="shared" si="34"/>
        <v>0</v>
      </c>
      <c r="R44" s="273">
        <f t="shared" si="35"/>
        <v>304</v>
      </c>
      <c r="T44">
        <v>514</v>
      </c>
      <c r="U44">
        <v>9636</v>
      </c>
      <c r="V44" t="s">
        <v>1153</v>
      </c>
      <c r="W44">
        <v>2571.5540000000001</v>
      </c>
      <c r="X44">
        <v>1028.5930000000001</v>
      </c>
      <c r="Y44">
        <v>2.5</v>
      </c>
      <c r="Z44">
        <v>6.548</v>
      </c>
      <c r="AA44">
        <v>145.52354500000001</v>
      </c>
      <c r="AB44">
        <v>1.5444009999999999</v>
      </c>
      <c r="AC44">
        <v>45.737718000000001</v>
      </c>
      <c r="AD44" s="1">
        <v>395</v>
      </c>
      <c r="AE44">
        <v>0</v>
      </c>
      <c r="AF44">
        <v>304</v>
      </c>
      <c r="AG44">
        <v>79</v>
      </c>
      <c r="AH44">
        <v>17.671050999999999</v>
      </c>
      <c r="AI44">
        <v>315.7</v>
      </c>
      <c r="AJ44">
        <v>0</v>
      </c>
      <c r="AK44">
        <v>3</v>
      </c>
      <c r="AL44">
        <v>1973</v>
      </c>
      <c r="AM44" t="s">
        <v>1154</v>
      </c>
      <c r="AN44" t="s">
        <v>1155</v>
      </c>
      <c r="AO44">
        <v>2434.623</v>
      </c>
      <c r="AR44" t="s">
        <v>160</v>
      </c>
      <c r="AS44" t="s">
        <v>239</v>
      </c>
      <c r="AT44" t="s">
        <v>986</v>
      </c>
      <c r="AU44" t="s">
        <v>709</v>
      </c>
      <c r="AV44" t="s">
        <v>49</v>
      </c>
      <c r="AW44">
        <v>2</v>
      </c>
      <c r="BB44">
        <v>1.0398000000000001</v>
      </c>
      <c r="BC44" t="s">
        <v>74</v>
      </c>
      <c r="BF44" t="s">
        <v>160</v>
      </c>
      <c r="BG44" t="s">
        <v>239</v>
      </c>
      <c r="BH44" t="s">
        <v>1153</v>
      </c>
      <c r="BI44">
        <v>9636</v>
      </c>
      <c r="BJ44">
        <v>2</v>
      </c>
      <c r="BK44" t="s">
        <v>986</v>
      </c>
      <c r="BL44" t="s">
        <v>1002</v>
      </c>
      <c r="BM44">
        <v>1.0398000000000001</v>
      </c>
      <c r="BN44" t="s">
        <v>74</v>
      </c>
      <c r="BO44" t="s">
        <v>759</v>
      </c>
      <c r="BP44">
        <v>2571.5540000000001</v>
      </c>
      <c r="BQ44" t="s">
        <v>74</v>
      </c>
    </row>
    <row r="45" spans="1:69" ht="16.5">
      <c r="A45" s="143" t="str">
        <f t="shared" si="18"/>
        <v>삼환교통</v>
      </c>
      <c r="B45" s="144" t="str">
        <f t="shared" si="19"/>
        <v>김영운</v>
      </c>
      <c r="C45" s="145" t="str">
        <f t="shared" si="20"/>
        <v>D</v>
      </c>
      <c r="D45" s="146">
        <f t="shared" si="21"/>
        <v>0.82589999999999997</v>
      </c>
      <c r="E45" s="147">
        <f t="shared" si="22"/>
        <v>7942</v>
      </c>
      <c r="F45" s="148" t="str">
        <f t="shared" si="23"/>
        <v>23</v>
      </c>
      <c r="G45" s="149" t="str">
        <f t="shared" si="24"/>
        <v>70바3104</v>
      </c>
      <c r="H45" s="150">
        <f t="shared" si="25"/>
        <v>2</v>
      </c>
      <c r="I45" s="151">
        <f t="shared" si="26"/>
        <v>2024.5039999999999</v>
      </c>
      <c r="J45" s="152">
        <f t="shared" si="27"/>
        <v>3.6062908810717428E-2</v>
      </c>
      <c r="K45" s="152">
        <f t="shared" si="28"/>
        <v>0.36985794186933041</v>
      </c>
      <c r="L45" s="152">
        <f t="shared" si="29"/>
        <v>0.30229626614716493</v>
      </c>
      <c r="M45" s="153">
        <f t="shared" si="30"/>
        <v>15.113</v>
      </c>
      <c r="N45" s="154">
        <f t="shared" si="31"/>
        <v>4.9394814729928911E-2</v>
      </c>
      <c r="O45" s="154">
        <f t="shared" si="32"/>
        <v>8.8416718366572749</v>
      </c>
      <c r="P45" s="270">
        <f t="shared" si="33"/>
        <v>46</v>
      </c>
      <c r="Q45" s="271">
        <f t="shared" si="34"/>
        <v>1</v>
      </c>
      <c r="R45" s="271">
        <f t="shared" si="35"/>
        <v>179</v>
      </c>
      <c r="T45">
        <v>514</v>
      </c>
      <c r="U45">
        <v>7942</v>
      </c>
      <c r="V45" t="s">
        <v>1156</v>
      </c>
      <c r="W45">
        <v>2024.5039999999999</v>
      </c>
      <c r="X45">
        <v>1344.7750000000001</v>
      </c>
      <c r="Y45">
        <v>1.5049999999999999</v>
      </c>
      <c r="Z45">
        <v>15.113</v>
      </c>
      <c r="AA45">
        <v>145.43940499999999</v>
      </c>
      <c r="AB45">
        <v>5.2449680000000001</v>
      </c>
      <c r="AC45">
        <v>53.791919</v>
      </c>
      <c r="AD45" s="1">
        <v>612</v>
      </c>
      <c r="AE45">
        <v>1</v>
      </c>
      <c r="AF45">
        <v>179</v>
      </c>
      <c r="AG45">
        <v>74</v>
      </c>
      <c r="AH45">
        <v>13.919912999999999</v>
      </c>
      <c r="AI45">
        <v>170.8</v>
      </c>
      <c r="AJ45">
        <v>0</v>
      </c>
      <c r="AK45">
        <v>46</v>
      </c>
      <c r="AL45">
        <v>13561</v>
      </c>
      <c r="AM45" t="s">
        <v>1157</v>
      </c>
      <c r="AN45" t="s">
        <v>1158</v>
      </c>
      <c r="AO45">
        <v>1892.114</v>
      </c>
      <c r="AR45" t="s">
        <v>160</v>
      </c>
      <c r="AS45" t="s">
        <v>235</v>
      </c>
      <c r="AT45" t="s">
        <v>825</v>
      </c>
      <c r="AU45" t="s">
        <v>788</v>
      </c>
      <c r="AV45" t="s">
        <v>49</v>
      </c>
      <c r="AW45">
        <v>2</v>
      </c>
      <c r="BB45">
        <v>0.82589999999999997</v>
      </c>
      <c r="BC45" t="s">
        <v>70</v>
      </c>
      <c r="BF45" t="s">
        <v>160</v>
      </c>
      <c r="BG45" t="s">
        <v>235</v>
      </c>
      <c r="BH45" t="s">
        <v>1156</v>
      </c>
      <c r="BI45">
        <v>7942</v>
      </c>
      <c r="BJ45">
        <v>2</v>
      </c>
      <c r="BK45" t="s">
        <v>825</v>
      </c>
      <c r="BL45" t="s">
        <v>857</v>
      </c>
      <c r="BM45">
        <v>0.82589999999999997</v>
      </c>
      <c r="BN45" t="s">
        <v>70</v>
      </c>
      <c r="BO45" t="s">
        <v>762</v>
      </c>
      <c r="BP45">
        <v>2024.5039999999999</v>
      </c>
      <c r="BQ45" t="s">
        <v>70</v>
      </c>
    </row>
    <row r="46" spans="1:69" ht="16.5">
      <c r="A46" s="126" t="str">
        <f t="shared" si="18"/>
        <v>삼환교통</v>
      </c>
      <c r="B46" s="127" t="str">
        <f t="shared" si="19"/>
        <v>김영인</v>
      </c>
      <c r="C46" s="128" t="str">
        <f t="shared" si="20"/>
        <v>A</v>
      </c>
      <c r="D46" s="129">
        <f t="shared" si="21"/>
        <v>0.96499999999999997</v>
      </c>
      <c r="E46" s="130">
        <f t="shared" si="22"/>
        <v>2547</v>
      </c>
      <c r="F46" s="131" t="str">
        <f t="shared" si="23"/>
        <v>4</v>
      </c>
      <c r="G46" s="132" t="str">
        <f t="shared" si="24"/>
        <v>72아1230</v>
      </c>
      <c r="H46" s="133">
        <f t="shared" si="25"/>
        <v>15</v>
      </c>
      <c r="I46" s="134">
        <f t="shared" si="26"/>
        <v>2565.9960000000001</v>
      </c>
      <c r="J46" s="135">
        <f t="shared" si="27"/>
        <v>3.0985155186409073E-2</v>
      </c>
      <c r="K46" s="135">
        <f t="shared" si="28"/>
        <v>0.31661041311644622</v>
      </c>
      <c r="L46" s="135">
        <f t="shared" si="29"/>
        <v>0.28098251127437451</v>
      </c>
      <c r="M46" s="136">
        <f t="shared" si="30"/>
        <v>7.6050000000000004</v>
      </c>
      <c r="N46" s="137">
        <f t="shared" si="31"/>
        <v>0.15588488836303718</v>
      </c>
      <c r="O46" s="137">
        <f t="shared" si="32"/>
        <v>9.5089781901452692</v>
      </c>
      <c r="P46" s="272">
        <f t="shared" si="33"/>
        <v>9</v>
      </c>
      <c r="Q46" s="273">
        <f t="shared" si="34"/>
        <v>4</v>
      </c>
      <c r="R46" s="273">
        <f t="shared" si="35"/>
        <v>244</v>
      </c>
      <c r="T46">
        <v>514</v>
      </c>
      <c r="U46">
        <v>2547</v>
      </c>
      <c r="V46" t="s">
        <v>1159</v>
      </c>
      <c r="W46">
        <v>2565.9960000000001</v>
      </c>
      <c r="X46">
        <v>916.01900000000001</v>
      </c>
      <c r="Y46">
        <v>2.8010000000000002</v>
      </c>
      <c r="Z46">
        <v>7.6050000000000004</v>
      </c>
      <c r="AA46">
        <v>163.00689700000001</v>
      </c>
      <c r="AB46">
        <v>5.0507939999999998</v>
      </c>
      <c r="AC46">
        <v>51.609681000000002</v>
      </c>
      <c r="AD46" s="1">
        <v>721</v>
      </c>
      <c r="AE46">
        <v>4</v>
      </c>
      <c r="AF46">
        <v>244</v>
      </c>
      <c r="AG46">
        <v>77</v>
      </c>
      <c r="AH46">
        <v>15.74164</v>
      </c>
      <c r="AI46">
        <v>90.3</v>
      </c>
      <c r="AJ46">
        <v>0</v>
      </c>
      <c r="AK46">
        <v>9</v>
      </c>
      <c r="AL46">
        <v>2788</v>
      </c>
      <c r="AM46" t="s">
        <v>1160</v>
      </c>
      <c r="AN46" t="s">
        <v>1161</v>
      </c>
      <c r="AO46">
        <v>404.08600000000001</v>
      </c>
      <c r="AR46" t="s">
        <v>160</v>
      </c>
      <c r="AS46" t="s">
        <v>236</v>
      </c>
      <c r="AT46" t="s">
        <v>907</v>
      </c>
      <c r="AU46" t="s">
        <v>776</v>
      </c>
      <c r="AV46" t="s">
        <v>49</v>
      </c>
      <c r="AW46">
        <v>15</v>
      </c>
      <c r="BB46">
        <v>0.96499999999999997</v>
      </c>
      <c r="BC46" t="s">
        <v>69</v>
      </c>
      <c r="BF46" t="s">
        <v>160</v>
      </c>
      <c r="BG46" t="s">
        <v>236</v>
      </c>
      <c r="BH46" t="s">
        <v>1159</v>
      </c>
      <c r="BI46">
        <v>2547</v>
      </c>
      <c r="BJ46">
        <v>15</v>
      </c>
      <c r="BK46" t="s">
        <v>907</v>
      </c>
      <c r="BL46" t="s">
        <v>891</v>
      </c>
      <c r="BM46">
        <v>0.96499999999999997</v>
      </c>
      <c r="BN46" t="s">
        <v>69</v>
      </c>
      <c r="BO46" t="s">
        <v>761</v>
      </c>
      <c r="BP46">
        <v>2565.9960000000001</v>
      </c>
      <c r="BQ46" t="s">
        <v>69</v>
      </c>
    </row>
    <row r="47" spans="1:69" ht="16.5">
      <c r="A47" s="143" t="str">
        <f t="shared" si="18"/>
        <v>삼환교통</v>
      </c>
      <c r="B47" s="144" t="str">
        <f t="shared" si="19"/>
        <v>김영준</v>
      </c>
      <c r="C47" s="145" t="str">
        <f t="shared" si="20"/>
        <v>B</v>
      </c>
      <c r="D47" s="146">
        <f t="shared" si="21"/>
        <v>0.91159999999999997</v>
      </c>
      <c r="E47" s="147">
        <f t="shared" si="22"/>
        <v>8695</v>
      </c>
      <c r="F47" s="148" t="str">
        <f t="shared" si="23"/>
        <v>23</v>
      </c>
      <c r="G47" s="149" t="str">
        <f t="shared" si="24"/>
        <v>70바3185</v>
      </c>
      <c r="H47" s="150">
        <f t="shared" si="25"/>
        <v>1</v>
      </c>
      <c r="I47" s="151">
        <f t="shared" si="26"/>
        <v>1295.9929999999999</v>
      </c>
      <c r="J47" s="152">
        <f t="shared" si="27"/>
        <v>2.9317063454726081E-2</v>
      </c>
      <c r="K47" s="152">
        <f t="shared" si="28"/>
        <v>0.3370712234632538</v>
      </c>
      <c r="L47" s="152">
        <f t="shared" si="29"/>
        <v>0.24614330478636845</v>
      </c>
      <c r="M47" s="153">
        <f t="shared" si="30"/>
        <v>12.946</v>
      </c>
      <c r="N47" s="154">
        <f t="shared" si="31"/>
        <v>0.15432182118267615</v>
      </c>
      <c r="O47" s="154">
        <f t="shared" si="32"/>
        <v>2.0833445859661279</v>
      </c>
      <c r="P47" s="270">
        <f t="shared" si="33"/>
        <v>2</v>
      </c>
      <c r="Q47" s="271">
        <f t="shared" si="34"/>
        <v>2</v>
      </c>
      <c r="R47" s="271">
        <f t="shared" si="35"/>
        <v>27</v>
      </c>
      <c r="T47">
        <v>514</v>
      </c>
      <c r="U47">
        <v>8695</v>
      </c>
      <c r="V47" t="s">
        <v>1162</v>
      </c>
      <c r="W47">
        <v>1295.9929999999999</v>
      </c>
      <c r="X47">
        <v>748.10500000000002</v>
      </c>
      <c r="Y47">
        <v>1.732</v>
      </c>
      <c r="Z47">
        <v>12.946</v>
      </c>
      <c r="AA47">
        <v>83.473026000000004</v>
      </c>
      <c r="AB47">
        <v>2.447184</v>
      </c>
      <c r="AC47">
        <v>28.136354999999998</v>
      </c>
      <c r="AD47" s="1">
        <v>319</v>
      </c>
      <c r="AE47">
        <v>2</v>
      </c>
      <c r="AF47">
        <v>27</v>
      </c>
      <c r="AG47">
        <v>67</v>
      </c>
      <c r="AH47">
        <v>15.525888999999999</v>
      </c>
      <c r="AI47">
        <v>14.5</v>
      </c>
      <c r="AJ47">
        <v>0</v>
      </c>
      <c r="AK47">
        <v>2</v>
      </c>
      <c r="AL47">
        <v>354</v>
      </c>
      <c r="AM47" t="s">
        <v>1163</v>
      </c>
      <c r="AN47" t="s">
        <v>1164</v>
      </c>
      <c r="AO47">
        <v>1295.9929999999999</v>
      </c>
      <c r="AR47" t="s">
        <v>160</v>
      </c>
      <c r="AS47" t="s">
        <v>235</v>
      </c>
      <c r="AT47" t="s">
        <v>851</v>
      </c>
      <c r="AU47" t="s">
        <v>788</v>
      </c>
      <c r="AV47" t="s">
        <v>49</v>
      </c>
      <c r="AW47">
        <v>1</v>
      </c>
      <c r="BB47">
        <v>0.91159999999999997</v>
      </c>
      <c r="BC47" t="s">
        <v>71</v>
      </c>
      <c r="BF47" t="s">
        <v>160</v>
      </c>
      <c r="BG47" t="s">
        <v>235</v>
      </c>
      <c r="BH47" t="s">
        <v>1162</v>
      </c>
      <c r="BI47">
        <v>8695</v>
      </c>
      <c r="BJ47">
        <v>1</v>
      </c>
      <c r="BK47" t="s">
        <v>851</v>
      </c>
      <c r="BL47" t="s">
        <v>757</v>
      </c>
      <c r="BM47">
        <v>0.91159999999999997</v>
      </c>
      <c r="BN47" t="s">
        <v>71</v>
      </c>
      <c r="BO47" t="s">
        <v>758</v>
      </c>
      <c r="BP47">
        <v>1295.9929999999999</v>
      </c>
      <c r="BQ47" t="s">
        <v>71</v>
      </c>
    </row>
    <row r="48" spans="1:69" ht="16.5">
      <c r="A48" s="126" t="str">
        <f t="shared" si="18"/>
        <v>삼환교통</v>
      </c>
      <c r="B48" s="127" t="str">
        <f t="shared" si="19"/>
        <v>김영학</v>
      </c>
      <c r="C48" s="128" t="str">
        <f t="shared" si="20"/>
        <v>B</v>
      </c>
      <c r="D48" s="129">
        <f t="shared" si="21"/>
        <v>0.93300000000000005</v>
      </c>
      <c r="E48" s="130">
        <f t="shared" si="22"/>
        <v>3487</v>
      </c>
      <c r="F48" s="131" t="str">
        <f t="shared" si="23"/>
        <v>14</v>
      </c>
      <c r="G48" s="132" t="str">
        <f t="shared" si="24"/>
        <v>70바3110</v>
      </c>
      <c r="H48" s="133">
        <f t="shared" si="25"/>
        <v>1</v>
      </c>
      <c r="I48" s="134">
        <f t="shared" si="26"/>
        <v>2212.3969999999999</v>
      </c>
      <c r="J48" s="135">
        <f t="shared" si="27"/>
        <v>3.7257910972370481E-2</v>
      </c>
      <c r="K48" s="135">
        <f t="shared" si="28"/>
        <v>0.35220514188220803</v>
      </c>
      <c r="L48" s="135">
        <f t="shared" si="29"/>
        <v>0.10757562950953198</v>
      </c>
      <c r="M48" s="136">
        <f t="shared" si="30"/>
        <v>10.210000000000001</v>
      </c>
      <c r="N48" s="137">
        <f t="shared" si="31"/>
        <v>0.54239813198083342</v>
      </c>
      <c r="O48" s="137">
        <f t="shared" si="32"/>
        <v>4.7007838105005568</v>
      </c>
      <c r="P48" s="272">
        <f t="shared" si="33"/>
        <v>4</v>
      </c>
      <c r="Q48" s="273">
        <f t="shared" si="34"/>
        <v>12</v>
      </c>
      <c r="R48" s="273">
        <f t="shared" si="35"/>
        <v>104</v>
      </c>
      <c r="T48">
        <v>514</v>
      </c>
      <c r="U48">
        <v>3487</v>
      </c>
      <c r="V48" t="s">
        <v>1165</v>
      </c>
      <c r="W48">
        <v>2212.3969999999999</v>
      </c>
      <c r="X48">
        <v>1185.424</v>
      </c>
      <c r="Y48">
        <v>1.8660000000000001</v>
      </c>
      <c r="Z48">
        <v>10.210000000000001</v>
      </c>
      <c r="AA48">
        <v>149.04966099999999</v>
      </c>
      <c r="AB48">
        <v>5.5532789999999999</v>
      </c>
      <c r="AC48">
        <v>52.496057</v>
      </c>
      <c r="AD48" s="1">
        <v>238</v>
      </c>
      <c r="AE48">
        <v>12</v>
      </c>
      <c r="AF48">
        <v>104</v>
      </c>
      <c r="AG48">
        <v>65</v>
      </c>
      <c r="AH48">
        <v>14.843354</v>
      </c>
      <c r="AI48">
        <v>14.4</v>
      </c>
      <c r="AJ48">
        <v>0</v>
      </c>
      <c r="AK48">
        <v>4</v>
      </c>
      <c r="AL48">
        <v>1529</v>
      </c>
      <c r="AM48" t="s">
        <v>1166</v>
      </c>
      <c r="AN48" t="s">
        <v>1167</v>
      </c>
      <c r="AO48">
        <v>2212.3969999999999</v>
      </c>
      <c r="AR48" t="s">
        <v>160</v>
      </c>
      <c r="AS48" t="s">
        <v>234</v>
      </c>
      <c r="AT48" t="s">
        <v>782</v>
      </c>
      <c r="AU48" t="s">
        <v>709</v>
      </c>
      <c r="AV48" t="s">
        <v>49</v>
      </c>
      <c r="AW48">
        <v>1</v>
      </c>
      <c r="BB48">
        <v>0.93300000000000005</v>
      </c>
      <c r="BC48" t="s">
        <v>71</v>
      </c>
      <c r="BF48" t="s">
        <v>160</v>
      </c>
      <c r="BG48" t="s">
        <v>234</v>
      </c>
      <c r="BH48" t="s">
        <v>1165</v>
      </c>
      <c r="BI48">
        <v>3487</v>
      </c>
      <c r="BJ48">
        <v>1</v>
      </c>
      <c r="BK48" t="s">
        <v>782</v>
      </c>
      <c r="BL48" t="s">
        <v>757</v>
      </c>
      <c r="BM48">
        <v>0.93300000000000005</v>
      </c>
      <c r="BN48" t="s">
        <v>71</v>
      </c>
      <c r="BO48" t="s">
        <v>758</v>
      </c>
      <c r="BP48">
        <v>2212.3969999999999</v>
      </c>
      <c r="BQ48" t="s">
        <v>71</v>
      </c>
    </row>
    <row r="49" spans="1:69" ht="16.5">
      <c r="A49" s="143" t="str">
        <f t="shared" si="18"/>
        <v>삼환교통</v>
      </c>
      <c r="B49" s="144" t="str">
        <f t="shared" si="19"/>
        <v>김영환</v>
      </c>
      <c r="C49" s="145" t="str">
        <f t="shared" si="20"/>
        <v>A</v>
      </c>
      <c r="D49" s="146">
        <f t="shared" si="21"/>
        <v>0.95</v>
      </c>
      <c r="E49" s="147">
        <f t="shared" si="22"/>
        <v>332</v>
      </c>
      <c r="F49" s="148" t="str">
        <f t="shared" si="23"/>
        <v>58</v>
      </c>
      <c r="G49" s="149" t="str">
        <f t="shared" si="24"/>
        <v>72아1200</v>
      </c>
      <c r="H49" s="150">
        <f t="shared" si="25"/>
        <v>1</v>
      </c>
      <c r="I49" s="151">
        <f t="shared" si="26"/>
        <v>1691.242</v>
      </c>
      <c r="J49" s="152">
        <f t="shared" si="27"/>
        <v>1.9368902485741846E-2</v>
      </c>
      <c r="K49" s="152">
        <f t="shared" si="28"/>
        <v>0.35669801250864691</v>
      </c>
      <c r="L49" s="152">
        <f t="shared" si="29"/>
        <v>0.16969777240631442</v>
      </c>
      <c r="M49" s="153">
        <f t="shared" si="30"/>
        <v>8.5459999999999994</v>
      </c>
      <c r="N49" s="154">
        <f t="shared" si="31"/>
        <v>0.11825628739115987</v>
      </c>
      <c r="O49" s="154">
        <f t="shared" si="32"/>
        <v>1.6555880234762381</v>
      </c>
      <c r="P49" s="270">
        <f t="shared" si="33"/>
        <v>7</v>
      </c>
      <c r="Q49" s="271">
        <f t="shared" si="34"/>
        <v>2</v>
      </c>
      <c r="R49" s="271">
        <f t="shared" si="35"/>
        <v>28</v>
      </c>
      <c r="T49">
        <v>514</v>
      </c>
      <c r="U49">
        <v>332</v>
      </c>
      <c r="V49" t="s">
        <v>778</v>
      </c>
      <c r="W49">
        <v>1691.242</v>
      </c>
      <c r="X49">
        <v>617.755</v>
      </c>
      <c r="Y49">
        <v>2.738</v>
      </c>
      <c r="Z49">
        <v>8.5459999999999994</v>
      </c>
      <c r="AA49">
        <v>114.270233</v>
      </c>
      <c r="AB49">
        <v>2.2132890000000001</v>
      </c>
      <c r="AC49">
        <v>40.759965000000001</v>
      </c>
      <c r="AD49" s="1">
        <v>287</v>
      </c>
      <c r="AE49">
        <v>2</v>
      </c>
      <c r="AF49">
        <v>28</v>
      </c>
      <c r="AG49">
        <v>72</v>
      </c>
      <c r="AH49">
        <v>14.800371999999999</v>
      </c>
      <c r="AI49">
        <v>91.4</v>
      </c>
      <c r="AJ49">
        <v>0</v>
      </c>
      <c r="AK49">
        <v>7</v>
      </c>
      <c r="AL49">
        <v>6591</v>
      </c>
      <c r="AM49" t="s">
        <v>1168</v>
      </c>
      <c r="AN49" t="s">
        <v>1169</v>
      </c>
      <c r="AO49">
        <v>1615.2159999999999</v>
      </c>
      <c r="AR49" t="s">
        <v>160</v>
      </c>
      <c r="AS49" t="s">
        <v>237</v>
      </c>
      <c r="AT49" t="s">
        <v>926</v>
      </c>
      <c r="AU49" t="s">
        <v>776</v>
      </c>
      <c r="AV49" t="s">
        <v>49</v>
      </c>
      <c r="AW49">
        <v>1</v>
      </c>
      <c r="BB49">
        <v>0.95</v>
      </c>
      <c r="BC49" t="s">
        <v>69</v>
      </c>
      <c r="BF49" t="s">
        <v>160</v>
      </c>
      <c r="BG49" t="s">
        <v>237</v>
      </c>
      <c r="BH49" t="s">
        <v>778</v>
      </c>
      <c r="BI49">
        <v>332</v>
      </c>
      <c r="BJ49">
        <v>1</v>
      </c>
      <c r="BK49" t="s">
        <v>926</v>
      </c>
      <c r="BL49" t="s">
        <v>757</v>
      </c>
      <c r="BM49">
        <v>0.95</v>
      </c>
      <c r="BN49" t="s">
        <v>69</v>
      </c>
      <c r="BO49" t="s">
        <v>761</v>
      </c>
      <c r="BP49">
        <v>1691.242</v>
      </c>
      <c r="BQ49" t="s">
        <v>69</v>
      </c>
    </row>
    <row r="50" spans="1:69" ht="16.5">
      <c r="A50" s="126" t="str">
        <f t="shared" si="18"/>
        <v>삼환교통</v>
      </c>
      <c r="B50" s="127" t="str">
        <f t="shared" si="19"/>
        <v>김오균</v>
      </c>
      <c r="C50" s="128" t="str">
        <f t="shared" si="20"/>
        <v>C</v>
      </c>
      <c r="D50" s="129">
        <f t="shared" si="21"/>
        <v>0.87839999999999996</v>
      </c>
      <c r="E50" s="130">
        <f t="shared" si="22"/>
        <v>1843</v>
      </c>
      <c r="F50" s="131" t="str">
        <f t="shared" si="23"/>
        <v>4</v>
      </c>
      <c r="G50" s="132" t="str">
        <f t="shared" si="24"/>
        <v>72아1218</v>
      </c>
      <c r="H50" s="133">
        <f t="shared" si="25"/>
        <v>3</v>
      </c>
      <c r="I50" s="134">
        <f t="shared" si="26"/>
        <v>2292.3670000000002</v>
      </c>
      <c r="J50" s="135">
        <f t="shared" si="27"/>
        <v>3.4994813794497641E-2</v>
      </c>
      <c r="K50" s="135">
        <f t="shared" si="28"/>
        <v>0.28751982244932156</v>
      </c>
      <c r="L50" s="135">
        <f t="shared" si="29"/>
        <v>0.24385275132646733</v>
      </c>
      <c r="M50" s="136">
        <f t="shared" si="30"/>
        <v>8.8249999999999993</v>
      </c>
      <c r="N50" s="137">
        <f t="shared" si="31"/>
        <v>0.21811516218825344</v>
      </c>
      <c r="O50" s="137">
        <f t="shared" si="32"/>
        <v>9.684313201158453</v>
      </c>
      <c r="P50" s="272">
        <f t="shared" si="33"/>
        <v>2</v>
      </c>
      <c r="Q50" s="273">
        <f t="shared" si="34"/>
        <v>5</v>
      </c>
      <c r="R50" s="273">
        <f t="shared" si="35"/>
        <v>222</v>
      </c>
      <c r="T50">
        <v>514</v>
      </c>
      <c r="U50">
        <v>1843</v>
      </c>
      <c r="V50" t="s">
        <v>1170</v>
      </c>
      <c r="W50">
        <v>2292.3670000000002</v>
      </c>
      <c r="X50">
        <v>904.14400000000001</v>
      </c>
      <c r="Y50">
        <v>2.5350000000000001</v>
      </c>
      <c r="Z50">
        <v>8.8249999999999993</v>
      </c>
      <c r="AA50">
        <v>142.02773099999999</v>
      </c>
      <c r="AB50">
        <v>4.9702339999999996</v>
      </c>
      <c r="AC50">
        <v>40.835788000000001</v>
      </c>
      <c r="AD50" s="1">
        <v>559</v>
      </c>
      <c r="AE50">
        <v>5</v>
      </c>
      <c r="AF50">
        <v>222</v>
      </c>
      <c r="AG50">
        <v>61</v>
      </c>
      <c r="AH50">
        <v>16.140277000000001</v>
      </c>
      <c r="AI50">
        <v>0</v>
      </c>
      <c r="AJ50">
        <v>0</v>
      </c>
      <c r="AK50">
        <v>2</v>
      </c>
      <c r="AL50">
        <v>1363</v>
      </c>
      <c r="AM50" t="s">
        <v>1171</v>
      </c>
      <c r="AN50" t="s">
        <v>1172</v>
      </c>
      <c r="AO50">
        <v>2027.1610000000001</v>
      </c>
      <c r="AR50" t="s">
        <v>160</v>
      </c>
      <c r="AS50" t="s">
        <v>236</v>
      </c>
      <c r="AT50" t="s">
        <v>883</v>
      </c>
      <c r="AU50" t="s">
        <v>776</v>
      </c>
      <c r="AV50" t="s">
        <v>49</v>
      </c>
      <c r="AW50">
        <v>3</v>
      </c>
      <c r="BB50">
        <v>0.87839999999999996</v>
      </c>
      <c r="BC50" t="s">
        <v>72</v>
      </c>
      <c r="BF50" t="s">
        <v>160</v>
      </c>
      <c r="BG50" t="s">
        <v>236</v>
      </c>
      <c r="BH50" t="s">
        <v>1170</v>
      </c>
      <c r="BI50">
        <v>1843</v>
      </c>
      <c r="BJ50">
        <v>3</v>
      </c>
      <c r="BK50" t="s">
        <v>883</v>
      </c>
      <c r="BL50" t="s">
        <v>881</v>
      </c>
      <c r="BM50">
        <v>0.87839999999999996</v>
      </c>
      <c r="BN50" t="s">
        <v>72</v>
      </c>
      <c r="BO50" t="s">
        <v>760</v>
      </c>
      <c r="BP50">
        <v>2292.3670000000002</v>
      </c>
      <c r="BQ50" t="s">
        <v>72</v>
      </c>
    </row>
    <row r="51" spans="1:69" ht="16.5">
      <c r="A51" s="143" t="str">
        <f t="shared" si="18"/>
        <v>삼환교통</v>
      </c>
      <c r="B51" s="144" t="str">
        <f t="shared" si="19"/>
        <v>김완기</v>
      </c>
      <c r="C51" s="145" t="str">
        <f t="shared" si="20"/>
        <v>C</v>
      </c>
      <c r="D51" s="146">
        <f t="shared" si="21"/>
        <v>0.85319999999999996</v>
      </c>
      <c r="E51" s="147">
        <f t="shared" si="22"/>
        <v>8966</v>
      </c>
      <c r="F51" s="148" t="str">
        <f t="shared" si="23"/>
        <v>62</v>
      </c>
      <c r="G51" s="149" t="str">
        <f t="shared" si="24"/>
        <v>70바3118</v>
      </c>
      <c r="H51" s="150">
        <f t="shared" si="25"/>
        <v>1</v>
      </c>
      <c r="I51" s="151">
        <f t="shared" si="26"/>
        <v>2194.7759999999998</v>
      </c>
      <c r="J51" s="152">
        <f t="shared" si="27"/>
        <v>4.9122040894605664E-3</v>
      </c>
      <c r="K51" s="152">
        <f t="shared" si="28"/>
        <v>0.32487355861006573</v>
      </c>
      <c r="L51" s="152">
        <f t="shared" si="29"/>
        <v>0.19136349221970717</v>
      </c>
      <c r="M51" s="153">
        <f t="shared" si="30"/>
        <v>12.97</v>
      </c>
      <c r="N51" s="154">
        <f t="shared" si="31"/>
        <v>4.5562736242787422E-2</v>
      </c>
      <c r="O51" s="154">
        <f t="shared" si="32"/>
        <v>5.3308401404061287</v>
      </c>
      <c r="P51" s="270">
        <f t="shared" si="33"/>
        <v>0</v>
      </c>
      <c r="Q51" s="271">
        <f t="shared" si="34"/>
        <v>1</v>
      </c>
      <c r="R51" s="271">
        <f t="shared" si="35"/>
        <v>117</v>
      </c>
      <c r="T51">
        <v>514</v>
      </c>
      <c r="U51">
        <v>8966</v>
      </c>
      <c r="V51" t="s">
        <v>1173</v>
      </c>
      <c r="W51">
        <v>2194.7759999999998</v>
      </c>
      <c r="X51">
        <v>1169.1199999999999</v>
      </c>
      <c r="Y51">
        <v>1.877</v>
      </c>
      <c r="Z51">
        <v>12.97</v>
      </c>
      <c r="AA51">
        <v>151.988799</v>
      </c>
      <c r="AB51">
        <v>0.74660000000000004</v>
      </c>
      <c r="AC51">
        <v>49.377141999999999</v>
      </c>
      <c r="AD51" s="1">
        <v>420</v>
      </c>
      <c r="AE51">
        <v>1</v>
      </c>
      <c r="AF51">
        <v>117</v>
      </c>
      <c r="AG51">
        <v>77</v>
      </c>
      <c r="AH51">
        <v>14.440379</v>
      </c>
      <c r="AI51">
        <v>681</v>
      </c>
      <c r="AJ51">
        <v>0</v>
      </c>
      <c r="AK51">
        <v>0</v>
      </c>
      <c r="AL51">
        <v>0</v>
      </c>
      <c r="AM51" t="s">
        <v>1174</v>
      </c>
      <c r="AN51" t="s">
        <v>1175</v>
      </c>
      <c r="AO51">
        <v>2194.7759999999998</v>
      </c>
      <c r="AR51" t="s">
        <v>160</v>
      </c>
      <c r="AS51" t="s">
        <v>238</v>
      </c>
      <c r="AT51" t="s">
        <v>936</v>
      </c>
      <c r="AU51" t="s">
        <v>788</v>
      </c>
      <c r="AV51" t="s">
        <v>49</v>
      </c>
      <c r="AW51">
        <v>1</v>
      </c>
      <c r="BB51">
        <v>0.85319999999999996</v>
      </c>
      <c r="BC51" t="s">
        <v>72</v>
      </c>
      <c r="BF51" t="s">
        <v>160</v>
      </c>
      <c r="BG51" t="s">
        <v>238</v>
      </c>
      <c r="BH51" t="s">
        <v>1173</v>
      </c>
      <c r="BI51">
        <v>8966</v>
      </c>
      <c r="BJ51">
        <v>1</v>
      </c>
      <c r="BK51" t="s">
        <v>936</v>
      </c>
      <c r="BL51" t="s">
        <v>757</v>
      </c>
      <c r="BM51">
        <v>0.85319999999999996</v>
      </c>
      <c r="BN51" t="s">
        <v>72</v>
      </c>
      <c r="BO51" t="s">
        <v>760</v>
      </c>
      <c r="BP51">
        <v>2194.7759999999998</v>
      </c>
      <c r="BQ51" t="s">
        <v>72</v>
      </c>
    </row>
    <row r="52" spans="1:69" ht="16.5">
      <c r="A52" s="126" t="str">
        <f t="shared" si="18"/>
        <v>삼환교통</v>
      </c>
      <c r="B52" s="127" t="str">
        <f t="shared" si="19"/>
        <v>김완철</v>
      </c>
      <c r="C52" s="128" t="str">
        <f t="shared" si="20"/>
        <v>A</v>
      </c>
      <c r="D52" s="129">
        <f t="shared" si="21"/>
        <v>0.95930000000000004</v>
      </c>
      <c r="E52" s="130">
        <f t="shared" si="22"/>
        <v>2</v>
      </c>
      <c r="F52" s="131" t="str">
        <f t="shared" si="23"/>
        <v>급행99</v>
      </c>
      <c r="G52" s="132" t="str">
        <f t="shared" si="24"/>
        <v>70바3117</v>
      </c>
      <c r="H52" s="133">
        <f t="shared" si="25"/>
        <v>1</v>
      </c>
      <c r="I52" s="134">
        <f t="shared" si="26"/>
        <v>2784.337</v>
      </c>
      <c r="J52" s="135">
        <f t="shared" si="27"/>
        <v>3.7380272615722118E-2</v>
      </c>
      <c r="K52" s="135">
        <f t="shared" si="28"/>
        <v>0.31247608906259261</v>
      </c>
      <c r="L52" s="135">
        <f t="shared" si="29"/>
        <v>0.16844225393693363</v>
      </c>
      <c r="M52" s="136">
        <f t="shared" si="30"/>
        <v>8.0169999999999995</v>
      </c>
      <c r="N52" s="137">
        <f t="shared" si="31"/>
        <v>0</v>
      </c>
      <c r="O52" s="137">
        <f t="shared" si="32"/>
        <v>3.1246217681264876</v>
      </c>
      <c r="P52" s="272">
        <f t="shared" si="33"/>
        <v>29</v>
      </c>
      <c r="Q52" s="273">
        <f t="shared" si="34"/>
        <v>0</v>
      </c>
      <c r="R52" s="273">
        <f t="shared" si="35"/>
        <v>87</v>
      </c>
      <c r="T52">
        <v>514</v>
      </c>
      <c r="U52">
        <v>2</v>
      </c>
      <c r="V52" t="s">
        <v>1176</v>
      </c>
      <c r="W52">
        <v>2784.337</v>
      </c>
      <c r="X52">
        <v>967.54600000000005</v>
      </c>
      <c r="Y52">
        <v>2.8780000000000001</v>
      </c>
      <c r="Z52">
        <v>8.0169999999999995</v>
      </c>
      <c r="AA52">
        <v>160.54107099999999</v>
      </c>
      <c r="AB52">
        <v>6.0010690000000002</v>
      </c>
      <c r="AC52">
        <v>50.165246000000003</v>
      </c>
      <c r="AD52" s="1">
        <v>469</v>
      </c>
      <c r="AE52">
        <v>0</v>
      </c>
      <c r="AF52">
        <v>87</v>
      </c>
      <c r="AG52">
        <v>67</v>
      </c>
      <c r="AH52">
        <v>17.343454999999999</v>
      </c>
      <c r="AI52">
        <v>190.4</v>
      </c>
      <c r="AJ52">
        <v>0</v>
      </c>
      <c r="AK52">
        <v>29</v>
      </c>
      <c r="AL52">
        <v>9116</v>
      </c>
      <c r="AM52" t="s">
        <v>1177</v>
      </c>
      <c r="AN52" t="s">
        <v>1178</v>
      </c>
      <c r="AO52">
        <v>2784.337</v>
      </c>
      <c r="AR52" t="s">
        <v>160</v>
      </c>
      <c r="AS52" t="s">
        <v>240</v>
      </c>
      <c r="AT52" t="s">
        <v>1010</v>
      </c>
      <c r="AU52" t="s">
        <v>709</v>
      </c>
      <c r="AV52" t="s">
        <v>49</v>
      </c>
      <c r="AW52">
        <v>1</v>
      </c>
      <c r="BB52">
        <v>0.95930000000000004</v>
      </c>
      <c r="BC52" t="s">
        <v>69</v>
      </c>
      <c r="BF52" t="s">
        <v>160</v>
      </c>
      <c r="BG52" t="s">
        <v>240</v>
      </c>
      <c r="BH52" t="s">
        <v>1176</v>
      </c>
      <c r="BI52">
        <v>2</v>
      </c>
      <c r="BJ52">
        <v>1</v>
      </c>
      <c r="BK52" t="s">
        <v>1010</v>
      </c>
      <c r="BL52" t="s">
        <v>757</v>
      </c>
      <c r="BM52">
        <v>0.95930000000000004</v>
      </c>
      <c r="BN52" t="s">
        <v>69</v>
      </c>
      <c r="BO52" t="s">
        <v>761</v>
      </c>
      <c r="BP52">
        <v>2784.337</v>
      </c>
      <c r="BQ52" t="s">
        <v>69</v>
      </c>
    </row>
    <row r="53" spans="1:69" ht="16.5">
      <c r="A53" s="143" t="str">
        <f t="shared" si="18"/>
        <v>삼환교통</v>
      </c>
      <c r="B53" s="144" t="str">
        <f t="shared" si="19"/>
        <v>김용우</v>
      </c>
      <c r="C53" s="145" t="str">
        <f t="shared" si="20"/>
        <v>S</v>
      </c>
      <c r="D53" s="146">
        <f t="shared" si="21"/>
        <v>1.0124</v>
      </c>
      <c r="E53" s="147">
        <f t="shared" si="22"/>
        <v>5471</v>
      </c>
      <c r="F53" s="148" t="str">
        <f t="shared" si="23"/>
        <v>14</v>
      </c>
      <c r="G53" s="149" t="str">
        <f t="shared" si="24"/>
        <v>72아1005</v>
      </c>
      <c r="H53" s="150">
        <f t="shared" si="25"/>
        <v>2</v>
      </c>
      <c r="I53" s="151">
        <f t="shared" si="26"/>
        <v>2133.1390000000001</v>
      </c>
      <c r="J53" s="152">
        <f t="shared" si="27"/>
        <v>2.5077419065873376E-2</v>
      </c>
      <c r="K53" s="152">
        <f t="shared" si="28"/>
        <v>0.34095345819642325</v>
      </c>
      <c r="L53" s="152">
        <f t="shared" si="29"/>
        <v>0.1832979472973866</v>
      </c>
      <c r="M53" s="153">
        <f t="shared" si="30"/>
        <v>9.4280000000000008</v>
      </c>
      <c r="N53" s="154">
        <f t="shared" si="31"/>
        <v>0.89070613776223673</v>
      </c>
      <c r="O53" s="154">
        <f t="shared" si="32"/>
        <v>11.016628546006611</v>
      </c>
      <c r="P53" s="270">
        <f t="shared" si="33"/>
        <v>14</v>
      </c>
      <c r="Q53" s="271">
        <f t="shared" si="34"/>
        <v>19</v>
      </c>
      <c r="R53" s="271">
        <f t="shared" si="35"/>
        <v>235</v>
      </c>
      <c r="T53">
        <v>514</v>
      </c>
      <c r="U53">
        <v>5471</v>
      </c>
      <c r="V53" t="s">
        <v>1179</v>
      </c>
      <c r="W53">
        <v>2133.1390000000001</v>
      </c>
      <c r="X53">
        <v>1112.3420000000001</v>
      </c>
      <c r="Y53">
        <v>1.9179999999999999</v>
      </c>
      <c r="Z53">
        <v>9.4280000000000008</v>
      </c>
      <c r="AA53">
        <v>142.71161599999999</v>
      </c>
      <c r="AB53">
        <v>3.5788389999999999</v>
      </c>
      <c r="AC53">
        <v>48.658019000000003</v>
      </c>
      <c r="AD53" s="1">
        <v>391</v>
      </c>
      <c r="AE53">
        <v>19</v>
      </c>
      <c r="AF53">
        <v>235</v>
      </c>
      <c r="AG53">
        <v>73</v>
      </c>
      <c r="AH53">
        <v>14.947198999999999</v>
      </c>
      <c r="AI53">
        <v>161.19999999999999</v>
      </c>
      <c r="AJ53">
        <v>0</v>
      </c>
      <c r="AK53">
        <v>14</v>
      </c>
      <c r="AL53">
        <v>4030</v>
      </c>
      <c r="AM53" t="s">
        <v>1180</v>
      </c>
      <c r="AN53" t="s">
        <v>1181</v>
      </c>
      <c r="AO53">
        <v>1826.67</v>
      </c>
      <c r="AR53" t="s">
        <v>160</v>
      </c>
      <c r="AS53" t="s">
        <v>234</v>
      </c>
      <c r="AT53" t="s">
        <v>820</v>
      </c>
      <c r="AU53" t="s">
        <v>709</v>
      </c>
      <c r="AV53" t="s">
        <v>49</v>
      </c>
      <c r="AW53">
        <v>2</v>
      </c>
      <c r="BB53">
        <v>1.0124</v>
      </c>
      <c r="BC53" t="s">
        <v>74</v>
      </c>
      <c r="BF53" t="s">
        <v>160</v>
      </c>
      <c r="BG53" t="s">
        <v>234</v>
      </c>
      <c r="BH53" t="s">
        <v>1179</v>
      </c>
      <c r="BI53">
        <v>5471</v>
      </c>
      <c r="BJ53">
        <v>2</v>
      </c>
      <c r="BK53" t="s">
        <v>820</v>
      </c>
      <c r="BL53" t="s">
        <v>787</v>
      </c>
      <c r="BM53">
        <v>1.0124</v>
      </c>
      <c r="BN53" t="s">
        <v>74</v>
      </c>
      <c r="BO53" t="s">
        <v>759</v>
      </c>
      <c r="BP53">
        <v>2133.1390000000001</v>
      </c>
      <c r="BQ53" t="s">
        <v>74</v>
      </c>
    </row>
    <row r="54" spans="1:69" ht="16.5">
      <c r="A54" s="126" t="str">
        <f t="shared" si="18"/>
        <v>삼환교통</v>
      </c>
      <c r="B54" s="127" t="str">
        <f t="shared" si="19"/>
        <v>김용원</v>
      </c>
      <c r="C54" s="128" t="str">
        <f t="shared" si="20"/>
        <v>A</v>
      </c>
      <c r="D54" s="129">
        <f t="shared" si="21"/>
        <v>0.96609999999999996</v>
      </c>
      <c r="E54" s="130">
        <f t="shared" si="22"/>
        <v>6569</v>
      </c>
      <c r="F54" s="131" t="str">
        <f t="shared" si="23"/>
        <v>79</v>
      </c>
      <c r="G54" s="132" t="str">
        <f t="shared" si="24"/>
        <v>70바3153</v>
      </c>
      <c r="H54" s="133">
        <f t="shared" si="25"/>
        <v>1</v>
      </c>
      <c r="I54" s="134">
        <f t="shared" si="26"/>
        <v>2385.0059999999999</v>
      </c>
      <c r="J54" s="135">
        <f t="shared" si="27"/>
        <v>4.0764344693275625E-2</v>
      </c>
      <c r="K54" s="135">
        <f t="shared" si="28"/>
        <v>0.34442615356119921</v>
      </c>
      <c r="L54" s="135">
        <f t="shared" si="29"/>
        <v>0.21341665387843889</v>
      </c>
      <c r="M54" s="136">
        <f t="shared" si="30"/>
        <v>9.2739999999999991</v>
      </c>
      <c r="N54" s="137">
        <f t="shared" si="31"/>
        <v>0.12578584707963</v>
      </c>
      <c r="O54" s="137">
        <f t="shared" si="32"/>
        <v>9.3081526838926205</v>
      </c>
      <c r="P54" s="272">
        <f t="shared" si="33"/>
        <v>30</v>
      </c>
      <c r="Q54" s="273">
        <f t="shared" si="34"/>
        <v>3</v>
      </c>
      <c r="R54" s="273">
        <f t="shared" si="35"/>
        <v>222</v>
      </c>
      <c r="T54">
        <v>514</v>
      </c>
      <c r="U54">
        <v>6569</v>
      </c>
      <c r="V54" t="s">
        <v>1182</v>
      </c>
      <c r="W54">
        <v>2385.0059999999999</v>
      </c>
      <c r="X54">
        <v>1073.3489999999999</v>
      </c>
      <c r="Y54">
        <v>2.222</v>
      </c>
      <c r="Z54">
        <v>9.2739999999999991</v>
      </c>
      <c r="AA54">
        <v>148.61745099999999</v>
      </c>
      <c r="AB54">
        <v>6.0582929999999999</v>
      </c>
      <c r="AC54">
        <v>51.187736999999998</v>
      </c>
      <c r="AD54" s="1">
        <v>509</v>
      </c>
      <c r="AE54">
        <v>3</v>
      </c>
      <c r="AF54">
        <v>222</v>
      </c>
      <c r="AG54">
        <v>77</v>
      </c>
      <c r="AH54">
        <v>16.047953</v>
      </c>
      <c r="AI54">
        <v>706</v>
      </c>
      <c r="AJ54">
        <v>0</v>
      </c>
      <c r="AK54">
        <v>30</v>
      </c>
      <c r="AL54">
        <v>5475</v>
      </c>
      <c r="AM54" t="s">
        <v>1183</v>
      </c>
      <c r="AN54" t="s">
        <v>1184</v>
      </c>
      <c r="AO54">
        <v>2385.0059999999999</v>
      </c>
      <c r="AR54" t="s">
        <v>160</v>
      </c>
      <c r="AS54" t="s">
        <v>239</v>
      </c>
      <c r="AT54" t="s">
        <v>988</v>
      </c>
      <c r="AU54" t="s">
        <v>709</v>
      </c>
      <c r="AV54" t="s">
        <v>49</v>
      </c>
      <c r="AW54">
        <v>1</v>
      </c>
      <c r="BB54">
        <v>0.96609999999999996</v>
      </c>
      <c r="BC54" t="s">
        <v>69</v>
      </c>
      <c r="BF54" t="s">
        <v>160</v>
      </c>
      <c r="BG54" t="s">
        <v>239</v>
      </c>
      <c r="BH54" t="s">
        <v>1182</v>
      </c>
      <c r="BI54">
        <v>6569</v>
      </c>
      <c r="BJ54">
        <v>1</v>
      </c>
      <c r="BK54" t="s">
        <v>988</v>
      </c>
      <c r="BL54" t="s">
        <v>757</v>
      </c>
      <c r="BM54">
        <v>0.96609999999999996</v>
      </c>
      <c r="BN54" t="s">
        <v>69</v>
      </c>
      <c r="BO54" t="s">
        <v>761</v>
      </c>
      <c r="BP54">
        <v>2385.0059999999999</v>
      </c>
      <c r="BQ54" t="s">
        <v>69</v>
      </c>
    </row>
    <row r="55" spans="1:69" ht="16.5">
      <c r="A55" s="143" t="str">
        <f t="shared" si="18"/>
        <v>삼환교통</v>
      </c>
      <c r="B55" s="144" t="str">
        <f t="shared" si="19"/>
        <v>김용유</v>
      </c>
      <c r="C55" s="145" t="str">
        <f t="shared" si="20"/>
        <v>S</v>
      </c>
      <c r="D55" s="146">
        <f t="shared" si="21"/>
        <v>1.0258</v>
      </c>
      <c r="E55" s="147">
        <f t="shared" si="22"/>
        <v>8558</v>
      </c>
      <c r="F55" s="148" t="str">
        <f t="shared" si="23"/>
        <v>4</v>
      </c>
      <c r="G55" s="149" t="str">
        <f t="shared" si="24"/>
        <v>72아1211</v>
      </c>
      <c r="H55" s="150">
        <f t="shared" si="25"/>
        <v>16</v>
      </c>
      <c r="I55" s="151">
        <f t="shared" si="26"/>
        <v>2633.154</v>
      </c>
      <c r="J55" s="152">
        <f t="shared" si="27"/>
        <v>5.4425822783159584E-2</v>
      </c>
      <c r="K55" s="152">
        <f t="shared" si="28"/>
        <v>0.28263883620905789</v>
      </c>
      <c r="L55" s="152">
        <f t="shared" si="29"/>
        <v>0.21153339303360152</v>
      </c>
      <c r="M55" s="153">
        <f t="shared" si="30"/>
        <v>7.157</v>
      </c>
      <c r="N55" s="154">
        <f t="shared" si="31"/>
        <v>7.5954539688905393E-2</v>
      </c>
      <c r="O55" s="154">
        <f t="shared" si="32"/>
        <v>4.8231132702454929</v>
      </c>
      <c r="P55" s="270">
        <f t="shared" si="33"/>
        <v>1</v>
      </c>
      <c r="Q55" s="271">
        <f t="shared" si="34"/>
        <v>2</v>
      </c>
      <c r="R55" s="271">
        <f t="shared" si="35"/>
        <v>127</v>
      </c>
      <c r="T55">
        <v>514</v>
      </c>
      <c r="U55">
        <v>8558</v>
      </c>
      <c r="V55" t="s">
        <v>1185</v>
      </c>
      <c r="W55">
        <v>2633.154</v>
      </c>
      <c r="X55">
        <v>887.29399999999998</v>
      </c>
      <c r="Y55">
        <v>2.968</v>
      </c>
      <c r="Z55">
        <v>7.157</v>
      </c>
      <c r="AA55">
        <v>165.346329</v>
      </c>
      <c r="AB55">
        <v>8.9991099999999999</v>
      </c>
      <c r="AC55">
        <v>46.733294000000001</v>
      </c>
      <c r="AD55" s="1">
        <v>557</v>
      </c>
      <c r="AE55">
        <v>2</v>
      </c>
      <c r="AF55">
        <v>127</v>
      </c>
      <c r="AG55">
        <v>65</v>
      </c>
      <c r="AH55">
        <v>15.925082</v>
      </c>
      <c r="AI55">
        <v>29.2</v>
      </c>
      <c r="AJ55">
        <v>0</v>
      </c>
      <c r="AK55">
        <v>1</v>
      </c>
      <c r="AL55">
        <v>1222</v>
      </c>
      <c r="AM55" t="s">
        <v>1186</v>
      </c>
      <c r="AN55" t="s">
        <v>1187</v>
      </c>
      <c r="AO55">
        <v>330.75900000000001</v>
      </c>
      <c r="AR55" t="s">
        <v>160</v>
      </c>
      <c r="AS55" t="s">
        <v>236</v>
      </c>
      <c r="AT55" t="s">
        <v>871</v>
      </c>
      <c r="AU55" t="s">
        <v>776</v>
      </c>
      <c r="AV55" t="s">
        <v>49</v>
      </c>
      <c r="AW55">
        <v>16</v>
      </c>
      <c r="BB55">
        <v>1.0258</v>
      </c>
      <c r="BC55" t="s">
        <v>74</v>
      </c>
      <c r="BF55" t="s">
        <v>160</v>
      </c>
      <c r="BG55" t="s">
        <v>236</v>
      </c>
      <c r="BH55" t="s">
        <v>1185</v>
      </c>
      <c r="BI55">
        <v>8558</v>
      </c>
      <c r="BJ55">
        <v>16</v>
      </c>
      <c r="BK55" t="s">
        <v>871</v>
      </c>
      <c r="BL55" t="s">
        <v>926</v>
      </c>
      <c r="BM55">
        <v>1.0258</v>
      </c>
      <c r="BN55" t="s">
        <v>74</v>
      </c>
      <c r="BO55" t="s">
        <v>759</v>
      </c>
      <c r="BP55">
        <v>2633.154</v>
      </c>
      <c r="BQ55" t="s">
        <v>74</v>
      </c>
    </row>
    <row r="56" spans="1:69" ht="16.5">
      <c r="A56" s="126" t="str">
        <f t="shared" si="18"/>
        <v>삼환교통</v>
      </c>
      <c r="B56" s="127" t="str">
        <f t="shared" si="19"/>
        <v>김용하</v>
      </c>
      <c r="C56" s="128" t="str">
        <f t="shared" si="20"/>
        <v>S</v>
      </c>
      <c r="D56" s="129">
        <f t="shared" si="21"/>
        <v>1.0078</v>
      </c>
      <c r="E56" s="130">
        <f t="shared" si="22"/>
        <v>1390</v>
      </c>
      <c r="F56" s="131" t="str">
        <f t="shared" si="23"/>
        <v>급행99</v>
      </c>
      <c r="G56" s="132" t="str">
        <f t="shared" si="24"/>
        <v>70바3147</v>
      </c>
      <c r="H56" s="133">
        <f t="shared" si="25"/>
        <v>15</v>
      </c>
      <c r="I56" s="134">
        <f t="shared" si="26"/>
        <v>2400.5990000000002</v>
      </c>
      <c r="J56" s="135">
        <f t="shared" si="27"/>
        <v>1.9588236798249281E-2</v>
      </c>
      <c r="K56" s="135">
        <f t="shared" si="28"/>
        <v>0.31022909388516079</v>
      </c>
      <c r="L56" s="135">
        <f t="shared" si="29"/>
        <v>0.17620602191369736</v>
      </c>
      <c r="M56" s="136">
        <f t="shared" si="30"/>
        <v>7.3410000000000002</v>
      </c>
      <c r="N56" s="137">
        <f t="shared" si="31"/>
        <v>0.33325015964765459</v>
      </c>
      <c r="O56" s="137">
        <f t="shared" si="32"/>
        <v>3.9573456458158982</v>
      </c>
      <c r="P56" s="272">
        <f t="shared" si="33"/>
        <v>2</v>
      </c>
      <c r="Q56" s="273">
        <f t="shared" si="34"/>
        <v>8</v>
      </c>
      <c r="R56" s="273">
        <f t="shared" si="35"/>
        <v>95</v>
      </c>
      <c r="T56">
        <v>514</v>
      </c>
      <c r="U56">
        <v>1390</v>
      </c>
      <c r="V56" t="s">
        <v>1188</v>
      </c>
      <c r="W56">
        <v>2400.5990000000002</v>
      </c>
      <c r="X56">
        <v>822.46799999999996</v>
      </c>
      <c r="Y56">
        <v>2.919</v>
      </c>
      <c r="Z56">
        <v>7.3410000000000002</v>
      </c>
      <c r="AA56">
        <v>145.67717500000001</v>
      </c>
      <c r="AB56">
        <v>2.8535590000000002</v>
      </c>
      <c r="AC56">
        <v>45.193297999999999</v>
      </c>
      <c r="AD56" s="1">
        <v>423</v>
      </c>
      <c r="AE56">
        <v>8</v>
      </c>
      <c r="AF56">
        <v>95</v>
      </c>
      <c r="AG56">
        <v>66</v>
      </c>
      <c r="AH56">
        <v>16.478895000000001</v>
      </c>
      <c r="AI56">
        <v>14.8</v>
      </c>
      <c r="AJ56">
        <v>0</v>
      </c>
      <c r="AK56">
        <v>2</v>
      </c>
      <c r="AL56">
        <v>1027</v>
      </c>
      <c r="AM56" t="s">
        <v>1189</v>
      </c>
      <c r="AN56" t="s">
        <v>1190</v>
      </c>
      <c r="AO56">
        <v>430.63900000000001</v>
      </c>
      <c r="AR56" t="s">
        <v>160</v>
      </c>
      <c r="AS56" t="s">
        <v>240</v>
      </c>
      <c r="AT56" t="s">
        <v>1021</v>
      </c>
      <c r="AU56" t="s">
        <v>709</v>
      </c>
      <c r="AV56" t="s">
        <v>49</v>
      </c>
      <c r="AW56">
        <v>15</v>
      </c>
      <c r="BB56">
        <v>1.0078</v>
      </c>
      <c r="BC56" t="s">
        <v>74</v>
      </c>
      <c r="BF56" t="s">
        <v>160</v>
      </c>
      <c r="BG56" t="s">
        <v>240</v>
      </c>
      <c r="BH56" t="s">
        <v>1188</v>
      </c>
      <c r="BI56">
        <v>1390</v>
      </c>
      <c r="BJ56">
        <v>15</v>
      </c>
      <c r="BK56" t="s">
        <v>1021</v>
      </c>
      <c r="BL56" t="s">
        <v>1031</v>
      </c>
      <c r="BM56">
        <v>1.0078</v>
      </c>
      <c r="BN56" t="s">
        <v>74</v>
      </c>
      <c r="BO56" t="s">
        <v>759</v>
      </c>
      <c r="BP56">
        <v>2400.5990000000002</v>
      </c>
      <c r="BQ56" t="s">
        <v>74</v>
      </c>
    </row>
    <row r="57" spans="1:69" ht="16.5">
      <c r="A57" s="143" t="str">
        <f t="shared" si="18"/>
        <v>삼환교통</v>
      </c>
      <c r="B57" s="144" t="str">
        <f t="shared" si="19"/>
        <v>김우회</v>
      </c>
      <c r="C57" s="145" t="str">
        <f t="shared" si="20"/>
        <v>B</v>
      </c>
      <c r="D57" s="146">
        <f t="shared" si="21"/>
        <v>0.94130000000000003</v>
      </c>
      <c r="E57" s="147">
        <f t="shared" si="22"/>
        <v>2078</v>
      </c>
      <c r="F57" s="148" t="str">
        <f t="shared" si="23"/>
        <v>4</v>
      </c>
      <c r="G57" s="149" t="str">
        <f t="shared" si="24"/>
        <v>72아1204</v>
      </c>
      <c r="H57" s="150">
        <f t="shared" si="25"/>
        <v>4</v>
      </c>
      <c r="I57" s="151">
        <f t="shared" si="26"/>
        <v>2488.5830000000001</v>
      </c>
      <c r="J57" s="152">
        <f t="shared" si="27"/>
        <v>3.837504420475138E-2</v>
      </c>
      <c r="K57" s="152">
        <f t="shared" si="28"/>
        <v>0.29627940234781597</v>
      </c>
      <c r="L57" s="152">
        <f t="shared" si="29"/>
        <v>6.5900956488089801E-2</v>
      </c>
      <c r="M57" s="153">
        <f t="shared" si="30"/>
        <v>8.1539999999999999</v>
      </c>
      <c r="N57" s="154">
        <f t="shared" si="31"/>
        <v>0.32146808042970637</v>
      </c>
      <c r="O57" s="154">
        <f t="shared" si="32"/>
        <v>12.456888116651122</v>
      </c>
      <c r="P57" s="270">
        <f t="shared" si="33"/>
        <v>8</v>
      </c>
      <c r="Q57" s="271">
        <f t="shared" si="34"/>
        <v>8</v>
      </c>
      <c r="R57" s="271">
        <f t="shared" si="35"/>
        <v>310</v>
      </c>
      <c r="T57">
        <v>514</v>
      </c>
      <c r="U57">
        <v>2078</v>
      </c>
      <c r="V57" t="s">
        <v>1191</v>
      </c>
      <c r="W57">
        <v>2488.5830000000001</v>
      </c>
      <c r="X57">
        <v>912.10400000000004</v>
      </c>
      <c r="Y57">
        <v>2.7280000000000002</v>
      </c>
      <c r="Z57">
        <v>8.1539999999999999</v>
      </c>
      <c r="AA57">
        <v>159.68023299999999</v>
      </c>
      <c r="AB57">
        <v>6.1277359999999996</v>
      </c>
      <c r="AC57">
        <v>47.309964000000001</v>
      </c>
      <c r="AD57" s="1">
        <v>164</v>
      </c>
      <c r="AE57">
        <v>8</v>
      </c>
      <c r="AF57">
        <v>310</v>
      </c>
      <c r="AG57">
        <v>68</v>
      </c>
      <c r="AH57">
        <v>15.58479</v>
      </c>
      <c r="AI57">
        <v>71.900000000000006</v>
      </c>
      <c r="AJ57">
        <v>0</v>
      </c>
      <c r="AK57">
        <v>8</v>
      </c>
      <c r="AL57">
        <v>3650</v>
      </c>
      <c r="AM57" t="s">
        <v>1192</v>
      </c>
      <c r="AN57" t="s">
        <v>1193</v>
      </c>
      <c r="AO57">
        <v>2106.0729999999999</v>
      </c>
      <c r="AR57" t="s">
        <v>160</v>
      </c>
      <c r="AS57" t="s">
        <v>236</v>
      </c>
      <c r="AT57" t="s">
        <v>865</v>
      </c>
      <c r="AU57" t="s">
        <v>776</v>
      </c>
      <c r="AV57" t="s">
        <v>49</v>
      </c>
      <c r="AW57">
        <v>4</v>
      </c>
      <c r="BB57">
        <v>0.94130000000000003</v>
      </c>
      <c r="BC57" t="s">
        <v>71</v>
      </c>
      <c r="BF57" t="s">
        <v>160</v>
      </c>
      <c r="BG57" t="s">
        <v>236</v>
      </c>
      <c r="BH57" t="s">
        <v>1191</v>
      </c>
      <c r="BI57">
        <v>2078</v>
      </c>
      <c r="BJ57">
        <v>4</v>
      </c>
      <c r="BK57" t="s">
        <v>865</v>
      </c>
      <c r="BL57" t="s">
        <v>909</v>
      </c>
      <c r="BM57">
        <v>0.94130000000000003</v>
      </c>
      <c r="BN57" t="s">
        <v>71</v>
      </c>
      <c r="BO57" t="s">
        <v>758</v>
      </c>
      <c r="BP57">
        <v>2488.5830000000001</v>
      </c>
      <c r="BQ57" t="s">
        <v>71</v>
      </c>
    </row>
    <row r="58" spans="1:69" ht="16.5">
      <c r="A58" s="126" t="str">
        <f t="shared" si="18"/>
        <v>삼환교통</v>
      </c>
      <c r="B58" s="127" t="str">
        <f t="shared" si="19"/>
        <v>김원균</v>
      </c>
      <c r="C58" s="128" t="str">
        <f t="shared" si="20"/>
        <v>F</v>
      </c>
      <c r="D58" s="129">
        <f t="shared" si="21"/>
        <v>0.75390000000000001</v>
      </c>
      <c r="E58" s="130">
        <f t="shared" si="22"/>
        <v>5836</v>
      </c>
      <c r="F58" s="131" t="str">
        <f t="shared" si="23"/>
        <v>58</v>
      </c>
      <c r="G58" s="132" t="str">
        <f t="shared" si="24"/>
        <v>72아1193</v>
      </c>
      <c r="H58" s="133">
        <f t="shared" si="25"/>
        <v>14</v>
      </c>
      <c r="I58" s="134">
        <f t="shared" si="26"/>
        <v>2393.8789999999999</v>
      </c>
      <c r="J58" s="135">
        <f t="shared" si="27"/>
        <v>6.3806054457493613E-2</v>
      </c>
      <c r="K58" s="135">
        <f t="shared" si="28"/>
        <v>0.37479039853006568</v>
      </c>
      <c r="L58" s="135">
        <f t="shared" si="29"/>
        <v>0.2159674737110773</v>
      </c>
      <c r="M58" s="136">
        <f t="shared" si="30"/>
        <v>14.795</v>
      </c>
      <c r="N58" s="137">
        <f t="shared" si="31"/>
        <v>0.16709282298729386</v>
      </c>
      <c r="O58" s="137">
        <f t="shared" si="32"/>
        <v>22.933489955006081</v>
      </c>
      <c r="P58" s="272">
        <f t="shared" si="33"/>
        <v>20</v>
      </c>
      <c r="Q58" s="273">
        <f t="shared" si="34"/>
        <v>4</v>
      </c>
      <c r="R58" s="273">
        <f t="shared" si="35"/>
        <v>549</v>
      </c>
      <c r="T58">
        <v>514</v>
      </c>
      <c r="U58">
        <v>5836</v>
      </c>
      <c r="V58" t="s">
        <v>1194</v>
      </c>
      <c r="W58">
        <v>2393.8789999999999</v>
      </c>
      <c r="X58">
        <v>1100.4390000000001</v>
      </c>
      <c r="Y58">
        <v>2.1749999999999998</v>
      </c>
      <c r="Z58">
        <v>14.795</v>
      </c>
      <c r="AA58">
        <v>155.984116</v>
      </c>
      <c r="AB58">
        <v>9.952731</v>
      </c>
      <c r="AC58">
        <v>58.461348999999998</v>
      </c>
      <c r="AD58" s="1">
        <v>517</v>
      </c>
      <c r="AE58">
        <v>4</v>
      </c>
      <c r="AF58">
        <v>549</v>
      </c>
      <c r="AG58">
        <v>76</v>
      </c>
      <c r="AH58">
        <v>15.34694</v>
      </c>
      <c r="AI58">
        <v>1405</v>
      </c>
      <c r="AJ58">
        <v>0</v>
      </c>
      <c r="AK58">
        <v>20</v>
      </c>
      <c r="AL58">
        <v>6983</v>
      </c>
      <c r="AM58" t="s">
        <v>1195</v>
      </c>
      <c r="AN58" t="s">
        <v>1196</v>
      </c>
      <c r="AO58">
        <v>383.19</v>
      </c>
      <c r="AR58" t="s">
        <v>160</v>
      </c>
      <c r="AS58" t="s">
        <v>237</v>
      </c>
      <c r="AT58" t="s">
        <v>911</v>
      </c>
      <c r="AU58" t="s">
        <v>776</v>
      </c>
      <c r="AV58" t="s">
        <v>49</v>
      </c>
      <c r="AW58">
        <v>14</v>
      </c>
      <c r="BB58">
        <v>0.75390000000000001</v>
      </c>
      <c r="BC58" t="s">
        <v>73</v>
      </c>
      <c r="BF58" t="s">
        <v>160</v>
      </c>
      <c r="BG58" t="s">
        <v>237</v>
      </c>
      <c r="BH58" t="s">
        <v>1194</v>
      </c>
      <c r="BI58">
        <v>5836</v>
      </c>
      <c r="BJ58">
        <v>14</v>
      </c>
      <c r="BK58" t="s">
        <v>911</v>
      </c>
      <c r="BL58" t="s">
        <v>926</v>
      </c>
      <c r="BM58">
        <v>0.75390000000000001</v>
      </c>
      <c r="BN58" t="s">
        <v>73</v>
      </c>
      <c r="BO58" t="s">
        <v>774</v>
      </c>
      <c r="BP58">
        <v>2393.8789999999999</v>
      </c>
      <c r="BQ58" t="s">
        <v>73</v>
      </c>
    </row>
    <row r="59" spans="1:69" ht="16.5">
      <c r="A59" s="143" t="str">
        <f t="shared" si="18"/>
        <v>삼환교통</v>
      </c>
      <c r="B59" s="144" t="str">
        <f t="shared" si="19"/>
        <v>김유열</v>
      </c>
      <c r="C59" s="145" t="str">
        <f t="shared" si="20"/>
        <v>D</v>
      </c>
      <c r="D59" s="146">
        <f t="shared" si="21"/>
        <v>0.80959999999999999</v>
      </c>
      <c r="E59" s="147">
        <f t="shared" si="22"/>
        <v>5753</v>
      </c>
      <c r="F59" s="148" t="str">
        <f t="shared" si="23"/>
        <v>23</v>
      </c>
      <c r="G59" s="149" t="str">
        <f t="shared" si="24"/>
        <v>70바3158</v>
      </c>
      <c r="H59" s="150">
        <f t="shared" si="25"/>
        <v>2</v>
      </c>
      <c r="I59" s="151">
        <f t="shared" si="26"/>
        <v>2109.3029999999999</v>
      </c>
      <c r="J59" s="152">
        <f t="shared" si="27"/>
        <v>2.4492549574424226E-2</v>
      </c>
      <c r="K59" s="152">
        <f t="shared" si="28"/>
        <v>0.37692466703338334</v>
      </c>
      <c r="L59" s="152">
        <f t="shared" si="29"/>
        <v>0.30815866663063585</v>
      </c>
      <c r="M59" s="153">
        <f t="shared" si="30"/>
        <v>13.558999999999999</v>
      </c>
      <c r="N59" s="154">
        <f t="shared" si="31"/>
        <v>9.4818051270964862E-2</v>
      </c>
      <c r="O59" s="154">
        <f t="shared" si="32"/>
        <v>11.47298420378675</v>
      </c>
      <c r="P59" s="270">
        <f t="shared" si="33"/>
        <v>10</v>
      </c>
      <c r="Q59" s="271">
        <f t="shared" si="34"/>
        <v>2</v>
      </c>
      <c r="R59" s="271">
        <f t="shared" si="35"/>
        <v>242</v>
      </c>
      <c r="T59">
        <v>514</v>
      </c>
      <c r="U59">
        <v>5753</v>
      </c>
      <c r="V59" t="s">
        <v>1197</v>
      </c>
      <c r="W59">
        <v>2109.3029999999999</v>
      </c>
      <c r="X59">
        <v>1376.1659999999999</v>
      </c>
      <c r="Y59">
        <v>1.5329999999999999</v>
      </c>
      <c r="Z59">
        <v>13.558999999999999</v>
      </c>
      <c r="AA59">
        <v>142.43327300000001</v>
      </c>
      <c r="AB59">
        <v>3.4885540000000002</v>
      </c>
      <c r="AC59">
        <v>53.686613999999999</v>
      </c>
      <c r="AD59" s="1">
        <v>650</v>
      </c>
      <c r="AE59">
        <v>2</v>
      </c>
      <c r="AF59">
        <v>242</v>
      </c>
      <c r="AG59">
        <v>70</v>
      </c>
      <c r="AH59">
        <v>14.809060000000001</v>
      </c>
      <c r="AI59">
        <v>46.3</v>
      </c>
      <c r="AJ59">
        <v>0</v>
      </c>
      <c r="AK59">
        <v>10</v>
      </c>
      <c r="AL59">
        <v>15195</v>
      </c>
      <c r="AM59" t="s">
        <v>1198</v>
      </c>
      <c r="AN59" t="s">
        <v>1199</v>
      </c>
      <c r="AO59">
        <v>1968.7809999999999</v>
      </c>
      <c r="AR59" t="s">
        <v>160</v>
      </c>
      <c r="AS59" t="s">
        <v>235</v>
      </c>
      <c r="AT59" t="s">
        <v>841</v>
      </c>
      <c r="AU59" t="s">
        <v>788</v>
      </c>
      <c r="AV59" t="s">
        <v>49</v>
      </c>
      <c r="AW59">
        <v>2</v>
      </c>
      <c r="BB59">
        <v>0.80959999999999999</v>
      </c>
      <c r="BC59" t="s">
        <v>70</v>
      </c>
      <c r="BF59" t="s">
        <v>160</v>
      </c>
      <c r="BG59" t="s">
        <v>235</v>
      </c>
      <c r="BH59" t="s">
        <v>1197</v>
      </c>
      <c r="BI59">
        <v>5753</v>
      </c>
      <c r="BJ59">
        <v>2</v>
      </c>
      <c r="BK59" t="s">
        <v>841</v>
      </c>
      <c r="BL59" t="s">
        <v>833</v>
      </c>
      <c r="BM59">
        <v>0.80959999999999999</v>
      </c>
      <c r="BN59" t="s">
        <v>70</v>
      </c>
      <c r="BO59" t="s">
        <v>762</v>
      </c>
      <c r="BP59">
        <v>2109.3029999999999</v>
      </c>
      <c r="BQ59" t="s">
        <v>70</v>
      </c>
    </row>
    <row r="60" spans="1:69" ht="16.5">
      <c r="A60" s="126" t="str">
        <f t="shared" si="18"/>
        <v>삼환교통</v>
      </c>
      <c r="B60" s="127" t="str">
        <f t="shared" si="19"/>
        <v>김은상</v>
      </c>
      <c r="C60" s="128" t="str">
        <f t="shared" si="20"/>
        <v>C</v>
      </c>
      <c r="D60" s="129">
        <f t="shared" si="21"/>
        <v>0.86209999999999998</v>
      </c>
      <c r="E60" s="130">
        <f t="shared" si="22"/>
        <v>7909</v>
      </c>
      <c r="F60" s="131" t="str">
        <f t="shared" si="23"/>
        <v>58</v>
      </c>
      <c r="G60" s="132" t="str">
        <f t="shared" si="24"/>
        <v>72아1196</v>
      </c>
      <c r="H60" s="133">
        <f t="shared" si="25"/>
        <v>1</v>
      </c>
      <c r="I60" s="134">
        <f t="shared" si="26"/>
        <v>2199.7570000000001</v>
      </c>
      <c r="J60" s="135">
        <f t="shared" si="27"/>
        <v>5.749869870204994E-2</v>
      </c>
      <c r="K60" s="135">
        <f t="shared" si="28"/>
        <v>0.37157536694680737</v>
      </c>
      <c r="L60" s="135">
        <f t="shared" si="29"/>
        <v>0.26366548668784778</v>
      </c>
      <c r="M60" s="136">
        <f t="shared" si="30"/>
        <v>10.478999999999999</v>
      </c>
      <c r="N60" s="137">
        <f t="shared" si="31"/>
        <v>4.5459566670318585E-2</v>
      </c>
      <c r="O60" s="137">
        <f t="shared" si="32"/>
        <v>8.0463433006463898</v>
      </c>
      <c r="P60" s="272">
        <f t="shared" si="33"/>
        <v>19</v>
      </c>
      <c r="Q60" s="273">
        <f t="shared" si="34"/>
        <v>1</v>
      </c>
      <c r="R60" s="273">
        <f t="shared" si="35"/>
        <v>177</v>
      </c>
      <c r="T60">
        <v>514</v>
      </c>
      <c r="U60">
        <v>7909</v>
      </c>
      <c r="V60" t="s">
        <v>1200</v>
      </c>
      <c r="W60">
        <v>2199.7570000000001</v>
      </c>
      <c r="X60">
        <v>879.94200000000001</v>
      </c>
      <c r="Y60">
        <v>2.5</v>
      </c>
      <c r="Z60">
        <v>10.478999999999999</v>
      </c>
      <c r="AA60">
        <v>153.529405</v>
      </c>
      <c r="AB60">
        <v>8.8277409999999996</v>
      </c>
      <c r="AC60">
        <v>57.047744999999999</v>
      </c>
      <c r="AD60" s="1">
        <v>580</v>
      </c>
      <c r="AE60">
        <v>1</v>
      </c>
      <c r="AF60">
        <v>177</v>
      </c>
      <c r="AG60">
        <v>71</v>
      </c>
      <c r="AH60">
        <v>14.327919</v>
      </c>
      <c r="AI60">
        <v>2324.9</v>
      </c>
      <c r="AJ60">
        <v>0</v>
      </c>
      <c r="AK60">
        <v>19</v>
      </c>
      <c r="AL60">
        <v>8895</v>
      </c>
      <c r="AM60" t="s">
        <v>1201</v>
      </c>
      <c r="AN60" t="s">
        <v>1202</v>
      </c>
      <c r="AO60">
        <v>2199.7570000000001</v>
      </c>
      <c r="AR60" t="s">
        <v>160</v>
      </c>
      <c r="AS60" t="s">
        <v>237</v>
      </c>
      <c r="AT60" t="s">
        <v>918</v>
      </c>
      <c r="AU60" t="s">
        <v>776</v>
      </c>
      <c r="AV60" t="s">
        <v>49</v>
      </c>
      <c r="AW60">
        <v>1</v>
      </c>
      <c r="BB60">
        <v>0.86209999999999998</v>
      </c>
      <c r="BC60" t="s">
        <v>72</v>
      </c>
      <c r="BF60" t="s">
        <v>160</v>
      </c>
      <c r="BG60" t="s">
        <v>237</v>
      </c>
      <c r="BH60" t="s">
        <v>1200</v>
      </c>
      <c r="BI60">
        <v>7909</v>
      </c>
      <c r="BJ60">
        <v>1</v>
      </c>
      <c r="BK60" t="s">
        <v>918</v>
      </c>
      <c r="BL60" t="s">
        <v>757</v>
      </c>
      <c r="BM60">
        <v>0.86209999999999998</v>
      </c>
      <c r="BN60" t="s">
        <v>72</v>
      </c>
      <c r="BO60" t="s">
        <v>760</v>
      </c>
      <c r="BP60">
        <v>2199.7570000000001</v>
      </c>
      <c r="BQ60" t="s">
        <v>72</v>
      </c>
    </row>
    <row r="61" spans="1:69" ht="16.5">
      <c r="A61" s="143" t="str">
        <f t="shared" si="18"/>
        <v>삼환교통</v>
      </c>
      <c r="B61" s="144" t="str">
        <f t="shared" si="19"/>
        <v>김은성</v>
      </c>
      <c r="C61" s="145" t="str">
        <f t="shared" si="20"/>
        <v>S</v>
      </c>
      <c r="D61" s="146">
        <f t="shared" si="21"/>
        <v>1.0139</v>
      </c>
      <c r="E61" s="147">
        <f t="shared" si="22"/>
        <v>2727</v>
      </c>
      <c r="F61" s="148" t="str">
        <f t="shared" si="23"/>
        <v>23</v>
      </c>
      <c r="G61" s="149" t="str">
        <f t="shared" si="24"/>
        <v>72아1010</v>
      </c>
      <c r="H61" s="150">
        <f t="shared" si="25"/>
        <v>11</v>
      </c>
      <c r="I61" s="151">
        <f t="shared" si="26"/>
        <v>1877.3820000000001</v>
      </c>
      <c r="J61" s="152">
        <f t="shared" si="27"/>
        <v>2.808489751972006E-2</v>
      </c>
      <c r="K61" s="152">
        <f t="shared" si="28"/>
        <v>0.33722903952358174</v>
      </c>
      <c r="L61" s="152">
        <f t="shared" si="29"/>
        <v>0.11398852231458488</v>
      </c>
      <c r="M61" s="153">
        <f t="shared" si="30"/>
        <v>7.375</v>
      </c>
      <c r="N61" s="154">
        <f t="shared" si="31"/>
        <v>5.3265664632983586E-2</v>
      </c>
      <c r="O61" s="154">
        <f t="shared" si="32"/>
        <v>1.5979699389895077</v>
      </c>
      <c r="P61" s="270">
        <f t="shared" si="33"/>
        <v>9</v>
      </c>
      <c r="Q61" s="271">
        <f t="shared" si="34"/>
        <v>1</v>
      </c>
      <c r="R61" s="271">
        <f t="shared" si="35"/>
        <v>30</v>
      </c>
      <c r="T61">
        <v>514</v>
      </c>
      <c r="U61">
        <v>2727</v>
      </c>
      <c r="V61" t="s">
        <v>1203</v>
      </c>
      <c r="W61">
        <v>1877.3820000000001</v>
      </c>
      <c r="X61">
        <v>916.274</v>
      </c>
      <c r="Y61">
        <v>2.0489999999999999</v>
      </c>
      <c r="Z61">
        <v>7.375</v>
      </c>
      <c r="AA61">
        <v>131.455242</v>
      </c>
      <c r="AB61">
        <v>3.691907</v>
      </c>
      <c r="AC61">
        <v>44.330525000000002</v>
      </c>
      <c r="AD61" s="1">
        <v>214</v>
      </c>
      <c r="AE61">
        <v>1</v>
      </c>
      <c r="AF61">
        <v>30</v>
      </c>
      <c r="AG61">
        <v>63</v>
      </c>
      <c r="AH61">
        <v>14.28153</v>
      </c>
      <c r="AI61">
        <v>15.2</v>
      </c>
      <c r="AJ61">
        <v>0</v>
      </c>
      <c r="AK61">
        <v>9</v>
      </c>
      <c r="AL61">
        <v>4537</v>
      </c>
      <c r="AM61" t="s">
        <v>1204</v>
      </c>
      <c r="AN61" t="s">
        <v>1205</v>
      </c>
      <c r="AO61">
        <v>254.93799999999999</v>
      </c>
      <c r="AR61" t="s">
        <v>160</v>
      </c>
      <c r="AS61" t="s">
        <v>235</v>
      </c>
      <c r="AT61" t="s">
        <v>861</v>
      </c>
      <c r="AU61" t="s">
        <v>709</v>
      </c>
      <c r="AV61" t="s">
        <v>49</v>
      </c>
      <c r="AW61">
        <v>11</v>
      </c>
      <c r="BB61">
        <v>1.0139</v>
      </c>
      <c r="BC61" t="s">
        <v>74</v>
      </c>
      <c r="BF61" t="s">
        <v>160</v>
      </c>
      <c r="BG61" t="s">
        <v>235</v>
      </c>
      <c r="BH61" t="s">
        <v>1203</v>
      </c>
      <c r="BI61">
        <v>2727</v>
      </c>
      <c r="BJ61">
        <v>11</v>
      </c>
      <c r="BK61" t="s">
        <v>861</v>
      </c>
      <c r="BL61" t="s">
        <v>802</v>
      </c>
      <c r="BM61">
        <v>1.0139</v>
      </c>
      <c r="BN61" t="s">
        <v>74</v>
      </c>
      <c r="BO61" t="s">
        <v>759</v>
      </c>
      <c r="BP61">
        <v>1877.3820000000001</v>
      </c>
      <c r="BQ61" t="s">
        <v>74</v>
      </c>
    </row>
    <row r="62" spans="1:69" ht="16.5">
      <c r="A62" s="126" t="str">
        <f t="shared" si="18"/>
        <v>삼환교통</v>
      </c>
      <c r="B62" s="127" t="str">
        <f t="shared" si="19"/>
        <v>김인석</v>
      </c>
      <c r="C62" s="128" t="str">
        <f t="shared" si="20"/>
        <v>B</v>
      </c>
      <c r="D62" s="129">
        <f t="shared" si="21"/>
        <v>0.92179999999999995</v>
      </c>
      <c r="E62" s="130">
        <f t="shared" si="22"/>
        <v>3750</v>
      </c>
      <c r="F62" s="131" t="str">
        <f t="shared" si="23"/>
        <v>23</v>
      </c>
      <c r="G62" s="132" t="str">
        <f t="shared" si="24"/>
        <v>72아1010</v>
      </c>
      <c r="H62" s="133">
        <f t="shared" si="25"/>
        <v>2</v>
      </c>
      <c r="I62" s="134">
        <f t="shared" si="26"/>
        <v>2214.9340000000002</v>
      </c>
      <c r="J62" s="135">
        <f t="shared" si="27"/>
        <v>2.8604264537105985E-2</v>
      </c>
      <c r="K62" s="135">
        <f t="shared" si="28"/>
        <v>0.36796371980319409</v>
      </c>
      <c r="L62" s="135">
        <f t="shared" si="29"/>
        <v>0.15576084885599298</v>
      </c>
      <c r="M62" s="136">
        <f t="shared" si="30"/>
        <v>8.0660000000000007</v>
      </c>
      <c r="N62" s="137">
        <f t="shared" si="31"/>
        <v>4.5148072132171882E-2</v>
      </c>
      <c r="O62" s="137">
        <f t="shared" si="32"/>
        <v>14.357086938030658</v>
      </c>
      <c r="P62" s="272">
        <f t="shared" si="33"/>
        <v>48</v>
      </c>
      <c r="Q62" s="273">
        <f t="shared" si="34"/>
        <v>1</v>
      </c>
      <c r="R62" s="273">
        <f t="shared" si="35"/>
        <v>318</v>
      </c>
      <c r="T62">
        <v>514</v>
      </c>
      <c r="U62">
        <v>3750</v>
      </c>
      <c r="V62" t="s">
        <v>1206</v>
      </c>
      <c r="W62">
        <v>2214.9340000000002</v>
      </c>
      <c r="X62">
        <v>1156.5619999999999</v>
      </c>
      <c r="Y62">
        <v>1.915</v>
      </c>
      <c r="Z62">
        <v>8.0660000000000007</v>
      </c>
      <c r="AA62">
        <v>158.27940599999999</v>
      </c>
      <c r="AB62">
        <v>4.5274660000000004</v>
      </c>
      <c r="AC62">
        <v>58.241078999999999</v>
      </c>
      <c r="AD62" s="1">
        <v>345</v>
      </c>
      <c r="AE62">
        <v>1</v>
      </c>
      <c r="AF62">
        <v>318</v>
      </c>
      <c r="AG62">
        <v>77</v>
      </c>
      <c r="AH62">
        <v>13.993823000000001</v>
      </c>
      <c r="AI62">
        <v>94.3</v>
      </c>
      <c r="AJ62">
        <v>0</v>
      </c>
      <c r="AK62">
        <v>48</v>
      </c>
      <c r="AL62">
        <v>11869</v>
      </c>
      <c r="AM62" t="s">
        <v>1207</v>
      </c>
      <c r="AN62" t="s">
        <v>1208</v>
      </c>
      <c r="AO62">
        <v>2069.692</v>
      </c>
      <c r="AR62" t="s">
        <v>160</v>
      </c>
      <c r="AS62" t="s">
        <v>235</v>
      </c>
      <c r="AT62" t="s">
        <v>861</v>
      </c>
      <c r="AU62" t="s">
        <v>709</v>
      </c>
      <c r="AV62" t="s">
        <v>49</v>
      </c>
      <c r="AW62">
        <v>2</v>
      </c>
      <c r="BB62">
        <v>0.92179999999999995</v>
      </c>
      <c r="BC62" t="s">
        <v>71</v>
      </c>
      <c r="BF62" t="s">
        <v>160</v>
      </c>
      <c r="BG62" t="s">
        <v>235</v>
      </c>
      <c r="BH62" t="s">
        <v>1206</v>
      </c>
      <c r="BI62">
        <v>3750</v>
      </c>
      <c r="BJ62">
        <v>2</v>
      </c>
      <c r="BK62" t="s">
        <v>861</v>
      </c>
      <c r="BL62" t="s">
        <v>839</v>
      </c>
      <c r="BM62">
        <v>0.92179999999999995</v>
      </c>
      <c r="BN62" t="s">
        <v>71</v>
      </c>
      <c r="BO62" t="s">
        <v>758</v>
      </c>
      <c r="BP62">
        <v>2214.9340000000002</v>
      </c>
      <c r="BQ62" t="s">
        <v>71</v>
      </c>
    </row>
    <row r="63" spans="1:69" ht="16.5">
      <c r="A63" s="143" t="str">
        <f t="shared" si="18"/>
        <v>삼환교통</v>
      </c>
      <c r="B63" s="144" t="str">
        <f t="shared" si="19"/>
        <v>김일권</v>
      </c>
      <c r="C63" s="145" t="str">
        <f t="shared" si="20"/>
        <v>S</v>
      </c>
      <c r="D63" s="146">
        <f t="shared" si="21"/>
        <v>1.0922000000000001</v>
      </c>
      <c r="E63" s="147">
        <f t="shared" si="22"/>
        <v>5572</v>
      </c>
      <c r="F63" s="148" t="str">
        <f t="shared" si="23"/>
        <v>79</v>
      </c>
      <c r="G63" s="149" t="str">
        <f t="shared" si="24"/>
        <v>70바3153</v>
      </c>
      <c r="H63" s="150">
        <f t="shared" si="25"/>
        <v>1</v>
      </c>
      <c r="I63" s="151">
        <f t="shared" si="26"/>
        <v>2573.741</v>
      </c>
      <c r="J63" s="152">
        <f t="shared" si="27"/>
        <v>2.5343019319592118E-2</v>
      </c>
      <c r="K63" s="152">
        <f t="shared" si="28"/>
        <v>0.31386414639845922</v>
      </c>
      <c r="L63" s="152">
        <f t="shared" si="29"/>
        <v>0.2261299796677288</v>
      </c>
      <c r="M63" s="153">
        <f t="shared" si="30"/>
        <v>7.1269999999999998</v>
      </c>
      <c r="N63" s="154">
        <f t="shared" si="31"/>
        <v>0.15541579358606791</v>
      </c>
      <c r="O63" s="154">
        <f t="shared" si="32"/>
        <v>3.3414395621004602</v>
      </c>
      <c r="P63" s="270">
        <f t="shared" si="33"/>
        <v>5</v>
      </c>
      <c r="Q63" s="271">
        <f t="shared" si="34"/>
        <v>4</v>
      </c>
      <c r="R63" s="271">
        <f t="shared" si="35"/>
        <v>86</v>
      </c>
      <c r="T63">
        <v>514</v>
      </c>
      <c r="U63">
        <v>5572</v>
      </c>
      <c r="V63" t="s">
        <v>1209</v>
      </c>
      <c r="W63">
        <v>2573.741</v>
      </c>
      <c r="X63">
        <v>1024.4580000000001</v>
      </c>
      <c r="Y63">
        <v>2.512</v>
      </c>
      <c r="Z63">
        <v>7.1269999999999998</v>
      </c>
      <c r="AA63">
        <v>151.55159499999999</v>
      </c>
      <c r="AB63">
        <v>3.8407749999999998</v>
      </c>
      <c r="AC63">
        <v>47.566611999999999</v>
      </c>
      <c r="AD63" s="1">
        <v>582</v>
      </c>
      <c r="AE63">
        <v>4</v>
      </c>
      <c r="AF63">
        <v>86</v>
      </c>
      <c r="AG63">
        <v>69</v>
      </c>
      <c r="AH63">
        <v>16.982605</v>
      </c>
      <c r="AI63">
        <v>285.2</v>
      </c>
      <c r="AJ63">
        <v>0</v>
      </c>
      <c r="AK63">
        <v>5</v>
      </c>
      <c r="AL63">
        <v>3380</v>
      </c>
      <c r="AM63" t="s">
        <v>1210</v>
      </c>
      <c r="AN63" t="s">
        <v>1211</v>
      </c>
      <c r="AO63">
        <v>2573.741</v>
      </c>
      <c r="AR63" t="s">
        <v>160</v>
      </c>
      <c r="AS63" t="s">
        <v>239</v>
      </c>
      <c r="AT63" t="s">
        <v>988</v>
      </c>
      <c r="AU63" t="s">
        <v>709</v>
      </c>
      <c r="AV63" t="s">
        <v>49</v>
      </c>
      <c r="AW63">
        <v>1</v>
      </c>
      <c r="BB63">
        <v>1.0922000000000001</v>
      </c>
      <c r="BC63" t="s">
        <v>74</v>
      </c>
      <c r="BF63" t="s">
        <v>160</v>
      </c>
      <c r="BG63" t="s">
        <v>239</v>
      </c>
      <c r="BH63" t="s">
        <v>1209</v>
      </c>
      <c r="BI63">
        <v>5572</v>
      </c>
      <c r="BJ63">
        <v>1</v>
      </c>
      <c r="BK63" t="s">
        <v>988</v>
      </c>
      <c r="BL63" t="s">
        <v>757</v>
      </c>
      <c r="BM63">
        <v>1.0922000000000001</v>
      </c>
      <c r="BN63" t="s">
        <v>74</v>
      </c>
      <c r="BO63" t="s">
        <v>759</v>
      </c>
      <c r="BP63">
        <v>2573.741</v>
      </c>
      <c r="BQ63" t="s">
        <v>74</v>
      </c>
    </row>
    <row r="64" spans="1:69" ht="16.5">
      <c r="A64" s="126" t="str">
        <f t="shared" si="18"/>
        <v>삼환교통</v>
      </c>
      <c r="B64" s="127" t="str">
        <f t="shared" si="19"/>
        <v>김재호</v>
      </c>
      <c r="C64" s="128" t="str">
        <f t="shared" si="20"/>
        <v>B</v>
      </c>
      <c r="D64" s="129">
        <f t="shared" si="21"/>
        <v>0.91190000000000004</v>
      </c>
      <c r="E64" s="130">
        <f t="shared" si="22"/>
        <v>2918</v>
      </c>
      <c r="F64" s="131" t="str">
        <f t="shared" si="23"/>
        <v>23</v>
      </c>
      <c r="G64" s="132" t="str">
        <f t="shared" si="24"/>
        <v>70바3105</v>
      </c>
      <c r="H64" s="133">
        <f t="shared" si="25"/>
        <v>2</v>
      </c>
      <c r="I64" s="134">
        <f t="shared" si="26"/>
        <v>2091.7089999999998</v>
      </c>
      <c r="J64" s="135">
        <f t="shared" si="27"/>
        <v>2.6945384895297034E-2</v>
      </c>
      <c r="K64" s="135">
        <f t="shared" si="28"/>
        <v>0.35057772904700513</v>
      </c>
      <c r="L64" s="135">
        <f t="shared" si="29"/>
        <v>0.19553389118658476</v>
      </c>
      <c r="M64" s="136">
        <f t="shared" si="30"/>
        <v>11.83</v>
      </c>
      <c r="N64" s="137">
        <f t="shared" si="31"/>
        <v>3.3465458149293235</v>
      </c>
      <c r="O64" s="137">
        <f t="shared" si="32"/>
        <v>5.4500888985991844</v>
      </c>
      <c r="P64" s="272">
        <f t="shared" si="33"/>
        <v>15</v>
      </c>
      <c r="Q64" s="273">
        <f t="shared" si="34"/>
        <v>70</v>
      </c>
      <c r="R64" s="273">
        <f t="shared" si="35"/>
        <v>114</v>
      </c>
      <c r="T64">
        <v>514</v>
      </c>
      <c r="U64">
        <v>2918</v>
      </c>
      <c r="V64" t="s">
        <v>1212</v>
      </c>
      <c r="W64">
        <v>2091.7089999999998</v>
      </c>
      <c r="X64">
        <v>1197.8620000000001</v>
      </c>
      <c r="Y64">
        <v>1.746</v>
      </c>
      <c r="Z64">
        <v>11.83</v>
      </c>
      <c r="AA64">
        <v>141.09633299999999</v>
      </c>
      <c r="AB64">
        <v>3.801895</v>
      </c>
      <c r="AC64">
        <v>49.465232</v>
      </c>
      <c r="AD64" s="1">
        <v>409</v>
      </c>
      <c r="AE64">
        <v>70</v>
      </c>
      <c r="AF64">
        <v>114</v>
      </c>
      <c r="AG64">
        <v>79</v>
      </c>
      <c r="AH64">
        <v>14.824687000000001</v>
      </c>
      <c r="AI64">
        <v>73.099999999999994</v>
      </c>
      <c r="AJ64">
        <v>0</v>
      </c>
      <c r="AK64">
        <v>15</v>
      </c>
      <c r="AL64">
        <v>2461</v>
      </c>
      <c r="AM64" t="s">
        <v>1213</v>
      </c>
      <c r="AN64" t="s">
        <v>1214</v>
      </c>
      <c r="AO64">
        <v>1961.0229999999999</v>
      </c>
      <c r="AR64" t="s">
        <v>160</v>
      </c>
      <c r="AS64" t="s">
        <v>235</v>
      </c>
      <c r="AT64" t="s">
        <v>827</v>
      </c>
      <c r="AU64" t="s">
        <v>788</v>
      </c>
      <c r="AV64" t="s">
        <v>49</v>
      </c>
      <c r="AW64">
        <v>2</v>
      </c>
      <c r="BB64">
        <v>0.91190000000000004</v>
      </c>
      <c r="BC64" t="s">
        <v>71</v>
      </c>
      <c r="BF64" t="s">
        <v>160</v>
      </c>
      <c r="BG64" t="s">
        <v>235</v>
      </c>
      <c r="BH64" t="s">
        <v>1212</v>
      </c>
      <c r="BI64">
        <v>2918</v>
      </c>
      <c r="BJ64">
        <v>2</v>
      </c>
      <c r="BK64" t="s">
        <v>827</v>
      </c>
      <c r="BL64" t="s">
        <v>863</v>
      </c>
      <c r="BM64">
        <v>0.91190000000000004</v>
      </c>
      <c r="BN64" t="s">
        <v>71</v>
      </c>
      <c r="BO64" t="s">
        <v>758</v>
      </c>
      <c r="BP64">
        <v>2091.7089999999998</v>
      </c>
      <c r="BQ64" t="s">
        <v>71</v>
      </c>
    </row>
    <row r="65" spans="1:69" ht="16.5">
      <c r="A65" s="143" t="str">
        <f t="shared" si="18"/>
        <v>삼환교통</v>
      </c>
      <c r="B65" s="144" t="str">
        <f t="shared" si="19"/>
        <v>김재훈</v>
      </c>
      <c r="C65" s="145" t="str">
        <f t="shared" si="20"/>
        <v>S</v>
      </c>
      <c r="D65" s="146">
        <f t="shared" si="21"/>
        <v>1.0036</v>
      </c>
      <c r="E65" s="147">
        <f t="shared" si="22"/>
        <v>8403</v>
      </c>
      <c r="F65" s="148" t="str">
        <f t="shared" si="23"/>
        <v>62</v>
      </c>
      <c r="G65" s="149" t="str">
        <f t="shared" si="24"/>
        <v>70바3177</v>
      </c>
      <c r="H65" s="150">
        <f t="shared" si="25"/>
        <v>1</v>
      </c>
      <c r="I65" s="151">
        <f t="shared" si="26"/>
        <v>1799.8869999999999</v>
      </c>
      <c r="J65" s="152">
        <f t="shared" si="27"/>
        <v>1.4904735461693897E-2</v>
      </c>
      <c r="K65" s="152">
        <f t="shared" si="28"/>
        <v>0.3366520448633662</v>
      </c>
      <c r="L65" s="152">
        <f t="shared" si="29"/>
        <v>0.18612279548660554</v>
      </c>
      <c r="M65" s="153">
        <f t="shared" si="30"/>
        <v>6.99</v>
      </c>
      <c r="N65" s="154">
        <f t="shared" si="31"/>
        <v>0</v>
      </c>
      <c r="O65" s="154">
        <f t="shared" si="32"/>
        <v>1.5556532160074494</v>
      </c>
      <c r="P65" s="270">
        <f t="shared" si="33"/>
        <v>9</v>
      </c>
      <c r="Q65" s="271">
        <f t="shared" si="34"/>
        <v>0</v>
      </c>
      <c r="R65" s="271">
        <f t="shared" si="35"/>
        <v>28</v>
      </c>
      <c r="T65">
        <v>514</v>
      </c>
      <c r="U65">
        <v>8403</v>
      </c>
      <c r="V65" t="s">
        <v>1215</v>
      </c>
      <c r="W65">
        <v>1799.8869999999999</v>
      </c>
      <c r="X65">
        <v>815.22799999999995</v>
      </c>
      <c r="Y65">
        <v>2.2080000000000002</v>
      </c>
      <c r="Z65">
        <v>6.99</v>
      </c>
      <c r="AA65">
        <v>129.67301599999999</v>
      </c>
      <c r="AB65">
        <v>1.932742</v>
      </c>
      <c r="AC65">
        <v>43.654685999999998</v>
      </c>
      <c r="AD65" s="1">
        <v>335</v>
      </c>
      <c r="AE65">
        <v>0</v>
      </c>
      <c r="AF65">
        <v>28</v>
      </c>
      <c r="AG65">
        <v>78</v>
      </c>
      <c r="AH65">
        <v>13.880196</v>
      </c>
      <c r="AI65">
        <v>89.3</v>
      </c>
      <c r="AJ65">
        <v>0</v>
      </c>
      <c r="AK65">
        <v>9</v>
      </c>
      <c r="AL65">
        <v>1091</v>
      </c>
      <c r="AM65" t="s">
        <v>1216</v>
      </c>
      <c r="AN65" t="s">
        <v>1217</v>
      </c>
      <c r="AO65">
        <v>1799.8869999999999</v>
      </c>
      <c r="AR65" t="s">
        <v>160</v>
      </c>
      <c r="AS65" t="s">
        <v>238</v>
      </c>
      <c r="AT65" t="s">
        <v>961</v>
      </c>
      <c r="AU65" t="s">
        <v>709</v>
      </c>
      <c r="AV65" t="s">
        <v>49</v>
      </c>
      <c r="AW65">
        <v>1</v>
      </c>
      <c r="BB65">
        <v>1.0036</v>
      </c>
      <c r="BC65" t="s">
        <v>74</v>
      </c>
      <c r="BF65" t="s">
        <v>160</v>
      </c>
      <c r="BG65" t="s">
        <v>238</v>
      </c>
      <c r="BH65" t="s">
        <v>1215</v>
      </c>
      <c r="BI65">
        <v>8403</v>
      </c>
      <c r="BJ65">
        <v>1</v>
      </c>
      <c r="BK65" t="s">
        <v>961</v>
      </c>
      <c r="BL65" t="s">
        <v>757</v>
      </c>
      <c r="BM65">
        <v>1.0036</v>
      </c>
      <c r="BN65" t="s">
        <v>74</v>
      </c>
      <c r="BO65" t="s">
        <v>759</v>
      </c>
      <c r="BP65">
        <v>1799.8869999999999</v>
      </c>
      <c r="BQ65" t="s">
        <v>74</v>
      </c>
    </row>
    <row r="66" spans="1:69" ht="16.5">
      <c r="A66" s="126" t="str">
        <f t="shared" si="18"/>
        <v>삼환교통</v>
      </c>
      <c r="B66" s="127" t="str">
        <f t="shared" si="19"/>
        <v>김정윤</v>
      </c>
      <c r="C66" s="128" t="str">
        <f t="shared" si="20"/>
        <v>B</v>
      </c>
      <c r="D66" s="129">
        <f t="shared" si="21"/>
        <v>0.91910000000000003</v>
      </c>
      <c r="E66" s="130">
        <f t="shared" si="22"/>
        <v>1547</v>
      </c>
      <c r="F66" s="131" t="str">
        <f t="shared" si="23"/>
        <v>58</v>
      </c>
      <c r="G66" s="132" t="str">
        <f t="shared" si="24"/>
        <v>72아1199</v>
      </c>
      <c r="H66" s="133">
        <f t="shared" si="25"/>
        <v>3</v>
      </c>
      <c r="I66" s="134">
        <f t="shared" si="26"/>
        <v>2991.9090000000001</v>
      </c>
      <c r="J66" s="135">
        <f t="shared" si="27"/>
        <v>2.8022519146885833E-2</v>
      </c>
      <c r="K66" s="135">
        <f t="shared" si="28"/>
        <v>0.36281043256656448</v>
      </c>
      <c r="L66" s="135">
        <f t="shared" si="29"/>
        <v>0.18750570288066915</v>
      </c>
      <c r="M66" s="136">
        <f t="shared" si="30"/>
        <v>10.24</v>
      </c>
      <c r="N66" s="137">
        <f t="shared" si="31"/>
        <v>0</v>
      </c>
      <c r="O66" s="137">
        <f t="shared" si="32"/>
        <v>13.436237532625491</v>
      </c>
      <c r="P66" s="272">
        <f t="shared" si="33"/>
        <v>5</v>
      </c>
      <c r="Q66" s="273">
        <f t="shared" si="34"/>
        <v>0</v>
      </c>
      <c r="R66" s="273">
        <f t="shared" si="35"/>
        <v>402</v>
      </c>
      <c r="T66">
        <v>514</v>
      </c>
      <c r="U66">
        <v>1547</v>
      </c>
      <c r="V66" t="s">
        <v>1218</v>
      </c>
      <c r="W66">
        <v>2991.9090000000001</v>
      </c>
      <c r="X66">
        <v>1216.6469999999999</v>
      </c>
      <c r="Y66">
        <v>2.4590000000000001</v>
      </c>
      <c r="Z66">
        <v>10.24</v>
      </c>
      <c r="AA66">
        <v>202.95937599999999</v>
      </c>
      <c r="AB66">
        <v>5.6874330000000004</v>
      </c>
      <c r="AC66">
        <v>73.635778999999999</v>
      </c>
      <c r="AD66" s="1">
        <v>561</v>
      </c>
      <c r="AE66">
        <v>0</v>
      </c>
      <c r="AF66">
        <v>402</v>
      </c>
      <c r="AG66">
        <v>73</v>
      </c>
      <c r="AH66">
        <v>14.741417999999999</v>
      </c>
      <c r="AI66">
        <v>1747.5</v>
      </c>
      <c r="AJ66">
        <v>0</v>
      </c>
      <c r="AK66">
        <v>5</v>
      </c>
      <c r="AL66">
        <v>3462</v>
      </c>
      <c r="AM66" t="s">
        <v>1219</v>
      </c>
      <c r="AN66" t="s">
        <v>1220</v>
      </c>
      <c r="AO66">
        <v>2319.21</v>
      </c>
      <c r="AR66" t="s">
        <v>160</v>
      </c>
      <c r="AS66" t="s">
        <v>237</v>
      </c>
      <c r="AT66" t="s">
        <v>924</v>
      </c>
      <c r="AU66" t="s">
        <v>776</v>
      </c>
      <c r="AV66" t="s">
        <v>49</v>
      </c>
      <c r="AW66">
        <v>3</v>
      </c>
      <c r="BB66">
        <v>0.91910000000000003</v>
      </c>
      <c r="BC66" t="s">
        <v>71</v>
      </c>
      <c r="BF66" t="s">
        <v>160</v>
      </c>
      <c r="BG66" t="s">
        <v>237</v>
      </c>
      <c r="BH66" t="s">
        <v>1218</v>
      </c>
      <c r="BI66">
        <v>1547</v>
      </c>
      <c r="BJ66">
        <v>3</v>
      </c>
      <c r="BK66" t="s">
        <v>924</v>
      </c>
      <c r="BL66" t="s">
        <v>939</v>
      </c>
      <c r="BM66">
        <v>0.91910000000000003</v>
      </c>
      <c r="BN66" t="s">
        <v>71</v>
      </c>
      <c r="BO66" t="s">
        <v>758</v>
      </c>
      <c r="BP66">
        <v>2991.9090000000001</v>
      </c>
      <c r="BQ66" t="s">
        <v>71</v>
      </c>
    </row>
    <row r="67" spans="1:69" ht="16.5">
      <c r="A67" s="143" t="str">
        <f t="shared" si="18"/>
        <v>삼환교통</v>
      </c>
      <c r="B67" s="144" t="str">
        <f t="shared" si="19"/>
        <v>김정준</v>
      </c>
      <c r="C67" s="145" t="str">
        <f t="shared" si="20"/>
        <v>B</v>
      </c>
      <c r="D67" s="146">
        <f t="shared" si="21"/>
        <v>0.92720000000000002</v>
      </c>
      <c r="E67" s="147">
        <f t="shared" si="22"/>
        <v>8901</v>
      </c>
      <c r="F67" s="148" t="str">
        <f t="shared" si="23"/>
        <v>79</v>
      </c>
      <c r="G67" s="149" t="str">
        <f t="shared" si="24"/>
        <v>70바3166</v>
      </c>
      <c r="H67" s="150">
        <f t="shared" si="25"/>
        <v>2</v>
      </c>
      <c r="I67" s="151">
        <f t="shared" si="26"/>
        <v>2485.6709999999998</v>
      </c>
      <c r="J67" s="152">
        <f t="shared" si="27"/>
        <v>1.453041680421556E-2</v>
      </c>
      <c r="K67" s="152">
        <f t="shared" si="28"/>
        <v>0.32420457525109969</v>
      </c>
      <c r="L67" s="152">
        <f t="shared" si="29"/>
        <v>0.24862501915981641</v>
      </c>
      <c r="M67" s="153">
        <f t="shared" si="30"/>
        <v>9.8719999999999999</v>
      </c>
      <c r="N67" s="154">
        <f t="shared" si="31"/>
        <v>0.48276702749478917</v>
      </c>
      <c r="O67" s="154">
        <f t="shared" si="32"/>
        <v>7.9254253680394555</v>
      </c>
      <c r="P67" s="270">
        <f t="shared" si="33"/>
        <v>7</v>
      </c>
      <c r="Q67" s="271">
        <f t="shared" si="34"/>
        <v>12</v>
      </c>
      <c r="R67" s="271">
        <f t="shared" si="35"/>
        <v>197</v>
      </c>
      <c r="T67">
        <v>514</v>
      </c>
      <c r="U67">
        <v>8901</v>
      </c>
      <c r="V67" t="s">
        <v>1221</v>
      </c>
      <c r="W67">
        <v>2485.6709999999998</v>
      </c>
      <c r="X67">
        <v>1114.9280000000001</v>
      </c>
      <c r="Y67">
        <v>2.2290000000000001</v>
      </c>
      <c r="Z67">
        <v>9.8719999999999999</v>
      </c>
      <c r="AA67">
        <v>146.37522300000001</v>
      </c>
      <c r="AB67">
        <v>2.1268929999999999</v>
      </c>
      <c r="AC67">
        <v>47.455517</v>
      </c>
      <c r="AD67" s="1">
        <v>618</v>
      </c>
      <c r="AE67">
        <v>12</v>
      </c>
      <c r="AF67">
        <v>197</v>
      </c>
      <c r="AG67">
        <v>75</v>
      </c>
      <c r="AH67">
        <v>16.981501000000002</v>
      </c>
      <c r="AI67">
        <v>415.7</v>
      </c>
      <c r="AJ67">
        <v>0</v>
      </c>
      <c r="AK67">
        <v>7</v>
      </c>
      <c r="AL67">
        <v>2938</v>
      </c>
      <c r="AM67" t="s">
        <v>1222</v>
      </c>
      <c r="AN67" t="s">
        <v>1223</v>
      </c>
      <c r="AO67">
        <v>2367.277</v>
      </c>
      <c r="AR67" t="s">
        <v>160</v>
      </c>
      <c r="AS67" t="s">
        <v>239</v>
      </c>
      <c r="AT67" t="s">
        <v>992</v>
      </c>
      <c r="AU67" t="s">
        <v>709</v>
      </c>
      <c r="AV67" t="s">
        <v>49</v>
      </c>
      <c r="AW67">
        <v>2</v>
      </c>
      <c r="BB67">
        <v>0.92720000000000002</v>
      </c>
      <c r="BC67" t="s">
        <v>71</v>
      </c>
      <c r="BF67" t="s">
        <v>160</v>
      </c>
      <c r="BG67" t="s">
        <v>239</v>
      </c>
      <c r="BH67" t="s">
        <v>1221</v>
      </c>
      <c r="BI67">
        <v>8901</v>
      </c>
      <c r="BJ67">
        <v>2</v>
      </c>
      <c r="BK67" t="s">
        <v>992</v>
      </c>
      <c r="BL67" t="s">
        <v>1002</v>
      </c>
      <c r="BM67">
        <v>0.92720000000000002</v>
      </c>
      <c r="BN67" t="s">
        <v>71</v>
      </c>
      <c r="BO67" t="s">
        <v>758</v>
      </c>
      <c r="BP67">
        <v>2485.6709999999998</v>
      </c>
      <c r="BQ67" t="s">
        <v>71</v>
      </c>
    </row>
    <row r="68" spans="1:69" ht="16.5">
      <c r="A68" s="126" t="str">
        <f t="shared" si="18"/>
        <v>삼환교통</v>
      </c>
      <c r="B68" s="127" t="str">
        <f t="shared" si="19"/>
        <v>김종인</v>
      </c>
      <c r="C68" s="128" t="str">
        <f t="shared" si="20"/>
        <v>B</v>
      </c>
      <c r="D68" s="129">
        <f t="shared" si="21"/>
        <v>0.93589999999999995</v>
      </c>
      <c r="E68" s="130">
        <f t="shared" si="22"/>
        <v>7151</v>
      </c>
      <c r="F68" s="131" t="str">
        <f t="shared" si="23"/>
        <v>4</v>
      </c>
      <c r="G68" s="132" t="str">
        <f t="shared" si="24"/>
        <v>72아1229</v>
      </c>
      <c r="H68" s="133">
        <f t="shared" si="25"/>
        <v>4</v>
      </c>
      <c r="I68" s="134">
        <f t="shared" si="26"/>
        <v>4891.9880000000003</v>
      </c>
      <c r="J68" s="135">
        <f t="shared" si="27"/>
        <v>3.9236810045190314E-2</v>
      </c>
      <c r="K68" s="135">
        <f t="shared" si="28"/>
        <v>0.27658573180504192</v>
      </c>
      <c r="L68" s="135">
        <f t="shared" si="29"/>
        <v>0.14390877491931706</v>
      </c>
      <c r="M68" s="136">
        <f t="shared" si="30"/>
        <v>6.49</v>
      </c>
      <c r="N68" s="137">
        <f t="shared" si="31"/>
        <v>0.12264952407896339</v>
      </c>
      <c r="O68" s="137">
        <f t="shared" si="32"/>
        <v>6.86837334842195</v>
      </c>
      <c r="P68" s="272">
        <f t="shared" si="33"/>
        <v>15</v>
      </c>
      <c r="Q68" s="273">
        <f t="shared" si="34"/>
        <v>6</v>
      </c>
      <c r="R68" s="273">
        <f t="shared" si="35"/>
        <v>336</v>
      </c>
      <c r="T68">
        <v>514</v>
      </c>
      <c r="U68">
        <v>7151</v>
      </c>
      <c r="V68" t="s">
        <v>1224</v>
      </c>
      <c r="W68">
        <v>4891.9880000000003</v>
      </c>
      <c r="X68">
        <v>1967.6610000000001</v>
      </c>
      <c r="Y68">
        <v>2.4860000000000002</v>
      </c>
      <c r="Z68">
        <v>6.49</v>
      </c>
      <c r="AA68">
        <v>310.77432099999999</v>
      </c>
      <c r="AB68">
        <v>12.193792999999999</v>
      </c>
      <c r="AC68">
        <v>85.955742999999998</v>
      </c>
      <c r="AD68" s="1">
        <v>704</v>
      </c>
      <c r="AE68">
        <v>6</v>
      </c>
      <c r="AF68">
        <v>336</v>
      </c>
      <c r="AG68">
        <v>71</v>
      </c>
      <c r="AH68">
        <v>15.741287</v>
      </c>
      <c r="AI68">
        <v>304.7</v>
      </c>
      <c r="AJ68">
        <v>0</v>
      </c>
      <c r="AK68">
        <v>15</v>
      </c>
      <c r="AL68">
        <v>7672</v>
      </c>
      <c r="AM68" t="s">
        <v>1225</v>
      </c>
      <c r="AN68" t="s">
        <v>1226</v>
      </c>
      <c r="AO68">
        <v>2246.0140000000001</v>
      </c>
      <c r="AR68" t="s">
        <v>160</v>
      </c>
      <c r="AS68" t="s">
        <v>236</v>
      </c>
      <c r="AT68" t="s">
        <v>905</v>
      </c>
      <c r="AU68" t="s">
        <v>776</v>
      </c>
      <c r="AV68" t="s">
        <v>49</v>
      </c>
      <c r="AW68">
        <v>4</v>
      </c>
      <c r="BB68">
        <v>0.93589999999999995</v>
      </c>
      <c r="BC68" t="s">
        <v>71</v>
      </c>
      <c r="BF68" t="s">
        <v>160</v>
      </c>
      <c r="BG68" t="s">
        <v>236</v>
      </c>
      <c r="BH68" t="s">
        <v>1224</v>
      </c>
      <c r="BI68">
        <v>7151</v>
      </c>
      <c r="BJ68">
        <v>4</v>
      </c>
      <c r="BK68" t="s">
        <v>905</v>
      </c>
      <c r="BL68" t="s">
        <v>998</v>
      </c>
      <c r="BM68">
        <v>0.93589999999999995</v>
      </c>
      <c r="BN68" t="s">
        <v>71</v>
      </c>
      <c r="BO68" t="s">
        <v>758</v>
      </c>
      <c r="BP68">
        <v>4891.9880000000003</v>
      </c>
      <c r="BQ68" t="s">
        <v>71</v>
      </c>
    </row>
    <row r="69" spans="1:69" ht="16.5">
      <c r="A69" s="143" t="str">
        <f t="shared" si="18"/>
        <v>삼환교통</v>
      </c>
      <c r="B69" s="144" t="str">
        <f t="shared" si="19"/>
        <v>김종필</v>
      </c>
      <c r="C69" s="145" t="str">
        <f t="shared" si="20"/>
        <v>B</v>
      </c>
      <c r="D69" s="146">
        <f t="shared" si="21"/>
        <v>0.9234</v>
      </c>
      <c r="E69" s="147">
        <f t="shared" si="22"/>
        <v>8435</v>
      </c>
      <c r="F69" s="148" t="str">
        <f t="shared" si="23"/>
        <v>4</v>
      </c>
      <c r="G69" s="149" t="str">
        <f t="shared" si="24"/>
        <v>72아1223</v>
      </c>
      <c r="H69" s="150">
        <f t="shared" si="25"/>
        <v>2</v>
      </c>
      <c r="I69" s="151">
        <f t="shared" si="26"/>
        <v>2373.8879999999999</v>
      </c>
      <c r="J69" s="152">
        <f t="shared" si="27"/>
        <v>5.3245903266834121E-2</v>
      </c>
      <c r="K69" s="152">
        <f t="shared" si="28"/>
        <v>0.31080575651069287</v>
      </c>
      <c r="L69" s="152">
        <f t="shared" si="29"/>
        <v>0.23084492612962365</v>
      </c>
      <c r="M69" s="153">
        <f t="shared" si="30"/>
        <v>9.0649999999999995</v>
      </c>
      <c r="N69" s="154">
        <f t="shared" si="31"/>
        <v>0.21062493260002157</v>
      </c>
      <c r="O69" s="154">
        <f t="shared" si="32"/>
        <v>8.3407473309608537</v>
      </c>
      <c r="P69" s="270">
        <f t="shared" si="33"/>
        <v>12</v>
      </c>
      <c r="Q69" s="271">
        <f t="shared" si="34"/>
        <v>5</v>
      </c>
      <c r="R69" s="271">
        <f t="shared" si="35"/>
        <v>198</v>
      </c>
      <c r="T69">
        <v>514</v>
      </c>
      <c r="U69">
        <v>8435</v>
      </c>
      <c r="V69" t="s">
        <v>1227</v>
      </c>
      <c r="W69">
        <v>2373.8879999999999</v>
      </c>
      <c r="X69">
        <v>887.89099999999996</v>
      </c>
      <c r="Y69">
        <v>2.6739999999999999</v>
      </c>
      <c r="Z69">
        <v>9.0649999999999995</v>
      </c>
      <c r="AA69">
        <v>153.18772899999999</v>
      </c>
      <c r="AB69">
        <v>8.1566189999999992</v>
      </c>
      <c r="AC69">
        <v>47.611628000000003</v>
      </c>
      <c r="AD69" s="1">
        <v>548</v>
      </c>
      <c r="AE69">
        <v>5</v>
      </c>
      <c r="AF69">
        <v>198</v>
      </c>
      <c r="AG69">
        <v>70</v>
      </c>
      <c r="AH69">
        <v>15.496593000000001</v>
      </c>
      <c r="AI69">
        <v>60.5</v>
      </c>
      <c r="AJ69">
        <v>0</v>
      </c>
      <c r="AK69">
        <v>12</v>
      </c>
      <c r="AL69">
        <v>4081</v>
      </c>
      <c r="AM69" t="s">
        <v>1228</v>
      </c>
      <c r="AN69" t="s">
        <v>1229</v>
      </c>
      <c r="AO69">
        <v>2165.9780000000001</v>
      </c>
      <c r="AR69" t="s">
        <v>160</v>
      </c>
      <c r="AS69" t="s">
        <v>236</v>
      </c>
      <c r="AT69" t="s">
        <v>893</v>
      </c>
      <c r="AU69" t="s">
        <v>776</v>
      </c>
      <c r="AV69" t="s">
        <v>49</v>
      </c>
      <c r="AW69">
        <v>2</v>
      </c>
      <c r="BB69">
        <v>0.9234</v>
      </c>
      <c r="BC69" t="s">
        <v>71</v>
      </c>
      <c r="BF69" t="s">
        <v>160</v>
      </c>
      <c r="BG69" t="s">
        <v>236</v>
      </c>
      <c r="BH69" t="s">
        <v>1227</v>
      </c>
      <c r="BI69">
        <v>8435</v>
      </c>
      <c r="BJ69">
        <v>2</v>
      </c>
      <c r="BK69" t="s">
        <v>893</v>
      </c>
      <c r="BL69" t="s">
        <v>1035</v>
      </c>
      <c r="BM69">
        <v>0.9234</v>
      </c>
      <c r="BN69" t="s">
        <v>71</v>
      </c>
      <c r="BO69" t="s">
        <v>758</v>
      </c>
      <c r="BP69">
        <v>2373.8879999999999</v>
      </c>
      <c r="BQ69" t="s">
        <v>71</v>
      </c>
    </row>
    <row r="70" spans="1:69" ht="16.5">
      <c r="A70" s="126" t="str">
        <f t="shared" si="18"/>
        <v>삼환교통</v>
      </c>
      <c r="B70" s="127" t="str">
        <f t="shared" si="19"/>
        <v>김주한</v>
      </c>
      <c r="C70" s="128" t="str">
        <f t="shared" si="20"/>
        <v>C</v>
      </c>
      <c r="D70" s="129">
        <f t="shared" si="21"/>
        <v>0.8821</v>
      </c>
      <c r="E70" s="130">
        <f t="shared" si="22"/>
        <v>8912</v>
      </c>
      <c r="F70" s="131" t="str">
        <f t="shared" si="23"/>
        <v>4</v>
      </c>
      <c r="G70" s="132" t="str">
        <f t="shared" si="24"/>
        <v>72아1205</v>
      </c>
      <c r="H70" s="133">
        <f t="shared" si="25"/>
        <v>3</v>
      </c>
      <c r="I70" s="134">
        <f t="shared" si="26"/>
        <v>2616.663</v>
      </c>
      <c r="J70" s="135">
        <f t="shared" si="27"/>
        <v>6.0335711503992383E-2</v>
      </c>
      <c r="K70" s="135">
        <f t="shared" si="28"/>
        <v>0.31368914983321766</v>
      </c>
      <c r="L70" s="135">
        <f t="shared" si="29"/>
        <v>0.18229324907334266</v>
      </c>
      <c r="M70" s="136">
        <f t="shared" si="30"/>
        <v>9.7520000000000007</v>
      </c>
      <c r="N70" s="137">
        <f t="shared" si="31"/>
        <v>0.22929968436898446</v>
      </c>
      <c r="O70" s="137">
        <f t="shared" si="32"/>
        <v>10.433135638788793</v>
      </c>
      <c r="P70" s="272">
        <f t="shared" si="33"/>
        <v>16</v>
      </c>
      <c r="Q70" s="273">
        <f t="shared" si="34"/>
        <v>6</v>
      </c>
      <c r="R70" s="273">
        <f t="shared" si="35"/>
        <v>273</v>
      </c>
      <c r="T70">
        <v>514</v>
      </c>
      <c r="U70">
        <v>8912</v>
      </c>
      <c r="V70" t="s">
        <v>1230</v>
      </c>
      <c r="W70">
        <v>2616.663</v>
      </c>
      <c r="X70">
        <v>1032.1669999999999</v>
      </c>
      <c r="Y70">
        <v>2.5350000000000001</v>
      </c>
      <c r="Z70">
        <v>9.7520000000000007</v>
      </c>
      <c r="AA70">
        <v>165.36519999999999</v>
      </c>
      <c r="AB70">
        <v>9.9774270000000005</v>
      </c>
      <c r="AC70">
        <v>51.873269000000001</v>
      </c>
      <c r="AD70" s="1">
        <v>477</v>
      </c>
      <c r="AE70">
        <v>6</v>
      </c>
      <c r="AF70">
        <v>273</v>
      </c>
      <c r="AG70">
        <v>70</v>
      </c>
      <c r="AH70">
        <v>15.823539999999999</v>
      </c>
      <c r="AI70">
        <v>83.6</v>
      </c>
      <c r="AJ70">
        <v>0</v>
      </c>
      <c r="AK70">
        <v>16</v>
      </c>
      <c r="AL70">
        <v>4064</v>
      </c>
      <c r="AM70" t="s">
        <v>1231</v>
      </c>
      <c r="AN70" t="s">
        <v>1232</v>
      </c>
      <c r="AO70">
        <v>2241.8200000000002</v>
      </c>
      <c r="AR70" t="s">
        <v>160</v>
      </c>
      <c r="AS70" t="s">
        <v>236</v>
      </c>
      <c r="AT70" t="s">
        <v>867</v>
      </c>
      <c r="AU70" t="s">
        <v>776</v>
      </c>
      <c r="AV70" t="s">
        <v>49</v>
      </c>
      <c r="AW70">
        <v>3</v>
      </c>
      <c r="BB70">
        <v>0.8821</v>
      </c>
      <c r="BC70" t="s">
        <v>72</v>
      </c>
      <c r="BF70" t="s">
        <v>160</v>
      </c>
      <c r="BG70" t="s">
        <v>236</v>
      </c>
      <c r="BH70" t="s">
        <v>1230</v>
      </c>
      <c r="BI70">
        <v>8912</v>
      </c>
      <c r="BJ70">
        <v>3</v>
      </c>
      <c r="BK70" t="s">
        <v>867</v>
      </c>
      <c r="BL70" t="s">
        <v>1035</v>
      </c>
      <c r="BM70">
        <v>0.8821</v>
      </c>
      <c r="BN70" t="s">
        <v>72</v>
      </c>
      <c r="BO70" t="s">
        <v>760</v>
      </c>
      <c r="BP70">
        <v>2616.663</v>
      </c>
      <c r="BQ70" t="s">
        <v>72</v>
      </c>
    </row>
    <row r="71" spans="1:69" ht="16.5">
      <c r="A71" s="143" t="str">
        <f t="shared" si="18"/>
        <v>삼환교통</v>
      </c>
      <c r="B71" s="144" t="str">
        <f t="shared" si="19"/>
        <v>김주환</v>
      </c>
      <c r="C71" s="145" t="str">
        <f t="shared" si="20"/>
        <v>A</v>
      </c>
      <c r="D71" s="146">
        <f t="shared" si="21"/>
        <v>0.95089999999999997</v>
      </c>
      <c r="E71" s="147">
        <f t="shared" si="22"/>
        <v>602</v>
      </c>
      <c r="F71" s="148" t="str">
        <f t="shared" si="23"/>
        <v>4</v>
      </c>
      <c r="G71" s="149" t="str">
        <f t="shared" si="24"/>
        <v>72아1225</v>
      </c>
      <c r="H71" s="150">
        <f t="shared" si="25"/>
        <v>7</v>
      </c>
      <c r="I71" s="151">
        <f t="shared" si="26"/>
        <v>2414.7579999999998</v>
      </c>
      <c r="J71" s="152">
        <f t="shared" si="27"/>
        <v>2.2374945335251202E-2</v>
      </c>
      <c r="K71" s="152">
        <f t="shared" si="28"/>
        <v>0.31559227283124264</v>
      </c>
      <c r="L71" s="152">
        <f t="shared" si="29"/>
        <v>0.26089570880394641</v>
      </c>
      <c r="M71" s="153">
        <f t="shared" si="30"/>
        <v>7.84</v>
      </c>
      <c r="N71" s="154">
        <f t="shared" si="31"/>
        <v>0.28988412089327381</v>
      </c>
      <c r="O71" s="154">
        <f t="shared" si="32"/>
        <v>1.2837725353844982</v>
      </c>
      <c r="P71" s="270">
        <f t="shared" si="33"/>
        <v>1</v>
      </c>
      <c r="Q71" s="271">
        <f t="shared" si="34"/>
        <v>7</v>
      </c>
      <c r="R71" s="271">
        <f t="shared" si="35"/>
        <v>31</v>
      </c>
      <c r="T71">
        <v>514</v>
      </c>
      <c r="U71">
        <v>602</v>
      </c>
      <c r="V71" t="s">
        <v>1233</v>
      </c>
      <c r="W71">
        <v>2414.7579999999998</v>
      </c>
      <c r="X71">
        <v>886.029</v>
      </c>
      <c r="Y71">
        <v>2.7250000000000001</v>
      </c>
      <c r="Z71">
        <v>7.84</v>
      </c>
      <c r="AA71">
        <v>150.62494899999999</v>
      </c>
      <c r="AB71">
        <v>3.370225</v>
      </c>
      <c r="AC71">
        <v>47.536070000000002</v>
      </c>
      <c r="AD71" s="1">
        <v>630</v>
      </c>
      <c r="AE71">
        <v>7</v>
      </c>
      <c r="AF71">
        <v>31</v>
      </c>
      <c r="AG71">
        <v>66</v>
      </c>
      <c r="AH71">
        <v>16.031593000000001</v>
      </c>
      <c r="AI71">
        <v>9.3000000000000007</v>
      </c>
      <c r="AJ71">
        <v>0</v>
      </c>
      <c r="AK71">
        <v>1</v>
      </c>
      <c r="AL71">
        <v>564</v>
      </c>
      <c r="AM71" t="s">
        <v>1234</v>
      </c>
      <c r="AN71" t="s">
        <v>1235</v>
      </c>
      <c r="AO71">
        <v>1614.61</v>
      </c>
      <c r="AR71" t="s">
        <v>160</v>
      </c>
      <c r="AS71" t="s">
        <v>236</v>
      </c>
      <c r="AT71" t="s">
        <v>897</v>
      </c>
      <c r="AU71" t="s">
        <v>776</v>
      </c>
      <c r="AV71" t="s">
        <v>49</v>
      </c>
      <c r="AW71">
        <v>7</v>
      </c>
      <c r="BB71">
        <v>0.95089999999999997</v>
      </c>
      <c r="BC71" t="s">
        <v>69</v>
      </c>
      <c r="BF71" t="s">
        <v>160</v>
      </c>
      <c r="BG71" t="s">
        <v>236</v>
      </c>
      <c r="BH71" t="s">
        <v>1233</v>
      </c>
      <c r="BI71">
        <v>602</v>
      </c>
      <c r="BJ71">
        <v>7</v>
      </c>
      <c r="BK71" t="s">
        <v>897</v>
      </c>
      <c r="BL71" t="s">
        <v>1033</v>
      </c>
      <c r="BM71">
        <v>0.95089999999999997</v>
      </c>
      <c r="BN71" t="s">
        <v>69</v>
      </c>
      <c r="BO71" t="s">
        <v>761</v>
      </c>
      <c r="BP71">
        <v>2414.7579999999998</v>
      </c>
      <c r="BQ71" t="s">
        <v>69</v>
      </c>
    </row>
    <row r="72" spans="1:69" ht="16.5">
      <c r="A72" s="126" t="str">
        <f t="shared" ref="A72:A106" si="36">BF72</f>
        <v>삼환교통</v>
      </c>
      <c r="B72" s="127" t="str">
        <f t="shared" ref="B72:B106" si="37">BH72</f>
        <v>김지석</v>
      </c>
      <c r="C72" s="128" t="str">
        <f t="shared" ref="C72:C106" si="38">BN72</f>
        <v>A</v>
      </c>
      <c r="D72" s="129">
        <f t="shared" ref="D72:D106" si="39">BM72</f>
        <v>0.98480000000000001</v>
      </c>
      <c r="E72" s="130">
        <f t="shared" ref="E72:E106" si="40">U72</f>
        <v>9298</v>
      </c>
      <c r="F72" s="131" t="str">
        <f t="shared" ref="F72:F106" si="41">BG72</f>
        <v>79</v>
      </c>
      <c r="G72" s="132" t="str">
        <f t="shared" ref="G72:G106" si="42">BK72</f>
        <v>70바3168</v>
      </c>
      <c r="H72" s="133">
        <f t="shared" ref="H72:H106" si="43">BJ72</f>
        <v>1</v>
      </c>
      <c r="I72" s="134">
        <f t="shared" ref="I72:I106" si="44">BP72</f>
        <v>2453.2130000000002</v>
      </c>
      <c r="J72" s="135">
        <f t="shared" ref="J72:J106" si="45">AB72/AA72</f>
        <v>1.8576059771672784E-2</v>
      </c>
      <c r="K72" s="135">
        <f t="shared" ref="K72:K106" si="46">AC72/AA72</f>
        <v>0.34466626843117609</v>
      </c>
      <c r="L72" s="135">
        <f t="shared" ref="L72:L106" si="47">AD72/I72</f>
        <v>0.21033640372849807</v>
      </c>
      <c r="M72" s="136">
        <f t="shared" ref="M72:M106" si="48">Z72</f>
        <v>8.7270000000000003</v>
      </c>
      <c r="N72" s="137">
        <f t="shared" ref="N72:N106" si="49">AE72*100/W72</f>
        <v>4.0762868939631408E-2</v>
      </c>
      <c r="O72" s="137">
        <f t="shared" ref="O72:O106" si="50">AF72*100/W72</f>
        <v>12.188097812949792</v>
      </c>
      <c r="P72" s="272">
        <f t="shared" ref="P72:P106" si="51">AK72</f>
        <v>1</v>
      </c>
      <c r="Q72" s="273">
        <f t="shared" ref="Q72:Q106" si="52">AE72</f>
        <v>1</v>
      </c>
      <c r="R72" s="273">
        <f t="shared" ref="R72:R106" si="53">AF72</f>
        <v>299</v>
      </c>
      <c r="T72">
        <v>514</v>
      </c>
      <c r="U72">
        <v>9298</v>
      </c>
      <c r="V72" t="s">
        <v>1236</v>
      </c>
      <c r="W72">
        <v>2453.2130000000002</v>
      </c>
      <c r="X72">
        <v>1082.8869999999999</v>
      </c>
      <c r="Y72">
        <v>2.2650000000000001</v>
      </c>
      <c r="Z72">
        <v>8.7270000000000003</v>
      </c>
      <c r="AA72">
        <v>146.13798800000001</v>
      </c>
      <c r="AB72">
        <v>2.7146680000000001</v>
      </c>
      <c r="AC72">
        <v>50.368834999999997</v>
      </c>
      <c r="AD72" s="1">
        <v>516</v>
      </c>
      <c r="AE72">
        <v>1</v>
      </c>
      <c r="AF72">
        <v>299</v>
      </c>
      <c r="AG72">
        <v>80</v>
      </c>
      <c r="AH72">
        <v>16.786963</v>
      </c>
      <c r="AI72">
        <v>596.70000000000005</v>
      </c>
      <c r="AJ72">
        <v>0</v>
      </c>
      <c r="AK72">
        <v>1</v>
      </c>
      <c r="AL72">
        <v>27</v>
      </c>
      <c r="AM72" t="s">
        <v>1237</v>
      </c>
      <c r="AN72" t="s">
        <v>1238</v>
      </c>
      <c r="AO72">
        <v>2453.2130000000002</v>
      </c>
      <c r="AR72" t="s">
        <v>160</v>
      </c>
      <c r="AS72" t="s">
        <v>239</v>
      </c>
      <c r="AT72" t="s">
        <v>996</v>
      </c>
      <c r="AU72" t="s">
        <v>709</v>
      </c>
      <c r="AV72" t="s">
        <v>49</v>
      </c>
      <c r="AW72">
        <v>1</v>
      </c>
      <c r="BB72">
        <v>0.98480000000000001</v>
      </c>
      <c r="BC72" t="s">
        <v>69</v>
      </c>
      <c r="BF72" t="s">
        <v>160</v>
      </c>
      <c r="BG72" t="s">
        <v>239</v>
      </c>
      <c r="BH72" t="s">
        <v>1236</v>
      </c>
      <c r="BI72">
        <v>9298</v>
      </c>
      <c r="BJ72">
        <v>1</v>
      </c>
      <c r="BK72" t="s">
        <v>996</v>
      </c>
      <c r="BL72" t="s">
        <v>757</v>
      </c>
      <c r="BM72">
        <v>0.98480000000000001</v>
      </c>
      <c r="BN72" t="s">
        <v>69</v>
      </c>
      <c r="BO72" t="s">
        <v>761</v>
      </c>
      <c r="BP72">
        <v>2453.2130000000002</v>
      </c>
      <c r="BQ72" t="s">
        <v>69</v>
      </c>
    </row>
    <row r="73" spans="1:69" ht="16.5">
      <c r="A73" s="143" t="str">
        <f t="shared" si="36"/>
        <v>삼환교통</v>
      </c>
      <c r="B73" s="144" t="str">
        <f t="shared" si="37"/>
        <v>김지회</v>
      </c>
      <c r="C73" s="145" t="str">
        <f t="shared" si="38"/>
        <v>A</v>
      </c>
      <c r="D73" s="146">
        <f t="shared" si="39"/>
        <v>0.96230000000000004</v>
      </c>
      <c r="E73" s="147">
        <f t="shared" si="40"/>
        <v>4676</v>
      </c>
      <c r="F73" s="148" t="str">
        <f t="shared" si="41"/>
        <v>4</v>
      </c>
      <c r="G73" s="149" t="str">
        <f t="shared" si="42"/>
        <v>72아1222</v>
      </c>
      <c r="H73" s="150">
        <f t="shared" si="43"/>
        <v>2</v>
      </c>
      <c r="I73" s="151">
        <f t="shared" si="44"/>
        <v>2300.953</v>
      </c>
      <c r="J73" s="152">
        <f t="shared" si="45"/>
        <v>3.0798659374564791E-2</v>
      </c>
      <c r="K73" s="152">
        <f t="shared" si="46"/>
        <v>0.30050543923335066</v>
      </c>
      <c r="L73" s="152">
        <f t="shared" si="47"/>
        <v>0.25293867367130057</v>
      </c>
      <c r="M73" s="153">
        <f t="shared" si="48"/>
        <v>8.0719999999999992</v>
      </c>
      <c r="N73" s="154">
        <f t="shared" si="49"/>
        <v>8.6920506416254484E-2</v>
      </c>
      <c r="O73" s="154">
        <f t="shared" si="50"/>
        <v>14.733025837555134</v>
      </c>
      <c r="P73" s="270">
        <f t="shared" si="51"/>
        <v>3</v>
      </c>
      <c r="Q73" s="271">
        <f t="shared" si="52"/>
        <v>2</v>
      </c>
      <c r="R73" s="271">
        <f t="shared" si="53"/>
        <v>339</v>
      </c>
      <c r="T73">
        <v>514</v>
      </c>
      <c r="U73">
        <v>4676</v>
      </c>
      <c r="V73" t="s">
        <v>1239</v>
      </c>
      <c r="W73">
        <v>2300.953</v>
      </c>
      <c r="X73">
        <v>827.79700000000003</v>
      </c>
      <c r="Y73">
        <v>2.78</v>
      </c>
      <c r="Z73">
        <v>8.0719999999999992</v>
      </c>
      <c r="AA73">
        <v>139.47967499999999</v>
      </c>
      <c r="AB73">
        <v>4.2957869999999998</v>
      </c>
      <c r="AC73">
        <v>41.914400999999998</v>
      </c>
      <c r="AD73" s="1">
        <v>582</v>
      </c>
      <c r="AE73">
        <v>2</v>
      </c>
      <c r="AF73">
        <v>339</v>
      </c>
      <c r="AG73">
        <v>74</v>
      </c>
      <c r="AH73">
        <v>16.496690000000001</v>
      </c>
      <c r="AI73">
        <v>44.4</v>
      </c>
      <c r="AJ73">
        <v>0</v>
      </c>
      <c r="AK73">
        <v>3</v>
      </c>
      <c r="AL73">
        <v>509</v>
      </c>
      <c r="AM73" t="s">
        <v>1240</v>
      </c>
      <c r="AN73" t="s">
        <v>1241</v>
      </c>
      <c r="AO73">
        <v>2095.1030000000001</v>
      </c>
      <c r="AR73" t="s">
        <v>160</v>
      </c>
      <c r="AS73" t="s">
        <v>236</v>
      </c>
      <c r="AT73" t="s">
        <v>891</v>
      </c>
      <c r="AU73" t="s">
        <v>776</v>
      </c>
      <c r="AV73" t="s">
        <v>49</v>
      </c>
      <c r="AW73">
        <v>2</v>
      </c>
      <c r="BB73">
        <v>0.96230000000000004</v>
      </c>
      <c r="BC73" t="s">
        <v>69</v>
      </c>
      <c r="BF73" t="s">
        <v>160</v>
      </c>
      <c r="BG73" t="s">
        <v>236</v>
      </c>
      <c r="BH73" t="s">
        <v>1239</v>
      </c>
      <c r="BI73">
        <v>4676</v>
      </c>
      <c r="BJ73">
        <v>2</v>
      </c>
      <c r="BK73" t="s">
        <v>891</v>
      </c>
      <c r="BL73" t="s">
        <v>1033</v>
      </c>
      <c r="BM73">
        <v>0.96230000000000004</v>
      </c>
      <c r="BN73" t="s">
        <v>69</v>
      </c>
      <c r="BO73" t="s">
        <v>761</v>
      </c>
      <c r="BP73">
        <v>2300.953</v>
      </c>
      <c r="BQ73" t="s">
        <v>69</v>
      </c>
    </row>
    <row r="74" spans="1:69" ht="16.5">
      <c r="A74" s="126" t="str">
        <f t="shared" si="36"/>
        <v>삼환교통</v>
      </c>
      <c r="B74" s="127" t="str">
        <f t="shared" si="37"/>
        <v>김진수</v>
      </c>
      <c r="C74" s="128" t="str">
        <f t="shared" si="38"/>
        <v>A</v>
      </c>
      <c r="D74" s="129">
        <f t="shared" si="39"/>
        <v>0.97550000000000003</v>
      </c>
      <c r="E74" s="130">
        <f t="shared" si="40"/>
        <v>3114</v>
      </c>
      <c r="F74" s="131" t="str">
        <f t="shared" si="41"/>
        <v>14</v>
      </c>
      <c r="G74" s="132" t="str">
        <f t="shared" si="42"/>
        <v>70바3186</v>
      </c>
      <c r="H74" s="133">
        <f t="shared" si="43"/>
        <v>2</v>
      </c>
      <c r="I74" s="134">
        <f t="shared" si="44"/>
        <v>2301.9859999999999</v>
      </c>
      <c r="J74" s="135">
        <f t="shared" si="45"/>
        <v>1.9487207907357054E-2</v>
      </c>
      <c r="K74" s="135">
        <f t="shared" si="46"/>
        <v>0.32555911791896402</v>
      </c>
      <c r="L74" s="135">
        <f t="shared" si="47"/>
        <v>0.142485662380223</v>
      </c>
      <c r="M74" s="136">
        <f t="shared" si="48"/>
        <v>6.5389999999999997</v>
      </c>
      <c r="N74" s="137">
        <f t="shared" si="49"/>
        <v>0.65161126088516619</v>
      </c>
      <c r="O74" s="137">
        <f t="shared" si="50"/>
        <v>4.2137528203907415</v>
      </c>
      <c r="P74" s="272">
        <f t="shared" si="51"/>
        <v>6</v>
      </c>
      <c r="Q74" s="273">
        <f t="shared" si="52"/>
        <v>15</v>
      </c>
      <c r="R74" s="273">
        <f t="shared" si="53"/>
        <v>97</v>
      </c>
      <c r="T74">
        <v>514</v>
      </c>
      <c r="U74">
        <v>3114</v>
      </c>
      <c r="V74" t="s">
        <v>779</v>
      </c>
      <c r="W74">
        <v>2301.9859999999999</v>
      </c>
      <c r="X74">
        <v>1130.8989999999999</v>
      </c>
      <c r="Y74">
        <v>2.036</v>
      </c>
      <c r="Z74">
        <v>6.5389999999999997</v>
      </c>
      <c r="AA74">
        <v>157.77883700000001</v>
      </c>
      <c r="AB74">
        <v>3.0746690000000001</v>
      </c>
      <c r="AC74">
        <v>51.366339000000004</v>
      </c>
      <c r="AD74" s="1">
        <v>328</v>
      </c>
      <c r="AE74">
        <v>15</v>
      </c>
      <c r="AF74">
        <v>97</v>
      </c>
      <c r="AG74">
        <v>72</v>
      </c>
      <c r="AH74">
        <v>14.589954000000001</v>
      </c>
      <c r="AI74">
        <v>11.2</v>
      </c>
      <c r="AJ74">
        <v>0</v>
      </c>
      <c r="AK74">
        <v>6</v>
      </c>
      <c r="AL74">
        <v>2184</v>
      </c>
      <c r="AM74" t="s">
        <v>1242</v>
      </c>
      <c r="AN74" t="s">
        <v>1243</v>
      </c>
      <c r="AO74">
        <v>2095.3629999999998</v>
      </c>
      <c r="AR74" t="s">
        <v>160</v>
      </c>
      <c r="AS74" t="s">
        <v>234</v>
      </c>
      <c r="AT74" t="s">
        <v>812</v>
      </c>
      <c r="AU74" t="s">
        <v>709</v>
      </c>
      <c r="AV74" t="s">
        <v>49</v>
      </c>
      <c r="AW74">
        <v>2</v>
      </c>
      <c r="BB74">
        <v>0.97550000000000003</v>
      </c>
      <c r="BC74" t="s">
        <v>69</v>
      </c>
      <c r="BF74" t="s">
        <v>160</v>
      </c>
      <c r="BG74" t="s">
        <v>234</v>
      </c>
      <c r="BH74" t="s">
        <v>779</v>
      </c>
      <c r="BI74">
        <v>3114</v>
      </c>
      <c r="BJ74">
        <v>2</v>
      </c>
      <c r="BK74" t="s">
        <v>812</v>
      </c>
      <c r="BL74" t="s">
        <v>820</v>
      </c>
      <c r="BM74">
        <v>0.97550000000000003</v>
      </c>
      <c r="BN74" t="s">
        <v>69</v>
      </c>
      <c r="BO74" t="s">
        <v>761</v>
      </c>
      <c r="BP74">
        <v>2301.9859999999999</v>
      </c>
      <c r="BQ74" t="s">
        <v>69</v>
      </c>
    </row>
    <row r="75" spans="1:69" ht="16.5">
      <c r="A75" s="143" t="str">
        <f t="shared" si="36"/>
        <v>삼환교통</v>
      </c>
      <c r="B75" s="144" t="str">
        <f t="shared" si="37"/>
        <v>김창호</v>
      </c>
      <c r="C75" s="145" t="str">
        <f t="shared" si="38"/>
        <v>B</v>
      </c>
      <c r="D75" s="146">
        <f t="shared" si="39"/>
        <v>0.93589999999999995</v>
      </c>
      <c r="E75" s="147">
        <f t="shared" si="40"/>
        <v>3287</v>
      </c>
      <c r="F75" s="148" t="str">
        <f t="shared" si="41"/>
        <v>23</v>
      </c>
      <c r="G75" s="149" t="str">
        <f t="shared" si="42"/>
        <v>72아1010</v>
      </c>
      <c r="H75" s="150">
        <f t="shared" si="43"/>
        <v>10</v>
      </c>
      <c r="I75" s="151">
        <f t="shared" si="44"/>
        <v>2385.2469999999998</v>
      </c>
      <c r="J75" s="152">
        <f t="shared" si="45"/>
        <v>2.0880394512716439E-2</v>
      </c>
      <c r="K75" s="152">
        <f t="shared" si="46"/>
        <v>0.36574631160140009</v>
      </c>
      <c r="L75" s="152">
        <f t="shared" si="47"/>
        <v>0.24945005695426933</v>
      </c>
      <c r="M75" s="153">
        <f t="shared" si="48"/>
        <v>10.355</v>
      </c>
      <c r="N75" s="154">
        <f t="shared" si="49"/>
        <v>0.41924379320045263</v>
      </c>
      <c r="O75" s="154">
        <f t="shared" si="50"/>
        <v>10.355321692051181</v>
      </c>
      <c r="P75" s="270">
        <f t="shared" si="51"/>
        <v>8</v>
      </c>
      <c r="Q75" s="271">
        <f t="shared" si="52"/>
        <v>10</v>
      </c>
      <c r="R75" s="271">
        <f t="shared" si="53"/>
        <v>247</v>
      </c>
      <c r="T75">
        <v>514</v>
      </c>
      <c r="U75">
        <v>3287</v>
      </c>
      <c r="V75" t="s">
        <v>1244</v>
      </c>
      <c r="W75">
        <v>2385.2469999999998</v>
      </c>
      <c r="X75">
        <v>1254.902</v>
      </c>
      <c r="Y75">
        <v>1.901</v>
      </c>
      <c r="Z75">
        <v>10.355</v>
      </c>
      <c r="AA75">
        <v>154.90076099999999</v>
      </c>
      <c r="AB75">
        <v>3.2343890000000002</v>
      </c>
      <c r="AC75">
        <v>56.654381999999998</v>
      </c>
      <c r="AD75" s="1">
        <v>595</v>
      </c>
      <c r="AE75">
        <v>10</v>
      </c>
      <c r="AF75">
        <v>247</v>
      </c>
      <c r="AG75">
        <v>74</v>
      </c>
      <c r="AH75">
        <v>15.398548999999999</v>
      </c>
      <c r="AI75">
        <v>200.9</v>
      </c>
      <c r="AJ75">
        <v>0</v>
      </c>
      <c r="AK75">
        <v>8</v>
      </c>
      <c r="AL75">
        <v>723</v>
      </c>
      <c r="AM75" t="s">
        <v>1245</v>
      </c>
      <c r="AN75" t="s">
        <v>1246</v>
      </c>
      <c r="AO75">
        <v>463.03800000000001</v>
      </c>
      <c r="AR75" t="s">
        <v>160</v>
      </c>
      <c r="AS75" t="s">
        <v>235</v>
      </c>
      <c r="AT75" t="s">
        <v>861</v>
      </c>
      <c r="AU75" t="s">
        <v>709</v>
      </c>
      <c r="AV75" t="s">
        <v>49</v>
      </c>
      <c r="AW75">
        <v>10</v>
      </c>
      <c r="BB75">
        <v>0.93589999999999995</v>
      </c>
      <c r="BC75" t="s">
        <v>71</v>
      </c>
      <c r="BF75" t="s">
        <v>160</v>
      </c>
      <c r="BG75" t="s">
        <v>235</v>
      </c>
      <c r="BH75" t="s">
        <v>1244</v>
      </c>
      <c r="BI75">
        <v>3287</v>
      </c>
      <c r="BJ75">
        <v>10</v>
      </c>
      <c r="BK75" t="s">
        <v>861</v>
      </c>
      <c r="BL75" t="s">
        <v>831</v>
      </c>
      <c r="BM75">
        <v>0.93589999999999995</v>
      </c>
      <c r="BN75" t="s">
        <v>71</v>
      </c>
      <c r="BO75" t="s">
        <v>758</v>
      </c>
      <c r="BP75">
        <v>2385.2469999999998</v>
      </c>
      <c r="BQ75" t="s">
        <v>71</v>
      </c>
    </row>
    <row r="76" spans="1:69" ht="16.5">
      <c r="A76" s="126" t="str">
        <f t="shared" si="36"/>
        <v>삼환교통</v>
      </c>
      <c r="B76" s="127" t="str">
        <f t="shared" si="37"/>
        <v>김태동</v>
      </c>
      <c r="C76" s="128" t="str">
        <f t="shared" si="38"/>
        <v>A</v>
      </c>
      <c r="D76" s="129">
        <f t="shared" si="39"/>
        <v>0.99639999999999995</v>
      </c>
      <c r="E76" s="130">
        <f t="shared" si="40"/>
        <v>2506</v>
      </c>
      <c r="F76" s="131" t="str">
        <f t="shared" si="41"/>
        <v>4</v>
      </c>
      <c r="G76" s="132" t="str">
        <f t="shared" si="42"/>
        <v>72아1212</v>
      </c>
      <c r="H76" s="133">
        <f t="shared" si="43"/>
        <v>14</v>
      </c>
      <c r="I76" s="134">
        <f t="shared" si="44"/>
        <v>2150.386</v>
      </c>
      <c r="J76" s="135">
        <f t="shared" si="45"/>
        <v>3.1344772360136497E-2</v>
      </c>
      <c r="K76" s="135">
        <f t="shared" si="46"/>
        <v>0.33706471526878012</v>
      </c>
      <c r="L76" s="135">
        <f t="shared" si="47"/>
        <v>0.23670168983615036</v>
      </c>
      <c r="M76" s="136">
        <f t="shared" si="48"/>
        <v>7.6040000000000001</v>
      </c>
      <c r="N76" s="137">
        <f t="shared" si="49"/>
        <v>9.3006557892396993E-2</v>
      </c>
      <c r="O76" s="137">
        <f t="shared" si="50"/>
        <v>4.9293475682970405</v>
      </c>
      <c r="P76" s="272">
        <f t="shared" si="51"/>
        <v>12</v>
      </c>
      <c r="Q76" s="273">
        <f t="shared" si="52"/>
        <v>2</v>
      </c>
      <c r="R76" s="273">
        <f t="shared" si="53"/>
        <v>106</v>
      </c>
      <c r="T76">
        <v>514</v>
      </c>
      <c r="U76">
        <v>2506</v>
      </c>
      <c r="V76" t="s">
        <v>1247</v>
      </c>
      <c r="W76">
        <v>2150.386</v>
      </c>
      <c r="X76">
        <v>747.27300000000002</v>
      </c>
      <c r="Y76">
        <v>2.8780000000000001</v>
      </c>
      <c r="Z76">
        <v>7.6040000000000001</v>
      </c>
      <c r="AA76">
        <v>139.85024200000001</v>
      </c>
      <c r="AB76">
        <v>4.3835740000000003</v>
      </c>
      <c r="AC76">
        <v>47.138582</v>
      </c>
      <c r="AD76" s="1">
        <v>509</v>
      </c>
      <c r="AE76">
        <v>2</v>
      </c>
      <c r="AF76">
        <v>106</v>
      </c>
      <c r="AG76">
        <v>62</v>
      </c>
      <c r="AH76">
        <v>15.376348</v>
      </c>
      <c r="AI76">
        <v>0</v>
      </c>
      <c r="AJ76">
        <v>0</v>
      </c>
      <c r="AK76">
        <v>12</v>
      </c>
      <c r="AL76">
        <v>3989</v>
      </c>
      <c r="AM76" t="s">
        <v>1248</v>
      </c>
      <c r="AN76" t="s">
        <v>1249</v>
      </c>
      <c r="AO76">
        <v>417.97300000000001</v>
      </c>
      <c r="AR76" t="s">
        <v>160</v>
      </c>
      <c r="AS76" t="s">
        <v>236</v>
      </c>
      <c r="AT76" t="s">
        <v>873</v>
      </c>
      <c r="AU76" t="s">
        <v>776</v>
      </c>
      <c r="AV76" t="s">
        <v>49</v>
      </c>
      <c r="AW76">
        <v>14</v>
      </c>
      <c r="BB76">
        <v>0.99639999999999995</v>
      </c>
      <c r="BC76" t="s">
        <v>69</v>
      </c>
      <c r="BF76" t="s">
        <v>160</v>
      </c>
      <c r="BG76" t="s">
        <v>236</v>
      </c>
      <c r="BH76" t="s">
        <v>1247</v>
      </c>
      <c r="BI76">
        <v>2506</v>
      </c>
      <c r="BJ76">
        <v>14</v>
      </c>
      <c r="BK76" t="s">
        <v>873</v>
      </c>
      <c r="BL76" t="s">
        <v>875</v>
      </c>
      <c r="BM76">
        <v>0.99639999999999995</v>
      </c>
      <c r="BN76" t="s">
        <v>69</v>
      </c>
      <c r="BO76" t="s">
        <v>761</v>
      </c>
      <c r="BP76">
        <v>2150.386</v>
      </c>
      <c r="BQ76" t="s">
        <v>69</v>
      </c>
    </row>
    <row r="77" spans="1:69" ht="16.5">
      <c r="A77" s="143" t="str">
        <f t="shared" si="36"/>
        <v>삼환교통</v>
      </c>
      <c r="B77" s="144" t="str">
        <f t="shared" si="37"/>
        <v>김태민</v>
      </c>
      <c r="C77" s="145" t="str">
        <f t="shared" si="38"/>
        <v>C</v>
      </c>
      <c r="D77" s="146">
        <f t="shared" si="39"/>
        <v>0.88759999999999994</v>
      </c>
      <c r="E77" s="147">
        <f t="shared" si="40"/>
        <v>6346</v>
      </c>
      <c r="F77" s="148" t="str">
        <f t="shared" si="41"/>
        <v>79</v>
      </c>
      <c r="G77" s="149" t="str">
        <f t="shared" si="42"/>
        <v>70바3108</v>
      </c>
      <c r="H77" s="150">
        <f t="shared" si="43"/>
        <v>2</v>
      </c>
      <c r="I77" s="151">
        <f t="shared" si="44"/>
        <v>3694.27</v>
      </c>
      <c r="J77" s="152">
        <f t="shared" si="45"/>
        <v>3.6710587665103676E-2</v>
      </c>
      <c r="K77" s="152">
        <f t="shared" si="46"/>
        <v>0.36117660123975787</v>
      </c>
      <c r="L77" s="152">
        <f t="shared" si="47"/>
        <v>0.2317101890224591</v>
      </c>
      <c r="M77" s="153">
        <f t="shared" si="48"/>
        <v>11.039</v>
      </c>
      <c r="N77" s="154">
        <f t="shared" si="49"/>
        <v>5.4137894631415683E-2</v>
      </c>
      <c r="O77" s="154">
        <f t="shared" si="50"/>
        <v>28.882566785860266</v>
      </c>
      <c r="P77" s="270">
        <f t="shared" si="51"/>
        <v>40</v>
      </c>
      <c r="Q77" s="271">
        <f t="shared" si="52"/>
        <v>2</v>
      </c>
      <c r="R77" s="271">
        <f t="shared" si="53"/>
        <v>1067</v>
      </c>
      <c r="T77">
        <v>514</v>
      </c>
      <c r="U77">
        <v>6346</v>
      </c>
      <c r="V77" t="s">
        <v>1250</v>
      </c>
      <c r="W77">
        <v>3694.27</v>
      </c>
      <c r="X77">
        <v>1731.4849999999999</v>
      </c>
      <c r="Y77">
        <v>2.1339999999999999</v>
      </c>
      <c r="Z77">
        <v>11.039</v>
      </c>
      <c r="AA77">
        <v>229.04215199999999</v>
      </c>
      <c r="AB77">
        <v>8.4082720000000002</v>
      </c>
      <c r="AC77">
        <v>82.724665999999999</v>
      </c>
      <c r="AD77" s="1">
        <v>856</v>
      </c>
      <c r="AE77">
        <v>2</v>
      </c>
      <c r="AF77">
        <v>1067</v>
      </c>
      <c r="AG77">
        <v>75</v>
      </c>
      <c r="AH77">
        <v>16.129214000000001</v>
      </c>
      <c r="AI77">
        <v>962.1</v>
      </c>
      <c r="AJ77">
        <v>0</v>
      </c>
      <c r="AK77">
        <v>40</v>
      </c>
      <c r="AL77">
        <v>8919</v>
      </c>
      <c r="AM77" t="s">
        <v>1251</v>
      </c>
      <c r="AN77" t="s">
        <v>1252</v>
      </c>
      <c r="AO77">
        <v>3559.9259999999999</v>
      </c>
      <c r="AR77" t="s">
        <v>160</v>
      </c>
      <c r="AS77" t="s">
        <v>239</v>
      </c>
      <c r="AT77" t="s">
        <v>984</v>
      </c>
      <c r="AU77" t="s">
        <v>709</v>
      </c>
      <c r="AV77" t="s">
        <v>49</v>
      </c>
      <c r="AW77">
        <v>2</v>
      </c>
      <c r="BB77">
        <v>0.88759999999999994</v>
      </c>
      <c r="BC77" t="s">
        <v>72</v>
      </c>
      <c r="BF77" t="s">
        <v>160</v>
      </c>
      <c r="BG77" t="s">
        <v>239</v>
      </c>
      <c r="BH77" t="s">
        <v>1250</v>
      </c>
      <c r="BI77">
        <v>6346</v>
      </c>
      <c r="BJ77">
        <v>2</v>
      </c>
      <c r="BK77" t="s">
        <v>984</v>
      </c>
      <c r="BL77" t="s">
        <v>990</v>
      </c>
      <c r="BM77">
        <v>0.88759999999999994</v>
      </c>
      <c r="BN77" t="s">
        <v>72</v>
      </c>
      <c r="BO77" t="s">
        <v>760</v>
      </c>
      <c r="BP77">
        <v>3694.27</v>
      </c>
      <c r="BQ77" t="s">
        <v>72</v>
      </c>
    </row>
    <row r="78" spans="1:69" ht="16.5">
      <c r="A78" s="126" t="str">
        <f t="shared" si="36"/>
        <v>삼환교통</v>
      </c>
      <c r="B78" s="127" t="str">
        <f t="shared" si="37"/>
        <v>김학재</v>
      </c>
      <c r="C78" s="128" t="str">
        <f t="shared" si="38"/>
        <v>B</v>
      </c>
      <c r="D78" s="129">
        <f t="shared" si="39"/>
        <v>0.92720000000000002</v>
      </c>
      <c r="E78" s="130">
        <f t="shared" si="40"/>
        <v>9095</v>
      </c>
      <c r="F78" s="131" t="str">
        <f t="shared" si="41"/>
        <v>급행99</v>
      </c>
      <c r="G78" s="132" t="str">
        <f t="shared" si="42"/>
        <v>70바3124</v>
      </c>
      <c r="H78" s="133">
        <f t="shared" si="43"/>
        <v>1</v>
      </c>
      <c r="I78" s="134">
        <f t="shared" si="44"/>
        <v>2653.3960000000002</v>
      </c>
      <c r="J78" s="135">
        <f t="shared" si="45"/>
        <v>3.1750122556143727E-2</v>
      </c>
      <c r="K78" s="135">
        <f t="shared" si="46"/>
        <v>0.30616986411668912</v>
      </c>
      <c r="L78" s="135">
        <f t="shared" si="47"/>
        <v>0.21067341625599795</v>
      </c>
      <c r="M78" s="136">
        <f t="shared" si="48"/>
        <v>11.337</v>
      </c>
      <c r="N78" s="137">
        <f t="shared" si="49"/>
        <v>3.7687552103040776E-2</v>
      </c>
      <c r="O78" s="137">
        <f t="shared" si="50"/>
        <v>18.693025843108227</v>
      </c>
      <c r="P78" s="272">
        <f t="shared" si="51"/>
        <v>13</v>
      </c>
      <c r="Q78" s="273">
        <f t="shared" si="52"/>
        <v>1</v>
      </c>
      <c r="R78" s="273">
        <f t="shared" si="53"/>
        <v>496</v>
      </c>
      <c r="T78">
        <v>514</v>
      </c>
      <c r="U78">
        <v>9095</v>
      </c>
      <c r="V78" t="s">
        <v>1253</v>
      </c>
      <c r="W78">
        <v>2653.3960000000002</v>
      </c>
      <c r="X78">
        <v>986.79600000000005</v>
      </c>
      <c r="Y78">
        <v>2.6890000000000001</v>
      </c>
      <c r="Z78">
        <v>11.337</v>
      </c>
      <c r="AA78">
        <v>144.06662499999999</v>
      </c>
      <c r="AB78">
        <v>4.5741329999999998</v>
      </c>
      <c r="AC78">
        <v>44.108859000000002</v>
      </c>
      <c r="AD78" s="1">
        <v>559</v>
      </c>
      <c r="AE78">
        <v>1</v>
      </c>
      <c r="AF78">
        <v>496</v>
      </c>
      <c r="AG78">
        <v>68</v>
      </c>
      <c r="AH78">
        <v>18.417839000000001</v>
      </c>
      <c r="AI78">
        <v>365.9</v>
      </c>
      <c r="AJ78">
        <v>0</v>
      </c>
      <c r="AK78">
        <v>13</v>
      </c>
      <c r="AL78">
        <v>535</v>
      </c>
      <c r="AM78" t="s">
        <v>1254</v>
      </c>
      <c r="AN78" t="s">
        <v>1255</v>
      </c>
      <c r="AO78">
        <v>2653.3960000000002</v>
      </c>
      <c r="AR78" t="s">
        <v>160</v>
      </c>
      <c r="AS78" t="s">
        <v>240</v>
      </c>
      <c r="AT78" t="s">
        <v>1015</v>
      </c>
      <c r="AU78" t="s">
        <v>709</v>
      </c>
      <c r="AV78" t="s">
        <v>49</v>
      </c>
      <c r="AW78">
        <v>1</v>
      </c>
      <c r="BB78">
        <v>0.92720000000000002</v>
      </c>
      <c r="BC78" t="s">
        <v>71</v>
      </c>
      <c r="BF78" t="s">
        <v>160</v>
      </c>
      <c r="BG78" t="s">
        <v>240</v>
      </c>
      <c r="BH78" t="s">
        <v>1253</v>
      </c>
      <c r="BI78">
        <v>9095</v>
      </c>
      <c r="BJ78">
        <v>1</v>
      </c>
      <c r="BK78" t="s">
        <v>1015</v>
      </c>
      <c r="BL78" t="s">
        <v>757</v>
      </c>
      <c r="BM78">
        <v>0.92720000000000002</v>
      </c>
      <c r="BN78" t="s">
        <v>71</v>
      </c>
      <c r="BO78" t="s">
        <v>758</v>
      </c>
      <c r="BP78">
        <v>2653.3960000000002</v>
      </c>
      <c r="BQ78" t="s">
        <v>71</v>
      </c>
    </row>
    <row r="79" spans="1:69" ht="16.5">
      <c r="A79" s="143" t="str">
        <f t="shared" si="36"/>
        <v>삼환교통</v>
      </c>
      <c r="B79" s="144" t="str">
        <f t="shared" si="37"/>
        <v>김학준</v>
      </c>
      <c r="C79" s="145" t="str">
        <f t="shared" si="38"/>
        <v>S</v>
      </c>
      <c r="D79" s="146">
        <f t="shared" si="39"/>
        <v>1.0632999999999999</v>
      </c>
      <c r="E79" s="147">
        <f t="shared" si="40"/>
        <v>18</v>
      </c>
      <c r="F79" s="148" t="str">
        <f t="shared" si="41"/>
        <v>62</v>
      </c>
      <c r="G79" s="149" t="str">
        <f t="shared" si="42"/>
        <v>70바3181</v>
      </c>
      <c r="H79" s="150">
        <f t="shared" si="43"/>
        <v>1</v>
      </c>
      <c r="I79" s="151">
        <f t="shared" si="44"/>
        <v>2117.9949999999999</v>
      </c>
      <c r="J79" s="152">
        <f t="shared" si="45"/>
        <v>3.2141533476206109E-2</v>
      </c>
      <c r="K79" s="152">
        <f t="shared" si="46"/>
        <v>0.30202002911697379</v>
      </c>
      <c r="L79" s="152">
        <f t="shared" si="47"/>
        <v>3.4938703821302694E-2</v>
      </c>
      <c r="M79" s="153">
        <f t="shared" si="48"/>
        <v>5.8659999999999997</v>
      </c>
      <c r="N79" s="154">
        <f t="shared" si="49"/>
        <v>0</v>
      </c>
      <c r="O79" s="154">
        <f t="shared" si="50"/>
        <v>5.6657357548058425</v>
      </c>
      <c r="P79" s="270">
        <f t="shared" si="51"/>
        <v>13</v>
      </c>
      <c r="Q79" s="271">
        <f t="shared" si="52"/>
        <v>0</v>
      </c>
      <c r="R79" s="271">
        <f t="shared" si="53"/>
        <v>120</v>
      </c>
      <c r="T79">
        <v>514</v>
      </c>
      <c r="U79">
        <v>18</v>
      </c>
      <c r="V79" t="s">
        <v>1256</v>
      </c>
      <c r="W79">
        <v>2117.9949999999999</v>
      </c>
      <c r="X79">
        <v>829.82600000000002</v>
      </c>
      <c r="Y79">
        <v>2.552</v>
      </c>
      <c r="Z79">
        <v>5.8659999999999997</v>
      </c>
      <c r="AA79">
        <v>155.525778</v>
      </c>
      <c r="AB79">
        <v>4.998837</v>
      </c>
      <c r="AC79">
        <v>46.971899999999998</v>
      </c>
      <c r="AD79" s="1">
        <v>74</v>
      </c>
      <c r="AE79">
        <v>0</v>
      </c>
      <c r="AF79">
        <v>120</v>
      </c>
      <c r="AG79">
        <v>84</v>
      </c>
      <c r="AH79">
        <v>13.618289000000001</v>
      </c>
      <c r="AI79">
        <v>157</v>
      </c>
      <c r="AJ79">
        <v>19.5</v>
      </c>
      <c r="AK79">
        <v>13</v>
      </c>
      <c r="AL79">
        <v>2864</v>
      </c>
      <c r="AM79" t="s">
        <v>1257</v>
      </c>
      <c r="AN79" t="s">
        <v>1258</v>
      </c>
      <c r="AO79">
        <v>2117.9949999999999</v>
      </c>
      <c r="AR79" t="s">
        <v>160</v>
      </c>
      <c r="AS79" t="s">
        <v>238</v>
      </c>
      <c r="AT79" t="s">
        <v>965</v>
      </c>
      <c r="AU79" t="s">
        <v>709</v>
      </c>
      <c r="AV79" t="s">
        <v>49</v>
      </c>
      <c r="AW79">
        <v>1</v>
      </c>
      <c r="BB79">
        <v>1.0632999999999999</v>
      </c>
      <c r="BC79" t="s">
        <v>74</v>
      </c>
      <c r="BF79" t="s">
        <v>160</v>
      </c>
      <c r="BG79" t="s">
        <v>238</v>
      </c>
      <c r="BH79" t="s">
        <v>1256</v>
      </c>
      <c r="BI79">
        <v>18</v>
      </c>
      <c r="BJ79">
        <v>1</v>
      </c>
      <c r="BK79" t="s">
        <v>965</v>
      </c>
      <c r="BL79" t="s">
        <v>757</v>
      </c>
      <c r="BM79">
        <v>1.0632999999999999</v>
      </c>
      <c r="BN79" t="s">
        <v>74</v>
      </c>
      <c r="BO79" t="s">
        <v>759</v>
      </c>
      <c r="BP79">
        <v>2117.9949999999999</v>
      </c>
      <c r="BQ79" t="s">
        <v>74</v>
      </c>
    </row>
    <row r="80" spans="1:69" ht="16.5">
      <c r="A80" s="126" t="str">
        <f t="shared" si="36"/>
        <v>삼환교통</v>
      </c>
      <c r="B80" s="127" t="str">
        <f t="shared" si="37"/>
        <v>김한성</v>
      </c>
      <c r="C80" s="128" t="str">
        <f t="shared" si="38"/>
        <v>B</v>
      </c>
      <c r="D80" s="129">
        <f t="shared" si="39"/>
        <v>0.94020000000000004</v>
      </c>
      <c r="E80" s="130">
        <f t="shared" si="40"/>
        <v>7764</v>
      </c>
      <c r="F80" s="131" t="str">
        <f t="shared" si="41"/>
        <v>4</v>
      </c>
      <c r="G80" s="132" t="str">
        <f t="shared" si="42"/>
        <v>72아1224</v>
      </c>
      <c r="H80" s="133">
        <f t="shared" si="43"/>
        <v>2</v>
      </c>
      <c r="I80" s="134">
        <f t="shared" si="44"/>
        <v>1563.4079999999999</v>
      </c>
      <c r="J80" s="135">
        <f t="shared" si="45"/>
        <v>4.0511675446899771E-2</v>
      </c>
      <c r="K80" s="135">
        <f t="shared" si="46"/>
        <v>0.31735004623142732</v>
      </c>
      <c r="L80" s="135">
        <f t="shared" si="47"/>
        <v>0.24945503668907926</v>
      </c>
      <c r="M80" s="136">
        <f t="shared" si="48"/>
        <v>7.2990000000000004</v>
      </c>
      <c r="N80" s="137">
        <f t="shared" si="49"/>
        <v>0.44773980944193714</v>
      </c>
      <c r="O80" s="137">
        <f t="shared" si="50"/>
        <v>3.0062530062530066</v>
      </c>
      <c r="P80" s="272">
        <f t="shared" si="51"/>
        <v>7</v>
      </c>
      <c r="Q80" s="273">
        <f t="shared" si="52"/>
        <v>7</v>
      </c>
      <c r="R80" s="273">
        <f t="shared" si="53"/>
        <v>47</v>
      </c>
      <c r="T80">
        <v>514</v>
      </c>
      <c r="U80">
        <v>7764</v>
      </c>
      <c r="V80" t="s">
        <v>1259</v>
      </c>
      <c r="W80">
        <v>1563.4079999999999</v>
      </c>
      <c r="X80">
        <v>573.428</v>
      </c>
      <c r="Y80">
        <v>2.726</v>
      </c>
      <c r="Z80">
        <v>7.2990000000000004</v>
      </c>
      <c r="AA80">
        <v>103.52914199999999</v>
      </c>
      <c r="AB80">
        <v>4.1941389999999998</v>
      </c>
      <c r="AC80">
        <v>32.854978000000003</v>
      </c>
      <c r="AD80" s="1">
        <v>390</v>
      </c>
      <c r="AE80">
        <v>7</v>
      </c>
      <c r="AF80">
        <v>47</v>
      </c>
      <c r="AG80">
        <v>60</v>
      </c>
      <c r="AH80">
        <v>15.101139</v>
      </c>
      <c r="AI80">
        <v>0</v>
      </c>
      <c r="AJ80">
        <v>0</v>
      </c>
      <c r="AK80">
        <v>7</v>
      </c>
      <c r="AL80">
        <v>7612</v>
      </c>
      <c r="AM80" t="s">
        <v>1260</v>
      </c>
      <c r="AN80" t="s">
        <v>1261</v>
      </c>
      <c r="AO80">
        <v>1424.8579999999999</v>
      </c>
      <c r="AR80" t="s">
        <v>160</v>
      </c>
      <c r="AS80" t="s">
        <v>236</v>
      </c>
      <c r="AT80" t="s">
        <v>895</v>
      </c>
      <c r="AU80" t="s">
        <v>776</v>
      </c>
      <c r="AV80" t="s">
        <v>49</v>
      </c>
      <c r="AW80">
        <v>2</v>
      </c>
      <c r="BB80">
        <v>0.94020000000000004</v>
      </c>
      <c r="BC80" t="s">
        <v>71</v>
      </c>
      <c r="BF80" t="s">
        <v>160</v>
      </c>
      <c r="BG80" t="s">
        <v>236</v>
      </c>
      <c r="BH80" t="s">
        <v>1259</v>
      </c>
      <c r="BI80">
        <v>7764</v>
      </c>
      <c r="BJ80">
        <v>2</v>
      </c>
      <c r="BK80" t="s">
        <v>895</v>
      </c>
      <c r="BL80" t="s">
        <v>885</v>
      </c>
      <c r="BM80">
        <v>0.94020000000000004</v>
      </c>
      <c r="BN80" t="s">
        <v>71</v>
      </c>
      <c r="BO80" t="s">
        <v>758</v>
      </c>
      <c r="BP80">
        <v>1563.4079999999999</v>
      </c>
      <c r="BQ80" t="s">
        <v>71</v>
      </c>
    </row>
    <row r="81" spans="1:69" ht="16.5">
      <c r="A81" s="143" t="str">
        <f t="shared" si="36"/>
        <v>삼환교통</v>
      </c>
      <c r="B81" s="144" t="str">
        <f t="shared" si="37"/>
        <v>김행덕</v>
      </c>
      <c r="C81" s="145" t="str">
        <f t="shared" si="38"/>
        <v>D</v>
      </c>
      <c r="D81" s="146">
        <f t="shared" si="39"/>
        <v>0.81479999999999997</v>
      </c>
      <c r="E81" s="147">
        <f t="shared" si="40"/>
        <v>1749</v>
      </c>
      <c r="F81" s="148" t="str">
        <f t="shared" si="41"/>
        <v>79</v>
      </c>
      <c r="G81" s="149" t="str">
        <f t="shared" si="42"/>
        <v>70바3103</v>
      </c>
      <c r="H81" s="150">
        <f t="shared" si="43"/>
        <v>1</v>
      </c>
      <c r="I81" s="151">
        <f t="shared" si="44"/>
        <v>2245.8220000000001</v>
      </c>
      <c r="J81" s="152">
        <f t="shared" si="45"/>
        <v>2.7781352619860793E-2</v>
      </c>
      <c r="K81" s="152">
        <f t="shared" si="46"/>
        <v>0.36702570365644605</v>
      </c>
      <c r="L81" s="152">
        <f t="shared" si="47"/>
        <v>0.26315531685057852</v>
      </c>
      <c r="M81" s="153">
        <f t="shared" si="48"/>
        <v>14.217000000000001</v>
      </c>
      <c r="N81" s="154">
        <f t="shared" si="49"/>
        <v>0</v>
      </c>
      <c r="O81" s="154">
        <f t="shared" si="50"/>
        <v>11.087254466293411</v>
      </c>
      <c r="P81" s="270">
        <f t="shared" si="51"/>
        <v>38</v>
      </c>
      <c r="Q81" s="271">
        <f t="shared" si="52"/>
        <v>0</v>
      </c>
      <c r="R81" s="271">
        <f t="shared" si="53"/>
        <v>249</v>
      </c>
      <c r="T81">
        <v>514</v>
      </c>
      <c r="U81">
        <v>1749</v>
      </c>
      <c r="V81" t="s">
        <v>1262</v>
      </c>
      <c r="W81">
        <v>2245.8220000000001</v>
      </c>
      <c r="X81">
        <v>1312.952</v>
      </c>
      <c r="Y81">
        <v>1.7110000000000001</v>
      </c>
      <c r="Z81">
        <v>14.217000000000001</v>
      </c>
      <c r="AA81">
        <v>141.28052199999999</v>
      </c>
      <c r="AB81">
        <v>3.9249640000000001</v>
      </c>
      <c r="AC81">
        <v>51.853583</v>
      </c>
      <c r="AD81" s="1">
        <v>591</v>
      </c>
      <c r="AE81">
        <v>0</v>
      </c>
      <c r="AF81">
        <v>249</v>
      </c>
      <c r="AG81">
        <v>79</v>
      </c>
      <c r="AH81">
        <v>15.896189</v>
      </c>
      <c r="AI81">
        <v>3246.2</v>
      </c>
      <c r="AJ81">
        <v>0</v>
      </c>
      <c r="AK81">
        <v>38</v>
      </c>
      <c r="AL81">
        <v>11987</v>
      </c>
      <c r="AM81" t="s">
        <v>1263</v>
      </c>
      <c r="AN81" t="s">
        <v>1264</v>
      </c>
      <c r="AO81">
        <v>2245.8220000000001</v>
      </c>
      <c r="AR81" t="s">
        <v>160</v>
      </c>
      <c r="AS81" t="s">
        <v>239</v>
      </c>
      <c r="AT81" t="s">
        <v>982</v>
      </c>
      <c r="AU81" t="s">
        <v>788</v>
      </c>
      <c r="AV81" t="s">
        <v>49</v>
      </c>
      <c r="AW81">
        <v>1</v>
      </c>
      <c r="BB81">
        <v>0.81479999999999997</v>
      </c>
      <c r="BC81" t="s">
        <v>70</v>
      </c>
      <c r="BF81" t="s">
        <v>160</v>
      </c>
      <c r="BG81" t="s">
        <v>239</v>
      </c>
      <c r="BH81" t="s">
        <v>1262</v>
      </c>
      <c r="BI81">
        <v>1749</v>
      </c>
      <c r="BJ81">
        <v>1</v>
      </c>
      <c r="BK81" t="s">
        <v>982</v>
      </c>
      <c r="BL81" t="s">
        <v>757</v>
      </c>
      <c r="BM81">
        <v>0.81479999999999997</v>
      </c>
      <c r="BN81" t="s">
        <v>70</v>
      </c>
      <c r="BO81" t="s">
        <v>762</v>
      </c>
      <c r="BP81">
        <v>2245.8220000000001</v>
      </c>
      <c r="BQ81" t="s">
        <v>70</v>
      </c>
    </row>
    <row r="82" spans="1:69" ht="16.5">
      <c r="A82" s="126" t="str">
        <f t="shared" si="36"/>
        <v>삼환교통</v>
      </c>
      <c r="B82" s="127" t="str">
        <f t="shared" si="37"/>
        <v>김현균</v>
      </c>
      <c r="C82" s="128" t="str">
        <f t="shared" si="38"/>
        <v>B</v>
      </c>
      <c r="D82" s="129">
        <f t="shared" si="39"/>
        <v>0.93140000000000001</v>
      </c>
      <c r="E82" s="130">
        <f t="shared" si="40"/>
        <v>6454</v>
      </c>
      <c r="F82" s="131" t="str">
        <f t="shared" si="41"/>
        <v>4</v>
      </c>
      <c r="G82" s="132" t="str">
        <f t="shared" si="42"/>
        <v>72아1217</v>
      </c>
      <c r="H82" s="133">
        <f t="shared" si="43"/>
        <v>1</v>
      </c>
      <c r="I82" s="134">
        <f t="shared" si="44"/>
        <v>2394.018</v>
      </c>
      <c r="J82" s="135">
        <f t="shared" si="45"/>
        <v>6.8351588495789303E-2</v>
      </c>
      <c r="K82" s="135">
        <f t="shared" si="46"/>
        <v>0.32210715843763665</v>
      </c>
      <c r="L82" s="135">
        <f t="shared" si="47"/>
        <v>0.25856113028389927</v>
      </c>
      <c r="M82" s="136">
        <f t="shared" si="48"/>
        <v>9.66</v>
      </c>
      <c r="N82" s="137">
        <f t="shared" si="49"/>
        <v>0.29239546235659047</v>
      </c>
      <c r="O82" s="137">
        <f t="shared" si="50"/>
        <v>22.263825919437529</v>
      </c>
      <c r="P82" s="272">
        <f t="shared" si="51"/>
        <v>20</v>
      </c>
      <c r="Q82" s="273">
        <f t="shared" si="52"/>
        <v>7</v>
      </c>
      <c r="R82" s="273">
        <f t="shared" si="53"/>
        <v>533</v>
      </c>
      <c r="T82">
        <v>514</v>
      </c>
      <c r="U82">
        <v>6454</v>
      </c>
      <c r="V82" t="s">
        <v>1265</v>
      </c>
      <c r="W82">
        <v>2394.018</v>
      </c>
      <c r="X82">
        <v>893.096</v>
      </c>
      <c r="Y82">
        <v>2.681</v>
      </c>
      <c r="Z82">
        <v>9.66</v>
      </c>
      <c r="AA82">
        <v>158.19689399999999</v>
      </c>
      <c r="AB82">
        <v>10.813008999999999</v>
      </c>
      <c r="AC82">
        <v>50.956352000000003</v>
      </c>
      <c r="AD82" s="1">
        <v>619</v>
      </c>
      <c r="AE82">
        <v>7</v>
      </c>
      <c r="AF82">
        <v>533</v>
      </c>
      <c r="AG82">
        <v>78</v>
      </c>
      <c r="AH82">
        <v>15.133153999999999</v>
      </c>
      <c r="AI82">
        <v>31.9</v>
      </c>
      <c r="AJ82">
        <v>0</v>
      </c>
      <c r="AK82">
        <v>20</v>
      </c>
      <c r="AL82">
        <v>5645</v>
      </c>
      <c r="AM82" t="s">
        <v>1266</v>
      </c>
      <c r="AN82" t="s">
        <v>1267</v>
      </c>
      <c r="AO82">
        <v>2229.8879999999999</v>
      </c>
      <c r="AR82" t="s">
        <v>160</v>
      </c>
      <c r="AS82" t="s">
        <v>236</v>
      </c>
      <c r="AT82" t="s">
        <v>881</v>
      </c>
      <c r="AU82" t="s">
        <v>776</v>
      </c>
      <c r="AV82" t="s">
        <v>49</v>
      </c>
      <c r="AW82">
        <v>1</v>
      </c>
      <c r="BB82">
        <v>0.93140000000000001</v>
      </c>
      <c r="BC82" t="s">
        <v>71</v>
      </c>
      <c r="BF82" t="s">
        <v>160</v>
      </c>
      <c r="BG82" t="s">
        <v>236</v>
      </c>
      <c r="BH82" t="s">
        <v>1265</v>
      </c>
      <c r="BI82">
        <v>6454</v>
      </c>
      <c r="BJ82">
        <v>1</v>
      </c>
      <c r="BK82" t="s">
        <v>881</v>
      </c>
      <c r="BL82" t="s">
        <v>757</v>
      </c>
      <c r="BM82">
        <v>0.93140000000000001</v>
      </c>
      <c r="BN82" t="s">
        <v>71</v>
      </c>
      <c r="BO82" t="s">
        <v>758</v>
      </c>
      <c r="BP82">
        <v>2394.018</v>
      </c>
      <c r="BQ82" t="s">
        <v>71</v>
      </c>
    </row>
    <row r="83" spans="1:69" ht="16.5">
      <c r="A83" s="143" t="str">
        <f t="shared" si="36"/>
        <v>삼환교통</v>
      </c>
      <c r="B83" s="144" t="str">
        <f t="shared" si="37"/>
        <v>김현호</v>
      </c>
      <c r="C83" s="145" t="str">
        <f t="shared" si="38"/>
        <v>B</v>
      </c>
      <c r="D83" s="146">
        <f t="shared" si="39"/>
        <v>0.9083</v>
      </c>
      <c r="E83" s="147">
        <f t="shared" si="40"/>
        <v>6354</v>
      </c>
      <c r="F83" s="148" t="str">
        <f t="shared" si="41"/>
        <v>23</v>
      </c>
      <c r="G83" s="149" t="str">
        <f t="shared" si="42"/>
        <v>70바3122</v>
      </c>
      <c r="H83" s="150">
        <f t="shared" si="43"/>
        <v>7</v>
      </c>
      <c r="I83" s="151">
        <f t="shared" si="44"/>
        <v>1719.1980000000001</v>
      </c>
      <c r="J83" s="152">
        <f t="shared" si="45"/>
        <v>4.2571448758040788E-2</v>
      </c>
      <c r="K83" s="152">
        <f t="shared" si="46"/>
        <v>0.40630248677932673</v>
      </c>
      <c r="L83" s="152">
        <f t="shared" si="47"/>
        <v>0.17333663719943834</v>
      </c>
      <c r="M83" s="153">
        <f t="shared" si="48"/>
        <v>12.021000000000001</v>
      </c>
      <c r="N83" s="154">
        <f t="shared" si="49"/>
        <v>5.8166656778335012E-2</v>
      </c>
      <c r="O83" s="154">
        <f t="shared" si="50"/>
        <v>15.181497419145439</v>
      </c>
      <c r="P83" s="270">
        <f t="shared" si="51"/>
        <v>28</v>
      </c>
      <c r="Q83" s="271">
        <f t="shared" si="52"/>
        <v>1</v>
      </c>
      <c r="R83" s="271">
        <f t="shared" si="53"/>
        <v>261</v>
      </c>
      <c r="T83">
        <v>514</v>
      </c>
      <c r="U83">
        <v>6354</v>
      </c>
      <c r="V83" t="s">
        <v>1268</v>
      </c>
      <c r="W83">
        <v>1719.1980000000001</v>
      </c>
      <c r="X83">
        <v>995.38900000000001</v>
      </c>
      <c r="Y83">
        <v>1.7270000000000001</v>
      </c>
      <c r="Z83">
        <v>12.021000000000001</v>
      </c>
      <c r="AA83">
        <v>125.415511</v>
      </c>
      <c r="AB83">
        <v>5.3391200000000003</v>
      </c>
      <c r="AC83">
        <v>50.956634000000001</v>
      </c>
      <c r="AD83" s="1">
        <v>298</v>
      </c>
      <c r="AE83">
        <v>1</v>
      </c>
      <c r="AF83">
        <v>261</v>
      </c>
      <c r="AG83">
        <v>79</v>
      </c>
      <c r="AH83">
        <v>13.708017</v>
      </c>
      <c r="AI83">
        <v>211.7</v>
      </c>
      <c r="AJ83">
        <v>0</v>
      </c>
      <c r="AK83">
        <v>28</v>
      </c>
      <c r="AL83">
        <v>21073</v>
      </c>
      <c r="AM83" t="s">
        <v>1269</v>
      </c>
      <c r="AN83" t="s">
        <v>1270</v>
      </c>
      <c r="AO83">
        <v>429.04899999999998</v>
      </c>
      <c r="AR83" t="s">
        <v>160</v>
      </c>
      <c r="AS83" t="s">
        <v>235</v>
      </c>
      <c r="AT83" t="s">
        <v>833</v>
      </c>
      <c r="AU83" t="s">
        <v>788</v>
      </c>
      <c r="AV83" t="s">
        <v>49</v>
      </c>
      <c r="AW83">
        <v>7</v>
      </c>
      <c r="BB83">
        <v>0.9083</v>
      </c>
      <c r="BC83" t="s">
        <v>71</v>
      </c>
      <c r="BF83" t="s">
        <v>160</v>
      </c>
      <c r="BG83" t="s">
        <v>235</v>
      </c>
      <c r="BH83" t="s">
        <v>1268</v>
      </c>
      <c r="BI83">
        <v>6354</v>
      </c>
      <c r="BJ83">
        <v>7</v>
      </c>
      <c r="BK83" t="s">
        <v>833</v>
      </c>
      <c r="BL83" t="s">
        <v>855</v>
      </c>
      <c r="BM83">
        <v>0.9083</v>
      </c>
      <c r="BN83" t="s">
        <v>71</v>
      </c>
      <c r="BO83" t="s">
        <v>758</v>
      </c>
      <c r="BP83">
        <v>1719.1980000000001</v>
      </c>
      <c r="BQ83" t="s">
        <v>71</v>
      </c>
    </row>
    <row r="84" spans="1:69" ht="16.5">
      <c r="A84" s="126" t="str">
        <f t="shared" si="36"/>
        <v>삼환교통</v>
      </c>
      <c r="B84" s="127" t="str">
        <f t="shared" si="37"/>
        <v>김형균</v>
      </c>
      <c r="C84" s="128" t="str">
        <f t="shared" si="38"/>
        <v>F</v>
      </c>
      <c r="D84" s="129">
        <f t="shared" si="39"/>
        <v>0.7611</v>
      </c>
      <c r="E84" s="130">
        <f t="shared" si="40"/>
        <v>9876</v>
      </c>
      <c r="F84" s="131" t="str">
        <f t="shared" si="41"/>
        <v>79</v>
      </c>
      <c r="G84" s="132" t="str">
        <f t="shared" si="42"/>
        <v>70바3170</v>
      </c>
      <c r="H84" s="133">
        <f t="shared" si="43"/>
        <v>2</v>
      </c>
      <c r="I84" s="134">
        <f t="shared" si="44"/>
        <v>2505.616</v>
      </c>
      <c r="J84" s="135">
        <f t="shared" si="45"/>
        <v>3.3039797793067267E-2</v>
      </c>
      <c r="K84" s="135">
        <f t="shared" si="46"/>
        <v>0.36607478662386983</v>
      </c>
      <c r="L84" s="135">
        <f t="shared" si="47"/>
        <v>0.13489696745231511</v>
      </c>
      <c r="M84" s="136">
        <f t="shared" si="48"/>
        <v>11.19</v>
      </c>
      <c r="N84" s="137">
        <f t="shared" si="49"/>
        <v>0.35919310860083908</v>
      </c>
      <c r="O84" s="137">
        <f t="shared" si="50"/>
        <v>11.973103620027969</v>
      </c>
      <c r="P84" s="272">
        <f t="shared" si="51"/>
        <v>16</v>
      </c>
      <c r="Q84" s="273">
        <f t="shared" si="52"/>
        <v>9</v>
      </c>
      <c r="R84" s="273">
        <f t="shared" si="53"/>
        <v>300</v>
      </c>
      <c r="T84">
        <v>514</v>
      </c>
      <c r="U84">
        <v>9876</v>
      </c>
      <c r="V84" t="s">
        <v>1271</v>
      </c>
      <c r="W84">
        <v>2505.616</v>
      </c>
      <c r="X84">
        <v>1323.48</v>
      </c>
      <c r="Y84">
        <v>1.893</v>
      </c>
      <c r="Z84">
        <v>11.19</v>
      </c>
      <c r="AA84">
        <v>153.56743499999999</v>
      </c>
      <c r="AB84">
        <v>5.0738370000000002</v>
      </c>
      <c r="AC84">
        <v>56.217165999999999</v>
      </c>
      <c r="AD84" s="1">
        <v>338</v>
      </c>
      <c r="AE84">
        <v>9</v>
      </c>
      <c r="AF84">
        <v>300</v>
      </c>
      <c r="AG84">
        <v>76</v>
      </c>
      <c r="AH84">
        <v>16.316063</v>
      </c>
      <c r="AI84">
        <v>589.5</v>
      </c>
      <c r="AJ84">
        <v>0</v>
      </c>
      <c r="AK84">
        <v>16</v>
      </c>
      <c r="AL84">
        <v>6761</v>
      </c>
      <c r="AM84" t="s">
        <v>1272</v>
      </c>
      <c r="AN84" t="s">
        <v>1273</v>
      </c>
      <c r="AO84">
        <v>2388.5529999999999</v>
      </c>
      <c r="AR84" t="s">
        <v>160</v>
      </c>
      <c r="AS84" t="s">
        <v>239</v>
      </c>
      <c r="AT84" t="s">
        <v>998</v>
      </c>
      <c r="AU84" t="s">
        <v>709</v>
      </c>
      <c r="AV84" t="s">
        <v>49</v>
      </c>
      <c r="AW84">
        <v>2</v>
      </c>
      <c r="BB84">
        <v>0.7611</v>
      </c>
      <c r="BC84" t="s">
        <v>73</v>
      </c>
      <c r="BF84" t="s">
        <v>160</v>
      </c>
      <c r="BG84" t="s">
        <v>239</v>
      </c>
      <c r="BH84" t="s">
        <v>1271</v>
      </c>
      <c r="BI84">
        <v>9876</v>
      </c>
      <c r="BJ84">
        <v>2</v>
      </c>
      <c r="BK84" t="s">
        <v>998</v>
      </c>
      <c r="BL84" t="s">
        <v>1004</v>
      </c>
      <c r="BM84">
        <v>0.7611</v>
      </c>
      <c r="BN84" t="s">
        <v>73</v>
      </c>
      <c r="BO84" t="s">
        <v>774</v>
      </c>
      <c r="BP84">
        <v>2505.616</v>
      </c>
      <c r="BQ84" t="s">
        <v>73</v>
      </c>
    </row>
    <row r="85" spans="1:69" ht="16.5">
      <c r="A85" s="143" t="str">
        <f t="shared" si="36"/>
        <v>삼환교통</v>
      </c>
      <c r="B85" s="144" t="str">
        <f t="shared" si="37"/>
        <v>김형탁</v>
      </c>
      <c r="C85" s="145" t="str">
        <f t="shared" si="38"/>
        <v>B</v>
      </c>
      <c r="D85" s="146">
        <f t="shared" si="39"/>
        <v>0.91779999999999995</v>
      </c>
      <c r="E85" s="147">
        <f t="shared" si="40"/>
        <v>4638</v>
      </c>
      <c r="F85" s="148" t="str">
        <f t="shared" si="41"/>
        <v>23</v>
      </c>
      <c r="G85" s="149" t="str">
        <f t="shared" si="42"/>
        <v>70바3150</v>
      </c>
      <c r="H85" s="150">
        <f t="shared" si="43"/>
        <v>1</v>
      </c>
      <c r="I85" s="151">
        <f t="shared" si="44"/>
        <v>2309.6480000000001</v>
      </c>
      <c r="J85" s="152">
        <f t="shared" si="45"/>
        <v>3.4999286970175465E-2</v>
      </c>
      <c r="K85" s="152">
        <f t="shared" si="46"/>
        <v>0.3415697847833819</v>
      </c>
      <c r="L85" s="152">
        <f t="shared" si="47"/>
        <v>0.2264414317679577</v>
      </c>
      <c r="M85" s="153">
        <f t="shared" si="48"/>
        <v>12.93</v>
      </c>
      <c r="N85" s="154">
        <f t="shared" si="49"/>
        <v>4.3296640873414477E-2</v>
      </c>
      <c r="O85" s="154">
        <f t="shared" si="50"/>
        <v>4.2863674464680326</v>
      </c>
      <c r="P85" s="270">
        <f t="shared" si="51"/>
        <v>7</v>
      </c>
      <c r="Q85" s="271">
        <f t="shared" si="52"/>
        <v>1</v>
      </c>
      <c r="R85" s="271">
        <f t="shared" si="53"/>
        <v>99</v>
      </c>
      <c r="T85">
        <v>514</v>
      </c>
      <c r="U85">
        <v>4638</v>
      </c>
      <c r="V85" t="s">
        <v>1274</v>
      </c>
      <c r="W85">
        <v>2309.6480000000001</v>
      </c>
      <c r="X85">
        <v>1397.8009999999999</v>
      </c>
      <c r="Y85">
        <v>1.6519999999999999</v>
      </c>
      <c r="Z85">
        <v>12.93</v>
      </c>
      <c r="AA85">
        <v>152.041326</v>
      </c>
      <c r="AB85">
        <v>5.3213379999999999</v>
      </c>
      <c r="AC85">
        <v>51.932723000000003</v>
      </c>
      <c r="AD85" s="1">
        <v>523</v>
      </c>
      <c r="AE85">
        <v>1</v>
      </c>
      <c r="AF85">
        <v>99</v>
      </c>
      <c r="AG85">
        <v>66</v>
      </c>
      <c r="AH85">
        <v>15.190922</v>
      </c>
      <c r="AI85">
        <v>15.9</v>
      </c>
      <c r="AJ85">
        <v>0</v>
      </c>
      <c r="AK85">
        <v>7</v>
      </c>
      <c r="AL85">
        <v>5804</v>
      </c>
      <c r="AM85" t="s">
        <v>1275</v>
      </c>
      <c r="AN85" t="s">
        <v>1276</v>
      </c>
      <c r="AO85">
        <v>2309.6480000000001</v>
      </c>
      <c r="AR85" t="s">
        <v>160</v>
      </c>
      <c r="AS85" t="s">
        <v>235</v>
      </c>
      <c r="AT85" t="s">
        <v>839</v>
      </c>
      <c r="AU85" t="s">
        <v>788</v>
      </c>
      <c r="AV85" t="s">
        <v>49</v>
      </c>
      <c r="AW85">
        <v>1</v>
      </c>
      <c r="BB85">
        <v>0.91779999999999995</v>
      </c>
      <c r="BC85" t="s">
        <v>71</v>
      </c>
      <c r="BF85" t="s">
        <v>160</v>
      </c>
      <c r="BG85" t="s">
        <v>235</v>
      </c>
      <c r="BH85" t="s">
        <v>1274</v>
      </c>
      <c r="BI85">
        <v>4638</v>
      </c>
      <c r="BJ85">
        <v>1</v>
      </c>
      <c r="BK85" t="s">
        <v>839</v>
      </c>
      <c r="BL85" t="s">
        <v>757</v>
      </c>
      <c r="BM85">
        <v>0.91779999999999995</v>
      </c>
      <c r="BN85" t="s">
        <v>71</v>
      </c>
      <c r="BO85" t="s">
        <v>758</v>
      </c>
      <c r="BP85">
        <v>2309.6480000000001</v>
      </c>
      <c r="BQ85" t="s">
        <v>71</v>
      </c>
    </row>
    <row r="86" spans="1:69" ht="16.5">
      <c r="A86" s="126" t="str">
        <f t="shared" si="36"/>
        <v>삼환교통</v>
      </c>
      <c r="B86" s="127" t="str">
        <f t="shared" si="37"/>
        <v>김희주</v>
      </c>
      <c r="C86" s="128" t="str">
        <f t="shared" si="38"/>
        <v>C</v>
      </c>
      <c r="D86" s="129">
        <f t="shared" si="39"/>
        <v>0.8659</v>
      </c>
      <c r="E86" s="130">
        <f t="shared" si="40"/>
        <v>2197</v>
      </c>
      <c r="F86" s="131" t="str">
        <f t="shared" si="41"/>
        <v>62</v>
      </c>
      <c r="G86" s="132" t="str">
        <f t="shared" si="42"/>
        <v>70바3118</v>
      </c>
      <c r="H86" s="133">
        <f t="shared" si="43"/>
        <v>1</v>
      </c>
      <c r="I86" s="134">
        <f t="shared" si="44"/>
        <v>2423.5970000000002</v>
      </c>
      <c r="J86" s="135">
        <f t="shared" si="45"/>
        <v>1.2047108203407611E-2</v>
      </c>
      <c r="K86" s="135">
        <f t="shared" si="46"/>
        <v>0.31916738483921475</v>
      </c>
      <c r="L86" s="135">
        <f t="shared" si="47"/>
        <v>0.22445975960524789</v>
      </c>
      <c r="M86" s="136">
        <f t="shared" si="48"/>
        <v>12.462999999999999</v>
      </c>
      <c r="N86" s="137">
        <f t="shared" si="49"/>
        <v>0</v>
      </c>
      <c r="O86" s="137">
        <f t="shared" si="50"/>
        <v>1.9392663054129873</v>
      </c>
      <c r="P86" s="272">
        <f t="shared" si="51"/>
        <v>21</v>
      </c>
      <c r="Q86" s="273">
        <f t="shared" si="52"/>
        <v>0</v>
      </c>
      <c r="R86" s="273">
        <f t="shared" si="53"/>
        <v>47</v>
      </c>
      <c r="T86">
        <v>514</v>
      </c>
      <c r="U86">
        <v>2197</v>
      </c>
      <c r="V86" t="s">
        <v>1277</v>
      </c>
      <c r="W86">
        <v>2423.5970000000002</v>
      </c>
      <c r="X86">
        <v>1272.529</v>
      </c>
      <c r="Y86">
        <v>1.905</v>
      </c>
      <c r="Z86">
        <v>12.462999999999999</v>
      </c>
      <c r="AA86">
        <v>170.252725</v>
      </c>
      <c r="AB86">
        <v>2.051053</v>
      </c>
      <c r="AC86">
        <v>54.339117000000002</v>
      </c>
      <c r="AD86" s="1">
        <v>544</v>
      </c>
      <c r="AE86">
        <v>0</v>
      </c>
      <c r="AF86">
        <v>47</v>
      </c>
      <c r="AG86">
        <v>78</v>
      </c>
      <c r="AH86">
        <v>14.235290000000001</v>
      </c>
      <c r="AI86">
        <v>299.89999999999998</v>
      </c>
      <c r="AJ86">
        <v>0</v>
      </c>
      <c r="AK86">
        <v>21</v>
      </c>
      <c r="AL86">
        <v>2895</v>
      </c>
      <c r="AM86" t="s">
        <v>1278</v>
      </c>
      <c r="AN86" t="s">
        <v>1279</v>
      </c>
      <c r="AO86">
        <v>2423.5970000000002</v>
      </c>
      <c r="AR86" t="s">
        <v>160</v>
      </c>
      <c r="AS86" t="s">
        <v>238</v>
      </c>
      <c r="AT86" t="s">
        <v>936</v>
      </c>
      <c r="AU86" t="s">
        <v>788</v>
      </c>
      <c r="AV86" t="s">
        <v>49</v>
      </c>
      <c r="AW86">
        <v>1</v>
      </c>
      <c r="BB86">
        <v>0.8659</v>
      </c>
      <c r="BC86" t="s">
        <v>72</v>
      </c>
      <c r="BF86" t="s">
        <v>160</v>
      </c>
      <c r="BG86" t="s">
        <v>238</v>
      </c>
      <c r="BH86" t="s">
        <v>1277</v>
      </c>
      <c r="BI86">
        <v>2197</v>
      </c>
      <c r="BJ86">
        <v>1</v>
      </c>
      <c r="BK86" t="s">
        <v>936</v>
      </c>
      <c r="BL86" t="s">
        <v>757</v>
      </c>
      <c r="BM86">
        <v>0.8659</v>
      </c>
      <c r="BN86" t="s">
        <v>72</v>
      </c>
      <c r="BO86" t="s">
        <v>760</v>
      </c>
      <c r="BP86">
        <v>2423.5970000000002</v>
      </c>
      <c r="BQ86" t="s">
        <v>72</v>
      </c>
    </row>
    <row r="87" spans="1:69" ht="16.5">
      <c r="A87" s="143" t="str">
        <f t="shared" si="36"/>
        <v>삼환교통</v>
      </c>
      <c r="B87" s="144" t="str">
        <f t="shared" si="37"/>
        <v>나종수</v>
      </c>
      <c r="C87" s="145" t="str">
        <f t="shared" si="38"/>
        <v>S</v>
      </c>
      <c r="D87" s="146">
        <f t="shared" si="39"/>
        <v>1.0319</v>
      </c>
      <c r="E87" s="147">
        <f t="shared" si="40"/>
        <v>4286</v>
      </c>
      <c r="F87" s="148" t="str">
        <f t="shared" si="41"/>
        <v>4</v>
      </c>
      <c r="G87" s="149" t="str">
        <f t="shared" si="42"/>
        <v>72아1228</v>
      </c>
      <c r="H87" s="150">
        <f t="shared" si="43"/>
        <v>3</v>
      </c>
      <c r="I87" s="151">
        <f t="shared" si="44"/>
        <v>2319.1179999999999</v>
      </c>
      <c r="J87" s="152">
        <f t="shared" si="45"/>
        <v>5.1616112248755321E-2</v>
      </c>
      <c r="K87" s="152">
        <f t="shared" si="46"/>
        <v>0.24439710151115504</v>
      </c>
      <c r="L87" s="152">
        <f t="shared" si="47"/>
        <v>0.17851614277496877</v>
      </c>
      <c r="M87" s="153">
        <f t="shared" si="48"/>
        <v>5.9020000000000001</v>
      </c>
      <c r="N87" s="154">
        <f t="shared" si="49"/>
        <v>0.34495872999993965</v>
      </c>
      <c r="O87" s="154">
        <f t="shared" si="50"/>
        <v>17.808494436246885</v>
      </c>
      <c r="P87" s="270">
        <f t="shared" si="51"/>
        <v>13</v>
      </c>
      <c r="Q87" s="271">
        <f t="shared" si="52"/>
        <v>8</v>
      </c>
      <c r="R87" s="271">
        <f t="shared" si="53"/>
        <v>413</v>
      </c>
      <c r="T87">
        <v>514</v>
      </c>
      <c r="U87">
        <v>4286</v>
      </c>
      <c r="V87" t="s">
        <v>1280</v>
      </c>
      <c r="W87">
        <v>2319.1179999999999</v>
      </c>
      <c r="X87">
        <v>780.22299999999996</v>
      </c>
      <c r="Y87">
        <v>2.972</v>
      </c>
      <c r="Z87">
        <v>5.9020000000000001</v>
      </c>
      <c r="AA87">
        <v>151.01772800000001</v>
      </c>
      <c r="AB87">
        <v>7.7949479999999998</v>
      </c>
      <c r="AC87">
        <v>36.908295000000003</v>
      </c>
      <c r="AD87" s="1">
        <v>414</v>
      </c>
      <c r="AE87">
        <v>8</v>
      </c>
      <c r="AF87">
        <v>413</v>
      </c>
      <c r="AG87">
        <v>74</v>
      </c>
      <c r="AH87">
        <v>15.356593999999999</v>
      </c>
      <c r="AI87">
        <v>191.9</v>
      </c>
      <c r="AJ87">
        <v>0</v>
      </c>
      <c r="AK87">
        <v>13</v>
      </c>
      <c r="AL87">
        <v>3963</v>
      </c>
      <c r="AM87" t="s">
        <v>1281</v>
      </c>
      <c r="AN87" t="s">
        <v>1282</v>
      </c>
      <c r="AO87">
        <v>1981.74</v>
      </c>
      <c r="AR87" t="s">
        <v>160</v>
      </c>
      <c r="AS87" t="s">
        <v>236</v>
      </c>
      <c r="AT87" t="s">
        <v>903</v>
      </c>
      <c r="AU87" t="s">
        <v>776</v>
      </c>
      <c r="AV87" t="s">
        <v>49</v>
      </c>
      <c r="AW87">
        <v>3</v>
      </c>
      <c r="BB87">
        <v>1.0319</v>
      </c>
      <c r="BC87" t="s">
        <v>74</v>
      </c>
      <c r="BF87" t="s">
        <v>160</v>
      </c>
      <c r="BG87" t="s">
        <v>236</v>
      </c>
      <c r="BH87" t="s">
        <v>1280</v>
      </c>
      <c r="BI87">
        <v>4286</v>
      </c>
      <c r="BJ87">
        <v>3</v>
      </c>
      <c r="BK87" t="s">
        <v>903</v>
      </c>
      <c r="BL87" t="s">
        <v>887</v>
      </c>
      <c r="BM87">
        <v>1.0319</v>
      </c>
      <c r="BN87" t="s">
        <v>74</v>
      </c>
      <c r="BO87" t="s">
        <v>759</v>
      </c>
      <c r="BP87">
        <v>2319.1179999999999</v>
      </c>
      <c r="BQ87" t="s">
        <v>74</v>
      </c>
    </row>
    <row r="88" spans="1:69" ht="16.5">
      <c r="A88" s="126" t="str">
        <f t="shared" si="36"/>
        <v>삼환교통</v>
      </c>
      <c r="B88" s="127" t="str">
        <f t="shared" si="37"/>
        <v>남성훈</v>
      </c>
      <c r="C88" s="128" t="str">
        <f t="shared" si="38"/>
        <v>C</v>
      </c>
      <c r="D88" s="129">
        <f t="shared" si="39"/>
        <v>0.88529999999999998</v>
      </c>
      <c r="E88" s="130">
        <f t="shared" si="40"/>
        <v>2177</v>
      </c>
      <c r="F88" s="131" t="str">
        <f t="shared" si="41"/>
        <v>14</v>
      </c>
      <c r="G88" s="132" t="str">
        <f t="shared" si="42"/>
        <v>70바3121</v>
      </c>
      <c r="H88" s="133">
        <f t="shared" si="43"/>
        <v>1</v>
      </c>
      <c r="I88" s="134">
        <f t="shared" si="44"/>
        <v>2231.3000000000002</v>
      </c>
      <c r="J88" s="135">
        <f t="shared" si="45"/>
        <v>1.4372383626529187E-2</v>
      </c>
      <c r="K88" s="135">
        <f t="shared" si="46"/>
        <v>0.30424286109225918</v>
      </c>
      <c r="L88" s="135">
        <f t="shared" si="47"/>
        <v>0.28324295253887866</v>
      </c>
      <c r="M88" s="136">
        <f t="shared" si="48"/>
        <v>11.632</v>
      </c>
      <c r="N88" s="137">
        <f t="shared" si="49"/>
        <v>0.76188768879128754</v>
      </c>
      <c r="O88" s="137">
        <f t="shared" si="50"/>
        <v>2.1512122977636352</v>
      </c>
      <c r="P88" s="272">
        <f t="shared" si="51"/>
        <v>3</v>
      </c>
      <c r="Q88" s="273">
        <f t="shared" si="52"/>
        <v>17</v>
      </c>
      <c r="R88" s="273">
        <f t="shared" si="53"/>
        <v>48</v>
      </c>
      <c r="T88">
        <v>514</v>
      </c>
      <c r="U88">
        <v>2177</v>
      </c>
      <c r="V88" t="s">
        <v>1283</v>
      </c>
      <c r="W88">
        <v>2231.3000000000002</v>
      </c>
      <c r="X88">
        <v>1326.508</v>
      </c>
      <c r="Y88">
        <v>1.6819999999999999</v>
      </c>
      <c r="Z88">
        <v>11.632</v>
      </c>
      <c r="AA88">
        <v>147.38578200000001</v>
      </c>
      <c r="AB88">
        <v>2.1182850000000002</v>
      </c>
      <c r="AC88">
        <v>44.841071999999997</v>
      </c>
      <c r="AD88" s="1">
        <v>632</v>
      </c>
      <c r="AE88">
        <v>17</v>
      </c>
      <c r="AF88">
        <v>48</v>
      </c>
      <c r="AG88">
        <v>62</v>
      </c>
      <c r="AH88">
        <v>15.13918</v>
      </c>
      <c r="AI88">
        <v>0</v>
      </c>
      <c r="AJ88">
        <v>0</v>
      </c>
      <c r="AK88">
        <v>3</v>
      </c>
      <c r="AL88">
        <v>108</v>
      </c>
      <c r="AM88" t="s">
        <v>1284</v>
      </c>
      <c r="AN88" t="s">
        <v>1285</v>
      </c>
      <c r="AO88">
        <v>2231.3000000000002</v>
      </c>
      <c r="AR88" t="s">
        <v>160</v>
      </c>
      <c r="AS88" t="s">
        <v>234</v>
      </c>
      <c r="AT88" t="s">
        <v>787</v>
      </c>
      <c r="AU88" t="s">
        <v>788</v>
      </c>
      <c r="AV88" t="s">
        <v>49</v>
      </c>
      <c r="AW88">
        <v>1</v>
      </c>
      <c r="BB88">
        <v>0.88529999999999998</v>
      </c>
      <c r="BC88" t="s">
        <v>72</v>
      </c>
      <c r="BF88" t="s">
        <v>160</v>
      </c>
      <c r="BG88" t="s">
        <v>234</v>
      </c>
      <c r="BH88" t="s">
        <v>1283</v>
      </c>
      <c r="BI88">
        <v>2177</v>
      </c>
      <c r="BJ88">
        <v>1</v>
      </c>
      <c r="BK88" t="s">
        <v>787</v>
      </c>
      <c r="BL88" t="s">
        <v>757</v>
      </c>
      <c r="BM88">
        <v>0.88529999999999998</v>
      </c>
      <c r="BN88" t="s">
        <v>72</v>
      </c>
      <c r="BO88" t="s">
        <v>760</v>
      </c>
      <c r="BP88">
        <v>2231.3000000000002</v>
      </c>
      <c r="BQ88" t="s">
        <v>72</v>
      </c>
    </row>
    <row r="89" spans="1:69" ht="16.5">
      <c r="A89" s="143" t="str">
        <f t="shared" si="36"/>
        <v>삼환교통</v>
      </c>
      <c r="B89" s="144" t="str">
        <f t="shared" si="37"/>
        <v>남재권</v>
      </c>
      <c r="C89" s="145" t="str">
        <f t="shared" si="38"/>
        <v>C</v>
      </c>
      <c r="D89" s="146">
        <f t="shared" si="39"/>
        <v>0.8629</v>
      </c>
      <c r="E89" s="147">
        <f t="shared" si="40"/>
        <v>6011</v>
      </c>
      <c r="F89" s="148" t="str">
        <f t="shared" si="41"/>
        <v>4</v>
      </c>
      <c r="G89" s="149" t="str">
        <f t="shared" si="42"/>
        <v>72아1223</v>
      </c>
      <c r="H89" s="150">
        <f t="shared" si="43"/>
        <v>2</v>
      </c>
      <c r="I89" s="151">
        <f t="shared" si="44"/>
        <v>2309.8110000000001</v>
      </c>
      <c r="J89" s="152">
        <f t="shared" si="45"/>
        <v>4.5494998733038298E-2</v>
      </c>
      <c r="K89" s="152">
        <f t="shared" si="46"/>
        <v>0.34958104165373277</v>
      </c>
      <c r="L89" s="152">
        <f t="shared" si="47"/>
        <v>0.15412516435327392</v>
      </c>
      <c r="M89" s="153">
        <f t="shared" si="48"/>
        <v>9.5549999999999997</v>
      </c>
      <c r="N89" s="154">
        <f t="shared" si="49"/>
        <v>0.30305509844744871</v>
      </c>
      <c r="O89" s="154">
        <f t="shared" si="50"/>
        <v>6.4940378238739012</v>
      </c>
      <c r="P89" s="270">
        <f t="shared" si="51"/>
        <v>50</v>
      </c>
      <c r="Q89" s="271">
        <f t="shared" si="52"/>
        <v>7</v>
      </c>
      <c r="R89" s="271">
        <f t="shared" si="53"/>
        <v>150</v>
      </c>
      <c r="T89">
        <v>514</v>
      </c>
      <c r="U89">
        <v>6011</v>
      </c>
      <c r="V89" t="s">
        <v>1286</v>
      </c>
      <c r="W89">
        <v>2309.8110000000001</v>
      </c>
      <c r="X89">
        <v>927.24400000000003</v>
      </c>
      <c r="Y89">
        <v>2.4910000000000001</v>
      </c>
      <c r="Z89">
        <v>9.5549999999999997</v>
      </c>
      <c r="AA89">
        <v>163.76580300000001</v>
      </c>
      <c r="AB89">
        <v>7.4505249999999998</v>
      </c>
      <c r="AC89">
        <v>57.249420000000001</v>
      </c>
      <c r="AD89" s="1">
        <v>356</v>
      </c>
      <c r="AE89">
        <v>7</v>
      </c>
      <c r="AF89">
        <v>150</v>
      </c>
      <c r="AG89">
        <v>67</v>
      </c>
      <c r="AH89">
        <v>14.104354000000001</v>
      </c>
      <c r="AI89">
        <v>36</v>
      </c>
      <c r="AJ89">
        <v>0</v>
      </c>
      <c r="AK89">
        <v>50</v>
      </c>
      <c r="AL89">
        <v>24791</v>
      </c>
      <c r="AM89" t="s">
        <v>1287</v>
      </c>
      <c r="AN89" t="s">
        <v>1288</v>
      </c>
      <c r="AO89">
        <v>2102.0619999999999</v>
      </c>
      <c r="AR89" t="s">
        <v>160</v>
      </c>
      <c r="AS89" t="s">
        <v>236</v>
      </c>
      <c r="AT89" t="s">
        <v>893</v>
      </c>
      <c r="AU89" t="s">
        <v>776</v>
      </c>
      <c r="AV89" t="s">
        <v>49</v>
      </c>
      <c r="AW89">
        <v>2</v>
      </c>
      <c r="BB89">
        <v>0.8629</v>
      </c>
      <c r="BC89" t="s">
        <v>72</v>
      </c>
      <c r="BF89" t="s">
        <v>160</v>
      </c>
      <c r="BG89" t="s">
        <v>236</v>
      </c>
      <c r="BH89" t="s">
        <v>1286</v>
      </c>
      <c r="BI89">
        <v>6011</v>
      </c>
      <c r="BJ89">
        <v>2</v>
      </c>
      <c r="BK89" t="s">
        <v>893</v>
      </c>
      <c r="BL89" t="s">
        <v>897</v>
      </c>
      <c r="BM89">
        <v>0.8629</v>
      </c>
      <c r="BN89" t="s">
        <v>72</v>
      </c>
      <c r="BO89" t="s">
        <v>760</v>
      </c>
      <c r="BP89">
        <v>2309.8110000000001</v>
      </c>
      <c r="BQ89" t="s">
        <v>72</v>
      </c>
    </row>
    <row r="90" spans="1:69" ht="16.5">
      <c r="A90" s="126" t="str">
        <f t="shared" si="36"/>
        <v>삼환교통</v>
      </c>
      <c r="B90" s="127" t="str">
        <f t="shared" si="37"/>
        <v>노은상</v>
      </c>
      <c r="C90" s="128" t="str">
        <f t="shared" si="38"/>
        <v>S</v>
      </c>
      <c r="D90" s="129">
        <f t="shared" si="39"/>
        <v>1.0461</v>
      </c>
      <c r="E90" s="130">
        <f t="shared" si="40"/>
        <v>439</v>
      </c>
      <c r="F90" s="131" t="str">
        <f t="shared" si="41"/>
        <v>4</v>
      </c>
      <c r="G90" s="132" t="str">
        <f t="shared" si="42"/>
        <v>72아1223</v>
      </c>
      <c r="H90" s="133">
        <f t="shared" si="43"/>
        <v>14</v>
      </c>
      <c r="I90" s="134">
        <f t="shared" si="44"/>
        <v>2059.0659999999998</v>
      </c>
      <c r="J90" s="135">
        <f t="shared" si="45"/>
        <v>3.1707031562060839E-2</v>
      </c>
      <c r="K90" s="135">
        <f t="shared" si="46"/>
        <v>0.31107363034748808</v>
      </c>
      <c r="L90" s="135">
        <f t="shared" si="47"/>
        <v>4.3223480937473593E-2</v>
      </c>
      <c r="M90" s="136">
        <f t="shared" si="48"/>
        <v>7.1609999999999996</v>
      </c>
      <c r="N90" s="137">
        <f t="shared" si="49"/>
        <v>0.14569712675552898</v>
      </c>
      <c r="O90" s="137">
        <f t="shared" si="50"/>
        <v>7.964776262635584</v>
      </c>
      <c r="P90" s="272">
        <f t="shared" si="51"/>
        <v>5</v>
      </c>
      <c r="Q90" s="273">
        <f t="shared" si="52"/>
        <v>3</v>
      </c>
      <c r="R90" s="273">
        <f t="shared" si="53"/>
        <v>164</v>
      </c>
      <c r="T90">
        <v>514</v>
      </c>
      <c r="U90">
        <v>439</v>
      </c>
      <c r="V90" t="s">
        <v>1289</v>
      </c>
      <c r="W90">
        <v>2059.0659999999998</v>
      </c>
      <c r="X90">
        <v>683.30799999999999</v>
      </c>
      <c r="Y90">
        <v>3.0129999999999999</v>
      </c>
      <c r="Z90">
        <v>7.1609999999999996</v>
      </c>
      <c r="AA90">
        <v>124.28716300000001</v>
      </c>
      <c r="AB90">
        <v>3.9407770000000002</v>
      </c>
      <c r="AC90">
        <v>38.662458999999998</v>
      </c>
      <c r="AD90" s="1">
        <v>89</v>
      </c>
      <c r="AE90">
        <v>3</v>
      </c>
      <c r="AF90">
        <v>164</v>
      </c>
      <c r="AG90">
        <v>71</v>
      </c>
      <c r="AH90">
        <v>16.567004000000001</v>
      </c>
      <c r="AI90">
        <v>106.3</v>
      </c>
      <c r="AJ90">
        <v>0</v>
      </c>
      <c r="AK90">
        <v>5</v>
      </c>
      <c r="AL90">
        <v>5659</v>
      </c>
      <c r="AM90" t="s">
        <v>1290</v>
      </c>
      <c r="AN90" t="s">
        <v>1291</v>
      </c>
      <c r="AO90">
        <v>263.45600000000002</v>
      </c>
      <c r="AR90" t="s">
        <v>160</v>
      </c>
      <c r="AS90" t="s">
        <v>236</v>
      </c>
      <c r="AT90" t="s">
        <v>893</v>
      </c>
      <c r="AU90" t="s">
        <v>776</v>
      </c>
      <c r="AV90" t="s">
        <v>49</v>
      </c>
      <c r="AW90">
        <v>14</v>
      </c>
      <c r="BB90">
        <v>1.0461</v>
      </c>
      <c r="BC90" t="s">
        <v>74</v>
      </c>
      <c r="BF90" t="s">
        <v>160</v>
      </c>
      <c r="BG90" t="s">
        <v>236</v>
      </c>
      <c r="BH90" t="s">
        <v>1289</v>
      </c>
      <c r="BI90">
        <v>439</v>
      </c>
      <c r="BJ90">
        <v>14</v>
      </c>
      <c r="BK90" t="s">
        <v>893</v>
      </c>
      <c r="BL90" t="s">
        <v>905</v>
      </c>
      <c r="BM90">
        <v>1.0461</v>
      </c>
      <c r="BN90" t="s">
        <v>74</v>
      </c>
      <c r="BO90" t="s">
        <v>759</v>
      </c>
      <c r="BP90">
        <v>2059.0659999999998</v>
      </c>
      <c r="BQ90" t="s">
        <v>74</v>
      </c>
    </row>
    <row r="91" spans="1:69" ht="16.5">
      <c r="A91" s="143" t="str">
        <f t="shared" si="36"/>
        <v>삼환교통</v>
      </c>
      <c r="B91" s="144" t="str">
        <f t="shared" si="37"/>
        <v>노종학</v>
      </c>
      <c r="C91" s="145" t="str">
        <f t="shared" si="38"/>
        <v>C</v>
      </c>
      <c r="D91" s="146">
        <f t="shared" si="39"/>
        <v>0.8538</v>
      </c>
      <c r="E91" s="147">
        <f t="shared" si="40"/>
        <v>3785</v>
      </c>
      <c r="F91" s="148" t="str">
        <f t="shared" si="41"/>
        <v>23</v>
      </c>
      <c r="G91" s="149" t="str">
        <f t="shared" si="42"/>
        <v>72아1010</v>
      </c>
      <c r="H91" s="150">
        <f t="shared" si="43"/>
        <v>1</v>
      </c>
      <c r="I91" s="151">
        <f t="shared" si="44"/>
        <v>2109.1689999999999</v>
      </c>
      <c r="J91" s="152">
        <f t="shared" si="45"/>
        <v>3.6669394157091389E-2</v>
      </c>
      <c r="K91" s="152">
        <f t="shared" si="46"/>
        <v>0.40916963652729249</v>
      </c>
      <c r="L91" s="152">
        <f t="shared" si="47"/>
        <v>0.1849069467643418</v>
      </c>
      <c r="M91" s="153">
        <f t="shared" si="48"/>
        <v>10.794</v>
      </c>
      <c r="N91" s="154">
        <f t="shared" si="49"/>
        <v>0</v>
      </c>
      <c r="O91" s="154">
        <f t="shared" si="50"/>
        <v>4.6937917255563688</v>
      </c>
      <c r="P91" s="270">
        <f t="shared" si="51"/>
        <v>43</v>
      </c>
      <c r="Q91" s="271">
        <f t="shared" si="52"/>
        <v>0</v>
      </c>
      <c r="R91" s="271">
        <f t="shared" si="53"/>
        <v>99</v>
      </c>
      <c r="T91">
        <v>514</v>
      </c>
      <c r="U91">
        <v>3785</v>
      </c>
      <c r="V91" t="s">
        <v>1292</v>
      </c>
      <c r="W91">
        <v>2109.1689999999999</v>
      </c>
      <c r="X91">
        <v>1191.7270000000001</v>
      </c>
      <c r="Y91">
        <v>1.77</v>
      </c>
      <c r="Z91">
        <v>10.794</v>
      </c>
      <c r="AA91">
        <v>150.13190499999999</v>
      </c>
      <c r="AB91">
        <v>5.5052459999999996</v>
      </c>
      <c r="AC91">
        <v>61.429417000000001</v>
      </c>
      <c r="AD91" s="1">
        <v>390</v>
      </c>
      <c r="AE91">
        <v>0</v>
      </c>
      <c r="AF91">
        <v>99</v>
      </c>
      <c r="AG91">
        <v>83</v>
      </c>
      <c r="AH91">
        <v>14.048772</v>
      </c>
      <c r="AI91">
        <v>141.6</v>
      </c>
      <c r="AJ91">
        <v>7</v>
      </c>
      <c r="AK91">
        <v>43</v>
      </c>
      <c r="AL91">
        <v>10657</v>
      </c>
      <c r="AM91" t="s">
        <v>1293</v>
      </c>
      <c r="AN91" t="s">
        <v>1294</v>
      </c>
      <c r="AO91">
        <v>1931.088</v>
      </c>
      <c r="AR91" t="s">
        <v>160</v>
      </c>
      <c r="AS91" t="s">
        <v>235</v>
      </c>
      <c r="AT91" t="s">
        <v>861</v>
      </c>
      <c r="AU91" t="s">
        <v>709</v>
      </c>
      <c r="AV91" t="s">
        <v>49</v>
      </c>
      <c r="AW91">
        <v>1</v>
      </c>
      <c r="BB91">
        <v>0.8538</v>
      </c>
      <c r="BC91" t="s">
        <v>72</v>
      </c>
      <c r="BF91" t="s">
        <v>160</v>
      </c>
      <c r="BG91" t="s">
        <v>235</v>
      </c>
      <c r="BH91" t="s">
        <v>1292</v>
      </c>
      <c r="BI91">
        <v>3785</v>
      </c>
      <c r="BJ91">
        <v>1</v>
      </c>
      <c r="BK91" t="s">
        <v>861</v>
      </c>
      <c r="BL91" t="s">
        <v>757</v>
      </c>
      <c r="BM91">
        <v>0.8538</v>
      </c>
      <c r="BN91" t="s">
        <v>72</v>
      </c>
      <c r="BO91" t="s">
        <v>760</v>
      </c>
      <c r="BP91">
        <v>2109.1689999999999</v>
      </c>
      <c r="BQ91" t="s">
        <v>72</v>
      </c>
    </row>
    <row r="92" spans="1:69" ht="16.5">
      <c r="A92" s="126" t="str">
        <f t="shared" si="36"/>
        <v>삼환교통</v>
      </c>
      <c r="B92" s="127" t="str">
        <f t="shared" si="37"/>
        <v>모영태</v>
      </c>
      <c r="C92" s="128" t="str">
        <f t="shared" si="38"/>
        <v>B</v>
      </c>
      <c r="D92" s="129">
        <f t="shared" si="39"/>
        <v>0.9496</v>
      </c>
      <c r="E92" s="130">
        <f t="shared" si="40"/>
        <v>7235</v>
      </c>
      <c r="F92" s="131" t="str">
        <f t="shared" si="41"/>
        <v>4</v>
      </c>
      <c r="G92" s="132" t="str">
        <f t="shared" si="42"/>
        <v>72아1215</v>
      </c>
      <c r="H92" s="133">
        <f t="shared" si="43"/>
        <v>2</v>
      </c>
      <c r="I92" s="134">
        <f t="shared" si="44"/>
        <v>2143.3200000000002</v>
      </c>
      <c r="J92" s="135">
        <f t="shared" si="45"/>
        <v>4.7279426442969313E-2</v>
      </c>
      <c r="K92" s="135">
        <f t="shared" si="46"/>
        <v>0.31617996974264195</v>
      </c>
      <c r="L92" s="135">
        <f t="shared" si="47"/>
        <v>0.16563089039434148</v>
      </c>
      <c r="M92" s="136">
        <f t="shared" si="48"/>
        <v>8.1050000000000004</v>
      </c>
      <c r="N92" s="137">
        <f t="shared" si="49"/>
        <v>0.32659612190433529</v>
      </c>
      <c r="O92" s="137">
        <f t="shared" si="50"/>
        <v>6.6252356157736587</v>
      </c>
      <c r="P92" s="272">
        <f t="shared" si="51"/>
        <v>17</v>
      </c>
      <c r="Q92" s="273">
        <f t="shared" si="52"/>
        <v>7</v>
      </c>
      <c r="R92" s="273">
        <f t="shared" si="53"/>
        <v>142</v>
      </c>
      <c r="T92">
        <v>514</v>
      </c>
      <c r="U92">
        <v>7235</v>
      </c>
      <c r="V92" t="s">
        <v>1295</v>
      </c>
      <c r="W92">
        <v>2143.3200000000002</v>
      </c>
      <c r="X92">
        <v>782.34100000000001</v>
      </c>
      <c r="Y92">
        <v>2.74</v>
      </c>
      <c r="Z92">
        <v>8.1050000000000004</v>
      </c>
      <c r="AA92">
        <v>137.23273499999999</v>
      </c>
      <c r="AB92">
        <v>6.4882850000000003</v>
      </c>
      <c r="AC92">
        <v>43.390242000000001</v>
      </c>
      <c r="AD92" s="1">
        <v>355</v>
      </c>
      <c r="AE92">
        <v>7</v>
      </c>
      <c r="AF92">
        <v>142</v>
      </c>
      <c r="AG92">
        <v>66</v>
      </c>
      <c r="AH92">
        <v>15.618138999999999</v>
      </c>
      <c r="AI92">
        <v>24.8</v>
      </c>
      <c r="AJ92">
        <v>0</v>
      </c>
      <c r="AK92">
        <v>17</v>
      </c>
      <c r="AL92">
        <v>6097</v>
      </c>
      <c r="AM92" t="s">
        <v>1296</v>
      </c>
      <c r="AN92" t="s">
        <v>1297</v>
      </c>
      <c r="AO92">
        <v>1951.672</v>
      </c>
      <c r="AR92" t="s">
        <v>160</v>
      </c>
      <c r="AS92" t="s">
        <v>236</v>
      </c>
      <c r="AT92" t="s">
        <v>877</v>
      </c>
      <c r="AU92" t="s">
        <v>776</v>
      </c>
      <c r="AV92" t="s">
        <v>49</v>
      </c>
      <c r="AW92">
        <v>2</v>
      </c>
      <c r="BB92">
        <v>0.9496</v>
      </c>
      <c r="BC92" t="s">
        <v>71</v>
      </c>
      <c r="BF92" t="s">
        <v>160</v>
      </c>
      <c r="BG92" t="s">
        <v>236</v>
      </c>
      <c r="BH92" t="s">
        <v>1295</v>
      </c>
      <c r="BI92">
        <v>7235</v>
      </c>
      <c r="BJ92">
        <v>2</v>
      </c>
      <c r="BK92" t="s">
        <v>877</v>
      </c>
      <c r="BL92" t="s">
        <v>903</v>
      </c>
      <c r="BM92">
        <v>0.9496</v>
      </c>
      <c r="BN92" t="s">
        <v>71</v>
      </c>
      <c r="BO92" t="s">
        <v>758</v>
      </c>
      <c r="BP92">
        <v>2143.3200000000002</v>
      </c>
      <c r="BQ92" t="s">
        <v>71</v>
      </c>
    </row>
    <row r="93" spans="1:69" ht="16.5">
      <c r="A93" s="143" t="str">
        <f t="shared" si="36"/>
        <v>삼환교통</v>
      </c>
      <c r="B93" s="144" t="str">
        <f t="shared" si="37"/>
        <v>문강연</v>
      </c>
      <c r="C93" s="145" t="str">
        <f t="shared" si="38"/>
        <v>B</v>
      </c>
      <c r="D93" s="146">
        <f t="shared" si="39"/>
        <v>0.90239999999999998</v>
      </c>
      <c r="E93" s="147">
        <f t="shared" si="40"/>
        <v>9570</v>
      </c>
      <c r="F93" s="148" t="str">
        <f t="shared" si="41"/>
        <v>62</v>
      </c>
      <c r="G93" s="149" t="str">
        <f t="shared" si="42"/>
        <v>70바3137</v>
      </c>
      <c r="H93" s="150">
        <f t="shared" si="43"/>
        <v>1</v>
      </c>
      <c r="I93" s="151">
        <f t="shared" si="44"/>
        <v>1809.4359999999999</v>
      </c>
      <c r="J93" s="152">
        <f t="shared" si="45"/>
        <v>2.2414577949611846E-2</v>
      </c>
      <c r="K93" s="152">
        <f t="shared" si="46"/>
        <v>0.36287234459625056</v>
      </c>
      <c r="L93" s="152">
        <f t="shared" si="47"/>
        <v>0.26417071396833047</v>
      </c>
      <c r="M93" s="153">
        <f t="shared" si="48"/>
        <v>13.097</v>
      </c>
      <c r="N93" s="154">
        <f t="shared" si="49"/>
        <v>0.1105316794846571</v>
      </c>
      <c r="O93" s="154">
        <f t="shared" si="50"/>
        <v>1.1605826345888997</v>
      </c>
      <c r="P93" s="270">
        <f t="shared" si="51"/>
        <v>5</v>
      </c>
      <c r="Q93" s="271">
        <f t="shared" si="52"/>
        <v>2</v>
      </c>
      <c r="R93" s="271">
        <f t="shared" si="53"/>
        <v>21</v>
      </c>
      <c r="T93">
        <v>514</v>
      </c>
      <c r="U93">
        <v>9570</v>
      </c>
      <c r="V93" t="s">
        <v>1298</v>
      </c>
      <c r="W93">
        <v>1809.4359999999999</v>
      </c>
      <c r="X93">
        <v>954.61699999999996</v>
      </c>
      <c r="Y93">
        <v>1.895</v>
      </c>
      <c r="Z93">
        <v>13.097</v>
      </c>
      <c r="AA93">
        <v>132.22885600000001</v>
      </c>
      <c r="AB93">
        <v>2.963854</v>
      </c>
      <c r="AC93">
        <v>47.982194999999997</v>
      </c>
      <c r="AD93" s="1">
        <v>478</v>
      </c>
      <c r="AE93">
        <v>2</v>
      </c>
      <c r="AF93">
        <v>21</v>
      </c>
      <c r="AG93">
        <v>76</v>
      </c>
      <c r="AH93">
        <v>13.684123</v>
      </c>
      <c r="AI93">
        <v>240.7</v>
      </c>
      <c r="AJ93">
        <v>0</v>
      </c>
      <c r="AK93">
        <v>5</v>
      </c>
      <c r="AL93">
        <v>77</v>
      </c>
      <c r="AM93" t="s">
        <v>1299</v>
      </c>
      <c r="AN93" t="s">
        <v>1300</v>
      </c>
      <c r="AO93">
        <v>1809.4359999999999</v>
      </c>
      <c r="AR93" t="s">
        <v>160</v>
      </c>
      <c r="AS93" t="s">
        <v>238</v>
      </c>
      <c r="AT93" t="s">
        <v>945</v>
      </c>
      <c r="AU93" t="s">
        <v>788</v>
      </c>
      <c r="AV93" t="s">
        <v>49</v>
      </c>
      <c r="AW93">
        <v>1</v>
      </c>
      <c r="BB93">
        <v>0.90239999999999998</v>
      </c>
      <c r="BC93" t="s">
        <v>71</v>
      </c>
      <c r="BF93" t="s">
        <v>160</v>
      </c>
      <c r="BG93" t="s">
        <v>238</v>
      </c>
      <c r="BH93" t="s">
        <v>1298</v>
      </c>
      <c r="BI93">
        <v>9570</v>
      </c>
      <c r="BJ93">
        <v>1</v>
      </c>
      <c r="BK93" t="s">
        <v>945</v>
      </c>
      <c r="BL93" t="s">
        <v>757</v>
      </c>
      <c r="BM93">
        <v>0.90239999999999998</v>
      </c>
      <c r="BN93" t="s">
        <v>71</v>
      </c>
      <c r="BO93" t="s">
        <v>758</v>
      </c>
      <c r="BP93">
        <v>1809.4359999999999</v>
      </c>
      <c r="BQ93" t="s">
        <v>71</v>
      </c>
    </row>
    <row r="94" spans="1:69" ht="16.5">
      <c r="A94" s="126" t="str">
        <f t="shared" si="36"/>
        <v>삼환교통</v>
      </c>
      <c r="B94" s="127" t="str">
        <f t="shared" si="37"/>
        <v>문영규</v>
      </c>
      <c r="C94" s="128" t="str">
        <f t="shared" si="38"/>
        <v>S</v>
      </c>
      <c r="D94" s="129">
        <f t="shared" si="39"/>
        <v>1.0680000000000001</v>
      </c>
      <c r="E94" s="130">
        <f t="shared" si="40"/>
        <v>4772</v>
      </c>
      <c r="F94" s="131" t="str">
        <f t="shared" si="41"/>
        <v>62</v>
      </c>
      <c r="G94" s="132" t="str">
        <f t="shared" si="42"/>
        <v>70바3177</v>
      </c>
      <c r="H94" s="133">
        <f t="shared" si="43"/>
        <v>2</v>
      </c>
      <c r="I94" s="134">
        <f t="shared" si="44"/>
        <v>1786.981</v>
      </c>
      <c r="J94" s="135">
        <f t="shared" si="45"/>
        <v>1.4564076102197045E-2</v>
      </c>
      <c r="K94" s="135">
        <f t="shared" si="46"/>
        <v>0.33134629874059646</v>
      </c>
      <c r="L94" s="135">
        <f t="shared" si="47"/>
        <v>0.12087425663731176</v>
      </c>
      <c r="M94" s="136">
        <f t="shared" si="48"/>
        <v>6.5910000000000002</v>
      </c>
      <c r="N94" s="137">
        <f t="shared" si="49"/>
        <v>5.5960303998755442E-2</v>
      </c>
      <c r="O94" s="137">
        <f t="shared" si="50"/>
        <v>3.301657935926571</v>
      </c>
      <c r="P94" s="272">
        <f t="shared" si="51"/>
        <v>0</v>
      </c>
      <c r="Q94" s="273">
        <f t="shared" si="52"/>
        <v>1</v>
      </c>
      <c r="R94" s="273">
        <f t="shared" si="53"/>
        <v>59</v>
      </c>
      <c r="T94">
        <v>514</v>
      </c>
      <c r="U94">
        <v>4772</v>
      </c>
      <c r="V94" t="s">
        <v>1301</v>
      </c>
      <c r="W94">
        <v>1786.981</v>
      </c>
      <c r="X94">
        <v>758.202</v>
      </c>
      <c r="Y94">
        <v>2.3570000000000002</v>
      </c>
      <c r="Z94">
        <v>6.5910000000000002</v>
      </c>
      <c r="AA94">
        <v>123.494411</v>
      </c>
      <c r="AB94">
        <v>1.7985819999999999</v>
      </c>
      <c r="AC94">
        <v>40.919415999999998</v>
      </c>
      <c r="AD94" s="1">
        <v>216</v>
      </c>
      <c r="AE94">
        <v>1</v>
      </c>
      <c r="AF94">
        <v>59</v>
      </c>
      <c r="AG94">
        <v>93</v>
      </c>
      <c r="AH94">
        <v>14.470136</v>
      </c>
      <c r="AI94">
        <v>113.3</v>
      </c>
      <c r="AJ94">
        <v>20.7</v>
      </c>
      <c r="AK94">
        <v>0</v>
      </c>
      <c r="AL94">
        <v>0</v>
      </c>
      <c r="AM94" t="s">
        <v>1302</v>
      </c>
      <c r="AN94" t="s">
        <v>1303</v>
      </c>
      <c r="AO94">
        <v>1675.404</v>
      </c>
      <c r="AR94" t="s">
        <v>160</v>
      </c>
      <c r="AS94" t="s">
        <v>238</v>
      </c>
      <c r="AT94" t="s">
        <v>961</v>
      </c>
      <c r="AU94" t="s">
        <v>709</v>
      </c>
      <c r="AV94" t="s">
        <v>49</v>
      </c>
      <c r="AW94">
        <v>2</v>
      </c>
      <c r="BB94">
        <v>1.0680000000000001</v>
      </c>
      <c r="BC94" t="s">
        <v>74</v>
      </c>
      <c r="BF94" t="s">
        <v>160</v>
      </c>
      <c r="BG94" t="s">
        <v>238</v>
      </c>
      <c r="BH94" t="s">
        <v>1301</v>
      </c>
      <c r="BI94">
        <v>4772</v>
      </c>
      <c r="BJ94">
        <v>2</v>
      </c>
      <c r="BK94" t="s">
        <v>961</v>
      </c>
      <c r="BL94" t="s">
        <v>967</v>
      </c>
      <c r="BM94">
        <v>1.0680000000000001</v>
      </c>
      <c r="BN94" t="s">
        <v>74</v>
      </c>
      <c r="BO94" t="s">
        <v>759</v>
      </c>
      <c r="BP94">
        <v>1786.981</v>
      </c>
      <c r="BQ94" t="s">
        <v>74</v>
      </c>
    </row>
    <row r="95" spans="1:69" ht="16.5">
      <c r="A95" s="143" t="str">
        <f t="shared" si="36"/>
        <v>삼환교통</v>
      </c>
      <c r="B95" s="144" t="str">
        <f t="shared" si="37"/>
        <v>문영만</v>
      </c>
      <c r="C95" s="145" t="str">
        <f t="shared" si="38"/>
        <v>C</v>
      </c>
      <c r="D95" s="146">
        <f t="shared" si="39"/>
        <v>0.89890000000000003</v>
      </c>
      <c r="E95" s="147">
        <f t="shared" si="40"/>
        <v>3848</v>
      </c>
      <c r="F95" s="148" t="str">
        <f t="shared" si="41"/>
        <v>14</v>
      </c>
      <c r="G95" s="149" t="str">
        <f t="shared" si="42"/>
        <v>70바3127</v>
      </c>
      <c r="H95" s="150">
        <f t="shared" si="43"/>
        <v>1</v>
      </c>
      <c r="I95" s="151">
        <f t="shared" si="44"/>
        <v>2126.183</v>
      </c>
      <c r="J95" s="152">
        <f t="shared" si="45"/>
        <v>1.9949415486229173E-2</v>
      </c>
      <c r="K95" s="152">
        <f t="shared" si="46"/>
        <v>0.34766109985279464</v>
      </c>
      <c r="L95" s="152">
        <f t="shared" si="47"/>
        <v>0.24551038174983056</v>
      </c>
      <c r="M95" s="153">
        <f t="shared" si="48"/>
        <v>13.396000000000001</v>
      </c>
      <c r="N95" s="154">
        <f t="shared" si="49"/>
        <v>0.61142432236547839</v>
      </c>
      <c r="O95" s="154">
        <f t="shared" si="50"/>
        <v>6.067210583472824</v>
      </c>
      <c r="P95" s="270">
        <f t="shared" si="51"/>
        <v>3</v>
      </c>
      <c r="Q95" s="271">
        <f t="shared" si="52"/>
        <v>13</v>
      </c>
      <c r="R95" s="271">
        <f t="shared" si="53"/>
        <v>129</v>
      </c>
      <c r="T95">
        <v>514</v>
      </c>
      <c r="U95">
        <v>3848</v>
      </c>
      <c r="V95" t="s">
        <v>1304</v>
      </c>
      <c r="W95">
        <v>2126.183</v>
      </c>
      <c r="X95">
        <v>1244.5630000000001</v>
      </c>
      <c r="Y95">
        <v>1.708</v>
      </c>
      <c r="Z95">
        <v>13.396000000000001</v>
      </c>
      <c r="AA95">
        <v>136.43938600000001</v>
      </c>
      <c r="AB95">
        <v>2.721886</v>
      </c>
      <c r="AC95">
        <v>47.434666999999997</v>
      </c>
      <c r="AD95" s="1">
        <v>522</v>
      </c>
      <c r="AE95">
        <v>13</v>
      </c>
      <c r="AF95">
        <v>129</v>
      </c>
      <c r="AG95">
        <v>63</v>
      </c>
      <c r="AH95">
        <v>15.583352</v>
      </c>
      <c r="AI95">
        <v>8.6</v>
      </c>
      <c r="AJ95">
        <v>0</v>
      </c>
      <c r="AK95">
        <v>3</v>
      </c>
      <c r="AL95">
        <v>180</v>
      </c>
      <c r="AM95" t="s">
        <v>1305</v>
      </c>
      <c r="AN95" t="s">
        <v>1306</v>
      </c>
      <c r="AO95">
        <v>2126.183</v>
      </c>
      <c r="AR95" t="s">
        <v>160</v>
      </c>
      <c r="AS95" t="s">
        <v>234</v>
      </c>
      <c r="AT95" t="s">
        <v>790</v>
      </c>
      <c r="AU95" t="s">
        <v>788</v>
      </c>
      <c r="AV95" t="s">
        <v>49</v>
      </c>
      <c r="AW95">
        <v>1</v>
      </c>
      <c r="BB95">
        <v>0.89890000000000003</v>
      </c>
      <c r="BC95" t="s">
        <v>72</v>
      </c>
      <c r="BF95" t="s">
        <v>160</v>
      </c>
      <c r="BG95" t="s">
        <v>234</v>
      </c>
      <c r="BH95" t="s">
        <v>1304</v>
      </c>
      <c r="BI95">
        <v>3848</v>
      </c>
      <c r="BJ95">
        <v>1</v>
      </c>
      <c r="BK95" t="s">
        <v>790</v>
      </c>
      <c r="BL95" t="s">
        <v>757</v>
      </c>
      <c r="BM95">
        <v>0.89890000000000003</v>
      </c>
      <c r="BN95" t="s">
        <v>72</v>
      </c>
      <c r="BO95" t="s">
        <v>760</v>
      </c>
      <c r="BP95">
        <v>2126.183</v>
      </c>
      <c r="BQ95" t="s">
        <v>72</v>
      </c>
    </row>
    <row r="96" spans="1:69" ht="16.5">
      <c r="A96" s="126" t="str">
        <f t="shared" si="36"/>
        <v>삼환교통</v>
      </c>
      <c r="B96" s="127" t="str">
        <f t="shared" si="37"/>
        <v>문정훈</v>
      </c>
      <c r="C96" s="128" t="str">
        <f t="shared" si="38"/>
        <v>D</v>
      </c>
      <c r="D96" s="129">
        <f t="shared" si="39"/>
        <v>0.83189999999999997</v>
      </c>
      <c r="E96" s="130">
        <f t="shared" si="40"/>
        <v>92</v>
      </c>
      <c r="F96" s="131" t="str">
        <f t="shared" si="41"/>
        <v>62</v>
      </c>
      <c r="G96" s="132" t="str">
        <f t="shared" si="42"/>
        <v>70바3119</v>
      </c>
      <c r="H96" s="133">
        <f t="shared" si="43"/>
        <v>14</v>
      </c>
      <c r="I96" s="134">
        <f t="shared" si="44"/>
        <v>2196.4119999999998</v>
      </c>
      <c r="J96" s="135">
        <f t="shared" si="45"/>
        <v>2.1124024536579376E-2</v>
      </c>
      <c r="K96" s="135">
        <f t="shared" si="46"/>
        <v>0.40001994577567829</v>
      </c>
      <c r="L96" s="135">
        <f t="shared" si="47"/>
        <v>0.28728672034208519</v>
      </c>
      <c r="M96" s="136">
        <f t="shared" si="48"/>
        <v>12.972</v>
      </c>
      <c r="N96" s="137">
        <f t="shared" si="49"/>
        <v>0.45528798786384345</v>
      </c>
      <c r="O96" s="137">
        <f t="shared" si="50"/>
        <v>25.587184917948001</v>
      </c>
      <c r="P96" s="272">
        <f t="shared" si="51"/>
        <v>6</v>
      </c>
      <c r="Q96" s="273">
        <f t="shared" si="52"/>
        <v>10</v>
      </c>
      <c r="R96" s="273">
        <f t="shared" si="53"/>
        <v>562</v>
      </c>
      <c r="T96">
        <v>514</v>
      </c>
      <c r="U96">
        <v>92</v>
      </c>
      <c r="V96" t="s">
        <v>1307</v>
      </c>
      <c r="W96">
        <v>2196.4119999999998</v>
      </c>
      <c r="X96">
        <v>1171.56</v>
      </c>
      <c r="Y96">
        <v>1.875</v>
      </c>
      <c r="Z96">
        <v>12.972</v>
      </c>
      <c r="AA96">
        <v>155.10051100000001</v>
      </c>
      <c r="AB96">
        <v>3.2763469999999999</v>
      </c>
      <c r="AC96">
        <v>62.043298</v>
      </c>
      <c r="AD96" s="1">
        <v>631</v>
      </c>
      <c r="AE96">
        <v>10</v>
      </c>
      <c r="AF96">
        <v>562</v>
      </c>
      <c r="AG96">
        <v>65</v>
      </c>
      <c r="AH96">
        <v>14.161217000000001</v>
      </c>
      <c r="AI96">
        <v>37.4</v>
      </c>
      <c r="AJ96">
        <v>0</v>
      </c>
      <c r="AK96">
        <v>6</v>
      </c>
      <c r="AL96">
        <v>948</v>
      </c>
      <c r="AM96" t="s">
        <v>1308</v>
      </c>
      <c r="AN96" t="s">
        <v>1309</v>
      </c>
      <c r="AO96">
        <v>260.44400000000002</v>
      </c>
      <c r="AR96" t="s">
        <v>160</v>
      </c>
      <c r="AS96" t="s">
        <v>238</v>
      </c>
      <c r="AT96" t="s">
        <v>939</v>
      </c>
      <c r="AU96" t="s">
        <v>788</v>
      </c>
      <c r="AV96" t="s">
        <v>49</v>
      </c>
      <c r="AW96">
        <v>14</v>
      </c>
      <c r="BB96">
        <v>0.83189999999999997</v>
      </c>
      <c r="BC96" t="s">
        <v>70</v>
      </c>
      <c r="BF96" t="s">
        <v>160</v>
      </c>
      <c r="BG96" t="s">
        <v>238</v>
      </c>
      <c r="BH96" t="s">
        <v>1307</v>
      </c>
      <c r="BI96">
        <v>92</v>
      </c>
      <c r="BJ96">
        <v>14</v>
      </c>
      <c r="BK96" t="s">
        <v>939</v>
      </c>
      <c r="BL96" t="s">
        <v>977</v>
      </c>
      <c r="BM96">
        <v>0.83189999999999997</v>
      </c>
      <c r="BN96" t="s">
        <v>70</v>
      </c>
      <c r="BO96" t="s">
        <v>762</v>
      </c>
      <c r="BP96">
        <v>2196.4119999999998</v>
      </c>
      <c r="BQ96" t="s">
        <v>70</v>
      </c>
    </row>
    <row r="97" spans="1:69" ht="16.5">
      <c r="A97" s="143" t="str">
        <f t="shared" si="36"/>
        <v>삼환교통</v>
      </c>
      <c r="B97" s="144" t="str">
        <f t="shared" si="37"/>
        <v>박건영</v>
      </c>
      <c r="C97" s="145" t="str">
        <f t="shared" si="38"/>
        <v>B</v>
      </c>
      <c r="D97" s="146">
        <f t="shared" si="39"/>
        <v>0.94069999999999998</v>
      </c>
      <c r="E97" s="147">
        <f t="shared" si="40"/>
        <v>5579</v>
      </c>
      <c r="F97" s="148" t="str">
        <f t="shared" si="41"/>
        <v>58</v>
      </c>
      <c r="G97" s="149" t="str">
        <f t="shared" si="42"/>
        <v>72아1214</v>
      </c>
      <c r="H97" s="150">
        <f t="shared" si="43"/>
        <v>16</v>
      </c>
      <c r="I97" s="151">
        <f t="shared" si="44"/>
        <v>2411.04</v>
      </c>
      <c r="J97" s="152">
        <f t="shared" si="45"/>
        <v>3.3139944894722238E-2</v>
      </c>
      <c r="K97" s="152">
        <f t="shared" si="46"/>
        <v>0.33843619355735027</v>
      </c>
      <c r="L97" s="152">
        <f t="shared" si="47"/>
        <v>0.1746134448204924</v>
      </c>
      <c r="M97" s="153">
        <f t="shared" si="48"/>
        <v>8.6370000000000005</v>
      </c>
      <c r="N97" s="154">
        <f t="shared" si="49"/>
        <v>8.295175525914128E-2</v>
      </c>
      <c r="O97" s="154">
        <f t="shared" si="50"/>
        <v>4.1061118853274934</v>
      </c>
      <c r="P97" s="270">
        <f t="shared" si="51"/>
        <v>14</v>
      </c>
      <c r="Q97" s="271">
        <f t="shared" si="52"/>
        <v>2</v>
      </c>
      <c r="R97" s="271">
        <f t="shared" si="53"/>
        <v>99</v>
      </c>
      <c r="T97">
        <v>514</v>
      </c>
      <c r="U97">
        <v>5579</v>
      </c>
      <c r="V97" t="s">
        <v>1310</v>
      </c>
      <c r="W97">
        <v>2411.04</v>
      </c>
      <c r="X97">
        <v>889.88099999999997</v>
      </c>
      <c r="Y97">
        <v>2.7090000000000001</v>
      </c>
      <c r="Z97">
        <v>8.6370000000000005</v>
      </c>
      <c r="AA97">
        <v>152.868842</v>
      </c>
      <c r="AB97">
        <v>5.066065</v>
      </c>
      <c r="AC97">
        <v>51.736348999999997</v>
      </c>
      <c r="AD97" s="1">
        <v>421</v>
      </c>
      <c r="AE97">
        <v>2</v>
      </c>
      <c r="AF97">
        <v>99</v>
      </c>
      <c r="AG97">
        <v>66</v>
      </c>
      <c r="AH97">
        <v>15.771951</v>
      </c>
      <c r="AI97">
        <v>133.80000000000001</v>
      </c>
      <c r="AJ97">
        <v>0</v>
      </c>
      <c r="AK97">
        <v>14</v>
      </c>
      <c r="AL97">
        <v>7934</v>
      </c>
      <c r="AM97" t="s">
        <v>1311</v>
      </c>
      <c r="AN97" t="s">
        <v>1312</v>
      </c>
      <c r="AO97">
        <v>394.64</v>
      </c>
      <c r="AR97" t="s">
        <v>160</v>
      </c>
      <c r="AS97" t="s">
        <v>237</v>
      </c>
      <c r="AT97" t="s">
        <v>934</v>
      </c>
      <c r="AU97" t="s">
        <v>776</v>
      </c>
      <c r="AV97" t="s">
        <v>49</v>
      </c>
      <c r="AW97">
        <v>16</v>
      </c>
      <c r="BB97">
        <v>0.94069999999999998</v>
      </c>
      <c r="BC97" t="s">
        <v>71</v>
      </c>
      <c r="BF97" t="s">
        <v>160</v>
      </c>
      <c r="BG97" t="s">
        <v>237</v>
      </c>
      <c r="BH97" t="s">
        <v>1310</v>
      </c>
      <c r="BI97">
        <v>5579</v>
      </c>
      <c r="BJ97">
        <v>16</v>
      </c>
      <c r="BK97" t="s">
        <v>934</v>
      </c>
      <c r="BL97" t="s">
        <v>1013</v>
      </c>
      <c r="BM97">
        <v>0.94069999999999998</v>
      </c>
      <c r="BN97" t="s">
        <v>71</v>
      </c>
      <c r="BO97" t="s">
        <v>758</v>
      </c>
      <c r="BP97">
        <v>2411.04</v>
      </c>
      <c r="BQ97" t="s">
        <v>71</v>
      </c>
    </row>
    <row r="98" spans="1:69" ht="16.5">
      <c r="A98" s="126" t="str">
        <f t="shared" si="36"/>
        <v>삼환교통</v>
      </c>
      <c r="B98" s="127" t="str">
        <f t="shared" si="37"/>
        <v>박경모</v>
      </c>
      <c r="C98" s="128" t="str">
        <f t="shared" si="38"/>
        <v>A</v>
      </c>
      <c r="D98" s="129">
        <f t="shared" si="39"/>
        <v>0.99239999999999995</v>
      </c>
      <c r="E98" s="130">
        <f t="shared" si="40"/>
        <v>7630</v>
      </c>
      <c r="F98" s="131" t="str">
        <f t="shared" si="41"/>
        <v>4</v>
      </c>
      <c r="G98" s="132" t="str">
        <f t="shared" si="42"/>
        <v>72아1221</v>
      </c>
      <c r="H98" s="133">
        <f t="shared" si="43"/>
        <v>1</v>
      </c>
      <c r="I98" s="134">
        <f t="shared" si="44"/>
        <v>2101.3130000000001</v>
      </c>
      <c r="J98" s="135">
        <f t="shared" si="45"/>
        <v>3.444620548658657E-2</v>
      </c>
      <c r="K98" s="135">
        <f t="shared" si="46"/>
        <v>0.30206454210548245</v>
      </c>
      <c r="L98" s="135">
        <f t="shared" si="47"/>
        <v>0.16846609714973446</v>
      </c>
      <c r="M98" s="136">
        <f t="shared" si="48"/>
        <v>6.9779999999999998</v>
      </c>
      <c r="N98" s="137">
        <f t="shared" si="49"/>
        <v>0.14276787894045292</v>
      </c>
      <c r="O98" s="137">
        <f t="shared" si="50"/>
        <v>2.6174111139083038</v>
      </c>
      <c r="P98" s="272">
        <f t="shared" si="51"/>
        <v>5</v>
      </c>
      <c r="Q98" s="273">
        <f t="shared" si="52"/>
        <v>3</v>
      </c>
      <c r="R98" s="273">
        <f t="shared" si="53"/>
        <v>55</v>
      </c>
      <c r="T98">
        <v>514</v>
      </c>
      <c r="U98">
        <v>7630</v>
      </c>
      <c r="V98" t="s">
        <v>1313</v>
      </c>
      <c r="W98">
        <v>2101.3130000000001</v>
      </c>
      <c r="X98">
        <v>731.49199999999996</v>
      </c>
      <c r="Y98">
        <v>2.8730000000000002</v>
      </c>
      <c r="Z98">
        <v>6.9779999999999998</v>
      </c>
      <c r="AA98">
        <v>132.91940099999999</v>
      </c>
      <c r="AB98">
        <v>4.5785689999999999</v>
      </c>
      <c r="AC98">
        <v>40.150238000000002</v>
      </c>
      <c r="AD98" s="1">
        <v>354</v>
      </c>
      <c r="AE98">
        <v>3</v>
      </c>
      <c r="AF98">
        <v>55</v>
      </c>
      <c r="AG98">
        <v>66</v>
      </c>
      <c r="AH98">
        <v>15.808926</v>
      </c>
      <c r="AI98">
        <v>23.2</v>
      </c>
      <c r="AJ98">
        <v>0</v>
      </c>
      <c r="AK98">
        <v>5</v>
      </c>
      <c r="AL98">
        <v>4996</v>
      </c>
      <c r="AM98" t="s">
        <v>1314</v>
      </c>
      <c r="AN98" t="s">
        <v>1315</v>
      </c>
      <c r="AO98">
        <v>2031.9559999999999</v>
      </c>
      <c r="AR98" t="s">
        <v>160</v>
      </c>
      <c r="AS98" t="s">
        <v>236</v>
      </c>
      <c r="AT98" t="s">
        <v>889</v>
      </c>
      <c r="AU98" t="s">
        <v>776</v>
      </c>
      <c r="AV98" t="s">
        <v>49</v>
      </c>
      <c r="AW98">
        <v>1</v>
      </c>
      <c r="BB98">
        <v>0.99239999999999995</v>
      </c>
      <c r="BC98" t="s">
        <v>69</v>
      </c>
      <c r="BF98" t="s">
        <v>160</v>
      </c>
      <c r="BG98" t="s">
        <v>236</v>
      </c>
      <c r="BH98" t="s">
        <v>1313</v>
      </c>
      <c r="BI98">
        <v>7630</v>
      </c>
      <c r="BJ98">
        <v>1</v>
      </c>
      <c r="BK98" t="s">
        <v>889</v>
      </c>
      <c r="BL98" t="s">
        <v>757</v>
      </c>
      <c r="BM98">
        <v>0.99239999999999995</v>
      </c>
      <c r="BN98" t="s">
        <v>69</v>
      </c>
      <c r="BO98" t="s">
        <v>761</v>
      </c>
      <c r="BP98">
        <v>2101.3130000000001</v>
      </c>
      <c r="BQ98" t="s">
        <v>69</v>
      </c>
    </row>
    <row r="99" spans="1:69" ht="16.5">
      <c r="A99" s="143" t="str">
        <f t="shared" si="36"/>
        <v>삼환교통</v>
      </c>
      <c r="B99" s="144" t="str">
        <f t="shared" si="37"/>
        <v>박광웅</v>
      </c>
      <c r="C99" s="145" t="str">
        <f t="shared" si="38"/>
        <v>A</v>
      </c>
      <c r="D99" s="146">
        <f t="shared" si="39"/>
        <v>0.97030000000000005</v>
      </c>
      <c r="E99" s="147">
        <f t="shared" si="40"/>
        <v>3087</v>
      </c>
      <c r="F99" s="148" t="str">
        <f t="shared" si="41"/>
        <v>58</v>
      </c>
      <c r="G99" s="149" t="str">
        <f t="shared" si="42"/>
        <v>72아1199</v>
      </c>
      <c r="H99" s="150">
        <f t="shared" si="43"/>
        <v>3</v>
      </c>
      <c r="I99" s="151">
        <f t="shared" si="44"/>
        <v>2463.5709999999999</v>
      </c>
      <c r="J99" s="152">
        <f t="shared" si="45"/>
        <v>3.8024775941946316E-2</v>
      </c>
      <c r="K99" s="152">
        <f t="shared" si="46"/>
        <v>0.28065869241128782</v>
      </c>
      <c r="L99" s="152">
        <f t="shared" si="47"/>
        <v>0.22081766671226444</v>
      </c>
      <c r="M99" s="153">
        <f t="shared" si="48"/>
        <v>7.1470000000000002</v>
      </c>
      <c r="N99" s="154">
        <f t="shared" si="49"/>
        <v>0</v>
      </c>
      <c r="O99" s="154">
        <f t="shared" si="50"/>
        <v>8.5242113988190322</v>
      </c>
      <c r="P99" s="270">
        <f t="shared" si="51"/>
        <v>3</v>
      </c>
      <c r="Q99" s="271">
        <f t="shared" si="52"/>
        <v>0</v>
      </c>
      <c r="R99" s="271">
        <f t="shared" si="53"/>
        <v>210</v>
      </c>
      <c r="T99">
        <v>514</v>
      </c>
      <c r="U99">
        <v>3087</v>
      </c>
      <c r="V99" t="s">
        <v>1316</v>
      </c>
      <c r="W99">
        <v>2463.5709999999999</v>
      </c>
      <c r="X99">
        <v>882.92</v>
      </c>
      <c r="Y99">
        <v>2.79</v>
      </c>
      <c r="Z99">
        <v>7.1470000000000002</v>
      </c>
      <c r="AA99">
        <v>162.217445</v>
      </c>
      <c r="AB99">
        <v>6.1682819999999996</v>
      </c>
      <c r="AC99">
        <v>45.527735999999997</v>
      </c>
      <c r="AD99" s="1">
        <v>544</v>
      </c>
      <c r="AE99">
        <v>0</v>
      </c>
      <c r="AF99">
        <v>210</v>
      </c>
      <c r="AG99">
        <v>78</v>
      </c>
      <c r="AH99">
        <v>15.186843</v>
      </c>
      <c r="AI99">
        <v>907.4</v>
      </c>
      <c r="AJ99">
        <v>0</v>
      </c>
      <c r="AK99">
        <v>3</v>
      </c>
      <c r="AL99">
        <v>907</v>
      </c>
      <c r="AM99" t="s">
        <v>1317</v>
      </c>
      <c r="AN99" t="s">
        <v>1318</v>
      </c>
      <c r="AO99">
        <v>2171.8470000000002</v>
      </c>
      <c r="AR99" t="s">
        <v>160</v>
      </c>
      <c r="AS99" t="s">
        <v>237</v>
      </c>
      <c r="AT99" t="s">
        <v>924</v>
      </c>
      <c r="AU99" t="s">
        <v>776</v>
      </c>
      <c r="AV99" t="s">
        <v>49</v>
      </c>
      <c r="AW99">
        <v>3</v>
      </c>
      <c r="BB99">
        <v>0.97030000000000005</v>
      </c>
      <c r="BC99" t="s">
        <v>69</v>
      </c>
      <c r="BF99" t="s">
        <v>160</v>
      </c>
      <c r="BG99" t="s">
        <v>237</v>
      </c>
      <c r="BH99" t="s">
        <v>1316</v>
      </c>
      <c r="BI99">
        <v>3087</v>
      </c>
      <c r="BJ99">
        <v>3</v>
      </c>
      <c r="BK99" t="s">
        <v>924</v>
      </c>
      <c r="BL99" t="s">
        <v>1033</v>
      </c>
      <c r="BM99">
        <v>0.97030000000000005</v>
      </c>
      <c r="BN99" t="s">
        <v>69</v>
      </c>
      <c r="BO99" t="s">
        <v>761</v>
      </c>
      <c r="BP99">
        <v>2463.5709999999999</v>
      </c>
      <c r="BQ99" t="s">
        <v>69</v>
      </c>
    </row>
    <row r="100" spans="1:69" ht="16.5">
      <c r="A100" s="126" t="str">
        <f t="shared" si="36"/>
        <v>삼환교통</v>
      </c>
      <c r="B100" s="127" t="str">
        <f t="shared" si="37"/>
        <v>박광호</v>
      </c>
      <c r="C100" s="128" t="str">
        <f t="shared" si="38"/>
        <v>S</v>
      </c>
      <c r="D100" s="129">
        <f t="shared" si="39"/>
        <v>1.0091000000000001</v>
      </c>
      <c r="E100" s="130">
        <f t="shared" si="40"/>
        <v>5082</v>
      </c>
      <c r="F100" s="131" t="str">
        <f t="shared" si="41"/>
        <v>79</v>
      </c>
      <c r="G100" s="132" t="str">
        <f t="shared" si="42"/>
        <v>70바3198</v>
      </c>
      <c r="H100" s="133">
        <f t="shared" si="43"/>
        <v>1</v>
      </c>
      <c r="I100" s="134">
        <f t="shared" si="44"/>
        <v>2345.259</v>
      </c>
      <c r="J100" s="135">
        <f t="shared" si="45"/>
        <v>3.4318643190649291E-2</v>
      </c>
      <c r="K100" s="135">
        <f t="shared" si="46"/>
        <v>0.34222077367008447</v>
      </c>
      <c r="L100" s="135">
        <f t="shared" si="47"/>
        <v>0.25839363584149982</v>
      </c>
      <c r="M100" s="136">
        <f t="shared" si="48"/>
        <v>9.1419999999999995</v>
      </c>
      <c r="N100" s="137">
        <f t="shared" si="49"/>
        <v>4.2639213835230991E-2</v>
      </c>
      <c r="O100" s="137">
        <f t="shared" si="50"/>
        <v>8.3999251255405056</v>
      </c>
      <c r="P100" s="272">
        <f t="shared" si="51"/>
        <v>8</v>
      </c>
      <c r="Q100" s="273">
        <f t="shared" si="52"/>
        <v>1</v>
      </c>
      <c r="R100" s="273">
        <f t="shared" si="53"/>
        <v>197</v>
      </c>
      <c r="T100">
        <v>514</v>
      </c>
      <c r="U100">
        <v>5082</v>
      </c>
      <c r="V100" t="s">
        <v>1319</v>
      </c>
      <c r="W100">
        <v>2345.259</v>
      </c>
      <c r="X100">
        <v>1010.332</v>
      </c>
      <c r="Y100">
        <v>2.3210000000000002</v>
      </c>
      <c r="Z100">
        <v>9.1419999999999995</v>
      </c>
      <c r="AA100">
        <v>138.924927</v>
      </c>
      <c r="AB100">
        <v>4.7677149999999999</v>
      </c>
      <c r="AC100">
        <v>47.542996000000002</v>
      </c>
      <c r="AD100" s="1">
        <v>606</v>
      </c>
      <c r="AE100">
        <v>1</v>
      </c>
      <c r="AF100">
        <v>197</v>
      </c>
      <c r="AG100">
        <v>77</v>
      </c>
      <c r="AH100">
        <v>16.881484</v>
      </c>
      <c r="AI100">
        <v>814.4</v>
      </c>
      <c r="AJ100">
        <v>0</v>
      </c>
      <c r="AK100">
        <v>8</v>
      </c>
      <c r="AL100">
        <v>1342</v>
      </c>
      <c r="AM100" t="s">
        <v>1320</v>
      </c>
      <c r="AN100" t="s">
        <v>1321</v>
      </c>
      <c r="AO100">
        <v>2345.259</v>
      </c>
      <c r="AR100" t="s">
        <v>160</v>
      </c>
      <c r="AS100" t="s">
        <v>239</v>
      </c>
      <c r="AT100" t="s">
        <v>1008</v>
      </c>
      <c r="AU100" t="s">
        <v>709</v>
      </c>
      <c r="AV100" t="s">
        <v>49</v>
      </c>
      <c r="AW100">
        <v>1</v>
      </c>
      <c r="BB100">
        <v>1.0091000000000001</v>
      </c>
      <c r="BC100" t="s">
        <v>74</v>
      </c>
      <c r="BF100" t="s">
        <v>160</v>
      </c>
      <c r="BG100" t="s">
        <v>239</v>
      </c>
      <c r="BH100" t="s">
        <v>1319</v>
      </c>
      <c r="BI100">
        <v>5082</v>
      </c>
      <c r="BJ100">
        <v>1</v>
      </c>
      <c r="BK100" t="s">
        <v>1008</v>
      </c>
      <c r="BL100" t="s">
        <v>757</v>
      </c>
      <c r="BM100">
        <v>1.0091000000000001</v>
      </c>
      <c r="BN100" t="s">
        <v>74</v>
      </c>
      <c r="BO100" t="s">
        <v>759</v>
      </c>
      <c r="BP100">
        <v>2345.259</v>
      </c>
      <c r="BQ100" t="s">
        <v>74</v>
      </c>
    </row>
    <row r="101" spans="1:69" ht="16.5">
      <c r="A101" s="143" t="str">
        <f t="shared" si="36"/>
        <v>삼환교통</v>
      </c>
      <c r="B101" s="144" t="str">
        <f t="shared" si="37"/>
        <v>박석훈</v>
      </c>
      <c r="C101" s="145" t="str">
        <f t="shared" si="38"/>
        <v>C</v>
      </c>
      <c r="D101" s="146">
        <f t="shared" si="39"/>
        <v>0.89429999999999998</v>
      </c>
      <c r="E101" s="147">
        <f t="shared" si="40"/>
        <v>6513</v>
      </c>
      <c r="F101" s="148" t="str">
        <f t="shared" si="41"/>
        <v>79</v>
      </c>
      <c r="G101" s="149" t="str">
        <f t="shared" si="42"/>
        <v>70바3102</v>
      </c>
      <c r="H101" s="150">
        <f t="shared" si="43"/>
        <v>1</v>
      </c>
      <c r="I101" s="151">
        <f t="shared" si="44"/>
        <v>2515.672</v>
      </c>
      <c r="J101" s="152">
        <f t="shared" si="45"/>
        <v>4.5956754418600358E-2</v>
      </c>
      <c r="K101" s="152">
        <f t="shared" si="46"/>
        <v>0.32943155813209435</v>
      </c>
      <c r="L101" s="152">
        <f t="shared" si="47"/>
        <v>0.22419456908531796</v>
      </c>
      <c r="M101" s="153">
        <f t="shared" si="48"/>
        <v>12.763999999999999</v>
      </c>
      <c r="N101" s="154">
        <f t="shared" si="49"/>
        <v>0.11925243036453083</v>
      </c>
      <c r="O101" s="154">
        <f t="shared" si="50"/>
        <v>3.9750810121510276</v>
      </c>
      <c r="P101" s="270">
        <f t="shared" si="51"/>
        <v>7</v>
      </c>
      <c r="Q101" s="271">
        <f t="shared" si="52"/>
        <v>3</v>
      </c>
      <c r="R101" s="271">
        <f t="shared" si="53"/>
        <v>100</v>
      </c>
      <c r="T101">
        <v>514</v>
      </c>
      <c r="U101">
        <v>6513</v>
      </c>
      <c r="V101" t="s">
        <v>1322</v>
      </c>
      <c r="W101">
        <v>2515.672</v>
      </c>
      <c r="X101">
        <v>1339.4349999999999</v>
      </c>
      <c r="Y101">
        <v>1.8779999999999999</v>
      </c>
      <c r="Z101">
        <v>12.763999999999999</v>
      </c>
      <c r="AA101">
        <v>147.40188000000001</v>
      </c>
      <c r="AB101">
        <v>6.7741119999999997</v>
      </c>
      <c r="AC101">
        <v>48.558830999999998</v>
      </c>
      <c r="AD101" s="1">
        <v>564</v>
      </c>
      <c r="AE101">
        <v>3</v>
      </c>
      <c r="AF101">
        <v>100</v>
      </c>
      <c r="AG101">
        <v>74</v>
      </c>
      <c r="AH101">
        <v>17.066756000000002</v>
      </c>
      <c r="AI101">
        <v>885.3</v>
      </c>
      <c r="AJ101">
        <v>0</v>
      </c>
      <c r="AK101">
        <v>7</v>
      </c>
      <c r="AL101">
        <v>701</v>
      </c>
      <c r="AM101" t="s">
        <v>1323</v>
      </c>
      <c r="AN101" t="s">
        <v>1324</v>
      </c>
      <c r="AO101">
        <v>2515.672</v>
      </c>
      <c r="AR101" t="s">
        <v>160</v>
      </c>
      <c r="AS101" t="s">
        <v>239</v>
      </c>
      <c r="AT101" t="s">
        <v>979</v>
      </c>
      <c r="AU101" t="s">
        <v>788</v>
      </c>
      <c r="AV101" t="s">
        <v>49</v>
      </c>
      <c r="AW101">
        <v>1</v>
      </c>
      <c r="BB101">
        <v>0.89429999999999998</v>
      </c>
      <c r="BC101" t="s">
        <v>72</v>
      </c>
      <c r="BF101" t="s">
        <v>160</v>
      </c>
      <c r="BG101" t="s">
        <v>239</v>
      </c>
      <c r="BH101" t="s">
        <v>1322</v>
      </c>
      <c r="BI101">
        <v>6513</v>
      </c>
      <c r="BJ101">
        <v>1</v>
      </c>
      <c r="BK101" t="s">
        <v>979</v>
      </c>
      <c r="BL101" t="s">
        <v>757</v>
      </c>
      <c r="BM101">
        <v>0.89429999999999998</v>
      </c>
      <c r="BN101" t="s">
        <v>72</v>
      </c>
      <c r="BO101" t="s">
        <v>760</v>
      </c>
      <c r="BP101">
        <v>2515.672</v>
      </c>
      <c r="BQ101" t="s">
        <v>72</v>
      </c>
    </row>
    <row r="102" spans="1:69" ht="16.5">
      <c r="A102" s="126" t="str">
        <f t="shared" si="36"/>
        <v>삼환교통</v>
      </c>
      <c r="B102" s="127" t="str">
        <f t="shared" si="37"/>
        <v>박세진</v>
      </c>
      <c r="C102" s="128" t="str">
        <f t="shared" si="38"/>
        <v>B</v>
      </c>
      <c r="D102" s="129">
        <f t="shared" si="39"/>
        <v>0.92800000000000005</v>
      </c>
      <c r="E102" s="130">
        <f t="shared" si="40"/>
        <v>4659</v>
      </c>
      <c r="F102" s="131" t="str">
        <f t="shared" si="41"/>
        <v>58</v>
      </c>
      <c r="G102" s="132" t="str">
        <f t="shared" si="42"/>
        <v>72아1200</v>
      </c>
      <c r="H102" s="133">
        <f t="shared" si="43"/>
        <v>3</v>
      </c>
      <c r="I102" s="134">
        <f t="shared" si="44"/>
        <v>2405.8870000000002</v>
      </c>
      <c r="J102" s="135">
        <f t="shared" si="45"/>
        <v>3.0540027027588051E-2</v>
      </c>
      <c r="K102" s="135">
        <f t="shared" si="46"/>
        <v>0.36458944952902894</v>
      </c>
      <c r="L102" s="135">
        <f t="shared" si="47"/>
        <v>0.18080649673072757</v>
      </c>
      <c r="M102" s="136">
        <f t="shared" si="48"/>
        <v>9.2959999999999994</v>
      </c>
      <c r="N102" s="137">
        <f t="shared" si="49"/>
        <v>0.12469413567636384</v>
      </c>
      <c r="O102" s="137">
        <f t="shared" si="50"/>
        <v>4.0733417654278856</v>
      </c>
      <c r="P102" s="272">
        <f t="shared" si="51"/>
        <v>4</v>
      </c>
      <c r="Q102" s="273">
        <f t="shared" si="52"/>
        <v>3</v>
      </c>
      <c r="R102" s="273">
        <f t="shared" si="53"/>
        <v>98</v>
      </c>
      <c r="T102">
        <v>514</v>
      </c>
      <c r="U102">
        <v>4659</v>
      </c>
      <c r="V102" t="s">
        <v>1325</v>
      </c>
      <c r="W102">
        <v>2405.8870000000002</v>
      </c>
      <c r="X102">
        <v>897.23500000000001</v>
      </c>
      <c r="Y102">
        <v>2.681</v>
      </c>
      <c r="Z102">
        <v>9.2959999999999994</v>
      </c>
      <c r="AA102">
        <v>162.444388</v>
      </c>
      <c r="AB102">
        <v>4.9610560000000001</v>
      </c>
      <c r="AC102">
        <v>59.22551</v>
      </c>
      <c r="AD102" s="1">
        <v>435</v>
      </c>
      <c r="AE102">
        <v>3</v>
      </c>
      <c r="AF102">
        <v>98</v>
      </c>
      <c r="AG102">
        <v>70</v>
      </c>
      <c r="AH102">
        <v>14.810527</v>
      </c>
      <c r="AI102">
        <v>110.9</v>
      </c>
      <c r="AJ102">
        <v>0</v>
      </c>
      <c r="AK102">
        <v>4</v>
      </c>
      <c r="AL102">
        <v>1826</v>
      </c>
      <c r="AM102" t="s">
        <v>1326</v>
      </c>
      <c r="AN102" t="s">
        <v>1327</v>
      </c>
      <c r="AO102">
        <v>2080.6790000000001</v>
      </c>
      <c r="AR102" t="s">
        <v>160</v>
      </c>
      <c r="AS102" t="s">
        <v>237</v>
      </c>
      <c r="AT102" t="s">
        <v>926</v>
      </c>
      <c r="AU102" t="s">
        <v>776</v>
      </c>
      <c r="AV102" t="s">
        <v>49</v>
      </c>
      <c r="AW102">
        <v>3</v>
      </c>
      <c r="BB102">
        <v>0.92800000000000005</v>
      </c>
      <c r="BC102" t="s">
        <v>71</v>
      </c>
      <c r="BF102" t="s">
        <v>160</v>
      </c>
      <c r="BG102" t="s">
        <v>237</v>
      </c>
      <c r="BH102" t="s">
        <v>1325</v>
      </c>
      <c r="BI102">
        <v>4659</v>
      </c>
      <c r="BJ102">
        <v>3</v>
      </c>
      <c r="BK102" t="s">
        <v>926</v>
      </c>
      <c r="BL102" t="s">
        <v>1033</v>
      </c>
      <c r="BM102">
        <v>0.92800000000000005</v>
      </c>
      <c r="BN102" t="s">
        <v>71</v>
      </c>
      <c r="BO102" t="s">
        <v>758</v>
      </c>
      <c r="BP102">
        <v>2405.8870000000002</v>
      </c>
      <c r="BQ102" t="s">
        <v>71</v>
      </c>
    </row>
    <row r="103" spans="1:69" ht="16.5">
      <c r="A103" s="143" t="str">
        <f t="shared" si="36"/>
        <v>삼환교통</v>
      </c>
      <c r="B103" s="144" t="str">
        <f t="shared" si="37"/>
        <v>박용산</v>
      </c>
      <c r="C103" s="145" t="str">
        <f t="shared" si="38"/>
        <v>A</v>
      </c>
      <c r="D103" s="146">
        <f t="shared" si="39"/>
        <v>0.95130000000000003</v>
      </c>
      <c r="E103" s="147">
        <f t="shared" si="40"/>
        <v>5963</v>
      </c>
      <c r="F103" s="148" t="str">
        <f t="shared" si="41"/>
        <v>4</v>
      </c>
      <c r="G103" s="149" t="str">
        <f t="shared" si="42"/>
        <v>72아1216</v>
      </c>
      <c r="H103" s="150">
        <f t="shared" si="43"/>
        <v>2</v>
      </c>
      <c r="I103" s="151">
        <f t="shared" si="44"/>
        <v>2287.4639999999999</v>
      </c>
      <c r="J103" s="152">
        <f t="shared" si="45"/>
        <v>4.6481824752340486E-2</v>
      </c>
      <c r="K103" s="152">
        <f t="shared" si="46"/>
        <v>0.30526480865902567</v>
      </c>
      <c r="L103" s="152">
        <f t="shared" si="47"/>
        <v>0.21377385611314539</v>
      </c>
      <c r="M103" s="153">
        <f t="shared" si="48"/>
        <v>7.6440000000000001</v>
      </c>
      <c r="N103" s="154">
        <f t="shared" si="49"/>
        <v>0.30601574494724287</v>
      </c>
      <c r="O103" s="154">
        <f t="shared" si="50"/>
        <v>5.7705826190051521</v>
      </c>
      <c r="P103" s="270">
        <f t="shared" si="51"/>
        <v>3</v>
      </c>
      <c r="Q103" s="271">
        <f t="shared" si="52"/>
        <v>7</v>
      </c>
      <c r="R103" s="271">
        <f t="shared" si="53"/>
        <v>132</v>
      </c>
      <c r="T103">
        <v>514</v>
      </c>
      <c r="U103">
        <v>5963</v>
      </c>
      <c r="V103" t="s">
        <v>1328</v>
      </c>
      <c r="W103">
        <v>2287.4639999999999</v>
      </c>
      <c r="X103">
        <v>836.26300000000003</v>
      </c>
      <c r="Y103">
        <v>2.7349999999999999</v>
      </c>
      <c r="Z103">
        <v>7.6440000000000001</v>
      </c>
      <c r="AA103">
        <v>155.51966899999999</v>
      </c>
      <c r="AB103">
        <v>7.2288379999999997</v>
      </c>
      <c r="AC103">
        <v>47.474682000000001</v>
      </c>
      <c r="AD103" s="1">
        <v>489</v>
      </c>
      <c r="AE103">
        <v>7</v>
      </c>
      <c r="AF103">
        <v>132</v>
      </c>
      <c r="AG103">
        <v>67</v>
      </c>
      <c r="AH103">
        <v>14.708518</v>
      </c>
      <c r="AI103">
        <v>17.399999999999999</v>
      </c>
      <c r="AJ103">
        <v>0</v>
      </c>
      <c r="AK103">
        <v>3</v>
      </c>
      <c r="AL103">
        <v>1662</v>
      </c>
      <c r="AM103" t="s">
        <v>1329</v>
      </c>
      <c r="AN103" t="s">
        <v>1330</v>
      </c>
      <c r="AO103">
        <v>2112.569</v>
      </c>
      <c r="AR103" t="s">
        <v>160</v>
      </c>
      <c r="AS103" t="s">
        <v>236</v>
      </c>
      <c r="AT103" t="s">
        <v>879</v>
      </c>
      <c r="AU103" t="s">
        <v>776</v>
      </c>
      <c r="AV103" t="s">
        <v>49</v>
      </c>
      <c r="AW103">
        <v>2</v>
      </c>
      <c r="BB103">
        <v>0.95130000000000003</v>
      </c>
      <c r="BC103" t="s">
        <v>69</v>
      </c>
      <c r="BF103" t="s">
        <v>160</v>
      </c>
      <c r="BG103" t="s">
        <v>236</v>
      </c>
      <c r="BH103" t="s">
        <v>1328</v>
      </c>
      <c r="BI103">
        <v>5963</v>
      </c>
      <c r="BJ103">
        <v>2</v>
      </c>
      <c r="BK103" t="s">
        <v>879</v>
      </c>
      <c r="BL103" t="s">
        <v>1031</v>
      </c>
      <c r="BM103">
        <v>0.95130000000000003</v>
      </c>
      <c r="BN103" t="s">
        <v>69</v>
      </c>
      <c r="BO103" t="s">
        <v>761</v>
      </c>
      <c r="BP103">
        <v>2287.4639999999999</v>
      </c>
      <c r="BQ103" t="s">
        <v>69</v>
      </c>
    </row>
    <row r="104" spans="1:69" ht="16.5">
      <c r="A104" s="126" t="str">
        <f t="shared" si="36"/>
        <v>삼환교통</v>
      </c>
      <c r="B104" s="127" t="str">
        <f t="shared" si="37"/>
        <v>박일우</v>
      </c>
      <c r="C104" s="128" t="str">
        <f t="shared" si="38"/>
        <v>B</v>
      </c>
      <c r="D104" s="129">
        <f t="shared" si="39"/>
        <v>0.94869999999999999</v>
      </c>
      <c r="E104" s="130">
        <f t="shared" si="40"/>
        <v>3762</v>
      </c>
      <c r="F104" s="131" t="str">
        <f t="shared" si="41"/>
        <v>62</v>
      </c>
      <c r="G104" s="132" t="str">
        <f t="shared" si="42"/>
        <v>70바3174</v>
      </c>
      <c r="H104" s="133">
        <f t="shared" si="43"/>
        <v>1</v>
      </c>
      <c r="I104" s="134">
        <f t="shared" si="44"/>
        <v>2041.249</v>
      </c>
      <c r="J104" s="135">
        <f t="shared" si="45"/>
        <v>3.3838158345944461E-2</v>
      </c>
      <c r="K104" s="135">
        <f t="shared" si="46"/>
        <v>0.35699945827569457</v>
      </c>
      <c r="L104" s="135">
        <f t="shared" si="47"/>
        <v>0.19497866257374774</v>
      </c>
      <c r="M104" s="136">
        <f t="shared" si="48"/>
        <v>7.4260000000000002</v>
      </c>
      <c r="N104" s="137">
        <f t="shared" si="49"/>
        <v>0</v>
      </c>
      <c r="O104" s="137">
        <f t="shared" si="50"/>
        <v>4.7519925300637009</v>
      </c>
      <c r="P104" s="272">
        <f t="shared" si="51"/>
        <v>44</v>
      </c>
      <c r="Q104" s="273">
        <f t="shared" si="52"/>
        <v>0</v>
      </c>
      <c r="R104" s="273">
        <f t="shared" si="53"/>
        <v>97</v>
      </c>
      <c r="T104">
        <v>514</v>
      </c>
      <c r="U104">
        <v>3762</v>
      </c>
      <c r="V104" t="s">
        <v>1331</v>
      </c>
      <c r="W104">
        <v>2041.249</v>
      </c>
      <c r="X104">
        <v>928.43600000000004</v>
      </c>
      <c r="Y104">
        <v>2.1989999999999998</v>
      </c>
      <c r="Z104">
        <v>7.4260000000000002</v>
      </c>
      <c r="AA104">
        <v>147.08773299999999</v>
      </c>
      <c r="AB104">
        <v>4.9771780000000003</v>
      </c>
      <c r="AC104">
        <v>52.510241000000001</v>
      </c>
      <c r="AD104" s="1">
        <v>398</v>
      </c>
      <c r="AE104">
        <v>0</v>
      </c>
      <c r="AF104">
        <v>97</v>
      </c>
      <c r="AG104">
        <v>78</v>
      </c>
      <c r="AH104">
        <v>13.877765</v>
      </c>
      <c r="AI104">
        <v>143.80000000000001</v>
      </c>
      <c r="AJ104">
        <v>0</v>
      </c>
      <c r="AK104">
        <v>44</v>
      </c>
      <c r="AL104">
        <v>6558</v>
      </c>
      <c r="AM104" t="s">
        <v>1332</v>
      </c>
      <c r="AN104" t="s">
        <v>1333</v>
      </c>
      <c r="AO104">
        <v>1954.394</v>
      </c>
      <c r="AR104" t="s">
        <v>160</v>
      </c>
      <c r="AS104" t="s">
        <v>238</v>
      </c>
      <c r="AT104" t="s">
        <v>957</v>
      </c>
      <c r="AU104" t="s">
        <v>709</v>
      </c>
      <c r="AV104" t="s">
        <v>49</v>
      </c>
      <c r="AW104">
        <v>1</v>
      </c>
      <c r="BB104">
        <v>0.94869999999999999</v>
      </c>
      <c r="BC104" t="s">
        <v>71</v>
      </c>
      <c r="BF104" t="s">
        <v>160</v>
      </c>
      <c r="BG104" t="s">
        <v>238</v>
      </c>
      <c r="BH104" t="s">
        <v>1331</v>
      </c>
      <c r="BI104">
        <v>3762</v>
      </c>
      <c r="BJ104">
        <v>1</v>
      </c>
      <c r="BK104" t="s">
        <v>957</v>
      </c>
      <c r="BL104" t="s">
        <v>757</v>
      </c>
      <c r="BM104">
        <v>0.94869999999999999</v>
      </c>
      <c r="BN104" t="s">
        <v>71</v>
      </c>
      <c r="BO104" t="s">
        <v>758</v>
      </c>
      <c r="BP104">
        <v>2041.249</v>
      </c>
      <c r="BQ104" t="s">
        <v>71</v>
      </c>
    </row>
    <row r="105" spans="1:69" ht="16.5">
      <c r="A105" s="143" t="str">
        <f t="shared" si="36"/>
        <v>삼환교통</v>
      </c>
      <c r="B105" s="144" t="str">
        <f t="shared" si="37"/>
        <v>박진관</v>
      </c>
      <c r="C105" s="145" t="str">
        <f t="shared" si="38"/>
        <v>C</v>
      </c>
      <c r="D105" s="146">
        <f t="shared" si="39"/>
        <v>0.87739999999999996</v>
      </c>
      <c r="E105" s="147">
        <f t="shared" si="40"/>
        <v>6761</v>
      </c>
      <c r="F105" s="148" t="str">
        <f t="shared" si="41"/>
        <v>23</v>
      </c>
      <c r="G105" s="149" t="str">
        <f t="shared" si="42"/>
        <v>70바3122</v>
      </c>
      <c r="H105" s="150">
        <f t="shared" si="43"/>
        <v>3</v>
      </c>
      <c r="I105" s="151">
        <f t="shared" si="44"/>
        <v>2537.9569999999999</v>
      </c>
      <c r="J105" s="152">
        <f t="shared" si="45"/>
        <v>1.7923481980775809E-2</v>
      </c>
      <c r="K105" s="152">
        <f t="shared" si="46"/>
        <v>0.36159443482512005</v>
      </c>
      <c r="L105" s="152">
        <f t="shared" si="47"/>
        <v>0.26083972265881572</v>
      </c>
      <c r="M105" s="153">
        <f t="shared" si="48"/>
        <v>12.349</v>
      </c>
      <c r="N105" s="154">
        <f t="shared" si="49"/>
        <v>0.11820531238314913</v>
      </c>
      <c r="O105" s="154">
        <f t="shared" si="50"/>
        <v>15.366690609809387</v>
      </c>
      <c r="P105" s="270">
        <f t="shared" si="51"/>
        <v>10</v>
      </c>
      <c r="Q105" s="271">
        <f t="shared" si="52"/>
        <v>3</v>
      </c>
      <c r="R105" s="271">
        <f t="shared" si="53"/>
        <v>390</v>
      </c>
      <c r="T105">
        <v>514</v>
      </c>
      <c r="U105">
        <v>6761</v>
      </c>
      <c r="V105" t="s">
        <v>1334</v>
      </c>
      <c r="W105">
        <v>2537.9569999999999</v>
      </c>
      <c r="X105">
        <v>1595.2070000000001</v>
      </c>
      <c r="Y105">
        <v>1.591</v>
      </c>
      <c r="Z105">
        <v>12.349</v>
      </c>
      <c r="AA105">
        <v>167.76299399999999</v>
      </c>
      <c r="AB105">
        <v>3.0068969999999999</v>
      </c>
      <c r="AC105">
        <v>60.662165000000002</v>
      </c>
      <c r="AD105" s="1">
        <v>662</v>
      </c>
      <c r="AE105">
        <v>3</v>
      </c>
      <c r="AF105">
        <v>390</v>
      </c>
      <c r="AG105">
        <v>66</v>
      </c>
      <c r="AH105">
        <v>15.128228999999999</v>
      </c>
      <c r="AI105">
        <v>18</v>
      </c>
      <c r="AJ105">
        <v>0</v>
      </c>
      <c r="AK105">
        <v>10</v>
      </c>
      <c r="AL105">
        <v>1142</v>
      </c>
      <c r="AM105" t="s">
        <v>1335</v>
      </c>
      <c r="AN105" t="s">
        <v>1336</v>
      </c>
      <c r="AO105">
        <v>2300.384</v>
      </c>
      <c r="AR105" t="s">
        <v>160</v>
      </c>
      <c r="AS105" t="s">
        <v>235</v>
      </c>
      <c r="AT105" t="s">
        <v>833</v>
      </c>
      <c r="AU105" t="s">
        <v>788</v>
      </c>
      <c r="AV105" t="s">
        <v>49</v>
      </c>
      <c r="AW105">
        <v>3</v>
      </c>
      <c r="BB105">
        <v>0.87739999999999996</v>
      </c>
      <c r="BC105" t="s">
        <v>72</v>
      </c>
      <c r="BF105" t="s">
        <v>160</v>
      </c>
      <c r="BG105" t="s">
        <v>235</v>
      </c>
      <c r="BH105" t="s">
        <v>1334</v>
      </c>
      <c r="BI105">
        <v>6761</v>
      </c>
      <c r="BJ105">
        <v>3</v>
      </c>
      <c r="BK105" t="s">
        <v>833</v>
      </c>
      <c r="BL105" t="s">
        <v>843</v>
      </c>
      <c r="BM105">
        <v>0.87739999999999996</v>
      </c>
      <c r="BN105" t="s">
        <v>72</v>
      </c>
      <c r="BO105" t="s">
        <v>760</v>
      </c>
      <c r="BP105">
        <v>2537.9569999999999</v>
      </c>
      <c r="BQ105" t="s">
        <v>72</v>
      </c>
    </row>
    <row r="106" spans="1:69" ht="16.5">
      <c r="A106" s="126" t="str">
        <f t="shared" si="36"/>
        <v>삼환교통</v>
      </c>
      <c r="B106" s="127" t="str">
        <f t="shared" si="37"/>
        <v>박창남</v>
      </c>
      <c r="C106" s="128" t="str">
        <f t="shared" si="38"/>
        <v>S</v>
      </c>
      <c r="D106" s="129">
        <f t="shared" si="39"/>
        <v>1.0573999999999999</v>
      </c>
      <c r="E106" s="130">
        <f t="shared" si="40"/>
        <v>6991</v>
      </c>
      <c r="F106" s="131" t="str">
        <f t="shared" si="41"/>
        <v>79</v>
      </c>
      <c r="G106" s="132" t="str">
        <f t="shared" si="42"/>
        <v>70바3102</v>
      </c>
      <c r="H106" s="133">
        <f t="shared" si="43"/>
        <v>11</v>
      </c>
      <c r="I106" s="134">
        <f t="shared" si="44"/>
        <v>2341.9740000000002</v>
      </c>
      <c r="J106" s="135">
        <f t="shared" si="45"/>
        <v>2.7188955986062167E-2</v>
      </c>
      <c r="K106" s="135">
        <f t="shared" si="46"/>
        <v>0.31173067559557388</v>
      </c>
      <c r="L106" s="135">
        <f t="shared" si="47"/>
        <v>0.11486036992724939</v>
      </c>
      <c r="M106" s="136">
        <f t="shared" si="48"/>
        <v>7.8849999999999998</v>
      </c>
      <c r="N106" s="137">
        <f t="shared" si="49"/>
        <v>0.25619413366672728</v>
      </c>
      <c r="O106" s="137">
        <f t="shared" si="50"/>
        <v>11.272541881336</v>
      </c>
      <c r="P106" s="272">
        <f t="shared" si="51"/>
        <v>5</v>
      </c>
      <c r="Q106" s="273">
        <f t="shared" si="52"/>
        <v>6</v>
      </c>
      <c r="R106" s="273">
        <f t="shared" si="53"/>
        <v>264</v>
      </c>
      <c r="T106">
        <v>514</v>
      </c>
      <c r="U106">
        <v>6991</v>
      </c>
      <c r="V106" t="s">
        <v>1337</v>
      </c>
      <c r="W106">
        <v>2341.9740000000002</v>
      </c>
      <c r="X106">
        <v>980.322</v>
      </c>
      <c r="Y106">
        <v>2.3889999999999998</v>
      </c>
      <c r="Z106">
        <v>7.8849999999999998</v>
      </c>
      <c r="AA106">
        <v>136.910222</v>
      </c>
      <c r="AB106">
        <v>3.7224460000000001</v>
      </c>
      <c r="AC106">
        <v>42.679116</v>
      </c>
      <c r="AD106" s="1">
        <v>269</v>
      </c>
      <c r="AE106">
        <v>6</v>
      </c>
      <c r="AF106">
        <v>264</v>
      </c>
      <c r="AG106">
        <v>74</v>
      </c>
      <c r="AH106">
        <v>17.105910000000002</v>
      </c>
      <c r="AI106">
        <v>355.1</v>
      </c>
      <c r="AJ106">
        <v>0</v>
      </c>
      <c r="AK106">
        <v>5</v>
      </c>
      <c r="AL106">
        <v>1502</v>
      </c>
      <c r="AM106" t="s">
        <v>1338</v>
      </c>
      <c r="AN106" t="s">
        <v>1339</v>
      </c>
      <c r="AO106">
        <v>371.49900000000002</v>
      </c>
      <c r="AR106" t="s">
        <v>160</v>
      </c>
      <c r="AS106" t="s">
        <v>239</v>
      </c>
      <c r="AT106" t="s">
        <v>979</v>
      </c>
      <c r="AU106" t="s">
        <v>788</v>
      </c>
      <c r="AV106" t="s">
        <v>49</v>
      </c>
      <c r="AW106">
        <v>11</v>
      </c>
      <c r="BB106">
        <v>1.0573999999999999</v>
      </c>
      <c r="BC106" t="s">
        <v>74</v>
      </c>
      <c r="BF106" t="s">
        <v>160</v>
      </c>
      <c r="BG106" t="s">
        <v>239</v>
      </c>
      <c r="BH106" t="s">
        <v>1337</v>
      </c>
      <c r="BI106">
        <v>6991</v>
      </c>
      <c r="BJ106">
        <v>11</v>
      </c>
      <c r="BK106" t="s">
        <v>979</v>
      </c>
      <c r="BL106" t="s">
        <v>996</v>
      </c>
      <c r="BM106">
        <v>1.0573999999999999</v>
      </c>
      <c r="BN106" t="s">
        <v>74</v>
      </c>
      <c r="BO106" t="s">
        <v>759</v>
      </c>
      <c r="BP106">
        <v>2341.9740000000002</v>
      </c>
      <c r="BQ106" t="s">
        <v>74</v>
      </c>
    </row>
    <row r="107" spans="1:69" ht="16.5">
      <c r="A107" s="126" t="str">
        <f t="shared" ref="A107:A170" si="54">BF107</f>
        <v>삼환교통</v>
      </c>
      <c r="B107" s="127" t="str">
        <f t="shared" ref="B107:B170" si="55">BH107</f>
        <v>박천용</v>
      </c>
      <c r="C107" s="128" t="str">
        <f t="shared" ref="C107:C170" si="56">BN107</f>
        <v>A</v>
      </c>
      <c r="D107" s="129">
        <f t="shared" ref="D107:D170" si="57">BM107</f>
        <v>0.99390000000000001</v>
      </c>
      <c r="E107" s="130">
        <f t="shared" ref="E107:E170" si="58">U107</f>
        <v>5997</v>
      </c>
      <c r="F107" s="131" t="str">
        <f t="shared" ref="F107:F170" si="59">BG107</f>
        <v>79</v>
      </c>
      <c r="G107" s="132" t="str">
        <f t="shared" ref="G107:G170" si="60">BK107</f>
        <v>70바3168</v>
      </c>
      <c r="H107" s="133">
        <f t="shared" ref="H107:H170" si="61">BJ107</f>
        <v>1</v>
      </c>
      <c r="I107" s="134">
        <f t="shared" ref="I107:I170" si="62">BP107</f>
        <v>2492.5880000000002</v>
      </c>
      <c r="J107" s="135">
        <f t="shared" ref="J107:J170" si="63">AB107/AA107</f>
        <v>2.9849656587719226E-2</v>
      </c>
      <c r="K107" s="135">
        <f t="shared" ref="K107:K170" si="64">AC107/AA107</f>
        <v>0.34264476279777362</v>
      </c>
      <c r="L107" s="135">
        <f t="shared" ref="L107:L170" si="65">AD107/I107</f>
        <v>0.19858877600309396</v>
      </c>
      <c r="M107" s="136">
        <f t="shared" ref="M107:M170" si="66">Z107</f>
        <v>9.0990000000000002</v>
      </c>
      <c r="N107" s="137">
        <f t="shared" ref="N107:N170" si="67">AE107*100/W107</f>
        <v>0.20059472323544844</v>
      </c>
      <c r="O107" s="137">
        <f t="shared" ref="O107:O170" si="68">AF107*100/W107</f>
        <v>21.062445939722085</v>
      </c>
      <c r="P107" s="272">
        <f t="shared" ref="P107:P170" si="69">AK107</f>
        <v>12</v>
      </c>
      <c r="Q107" s="273">
        <f t="shared" ref="Q107:Q170" si="70">AE107</f>
        <v>5</v>
      </c>
      <c r="R107" s="273">
        <f t="shared" ref="R107:R170" si="71">AF107</f>
        <v>525</v>
      </c>
      <c r="T107">
        <v>514</v>
      </c>
      <c r="U107">
        <v>5997</v>
      </c>
      <c r="V107" t="s">
        <v>1340</v>
      </c>
      <c r="W107">
        <v>2492.5880000000002</v>
      </c>
      <c r="X107">
        <v>1088.857</v>
      </c>
      <c r="Y107">
        <v>2.2890000000000001</v>
      </c>
      <c r="Z107">
        <v>9.0990000000000002</v>
      </c>
      <c r="AA107">
        <v>146.64021299999999</v>
      </c>
      <c r="AB107">
        <v>4.3771599999999999</v>
      </c>
      <c r="AC107">
        <v>50.245500999999997</v>
      </c>
      <c r="AD107" s="1">
        <v>495</v>
      </c>
      <c r="AE107">
        <v>5</v>
      </c>
      <c r="AF107">
        <v>525</v>
      </c>
      <c r="AG107">
        <v>78</v>
      </c>
      <c r="AH107">
        <v>16.997983999999999</v>
      </c>
      <c r="AI107">
        <v>446</v>
      </c>
      <c r="AJ107">
        <v>0</v>
      </c>
      <c r="AK107">
        <v>12</v>
      </c>
      <c r="AL107">
        <v>4629</v>
      </c>
      <c r="AM107" t="s">
        <v>1341</v>
      </c>
      <c r="AN107" t="s">
        <v>1342</v>
      </c>
      <c r="AO107">
        <v>2395.54</v>
      </c>
      <c r="AR107" t="s">
        <v>160</v>
      </c>
      <c r="AS107" t="s">
        <v>239</v>
      </c>
      <c r="AT107" t="s">
        <v>996</v>
      </c>
      <c r="AU107" t="s">
        <v>709</v>
      </c>
      <c r="AV107" t="s">
        <v>49</v>
      </c>
      <c r="AW107">
        <v>1</v>
      </c>
      <c r="BB107">
        <v>0.99390000000000001</v>
      </c>
      <c r="BC107" t="s">
        <v>69</v>
      </c>
      <c r="BF107" t="s">
        <v>160</v>
      </c>
      <c r="BG107" t="s">
        <v>239</v>
      </c>
      <c r="BH107" t="s">
        <v>1340</v>
      </c>
      <c r="BI107">
        <v>5997</v>
      </c>
      <c r="BJ107">
        <v>1</v>
      </c>
      <c r="BK107" t="s">
        <v>996</v>
      </c>
      <c r="BL107" t="s">
        <v>757</v>
      </c>
      <c r="BM107">
        <v>0.99390000000000001</v>
      </c>
      <c r="BN107" t="s">
        <v>69</v>
      </c>
      <c r="BO107" t="s">
        <v>761</v>
      </c>
      <c r="BP107">
        <v>2492.5880000000002</v>
      </c>
      <c r="BQ107" t="s">
        <v>69</v>
      </c>
    </row>
    <row r="108" spans="1:69" ht="16.5">
      <c r="A108" s="126" t="str">
        <f t="shared" si="54"/>
        <v>삼환교통</v>
      </c>
      <c r="B108" s="127" t="str">
        <f t="shared" si="55"/>
        <v>박철용</v>
      </c>
      <c r="C108" s="128" t="str">
        <f t="shared" si="56"/>
        <v>A</v>
      </c>
      <c r="D108" s="129">
        <f t="shared" si="57"/>
        <v>0.96899999999999997</v>
      </c>
      <c r="E108" s="130">
        <f t="shared" si="58"/>
        <v>9167</v>
      </c>
      <c r="F108" s="131" t="str">
        <f t="shared" si="59"/>
        <v>14</v>
      </c>
      <c r="G108" s="132" t="str">
        <f t="shared" si="60"/>
        <v>70바3189</v>
      </c>
      <c r="H108" s="133">
        <f t="shared" si="61"/>
        <v>1</v>
      </c>
      <c r="I108" s="134">
        <f t="shared" si="62"/>
        <v>2423.143</v>
      </c>
      <c r="J108" s="135">
        <f t="shared" si="63"/>
        <v>1.7852803573410753E-2</v>
      </c>
      <c r="K108" s="135">
        <f t="shared" si="64"/>
        <v>0.30462668447577473</v>
      </c>
      <c r="L108" s="135">
        <f t="shared" si="65"/>
        <v>0.13123451649366133</v>
      </c>
      <c r="M108" s="136">
        <f t="shared" si="66"/>
        <v>6.6980000000000004</v>
      </c>
      <c r="N108" s="137">
        <f t="shared" si="67"/>
        <v>0.33014972702807882</v>
      </c>
      <c r="O108" s="137">
        <f t="shared" si="68"/>
        <v>18.818534440600491</v>
      </c>
      <c r="P108" s="272">
        <f t="shared" si="69"/>
        <v>14</v>
      </c>
      <c r="Q108" s="273">
        <f t="shared" si="70"/>
        <v>8</v>
      </c>
      <c r="R108" s="273">
        <f t="shared" si="71"/>
        <v>456</v>
      </c>
      <c r="T108">
        <v>514</v>
      </c>
      <c r="U108">
        <v>9167</v>
      </c>
      <c r="V108" t="s">
        <v>1343</v>
      </c>
      <c r="W108">
        <v>2423.143</v>
      </c>
      <c r="X108">
        <v>1186.029</v>
      </c>
      <c r="Y108">
        <v>2.0430000000000001</v>
      </c>
      <c r="Z108">
        <v>6.6980000000000004</v>
      </c>
      <c r="AA108">
        <v>158.032994</v>
      </c>
      <c r="AB108">
        <v>2.821332</v>
      </c>
      <c r="AC108">
        <v>48.141067</v>
      </c>
      <c r="AD108" s="1">
        <v>318</v>
      </c>
      <c r="AE108">
        <v>8</v>
      </c>
      <c r="AF108">
        <v>456</v>
      </c>
      <c r="AG108">
        <v>64</v>
      </c>
      <c r="AH108">
        <v>15.333145999999999</v>
      </c>
      <c r="AI108">
        <v>5.6</v>
      </c>
      <c r="AJ108">
        <v>0</v>
      </c>
      <c r="AK108">
        <v>14</v>
      </c>
      <c r="AL108">
        <v>2309</v>
      </c>
      <c r="AM108" t="s">
        <v>1344</v>
      </c>
      <c r="AN108" t="s">
        <v>1345</v>
      </c>
      <c r="AO108">
        <v>2327.5709999999999</v>
      </c>
      <c r="AR108" t="s">
        <v>160</v>
      </c>
      <c r="AS108" t="s">
        <v>234</v>
      </c>
      <c r="AT108" t="s">
        <v>818</v>
      </c>
      <c r="AU108" t="s">
        <v>709</v>
      </c>
      <c r="AV108" t="s">
        <v>49</v>
      </c>
      <c r="AW108">
        <v>1</v>
      </c>
      <c r="BB108">
        <v>0.96899999999999997</v>
      </c>
      <c r="BC108" t="s">
        <v>69</v>
      </c>
      <c r="BF108" t="s">
        <v>160</v>
      </c>
      <c r="BG108" t="s">
        <v>234</v>
      </c>
      <c r="BH108" t="s">
        <v>1343</v>
      </c>
      <c r="BI108">
        <v>9167</v>
      </c>
      <c r="BJ108">
        <v>1</v>
      </c>
      <c r="BK108" t="s">
        <v>818</v>
      </c>
      <c r="BL108" t="s">
        <v>757</v>
      </c>
      <c r="BM108">
        <v>0.96899999999999997</v>
      </c>
      <c r="BN108" t="s">
        <v>69</v>
      </c>
      <c r="BO108" t="s">
        <v>761</v>
      </c>
      <c r="BP108">
        <v>2423.143</v>
      </c>
      <c r="BQ108" t="s">
        <v>69</v>
      </c>
    </row>
    <row r="109" spans="1:69" ht="16.5">
      <c r="A109" s="126" t="str">
        <f t="shared" si="54"/>
        <v>삼환교통</v>
      </c>
      <c r="B109" s="127" t="str">
        <f t="shared" si="55"/>
        <v>박철우</v>
      </c>
      <c r="C109" s="128" t="str">
        <f t="shared" si="56"/>
        <v>B</v>
      </c>
      <c r="D109" s="129">
        <f t="shared" si="57"/>
        <v>0.93840000000000001</v>
      </c>
      <c r="E109" s="130">
        <f t="shared" si="58"/>
        <v>5945</v>
      </c>
      <c r="F109" s="131" t="str">
        <f t="shared" si="59"/>
        <v>62</v>
      </c>
      <c r="G109" s="132" t="str">
        <f t="shared" si="60"/>
        <v>70바3130</v>
      </c>
      <c r="H109" s="133">
        <f t="shared" si="61"/>
        <v>9</v>
      </c>
      <c r="I109" s="134">
        <f t="shared" si="62"/>
        <v>1532.2429999999999</v>
      </c>
      <c r="J109" s="135">
        <f t="shared" si="63"/>
        <v>2.9663458116440531E-2</v>
      </c>
      <c r="K109" s="135">
        <f t="shared" si="64"/>
        <v>0.35741179592964917</v>
      </c>
      <c r="L109" s="135">
        <f t="shared" si="65"/>
        <v>0.17555962076511364</v>
      </c>
      <c r="M109" s="136">
        <f t="shared" si="66"/>
        <v>9.8719999999999999</v>
      </c>
      <c r="N109" s="137">
        <f t="shared" si="67"/>
        <v>6.5263799540934433E-2</v>
      </c>
      <c r="O109" s="137">
        <f t="shared" si="68"/>
        <v>6.5916437536343784</v>
      </c>
      <c r="P109" s="272">
        <f t="shared" si="69"/>
        <v>2</v>
      </c>
      <c r="Q109" s="273">
        <f t="shared" si="70"/>
        <v>1</v>
      </c>
      <c r="R109" s="273">
        <f t="shared" si="71"/>
        <v>101</v>
      </c>
      <c r="T109">
        <v>514</v>
      </c>
      <c r="U109">
        <v>5945</v>
      </c>
      <c r="V109" t="s">
        <v>1346</v>
      </c>
      <c r="W109">
        <v>1532.2429999999999</v>
      </c>
      <c r="X109">
        <v>751.798</v>
      </c>
      <c r="Y109">
        <v>2.0379999999999998</v>
      </c>
      <c r="Z109">
        <v>9.8719999999999999</v>
      </c>
      <c r="AA109">
        <v>111.340525</v>
      </c>
      <c r="AB109">
        <v>3.3027449999999998</v>
      </c>
      <c r="AC109">
        <v>39.794417000000003</v>
      </c>
      <c r="AD109" s="1">
        <v>269</v>
      </c>
      <c r="AE109">
        <v>1</v>
      </c>
      <c r="AF109">
        <v>101</v>
      </c>
      <c r="AG109">
        <v>59</v>
      </c>
      <c r="AH109">
        <v>13.761772000000001</v>
      </c>
      <c r="AI109">
        <v>0</v>
      </c>
      <c r="AJ109">
        <v>0</v>
      </c>
      <c r="AK109">
        <v>2</v>
      </c>
      <c r="AL109">
        <v>331</v>
      </c>
      <c r="AM109" t="s">
        <v>1347</v>
      </c>
      <c r="AN109" t="s">
        <v>1348</v>
      </c>
      <c r="AO109">
        <v>253.583</v>
      </c>
      <c r="AR109" t="s">
        <v>160</v>
      </c>
      <c r="AS109" t="s">
        <v>238</v>
      </c>
      <c r="AT109" t="s">
        <v>941</v>
      </c>
      <c r="AU109" t="s">
        <v>709</v>
      </c>
      <c r="AV109" t="s">
        <v>49</v>
      </c>
      <c r="AW109">
        <v>9</v>
      </c>
      <c r="BB109">
        <v>0.93840000000000001</v>
      </c>
      <c r="BC109" t="s">
        <v>71</v>
      </c>
      <c r="BF109" t="s">
        <v>160</v>
      </c>
      <c r="BG109" t="s">
        <v>238</v>
      </c>
      <c r="BH109" t="s">
        <v>1346</v>
      </c>
      <c r="BI109">
        <v>5945</v>
      </c>
      <c r="BJ109">
        <v>9</v>
      </c>
      <c r="BK109" t="s">
        <v>941</v>
      </c>
      <c r="BL109" t="s">
        <v>939</v>
      </c>
      <c r="BM109">
        <v>0.93840000000000001</v>
      </c>
      <c r="BN109" t="s">
        <v>71</v>
      </c>
      <c r="BO109" t="s">
        <v>758</v>
      </c>
      <c r="BP109">
        <v>1532.2429999999999</v>
      </c>
      <c r="BQ109" t="s">
        <v>71</v>
      </c>
    </row>
    <row r="110" spans="1:69" ht="16.5">
      <c r="A110" s="126" t="str">
        <f t="shared" si="54"/>
        <v>삼환교통</v>
      </c>
      <c r="B110" s="127" t="str">
        <f t="shared" si="55"/>
        <v>박해석</v>
      </c>
      <c r="C110" s="128" t="str">
        <f t="shared" si="56"/>
        <v>S</v>
      </c>
      <c r="D110" s="129">
        <f t="shared" si="57"/>
        <v>1.0508</v>
      </c>
      <c r="E110" s="130">
        <f t="shared" si="58"/>
        <v>2098</v>
      </c>
      <c r="F110" s="131" t="str">
        <f t="shared" si="59"/>
        <v>62</v>
      </c>
      <c r="G110" s="132" t="str">
        <f t="shared" si="60"/>
        <v>70바3172</v>
      </c>
      <c r="H110" s="133">
        <f t="shared" si="61"/>
        <v>13</v>
      </c>
      <c r="I110" s="134">
        <f t="shared" si="62"/>
        <v>2151.3510000000001</v>
      </c>
      <c r="J110" s="135">
        <f t="shared" si="63"/>
        <v>6.1942497565640091E-3</v>
      </c>
      <c r="K110" s="135">
        <f t="shared" si="64"/>
        <v>0.31917173229509954</v>
      </c>
      <c r="L110" s="135">
        <f t="shared" si="65"/>
        <v>0.13015077502462405</v>
      </c>
      <c r="M110" s="136">
        <f t="shared" si="66"/>
        <v>7.274</v>
      </c>
      <c r="N110" s="137">
        <f t="shared" si="67"/>
        <v>9.296483930330289E-2</v>
      </c>
      <c r="O110" s="137">
        <f t="shared" si="68"/>
        <v>2.1846737236276179</v>
      </c>
      <c r="P110" s="272">
        <f t="shared" si="69"/>
        <v>0</v>
      </c>
      <c r="Q110" s="273">
        <f t="shared" si="70"/>
        <v>2</v>
      </c>
      <c r="R110" s="273">
        <f t="shared" si="71"/>
        <v>47</v>
      </c>
      <c r="T110">
        <v>514</v>
      </c>
      <c r="U110">
        <v>2098</v>
      </c>
      <c r="V110" t="s">
        <v>1349</v>
      </c>
      <c r="W110">
        <v>2151.3510000000001</v>
      </c>
      <c r="X110">
        <v>897.274</v>
      </c>
      <c r="Y110">
        <v>2.3980000000000001</v>
      </c>
      <c r="Z110">
        <v>7.274</v>
      </c>
      <c r="AA110">
        <v>147.57267400000001</v>
      </c>
      <c r="AB110">
        <v>0.91410199999999997</v>
      </c>
      <c r="AC110">
        <v>47.101025999999997</v>
      </c>
      <c r="AD110" s="1">
        <v>280</v>
      </c>
      <c r="AE110">
        <v>2</v>
      </c>
      <c r="AF110">
        <v>47</v>
      </c>
      <c r="AG110">
        <v>65</v>
      </c>
      <c r="AH110">
        <v>14.578246999999999</v>
      </c>
      <c r="AI110">
        <v>1.5</v>
      </c>
      <c r="AJ110">
        <v>0</v>
      </c>
      <c r="AK110">
        <v>0</v>
      </c>
      <c r="AL110">
        <v>0</v>
      </c>
      <c r="AM110" t="s">
        <v>1350</v>
      </c>
      <c r="AN110" t="s">
        <v>1351</v>
      </c>
      <c r="AO110">
        <v>329.91300000000001</v>
      </c>
      <c r="AR110" t="s">
        <v>160</v>
      </c>
      <c r="AS110" t="s">
        <v>238</v>
      </c>
      <c r="AT110" t="s">
        <v>955</v>
      </c>
      <c r="AU110" t="s">
        <v>709</v>
      </c>
      <c r="AV110" t="s">
        <v>49</v>
      </c>
      <c r="AW110">
        <v>13</v>
      </c>
      <c r="BB110">
        <v>1.0508</v>
      </c>
      <c r="BC110" t="s">
        <v>74</v>
      </c>
      <c r="BF110" t="s">
        <v>160</v>
      </c>
      <c r="BG110" t="s">
        <v>238</v>
      </c>
      <c r="BH110" t="s">
        <v>1349</v>
      </c>
      <c r="BI110">
        <v>2098</v>
      </c>
      <c r="BJ110">
        <v>13</v>
      </c>
      <c r="BK110" t="s">
        <v>955</v>
      </c>
      <c r="BL110" t="s">
        <v>951</v>
      </c>
      <c r="BM110">
        <v>1.0508</v>
      </c>
      <c r="BN110" t="s">
        <v>74</v>
      </c>
      <c r="BO110" t="s">
        <v>759</v>
      </c>
      <c r="BP110">
        <v>2151.3510000000001</v>
      </c>
      <c r="BQ110" t="s">
        <v>74</v>
      </c>
    </row>
    <row r="111" spans="1:69" ht="16.5">
      <c r="A111" s="126" t="str">
        <f t="shared" si="54"/>
        <v>삼환교통</v>
      </c>
      <c r="B111" s="127" t="str">
        <f t="shared" si="55"/>
        <v>박현기</v>
      </c>
      <c r="C111" s="128" t="str">
        <f t="shared" si="56"/>
        <v>A</v>
      </c>
      <c r="D111" s="129">
        <f t="shared" si="57"/>
        <v>0.99170000000000003</v>
      </c>
      <c r="E111" s="130">
        <f t="shared" si="58"/>
        <v>5209</v>
      </c>
      <c r="F111" s="131" t="str">
        <f t="shared" si="59"/>
        <v>58</v>
      </c>
      <c r="G111" s="132" t="str">
        <f t="shared" si="60"/>
        <v>72아1193</v>
      </c>
      <c r="H111" s="133">
        <f t="shared" si="61"/>
        <v>2</v>
      </c>
      <c r="I111" s="134">
        <f t="shared" si="62"/>
        <v>2439.62</v>
      </c>
      <c r="J111" s="135">
        <f t="shared" si="63"/>
        <v>2.6758434456670362E-2</v>
      </c>
      <c r="K111" s="135">
        <f t="shared" si="64"/>
        <v>0.34405377479122667</v>
      </c>
      <c r="L111" s="135">
        <f t="shared" si="65"/>
        <v>0.25208844000295128</v>
      </c>
      <c r="M111" s="136">
        <f t="shared" si="66"/>
        <v>7.431</v>
      </c>
      <c r="N111" s="137">
        <f t="shared" si="67"/>
        <v>4.0989990244382324E-2</v>
      </c>
      <c r="O111" s="137">
        <f t="shared" si="68"/>
        <v>4.5908789073708203</v>
      </c>
      <c r="P111" s="272">
        <f t="shared" si="69"/>
        <v>10</v>
      </c>
      <c r="Q111" s="273">
        <f t="shared" si="70"/>
        <v>1</v>
      </c>
      <c r="R111" s="273">
        <f t="shared" si="71"/>
        <v>112</v>
      </c>
      <c r="T111">
        <v>514</v>
      </c>
      <c r="U111">
        <v>5209</v>
      </c>
      <c r="V111" t="s">
        <v>1352</v>
      </c>
      <c r="W111">
        <v>2439.62</v>
      </c>
      <c r="X111">
        <v>851.34799999999996</v>
      </c>
      <c r="Y111">
        <v>2.8660000000000001</v>
      </c>
      <c r="Z111">
        <v>7.431</v>
      </c>
      <c r="AA111">
        <v>163.59189499999999</v>
      </c>
      <c r="AB111">
        <v>4.3774629999999997</v>
      </c>
      <c r="AC111">
        <v>56.284408999999997</v>
      </c>
      <c r="AD111" s="1">
        <v>615</v>
      </c>
      <c r="AE111">
        <v>1</v>
      </c>
      <c r="AF111">
        <v>112</v>
      </c>
      <c r="AG111">
        <v>71</v>
      </c>
      <c r="AH111">
        <v>14.912841</v>
      </c>
      <c r="AI111">
        <v>549.9</v>
      </c>
      <c r="AJ111">
        <v>0</v>
      </c>
      <c r="AK111">
        <v>10</v>
      </c>
      <c r="AL111">
        <v>3965</v>
      </c>
      <c r="AM111" t="s">
        <v>1353</v>
      </c>
      <c r="AN111" t="s">
        <v>1354</v>
      </c>
      <c r="AO111">
        <v>2230.7379999999998</v>
      </c>
      <c r="AR111" t="s">
        <v>160</v>
      </c>
      <c r="AS111" t="s">
        <v>237</v>
      </c>
      <c r="AT111" t="s">
        <v>911</v>
      </c>
      <c r="AU111" t="s">
        <v>776</v>
      </c>
      <c r="AV111" t="s">
        <v>49</v>
      </c>
      <c r="AW111">
        <v>2</v>
      </c>
      <c r="BB111">
        <v>0.99170000000000003</v>
      </c>
      <c r="BC111" t="s">
        <v>69</v>
      </c>
      <c r="BF111" t="s">
        <v>160</v>
      </c>
      <c r="BG111" t="s">
        <v>237</v>
      </c>
      <c r="BH111" t="s">
        <v>1352</v>
      </c>
      <c r="BI111">
        <v>5209</v>
      </c>
      <c r="BJ111">
        <v>2</v>
      </c>
      <c r="BK111" t="s">
        <v>911</v>
      </c>
      <c r="BL111" t="s">
        <v>918</v>
      </c>
      <c r="BM111">
        <v>0.99170000000000003</v>
      </c>
      <c r="BN111" t="s">
        <v>69</v>
      </c>
      <c r="BO111" t="s">
        <v>761</v>
      </c>
      <c r="BP111">
        <v>2439.62</v>
      </c>
      <c r="BQ111" t="s">
        <v>69</v>
      </c>
    </row>
    <row r="112" spans="1:69" ht="16.5">
      <c r="A112" s="126" t="str">
        <f t="shared" si="54"/>
        <v>삼환교통</v>
      </c>
      <c r="B112" s="127" t="str">
        <f t="shared" si="55"/>
        <v>박화열</v>
      </c>
      <c r="C112" s="128" t="str">
        <f t="shared" si="56"/>
        <v>B</v>
      </c>
      <c r="D112" s="129">
        <f t="shared" si="57"/>
        <v>0.90449999999999997</v>
      </c>
      <c r="E112" s="130">
        <f t="shared" si="58"/>
        <v>8527</v>
      </c>
      <c r="F112" s="131" t="str">
        <f t="shared" si="59"/>
        <v>23</v>
      </c>
      <c r="G112" s="132" t="str">
        <f t="shared" si="60"/>
        <v>72아1008</v>
      </c>
      <c r="H112" s="133">
        <f t="shared" si="61"/>
        <v>1</v>
      </c>
      <c r="I112" s="134">
        <f t="shared" si="62"/>
        <v>2194.799</v>
      </c>
      <c r="J112" s="135">
        <f t="shared" si="63"/>
        <v>5.3921330389498853E-2</v>
      </c>
      <c r="K112" s="135">
        <f t="shared" si="64"/>
        <v>0.37566583932105757</v>
      </c>
      <c r="L112" s="135">
        <f t="shared" si="65"/>
        <v>0.12347372128381688</v>
      </c>
      <c r="M112" s="136">
        <f t="shared" si="66"/>
        <v>12.566000000000001</v>
      </c>
      <c r="N112" s="137">
        <f t="shared" si="67"/>
        <v>0.41006032898684575</v>
      </c>
      <c r="O112" s="137">
        <f t="shared" si="68"/>
        <v>24.14799715144758</v>
      </c>
      <c r="P112" s="272">
        <f t="shared" si="69"/>
        <v>40</v>
      </c>
      <c r="Q112" s="273">
        <f t="shared" si="70"/>
        <v>9</v>
      </c>
      <c r="R112" s="273">
        <f t="shared" si="71"/>
        <v>530</v>
      </c>
      <c r="T112">
        <v>514</v>
      </c>
      <c r="U112">
        <v>8527</v>
      </c>
      <c r="V112" t="s">
        <v>1355</v>
      </c>
      <c r="W112">
        <v>2194.799</v>
      </c>
      <c r="X112">
        <v>1102.7919999999999</v>
      </c>
      <c r="Y112">
        <v>1.99</v>
      </c>
      <c r="Z112">
        <v>12.566000000000001</v>
      </c>
      <c r="AA112">
        <v>151.356336</v>
      </c>
      <c r="AB112">
        <v>8.1613349999999993</v>
      </c>
      <c r="AC112">
        <v>56.859405000000002</v>
      </c>
      <c r="AD112" s="1">
        <v>271</v>
      </c>
      <c r="AE112">
        <v>9</v>
      </c>
      <c r="AF112">
        <v>530</v>
      </c>
      <c r="AG112">
        <v>83</v>
      </c>
      <c r="AH112">
        <v>14.500871999999999</v>
      </c>
      <c r="AI112">
        <v>538.5</v>
      </c>
      <c r="AJ112">
        <v>0</v>
      </c>
      <c r="AK112">
        <v>40</v>
      </c>
      <c r="AL112">
        <v>10477</v>
      </c>
      <c r="AM112" t="s">
        <v>1356</v>
      </c>
      <c r="AN112" t="s">
        <v>1357</v>
      </c>
      <c r="AO112">
        <v>2194.799</v>
      </c>
      <c r="AR112" t="s">
        <v>160</v>
      </c>
      <c r="AS112" t="s">
        <v>235</v>
      </c>
      <c r="AT112" t="s">
        <v>857</v>
      </c>
      <c r="AU112" t="s">
        <v>709</v>
      </c>
      <c r="AV112" t="s">
        <v>49</v>
      </c>
      <c r="AW112">
        <v>1</v>
      </c>
      <c r="BB112">
        <v>0.90449999999999997</v>
      </c>
      <c r="BC112" t="s">
        <v>71</v>
      </c>
      <c r="BF112" t="s">
        <v>160</v>
      </c>
      <c r="BG112" t="s">
        <v>235</v>
      </c>
      <c r="BH112" t="s">
        <v>1355</v>
      </c>
      <c r="BI112">
        <v>8527</v>
      </c>
      <c r="BJ112">
        <v>1</v>
      </c>
      <c r="BK112" t="s">
        <v>857</v>
      </c>
      <c r="BL112" t="s">
        <v>757</v>
      </c>
      <c r="BM112">
        <v>0.90449999999999997</v>
      </c>
      <c r="BN112" t="s">
        <v>71</v>
      </c>
      <c r="BO112" t="s">
        <v>758</v>
      </c>
      <c r="BP112">
        <v>2194.799</v>
      </c>
      <c r="BQ112" t="s">
        <v>71</v>
      </c>
    </row>
    <row r="113" spans="1:69" ht="16.5">
      <c r="A113" s="126" t="str">
        <f t="shared" si="54"/>
        <v>삼환교통</v>
      </c>
      <c r="B113" s="127" t="str">
        <f t="shared" si="55"/>
        <v>방경운</v>
      </c>
      <c r="C113" s="128" t="str">
        <f t="shared" si="56"/>
        <v>S</v>
      </c>
      <c r="D113" s="129">
        <f t="shared" si="57"/>
        <v>1.0770999999999999</v>
      </c>
      <c r="E113" s="130">
        <f t="shared" si="58"/>
        <v>6337</v>
      </c>
      <c r="F113" s="131" t="str">
        <f t="shared" si="59"/>
        <v>14</v>
      </c>
      <c r="G113" s="132" t="str">
        <f t="shared" si="60"/>
        <v>70바3134</v>
      </c>
      <c r="H113" s="133">
        <f t="shared" si="61"/>
        <v>1</v>
      </c>
      <c r="I113" s="134">
        <f t="shared" si="62"/>
        <v>2217.5610000000001</v>
      </c>
      <c r="J113" s="135">
        <f t="shared" si="63"/>
        <v>2.719883779551853E-2</v>
      </c>
      <c r="K113" s="135">
        <f t="shared" si="64"/>
        <v>0.32413102445612518</v>
      </c>
      <c r="L113" s="135">
        <f t="shared" si="65"/>
        <v>3.4722832878103467E-2</v>
      </c>
      <c r="M113" s="136">
        <f t="shared" si="66"/>
        <v>8.68</v>
      </c>
      <c r="N113" s="137">
        <f t="shared" si="67"/>
        <v>0.49604046968719234</v>
      </c>
      <c r="O113" s="137">
        <f t="shared" si="68"/>
        <v>6.2230531651665943</v>
      </c>
      <c r="P113" s="272">
        <f t="shared" si="69"/>
        <v>6</v>
      </c>
      <c r="Q113" s="273">
        <f t="shared" si="70"/>
        <v>11</v>
      </c>
      <c r="R113" s="273">
        <f t="shared" si="71"/>
        <v>138</v>
      </c>
      <c r="T113">
        <v>514</v>
      </c>
      <c r="U113">
        <v>6337</v>
      </c>
      <c r="V113" t="s">
        <v>1358</v>
      </c>
      <c r="W113">
        <v>2217.5610000000001</v>
      </c>
      <c r="X113">
        <v>980.56500000000005</v>
      </c>
      <c r="Y113">
        <v>2.262</v>
      </c>
      <c r="Z113">
        <v>8.68</v>
      </c>
      <c r="AA113">
        <v>144.632724</v>
      </c>
      <c r="AB113">
        <v>3.9338419999999998</v>
      </c>
      <c r="AC113">
        <v>46.879953</v>
      </c>
      <c r="AD113" s="1">
        <v>77</v>
      </c>
      <c r="AE113">
        <v>11</v>
      </c>
      <c r="AF113">
        <v>138</v>
      </c>
      <c r="AG113">
        <v>74</v>
      </c>
      <c r="AH113">
        <v>15.33236</v>
      </c>
      <c r="AI113">
        <v>41.8</v>
      </c>
      <c r="AJ113">
        <v>0</v>
      </c>
      <c r="AK113">
        <v>6</v>
      </c>
      <c r="AL113">
        <v>1663</v>
      </c>
      <c r="AM113" t="s">
        <v>1359</v>
      </c>
      <c r="AN113" t="s">
        <v>1360</v>
      </c>
      <c r="AO113">
        <v>2217.5610000000001</v>
      </c>
      <c r="AR113" t="s">
        <v>160</v>
      </c>
      <c r="AS113" t="s">
        <v>234</v>
      </c>
      <c r="AT113" t="s">
        <v>792</v>
      </c>
      <c r="AU113" t="s">
        <v>709</v>
      </c>
      <c r="AV113" t="s">
        <v>49</v>
      </c>
      <c r="AW113">
        <v>1</v>
      </c>
      <c r="BB113">
        <v>1.0770999999999999</v>
      </c>
      <c r="BC113" t="s">
        <v>74</v>
      </c>
      <c r="BF113" t="s">
        <v>160</v>
      </c>
      <c r="BG113" t="s">
        <v>234</v>
      </c>
      <c r="BH113" t="s">
        <v>1358</v>
      </c>
      <c r="BI113">
        <v>6337</v>
      </c>
      <c r="BJ113">
        <v>1</v>
      </c>
      <c r="BK113" t="s">
        <v>792</v>
      </c>
      <c r="BL113" t="s">
        <v>757</v>
      </c>
      <c r="BM113">
        <v>1.0770999999999999</v>
      </c>
      <c r="BN113" t="s">
        <v>74</v>
      </c>
      <c r="BO113" t="s">
        <v>759</v>
      </c>
      <c r="BP113">
        <v>2217.5610000000001</v>
      </c>
      <c r="BQ113" t="s">
        <v>74</v>
      </c>
    </row>
    <row r="114" spans="1:69" ht="16.5">
      <c r="A114" s="126" t="str">
        <f t="shared" si="54"/>
        <v>삼환교통</v>
      </c>
      <c r="B114" s="127" t="str">
        <f t="shared" si="55"/>
        <v>배순일</v>
      </c>
      <c r="C114" s="128" t="str">
        <f t="shared" si="56"/>
        <v>C</v>
      </c>
      <c r="D114" s="129">
        <f t="shared" si="57"/>
        <v>0.86570000000000003</v>
      </c>
      <c r="E114" s="130">
        <f t="shared" si="58"/>
        <v>6489</v>
      </c>
      <c r="F114" s="131" t="str">
        <f t="shared" si="59"/>
        <v>23</v>
      </c>
      <c r="G114" s="132" t="str">
        <f t="shared" si="60"/>
        <v>70바3192</v>
      </c>
      <c r="H114" s="133">
        <f t="shared" si="61"/>
        <v>1</v>
      </c>
      <c r="I114" s="134">
        <f t="shared" si="62"/>
        <v>1596.299</v>
      </c>
      <c r="J114" s="135">
        <f t="shared" si="63"/>
        <v>3.1630030709390501E-2</v>
      </c>
      <c r="K114" s="135">
        <f t="shared" si="64"/>
        <v>0.43270034230435206</v>
      </c>
      <c r="L114" s="135">
        <f t="shared" si="65"/>
        <v>0.23930353899864626</v>
      </c>
      <c r="M114" s="136">
        <f t="shared" si="66"/>
        <v>13.568</v>
      </c>
      <c r="N114" s="137">
        <f t="shared" si="67"/>
        <v>0.62644905497027814</v>
      </c>
      <c r="O114" s="137">
        <f t="shared" si="68"/>
        <v>53.811973821946893</v>
      </c>
      <c r="P114" s="272">
        <f t="shared" si="69"/>
        <v>42</v>
      </c>
      <c r="Q114" s="273">
        <f t="shared" si="70"/>
        <v>10</v>
      </c>
      <c r="R114" s="273">
        <f t="shared" si="71"/>
        <v>859</v>
      </c>
      <c r="T114">
        <v>514</v>
      </c>
      <c r="U114">
        <v>6489</v>
      </c>
      <c r="V114" t="s">
        <v>1361</v>
      </c>
      <c r="W114">
        <v>1596.299</v>
      </c>
      <c r="X114">
        <v>878.22699999999998</v>
      </c>
      <c r="Y114">
        <v>1.8180000000000001</v>
      </c>
      <c r="Z114">
        <v>13.568</v>
      </c>
      <c r="AA114">
        <v>114.886357</v>
      </c>
      <c r="AB114">
        <v>3.6338590000000002</v>
      </c>
      <c r="AC114">
        <v>49.711365999999998</v>
      </c>
      <c r="AD114" s="1">
        <v>382</v>
      </c>
      <c r="AE114">
        <v>10</v>
      </c>
      <c r="AF114">
        <v>859</v>
      </c>
      <c r="AG114">
        <v>88</v>
      </c>
      <c r="AH114">
        <v>13.894591</v>
      </c>
      <c r="AI114">
        <v>994.6</v>
      </c>
      <c r="AJ114">
        <v>7.3</v>
      </c>
      <c r="AK114">
        <v>42</v>
      </c>
      <c r="AL114">
        <v>15204</v>
      </c>
      <c r="AM114" t="s">
        <v>1362</v>
      </c>
      <c r="AN114" t="s">
        <v>1363</v>
      </c>
      <c r="AO114">
        <v>1596.299</v>
      </c>
      <c r="AR114" t="s">
        <v>160</v>
      </c>
      <c r="AS114" t="s">
        <v>235</v>
      </c>
      <c r="AT114" t="s">
        <v>855</v>
      </c>
      <c r="AU114" t="s">
        <v>709</v>
      </c>
      <c r="AV114" t="s">
        <v>49</v>
      </c>
      <c r="AW114">
        <v>1</v>
      </c>
      <c r="BB114">
        <v>0.86570000000000003</v>
      </c>
      <c r="BC114" t="s">
        <v>72</v>
      </c>
      <c r="BF114" t="s">
        <v>160</v>
      </c>
      <c r="BG114" t="s">
        <v>235</v>
      </c>
      <c r="BH114" t="s">
        <v>1361</v>
      </c>
      <c r="BI114">
        <v>6489</v>
      </c>
      <c r="BJ114">
        <v>1</v>
      </c>
      <c r="BK114" t="s">
        <v>855</v>
      </c>
      <c r="BL114" t="s">
        <v>757</v>
      </c>
      <c r="BM114">
        <v>0.86570000000000003</v>
      </c>
      <c r="BN114" t="s">
        <v>72</v>
      </c>
      <c r="BO114" t="s">
        <v>760</v>
      </c>
      <c r="BP114">
        <v>1596.299</v>
      </c>
      <c r="BQ114" t="s">
        <v>72</v>
      </c>
    </row>
    <row r="115" spans="1:69" ht="16.5">
      <c r="A115" s="126" t="str">
        <f t="shared" si="54"/>
        <v>삼환교통</v>
      </c>
      <c r="B115" s="127" t="str">
        <f t="shared" si="55"/>
        <v>백기관</v>
      </c>
      <c r="C115" s="128" t="str">
        <f t="shared" si="56"/>
        <v>S</v>
      </c>
      <c r="D115" s="129">
        <f t="shared" si="57"/>
        <v>1.0062</v>
      </c>
      <c r="E115" s="130">
        <f t="shared" si="58"/>
        <v>4291</v>
      </c>
      <c r="F115" s="131" t="str">
        <f t="shared" si="59"/>
        <v>62</v>
      </c>
      <c r="G115" s="132" t="str">
        <f t="shared" si="60"/>
        <v>70바3142</v>
      </c>
      <c r="H115" s="133">
        <f t="shared" si="61"/>
        <v>1</v>
      </c>
      <c r="I115" s="134">
        <f t="shared" si="62"/>
        <v>1212.9490000000001</v>
      </c>
      <c r="J115" s="135">
        <f t="shared" si="63"/>
        <v>2.1890602563619885E-2</v>
      </c>
      <c r="K115" s="135">
        <f t="shared" si="64"/>
        <v>0.32973611652480905</v>
      </c>
      <c r="L115" s="135">
        <f t="shared" si="65"/>
        <v>0.28525519209793648</v>
      </c>
      <c r="M115" s="136">
        <f t="shared" si="66"/>
        <v>6.056</v>
      </c>
      <c r="N115" s="137">
        <f t="shared" si="67"/>
        <v>0</v>
      </c>
      <c r="O115" s="137">
        <f t="shared" si="68"/>
        <v>4.6992907368735199</v>
      </c>
      <c r="P115" s="272">
        <f t="shared" si="69"/>
        <v>11</v>
      </c>
      <c r="Q115" s="273">
        <f t="shared" si="70"/>
        <v>0</v>
      </c>
      <c r="R115" s="273">
        <f t="shared" si="71"/>
        <v>57</v>
      </c>
      <c r="T115">
        <v>514</v>
      </c>
      <c r="U115">
        <v>4291</v>
      </c>
      <c r="V115" t="s">
        <v>1364</v>
      </c>
      <c r="W115">
        <v>1212.9490000000001</v>
      </c>
      <c r="X115">
        <v>463.69299999999998</v>
      </c>
      <c r="Y115">
        <v>2.6160000000000001</v>
      </c>
      <c r="Z115">
        <v>6.056</v>
      </c>
      <c r="AA115">
        <v>89.192474000000004</v>
      </c>
      <c r="AB115">
        <v>1.952477</v>
      </c>
      <c r="AC115">
        <v>29.409980000000001</v>
      </c>
      <c r="AD115" s="1">
        <v>346</v>
      </c>
      <c r="AE115">
        <v>0</v>
      </c>
      <c r="AF115">
        <v>57</v>
      </c>
      <c r="AG115">
        <v>65</v>
      </c>
      <c r="AH115">
        <v>13.59923</v>
      </c>
      <c r="AI115">
        <v>0</v>
      </c>
      <c r="AJ115">
        <v>0</v>
      </c>
      <c r="AK115">
        <v>11</v>
      </c>
      <c r="AL115">
        <v>2362</v>
      </c>
      <c r="AM115" t="s">
        <v>1365</v>
      </c>
      <c r="AN115" t="s">
        <v>1366</v>
      </c>
      <c r="AO115">
        <v>1212.9490000000001</v>
      </c>
      <c r="AR115" t="s">
        <v>160</v>
      </c>
      <c r="AS115" t="s">
        <v>238</v>
      </c>
      <c r="AT115" t="s">
        <v>947</v>
      </c>
      <c r="AU115" t="s">
        <v>709</v>
      </c>
      <c r="AV115" t="s">
        <v>49</v>
      </c>
      <c r="AW115">
        <v>1</v>
      </c>
      <c r="BB115">
        <v>1.0062</v>
      </c>
      <c r="BC115" t="s">
        <v>74</v>
      </c>
      <c r="BF115" t="s">
        <v>160</v>
      </c>
      <c r="BG115" t="s">
        <v>238</v>
      </c>
      <c r="BH115" t="s">
        <v>1364</v>
      </c>
      <c r="BI115">
        <v>4291</v>
      </c>
      <c r="BJ115">
        <v>1</v>
      </c>
      <c r="BK115" t="s">
        <v>947</v>
      </c>
      <c r="BL115" t="s">
        <v>757</v>
      </c>
      <c r="BM115">
        <v>1.0062</v>
      </c>
      <c r="BN115" t="s">
        <v>74</v>
      </c>
      <c r="BO115" t="s">
        <v>759</v>
      </c>
      <c r="BP115">
        <v>1212.9490000000001</v>
      </c>
      <c r="BQ115" t="s">
        <v>74</v>
      </c>
    </row>
    <row r="116" spans="1:69" ht="16.5">
      <c r="A116" s="126" t="str">
        <f t="shared" si="54"/>
        <v>삼환교통</v>
      </c>
      <c r="B116" s="127" t="str">
        <f t="shared" si="55"/>
        <v>백낙신</v>
      </c>
      <c r="C116" s="128" t="str">
        <f t="shared" si="56"/>
        <v>D</v>
      </c>
      <c r="D116" s="129">
        <f t="shared" si="57"/>
        <v>0.83220000000000005</v>
      </c>
      <c r="E116" s="130">
        <f t="shared" si="58"/>
        <v>5235</v>
      </c>
      <c r="F116" s="131" t="str">
        <f t="shared" si="59"/>
        <v>23</v>
      </c>
      <c r="G116" s="132" t="str">
        <f t="shared" si="60"/>
        <v>70바3104</v>
      </c>
      <c r="H116" s="133">
        <f t="shared" si="61"/>
        <v>1</v>
      </c>
      <c r="I116" s="134">
        <f t="shared" si="62"/>
        <v>2128.1979999999999</v>
      </c>
      <c r="J116" s="135">
        <f t="shared" si="63"/>
        <v>3.5694198571110017E-2</v>
      </c>
      <c r="K116" s="135">
        <f t="shared" si="64"/>
        <v>0.36578143716877864</v>
      </c>
      <c r="L116" s="135">
        <f t="shared" si="65"/>
        <v>0.24715745433460609</v>
      </c>
      <c r="M116" s="136">
        <f t="shared" si="66"/>
        <v>14.759</v>
      </c>
      <c r="N116" s="137">
        <f t="shared" si="67"/>
        <v>4.6988109189088613E-2</v>
      </c>
      <c r="O116" s="137">
        <f t="shared" si="68"/>
        <v>6.9072520507960258</v>
      </c>
      <c r="P116" s="272">
        <f t="shared" si="69"/>
        <v>27</v>
      </c>
      <c r="Q116" s="273">
        <f t="shared" si="70"/>
        <v>1</v>
      </c>
      <c r="R116" s="273">
        <f t="shared" si="71"/>
        <v>147</v>
      </c>
      <c r="T116">
        <v>514</v>
      </c>
      <c r="U116">
        <v>5235</v>
      </c>
      <c r="V116" t="s">
        <v>1367</v>
      </c>
      <c r="W116">
        <v>2128.1979999999999</v>
      </c>
      <c r="X116">
        <v>1420.444</v>
      </c>
      <c r="Y116">
        <v>1.498</v>
      </c>
      <c r="Z116">
        <v>14.759</v>
      </c>
      <c r="AA116">
        <v>154.39691099999999</v>
      </c>
      <c r="AB116">
        <v>5.5110739999999998</v>
      </c>
      <c r="AC116">
        <v>56.475524</v>
      </c>
      <c r="AD116" s="1">
        <v>526</v>
      </c>
      <c r="AE116">
        <v>1</v>
      </c>
      <c r="AF116">
        <v>147</v>
      </c>
      <c r="AG116">
        <v>63</v>
      </c>
      <c r="AH116">
        <v>13.783941</v>
      </c>
      <c r="AI116">
        <v>7.4</v>
      </c>
      <c r="AJ116">
        <v>0</v>
      </c>
      <c r="AK116">
        <v>27</v>
      </c>
      <c r="AL116">
        <v>5862</v>
      </c>
      <c r="AM116" t="s">
        <v>1368</v>
      </c>
      <c r="AN116" t="s">
        <v>1369</v>
      </c>
      <c r="AO116">
        <v>2128.1979999999999</v>
      </c>
      <c r="AR116" t="s">
        <v>160</v>
      </c>
      <c r="AS116" t="s">
        <v>235</v>
      </c>
      <c r="AT116" t="s">
        <v>825</v>
      </c>
      <c r="AU116" t="s">
        <v>788</v>
      </c>
      <c r="AV116" t="s">
        <v>49</v>
      </c>
      <c r="AW116">
        <v>1</v>
      </c>
      <c r="BB116">
        <v>0.83220000000000005</v>
      </c>
      <c r="BC116" t="s">
        <v>70</v>
      </c>
      <c r="BF116" t="s">
        <v>160</v>
      </c>
      <c r="BG116" t="s">
        <v>235</v>
      </c>
      <c r="BH116" t="s">
        <v>1367</v>
      </c>
      <c r="BI116">
        <v>5235</v>
      </c>
      <c r="BJ116">
        <v>1</v>
      </c>
      <c r="BK116" t="s">
        <v>825</v>
      </c>
      <c r="BL116" t="s">
        <v>757</v>
      </c>
      <c r="BM116">
        <v>0.83220000000000005</v>
      </c>
      <c r="BN116" t="s">
        <v>70</v>
      </c>
      <c r="BO116" t="s">
        <v>762</v>
      </c>
      <c r="BP116">
        <v>2128.1979999999999</v>
      </c>
      <c r="BQ116" t="s">
        <v>70</v>
      </c>
    </row>
    <row r="117" spans="1:69" ht="16.5">
      <c r="A117" s="126" t="str">
        <f t="shared" si="54"/>
        <v>삼환교통</v>
      </c>
      <c r="B117" s="127" t="str">
        <f t="shared" si="55"/>
        <v>백만석</v>
      </c>
      <c r="C117" s="128" t="str">
        <f t="shared" si="56"/>
        <v>A</v>
      </c>
      <c r="D117" s="129">
        <f t="shared" si="57"/>
        <v>0.98950000000000005</v>
      </c>
      <c r="E117" s="130">
        <f t="shared" si="58"/>
        <v>5444</v>
      </c>
      <c r="F117" s="131" t="str">
        <f t="shared" si="59"/>
        <v>14</v>
      </c>
      <c r="G117" s="132" t="str">
        <f t="shared" si="60"/>
        <v>70바3187</v>
      </c>
      <c r="H117" s="133">
        <f t="shared" si="61"/>
        <v>1</v>
      </c>
      <c r="I117" s="134">
        <f t="shared" si="62"/>
        <v>2244.48</v>
      </c>
      <c r="J117" s="135">
        <f t="shared" si="63"/>
        <v>6.7808890515358905E-2</v>
      </c>
      <c r="K117" s="135">
        <f t="shared" si="64"/>
        <v>0.29562956736825824</v>
      </c>
      <c r="L117" s="135">
        <f t="shared" si="65"/>
        <v>8.9553036783575707E-2</v>
      </c>
      <c r="M117" s="136">
        <f t="shared" si="66"/>
        <v>8.0440000000000005</v>
      </c>
      <c r="N117" s="137">
        <f t="shared" si="67"/>
        <v>0.40098374679213</v>
      </c>
      <c r="O117" s="137">
        <f t="shared" si="68"/>
        <v>1.9603649843170801</v>
      </c>
      <c r="P117" s="272">
        <f t="shared" si="69"/>
        <v>33</v>
      </c>
      <c r="Q117" s="273">
        <f t="shared" si="70"/>
        <v>9</v>
      </c>
      <c r="R117" s="273">
        <f t="shared" si="71"/>
        <v>44</v>
      </c>
      <c r="T117">
        <v>514</v>
      </c>
      <c r="U117">
        <v>5444</v>
      </c>
      <c r="V117" t="s">
        <v>1370</v>
      </c>
      <c r="W117">
        <v>2244.48</v>
      </c>
      <c r="X117">
        <v>1134.269</v>
      </c>
      <c r="Y117">
        <v>1.9790000000000001</v>
      </c>
      <c r="Z117">
        <v>8.0440000000000005</v>
      </c>
      <c r="AA117">
        <v>161.57691</v>
      </c>
      <c r="AB117">
        <v>10.956351</v>
      </c>
      <c r="AC117">
        <v>47.766911999999998</v>
      </c>
      <c r="AD117" s="1">
        <v>201</v>
      </c>
      <c r="AE117">
        <v>9</v>
      </c>
      <c r="AF117">
        <v>44</v>
      </c>
      <c r="AG117">
        <v>71</v>
      </c>
      <c r="AH117">
        <v>13.891093</v>
      </c>
      <c r="AI117">
        <v>56.4</v>
      </c>
      <c r="AJ117">
        <v>0</v>
      </c>
      <c r="AK117">
        <v>33</v>
      </c>
      <c r="AL117">
        <v>12890</v>
      </c>
      <c r="AM117" t="s">
        <v>1371</v>
      </c>
      <c r="AN117" t="s">
        <v>1372</v>
      </c>
      <c r="AO117">
        <v>2244.48</v>
      </c>
      <c r="AR117" t="s">
        <v>160</v>
      </c>
      <c r="AS117" t="s">
        <v>234</v>
      </c>
      <c r="AT117" t="s">
        <v>814</v>
      </c>
      <c r="AU117" t="s">
        <v>709</v>
      </c>
      <c r="AV117" t="s">
        <v>49</v>
      </c>
      <c r="AW117">
        <v>1</v>
      </c>
      <c r="BB117">
        <v>0.98950000000000005</v>
      </c>
      <c r="BC117" t="s">
        <v>69</v>
      </c>
      <c r="BF117" t="s">
        <v>160</v>
      </c>
      <c r="BG117" t="s">
        <v>234</v>
      </c>
      <c r="BH117" t="s">
        <v>1370</v>
      </c>
      <c r="BI117">
        <v>5444</v>
      </c>
      <c r="BJ117">
        <v>1</v>
      </c>
      <c r="BK117" t="s">
        <v>814</v>
      </c>
      <c r="BL117" t="s">
        <v>757</v>
      </c>
      <c r="BM117">
        <v>0.98950000000000005</v>
      </c>
      <c r="BN117" t="s">
        <v>69</v>
      </c>
      <c r="BO117" t="s">
        <v>761</v>
      </c>
      <c r="BP117">
        <v>2244.48</v>
      </c>
      <c r="BQ117" t="s">
        <v>69</v>
      </c>
    </row>
    <row r="118" spans="1:69" ht="16.5">
      <c r="A118" s="126" t="str">
        <f t="shared" si="54"/>
        <v>삼환교통</v>
      </c>
      <c r="B118" s="127" t="str">
        <f t="shared" si="55"/>
        <v>백석주</v>
      </c>
      <c r="C118" s="128" t="str">
        <f t="shared" si="56"/>
        <v>B</v>
      </c>
      <c r="D118" s="129">
        <f t="shared" si="57"/>
        <v>0.93579999999999997</v>
      </c>
      <c r="E118" s="130">
        <f t="shared" si="58"/>
        <v>9735</v>
      </c>
      <c r="F118" s="131" t="str">
        <f t="shared" si="59"/>
        <v>4</v>
      </c>
      <c r="G118" s="132" t="str">
        <f t="shared" si="60"/>
        <v>72아1220</v>
      </c>
      <c r="H118" s="133">
        <f t="shared" si="61"/>
        <v>14</v>
      </c>
      <c r="I118" s="134">
        <f t="shared" si="62"/>
        <v>2457.2289999999998</v>
      </c>
      <c r="J118" s="135">
        <f t="shared" si="63"/>
        <v>3.3518837406609291E-2</v>
      </c>
      <c r="K118" s="135">
        <f t="shared" si="64"/>
        <v>0.34185994462015268</v>
      </c>
      <c r="L118" s="135">
        <f t="shared" si="65"/>
        <v>0.17987741476272665</v>
      </c>
      <c r="M118" s="136">
        <f t="shared" si="66"/>
        <v>9.9109999999999996</v>
      </c>
      <c r="N118" s="137">
        <f t="shared" si="67"/>
        <v>0.36626622915487328</v>
      </c>
      <c r="O118" s="137">
        <f t="shared" si="68"/>
        <v>21.935277501608521</v>
      </c>
      <c r="P118" s="272">
        <f t="shared" si="69"/>
        <v>7</v>
      </c>
      <c r="Q118" s="273">
        <f t="shared" si="70"/>
        <v>9</v>
      </c>
      <c r="R118" s="273">
        <f t="shared" si="71"/>
        <v>539</v>
      </c>
      <c r="T118">
        <v>514</v>
      </c>
      <c r="U118">
        <v>9735</v>
      </c>
      <c r="V118" t="s">
        <v>1373</v>
      </c>
      <c r="W118">
        <v>2457.2289999999998</v>
      </c>
      <c r="X118">
        <v>927.88199999999995</v>
      </c>
      <c r="Y118">
        <v>2.6480000000000001</v>
      </c>
      <c r="Z118">
        <v>9.9109999999999996</v>
      </c>
      <c r="AA118">
        <v>148.355772</v>
      </c>
      <c r="AB118">
        <v>4.9727129999999997</v>
      </c>
      <c r="AC118">
        <v>50.716895999999998</v>
      </c>
      <c r="AD118" s="1">
        <v>442</v>
      </c>
      <c r="AE118">
        <v>9</v>
      </c>
      <c r="AF118">
        <v>539</v>
      </c>
      <c r="AG118">
        <v>80</v>
      </c>
      <c r="AH118">
        <v>16.563082999999999</v>
      </c>
      <c r="AI118">
        <v>419.4</v>
      </c>
      <c r="AJ118">
        <v>0</v>
      </c>
      <c r="AK118">
        <v>7</v>
      </c>
      <c r="AL118">
        <v>6315</v>
      </c>
      <c r="AM118" t="s">
        <v>1374</v>
      </c>
      <c r="AN118" t="s">
        <v>1375</v>
      </c>
      <c r="AO118">
        <v>270.524</v>
      </c>
      <c r="AR118" t="s">
        <v>160</v>
      </c>
      <c r="AS118" t="s">
        <v>236</v>
      </c>
      <c r="AT118" t="s">
        <v>887</v>
      </c>
      <c r="AU118" t="s">
        <v>776</v>
      </c>
      <c r="AV118" t="s">
        <v>49</v>
      </c>
      <c r="AW118">
        <v>14</v>
      </c>
      <c r="BB118">
        <v>0.93579999999999997</v>
      </c>
      <c r="BC118" t="s">
        <v>71</v>
      </c>
      <c r="BF118" t="s">
        <v>160</v>
      </c>
      <c r="BG118" t="s">
        <v>236</v>
      </c>
      <c r="BH118" t="s">
        <v>1373</v>
      </c>
      <c r="BI118">
        <v>9735</v>
      </c>
      <c r="BJ118">
        <v>14</v>
      </c>
      <c r="BK118" t="s">
        <v>887</v>
      </c>
      <c r="BL118" t="s">
        <v>934</v>
      </c>
      <c r="BM118">
        <v>0.93579999999999997</v>
      </c>
      <c r="BN118" t="s">
        <v>71</v>
      </c>
      <c r="BO118" t="s">
        <v>758</v>
      </c>
      <c r="BP118">
        <v>2457.2289999999998</v>
      </c>
      <c r="BQ118" t="s">
        <v>71</v>
      </c>
    </row>
    <row r="119" spans="1:69" ht="16.5">
      <c r="A119" s="126" t="str">
        <f t="shared" si="54"/>
        <v>삼환교통</v>
      </c>
      <c r="B119" s="127" t="str">
        <f t="shared" si="55"/>
        <v>백성진</v>
      </c>
      <c r="C119" s="128" t="str">
        <f t="shared" si="56"/>
        <v>C</v>
      </c>
      <c r="D119" s="129">
        <f t="shared" si="57"/>
        <v>0.87019999999999997</v>
      </c>
      <c r="E119" s="130">
        <f t="shared" si="58"/>
        <v>120</v>
      </c>
      <c r="F119" s="131" t="str">
        <f t="shared" si="59"/>
        <v>14</v>
      </c>
      <c r="G119" s="132" t="str">
        <f t="shared" si="60"/>
        <v>70바3178</v>
      </c>
      <c r="H119" s="133">
        <f t="shared" si="61"/>
        <v>17</v>
      </c>
      <c r="I119" s="134">
        <f t="shared" si="62"/>
        <v>2664.1559999999999</v>
      </c>
      <c r="J119" s="135">
        <f t="shared" si="63"/>
        <v>2.6314944838738124E-2</v>
      </c>
      <c r="K119" s="135">
        <f t="shared" si="64"/>
        <v>0.38089291236055112</v>
      </c>
      <c r="L119" s="135">
        <f t="shared" si="65"/>
        <v>0.1644047871070613</v>
      </c>
      <c r="M119" s="136">
        <f t="shared" si="66"/>
        <v>12.52</v>
      </c>
      <c r="N119" s="137">
        <f t="shared" si="67"/>
        <v>0.26274737665512082</v>
      </c>
      <c r="O119" s="137">
        <f t="shared" si="68"/>
        <v>27.663545227832003</v>
      </c>
      <c r="P119" s="272">
        <f t="shared" si="69"/>
        <v>8</v>
      </c>
      <c r="Q119" s="273">
        <f t="shared" si="70"/>
        <v>7</v>
      </c>
      <c r="R119" s="273">
        <f t="shared" si="71"/>
        <v>737</v>
      </c>
      <c r="T119">
        <v>514</v>
      </c>
      <c r="U119">
        <v>120</v>
      </c>
      <c r="V119" t="s">
        <v>1376</v>
      </c>
      <c r="W119">
        <v>2664.1559999999999</v>
      </c>
      <c r="X119">
        <v>1456.5239999999999</v>
      </c>
      <c r="Y119">
        <v>1.829</v>
      </c>
      <c r="Z119">
        <v>12.52</v>
      </c>
      <c r="AA119">
        <v>166.74908600000001</v>
      </c>
      <c r="AB119">
        <v>4.3879929999999998</v>
      </c>
      <c r="AC119">
        <v>63.513545000000001</v>
      </c>
      <c r="AD119" s="1">
        <v>438</v>
      </c>
      <c r="AE119">
        <v>7</v>
      </c>
      <c r="AF119">
        <v>737</v>
      </c>
      <c r="AG119">
        <v>78</v>
      </c>
      <c r="AH119">
        <v>15.977035000000001</v>
      </c>
      <c r="AI119">
        <v>363.1</v>
      </c>
      <c r="AJ119">
        <v>0</v>
      </c>
      <c r="AK119">
        <v>8</v>
      </c>
      <c r="AL119">
        <v>4139</v>
      </c>
      <c r="AM119" t="s">
        <v>1377</v>
      </c>
      <c r="AN119" t="s">
        <v>1378</v>
      </c>
      <c r="AO119">
        <v>299.82799999999997</v>
      </c>
      <c r="AR119" t="s">
        <v>160</v>
      </c>
      <c r="AS119" t="s">
        <v>234</v>
      </c>
      <c r="AT119" t="s">
        <v>808</v>
      </c>
      <c r="AU119" t="s">
        <v>709</v>
      </c>
      <c r="AV119" t="s">
        <v>49</v>
      </c>
      <c r="AW119">
        <v>17</v>
      </c>
      <c r="BB119">
        <v>0.87019999999999997</v>
      </c>
      <c r="BC119" t="s">
        <v>72</v>
      </c>
      <c r="BF119" t="s">
        <v>160</v>
      </c>
      <c r="BG119" t="s">
        <v>234</v>
      </c>
      <c r="BH119" t="s">
        <v>1376</v>
      </c>
      <c r="BI119">
        <v>120</v>
      </c>
      <c r="BJ119">
        <v>17</v>
      </c>
      <c r="BK119" t="s">
        <v>808</v>
      </c>
      <c r="BL119" t="s">
        <v>859</v>
      </c>
      <c r="BM119">
        <v>0.87019999999999997</v>
      </c>
      <c r="BN119" t="s">
        <v>72</v>
      </c>
      <c r="BO119" t="s">
        <v>760</v>
      </c>
      <c r="BP119">
        <v>2664.1559999999999</v>
      </c>
      <c r="BQ119" t="s">
        <v>72</v>
      </c>
    </row>
    <row r="120" spans="1:69" ht="16.5">
      <c r="A120" s="126" t="str">
        <f t="shared" si="54"/>
        <v>삼환교통</v>
      </c>
      <c r="B120" s="127" t="str">
        <f t="shared" si="55"/>
        <v>사재호</v>
      </c>
      <c r="C120" s="128" t="str">
        <f t="shared" si="56"/>
        <v>B</v>
      </c>
      <c r="D120" s="129">
        <f t="shared" si="57"/>
        <v>0.94299999999999995</v>
      </c>
      <c r="E120" s="130">
        <f t="shared" si="58"/>
        <v>9141</v>
      </c>
      <c r="F120" s="131" t="str">
        <f t="shared" si="59"/>
        <v>62</v>
      </c>
      <c r="G120" s="132" t="str">
        <f t="shared" si="60"/>
        <v>70바3156</v>
      </c>
      <c r="H120" s="133">
        <f t="shared" si="61"/>
        <v>13</v>
      </c>
      <c r="I120" s="134">
        <f t="shared" si="62"/>
        <v>2230.1680000000001</v>
      </c>
      <c r="J120" s="135">
        <f t="shared" si="63"/>
        <v>2.924247487699979E-2</v>
      </c>
      <c r="K120" s="135">
        <f t="shared" si="64"/>
        <v>0.35524283737520163</v>
      </c>
      <c r="L120" s="135">
        <f t="shared" si="65"/>
        <v>9.8647276797084335E-2</v>
      </c>
      <c r="M120" s="136">
        <f t="shared" si="66"/>
        <v>9.7829999999999995</v>
      </c>
      <c r="N120" s="137">
        <f t="shared" si="67"/>
        <v>0</v>
      </c>
      <c r="O120" s="137">
        <f t="shared" si="68"/>
        <v>7.1295077321529137</v>
      </c>
      <c r="P120" s="272">
        <f t="shared" si="69"/>
        <v>35</v>
      </c>
      <c r="Q120" s="273">
        <f t="shared" si="70"/>
        <v>0</v>
      </c>
      <c r="R120" s="273">
        <f t="shared" si="71"/>
        <v>159</v>
      </c>
      <c r="T120">
        <v>514</v>
      </c>
      <c r="U120">
        <v>9141</v>
      </c>
      <c r="V120" t="s">
        <v>1379</v>
      </c>
      <c r="W120">
        <v>2230.1680000000001</v>
      </c>
      <c r="X120">
        <v>1035.509</v>
      </c>
      <c r="Y120">
        <v>2.1539999999999999</v>
      </c>
      <c r="Z120">
        <v>9.7829999999999995</v>
      </c>
      <c r="AA120">
        <v>159.80217200000001</v>
      </c>
      <c r="AB120">
        <v>4.6730109999999998</v>
      </c>
      <c r="AC120">
        <v>56.768577000000001</v>
      </c>
      <c r="AD120" s="1">
        <v>220</v>
      </c>
      <c r="AE120">
        <v>0</v>
      </c>
      <c r="AF120">
        <v>159</v>
      </c>
      <c r="AG120">
        <v>85</v>
      </c>
      <c r="AH120">
        <v>13.955805</v>
      </c>
      <c r="AI120">
        <v>81.400000000000006</v>
      </c>
      <c r="AJ120">
        <v>5</v>
      </c>
      <c r="AK120">
        <v>35</v>
      </c>
      <c r="AL120">
        <v>4364</v>
      </c>
      <c r="AM120" t="s">
        <v>1380</v>
      </c>
      <c r="AN120" t="s">
        <v>1381</v>
      </c>
      <c r="AO120">
        <v>258.96300000000002</v>
      </c>
      <c r="AR120" t="s">
        <v>160</v>
      </c>
      <c r="AS120" t="s">
        <v>238</v>
      </c>
      <c r="AT120" t="s">
        <v>949</v>
      </c>
      <c r="AU120" t="s">
        <v>709</v>
      </c>
      <c r="AV120" t="s">
        <v>49</v>
      </c>
      <c r="AW120">
        <v>13</v>
      </c>
      <c r="BB120">
        <v>0.94299999999999995</v>
      </c>
      <c r="BC120" t="s">
        <v>71</v>
      </c>
      <c r="BF120" t="s">
        <v>160</v>
      </c>
      <c r="BG120" t="s">
        <v>238</v>
      </c>
      <c r="BH120" t="s">
        <v>1379</v>
      </c>
      <c r="BI120">
        <v>9141</v>
      </c>
      <c r="BJ120">
        <v>13</v>
      </c>
      <c r="BK120" t="s">
        <v>949</v>
      </c>
      <c r="BL120" t="s">
        <v>936</v>
      </c>
      <c r="BM120">
        <v>0.94299999999999995</v>
      </c>
      <c r="BN120" t="s">
        <v>71</v>
      </c>
      <c r="BO120" t="s">
        <v>758</v>
      </c>
      <c r="BP120">
        <v>2230.1680000000001</v>
      </c>
      <c r="BQ120" t="s">
        <v>71</v>
      </c>
    </row>
    <row r="121" spans="1:69" ht="16.5">
      <c r="A121" s="126" t="str">
        <f t="shared" si="54"/>
        <v>삼환교통</v>
      </c>
      <c r="B121" s="127" t="str">
        <f t="shared" si="55"/>
        <v>서남서</v>
      </c>
      <c r="C121" s="128" t="str">
        <f t="shared" si="56"/>
        <v>A</v>
      </c>
      <c r="D121" s="129">
        <f t="shared" si="57"/>
        <v>0.97199999999999998</v>
      </c>
      <c r="E121" s="130">
        <f t="shared" si="58"/>
        <v>7240</v>
      </c>
      <c r="F121" s="131" t="str">
        <f t="shared" si="59"/>
        <v>급행99</v>
      </c>
      <c r="G121" s="132" t="str">
        <f t="shared" si="60"/>
        <v>70바3151</v>
      </c>
      <c r="H121" s="133">
        <f t="shared" si="61"/>
        <v>1</v>
      </c>
      <c r="I121" s="134">
        <f t="shared" si="62"/>
        <v>2717.0259999999998</v>
      </c>
      <c r="J121" s="135">
        <f t="shared" si="63"/>
        <v>3.8123866287620017E-2</v>
      </c>
      <c r="K121" s="135">
        <f t="shared" si="64"/>
        <v>0.33971661921713658</v>
      </c>
      <c r="L121" s="135">
        <f t="shared" si="65"/>
        <v>0.21199649911336882</v>
      </c>
      <c r="M121" s="136">
        <f t="shared" si="66"/>
        <v>10.353</v>
      </c>
      <c r="N121" s="137">
        <f t="shared" si="67"/>
        <v>3.6804947762737641E-2</v>
      </c>
      <c r="O121" s="137">
        <f t="shared" si="68"/>
        <v>5.3735223733596955</v>
      </c>
      <c r="P121" s="272">
        <f t="shared" si="69"/>
        <v>14</v>
      </c>
      <c r="Q121" s="273">
        <f t="shared" si="70"/>
        <v>1</v>
      </c>
      <c r="R121" s="273">
        <f t="shared" si="71"/>
        <v>146</v>
      </c>
      <c r="T121">
        <v>514</v>
      </c>
      <c r="U121">
        <v>7240</v>
      </c>
      <c r="V121" t="s">
        <v>1382</v>
      </c>
      <c r="W121">
        <v>2717.0259999999998</v>
      </c>
      <c r="X121">
        <v>931.79399999999998</v>
      </c>
      <c r="Y121">
        <v>2.9159999999999999</v>
      </c>
      <c r="Z121">
        <v>10.353</v>
      </c>
      <c r="AA121">
        <v>152.84134499999999</v>
      </c>
      <c r="AB121">
        <v>5.8269029999999997</v>
      </c>
      <c r="AC121">
        <v>51.922744999999999</v>
      </c>
      <c r="AD121" s="1">
        <v>576</v>
      </c>
      <c r="AE121">
        <v>1</v>
      </c>
      <c r="AF121">
        <v>146</v>
      </c>
      <c r="AG121">
        <v>68</v>
      </c>
      <c r="AH121">
        <v>17.776772999999999</v>
      </c>
      <c r="AI121">
        <v>375.9</v>
      </c>
      <c r="AJ121">
        <v>0</v>
      </c>
      <c r="AK121">
        <v>14</v>
      </c>
      <c r="AL121">
        <v>10289</v>
      </c>
      <c r="AM121" t="s">
        <v>1383</v>
      </c>
      <c r="AN121" t="s">
        <v>1384</v>
      </c>
      <c r="AO121">
        <v>2717.0259999999998</v>
      </c>
      <c r="AR121" t="s">
        <v>160</v>
      </c>
      <c r="AS121" t="s">
        <v>240</v>
      </c>
      <c r="AT121" t="s">
        <v>1027</v>
      </c>
      <c r="AU121" t="s">
        <v>709</v>
      </c>
      <c r="AV121" t="s">
        <v>49</v>
      </c>
      <c r="AW121">
        <v>1</v>
      </c>
      <c r="BB121">
        <v>0.97199999999999998</v>
      </c>
      <c r="BC121" t="s">
        <v>69</v>
      </c>
      <c r="BF121" t="s">
        <v>160</v>
      </c>
      <c r="BG121" t="s">
        <v>240</v>
      </c>
      <c r="BH121" t="s">
        <v>1382</v>
      </c>
      <c r="BI121">
        <v>7240</v>
      </c>
      <c r="BJ121">
        <v>1</v>
      </c>
      <c r="BK121" t="s">
        <v>1027</v>
      </c>
      <c r="BL121" t="s">
        <v>757</v>
      </c>
      <c r="BM121">
        <v>0.97199999999999998</v>
      </c>
      <c r="BN121" t="s">
        <v>69</v>
      </c>
      <c r="BO121" t="s">
        <v>761</v>
      </c>
      <c r="BP121">
        <v>2717.0259999999998</v>
      </c>
      <c r="BQ121" t="s">
        <v>69</v>
      </c>
    </row>
    <row r="122" spans="1:69" ht="16.5">
      <c r="A122" s="126" t="str">
        <f t="shared" si="54"/>
        <v>삼환교통</v>
      </c>
      <c r="B122" s="127" t="str">
        <f t="shared" si="55"/>
        <v>서동섭</v>
      </c>
      <c r="C122" s="128" t="str">
        <f t="shared" si="56"/>
        <v>D</v>
      </c>
      <c r="D122" s="129">
        <f t="shared" si="57"/>
        <v>0.82530000000000003</v>
      </c>
      <c r="E122" s="130">
        <f t="shared" si="58"/>
        <v>5487</v>
      </c>
      <c r="F122" s="131" t="str">
        <f t="shared" si="59"/>
        <v>23</v>
      </c>
      <c r="G122" s="132" t="str">
        <f t="shared" si="60"/>
        <v>70바3185</v>
      </c>
      <c r="H122" s="133">
        <f t="shared" si="61"/>
        <v>1</v>
      </c>
      <c r="I122" s="134">
        <f t="shared" si="62"/>
        <v>2447.6999999999998</v>
      </c>
      <c r="J122" s="135">
        <f t="shared" si="63"/>
        <v>2.8681956962874296E-2</v>
      </c>
      <c r="K122" s="135">
        <f t="shared" si="64"/>
        <v>0.36151410454525856</v>
      </c>
      <c r="L122" s="135">
        <f t="shared" si="65"/>
        <v>0.2430853454263186</v>
      </c>
      <c r="M122" s="136">
        <f t="shared" si="66"/>
        <v>14.396000000000001</v>
      </c>
      <c r="N122" s="137">
        <f t="shared" si="67"/>
        <v>4.0854679903582956E-2</v>
      </c>
      <c r="O122" s="137">
        <f t="shared" si="68"/>
        <v>5.6379458266944482</v>
      </c>
      <c r="P122" s="272">
        <f t="shared" si="69"/>
        <v>19</v>
      </c>
      <c r="Q122" s="273">
        <f t="shared" si="70"/>
        <v>1</v>
      </c>
      <c r="R122" s="273">
        <f t="shared" si="71"/>
        <v>138</v>
      </c>
      <c r="T122">
        <v>514</v>
      </c>
      <c r="U122">
        <v>5487</v>
      </c>
      <c r="V122" t="s">
        <v>1385</v>
      </c>
      <c r="W122">
        <v>2447.6999999999998</v>
      </c>
      <c r="X122">
        <v>1561.319</v>
      </c>
      <c r="Y122">
        <v>1.5680000000000001</v>
      </c>
      <c r="Z122">
        <v>14.396000000000001</v>
      </c>
      <c r="AA122">
        <v>168.81299300000001</v>
      </c>
      <c r="AB122">
        <v>4.8418869999999998</v>
      </c>
      <c r="AC122">
        <v>61.028278</v>
      </c>
      <c r="AD122" s="1">
        <v>595</v>
      </c>
      <c r="AE122">
        <v>1</v>
      </c>
      <c r="AF122">
        <v>138</v>
      </c>
      <c r="AG122">
        <v>66</v>
      </c>
      <c r="AH122">
        <v>14.499476</v>
      </c>
      <c r="AI122">
        <v>18.600000000000001</v>
      </c>
      <c r="AJ122">
        <v>0</v>
      </c>
      <c r="AK122">
        <v>19</v>
      </c>
      <c r="AL122">
        <v>5545</v>
      </c>
      <c r="AM122" t="s">
        <v>1386</v>
      </c>
      <c r="AN122" t="s">
        <v>1387</v>
      </c>
      <c r="AO122">
        <v>2447.6999999999998</v>
      </c>
      <c r="AR122" t="s">
        <v>160</v>
      </c>
      <c r="AS122" t="s">
        <v>235</v>
      </c>
      <c r="AT122" t="s">
        <v>851</v>
      </c>
      <c r="AU122" t="s">
        <v>788</v>
      </c>
      <c r="AV122" t="s">
        <v>49</v>
      </c>
      <c r="AW122">
        <v>1</v>
      </c>
      <c r="BB122">
        <v>0.82530000000000003</v>
      </c>
      <c r="BC122" t="s">
        <v>70</v>
      </c>
      <c r="BF122" t="s">
        <v>160</v>
      </c>
      <c r="BG122" t="s">
        <v>235</v>
      </c>
      <c r="BH122" t="s">
        <v>1385</v>
      </c>
      <c r="BI122">
        <v>5487</v>
      </c>
      <c r="BJ122">
        <v>1</v>
      </c>
      <c r="BK122" t="s">
        <v>851</v>
      </c>
      <c r="BL122" t="s">
        <v>757</v>
      </c>
      <c r="BM122">
        <v>0.82530000000000003</v>
      </c>
      <c r="BN122" t="s">
        <v>70</v>
      </c>
      <c r="BO122" t="s">
        <v>762</v>
      </c>
      <c r="BP122">
        <v>2447.6999999999998</v>
      </c>
      <c r="BQ122" t="s">
        <v>70</v>
      </c>
    </row>
    <row r="123" spans="1:69" ht="16.5">
      <c r="A123" s="126" t="str">
        <f t="shared" si="54"/>
        <v>삼환교통</v>
      </c>
      <c r="B123" s="127" t="str">
        <f t="shared" si="55"/>
        <v>서인오</v>
      </c>
      <c r="C123" s="128" t="str">
        <f t="shared" si="56"/>
        <v>B</v>
      </c>
      <c r="D123" s="129">
        <f t="shared" si="57"/>
        <v>0.92390000000000005</v>
      </c>
      <c r="E123" s="130">
        <f t="shared" si="58"/>
        <v>2849</v>
      </c>
      <c r="F123" s="131" t="str">
        <f t="shared" si="59"/>
        <v>23</v>
      </c>
      <c r="G123" s="132" t="str">
        <f t="shared" si="60"/>
        <v>70바3116</v>
      </c>
      <c r="H123" s="133">
        <f t="shared" si="61"/>
        <v>1</v>
      </c>
      <c r="I123" s="134">
        <f t="shared" si="62"/>
        <v>1975.326</v>
      </c>
      <c r="J123" s="135">
        <f t="shared" si="63"/>
        <v>1.6138916305764466E-2</v>
      </c>
      <c r="K123" s="135">
        <f t="shared" si="64"/>
        <v>0.35541385479877358</v>
      </c>
      <c r="L123" s="135">
        <f t="shared" si="65"/>
        <v>0.23894790024532658</v>
      </c>
      <c r="M123" s="136">
        <f t="shared" si="66"/>
        <v>12.188000000000001</v>
      </c>
      <c r="N123" s="137">
        <f t="shared" si="67"/>
        <v>0</v>
      </c>
      <c r="O123" s="137">
        <f t="shared" si="68"/>
        <v>3.3412206390236348</v>
      </c>
      <c r="P123" s="272">
        <f t="shared" si="69"/>
        <v>0</v>
      </c>
      <c r="Q123" s="273">
        <f t="shared" si="70"/>
        <v>0</v>
      </c>
      <c r="R123" s="273">
        <f t="shared" si="71"/>
        <v>66</v>
      </c>
      <c r="T123">
        <v>514</v>
      </c>
      <c r="U123">
        <v>2849</v>
      </c>
      <c r="V123" t="s">
        <v>1388</v>
      </c>
      <c r="W123">
        <v>1975.326</v>
      </c>
      <c r="X123">
        <v>1187.925</v>
      </c>
      <c r="Y123">
        <v>1.663</v>
      </c>
      <c r="Z123">
        <v>12.188000000000001</v>
      </c>
      <c r="AA123">
        <v>133.026342</v>
      </c>
      <c r="AB123">
        <v>2.1469010000000002</v>
      </c>
      <c r="AC123">
        <v>47.279404999999997</v>
      </c>
      <c r="AD123" s="1">
        <v>472</v>
      </c>
      <c r="AE123">
        <v>0</v>
      </c>
      <c r="AF123">
        <v>66</v>
      </c>
      <c r="AG123">
        <v>78</v>
      </c>
      <c r="AH123">
        <v>14.849133999999999</v>
      </c>
      <c r="AI123">
        <v>191.7</v>
      </c>
      <c r="AJ123">
        <v>0</v>
      </c>
      <c r="AK123">
        <v>0</v>
      </c>
      <c r="AL123">
        <v>0</v>
      </c>
      <c r="AM123" t="s">
        <v>1389</v>
      </c>
      <c r="AN123" t="s">
        <v>1390</v>
      </c>
      <c r="AO123">
        <v>1975.326</v>
      </c>
      <c r="AR123" t="s">
        <v>160</v>
      </c>
      <c r="AS123" t="s">
        <v>235</v>
      </c>
      <c r="AT123" t="s">
        <v>831</v>
      </c>
      <c r="AU123" t="s">
        <v>788</v>
      </c>
      <c r="AV123" t="s">
        <v>49</v>
      </c>
      <c r="AW123">
        <v>1</v>
      </c>
      <c r="BB123">
        <v>0.92390000000000005</v>
      </c>
      <c r="BC123" t="s">
        <v>71</v>
      </c>
      <c r="BF123" t="s">
        <v>160</v>
      </c>
      <c r="BG123" t="s">
        <v>235</v>
      </c>
      <c r="BH123" t="s">
        <v>1388</v>
      </c>
      <c r="BI123">
        <v>2849</v>
      </c>
      <c r="BJ123">
        <v>1</v>
      </c>
      <c r="BK123" t="s">
        <v>831</v>
      </c>
      <c r="BL123" t="s">
        <v>757</v>
      </c>
      <c r="BM123">
        <v>0.92390000000000005</v>
      </c>
      <c r="BN123" t="s">
        <v>71</v>
      </c>
      <c r="BO123" t="s">
        <v>758</v>
      </c>
      <c r="BP123">
        <v>1975.326</v>
      </c>
      <c r="BQ123" t="s">
        <v>71</v>
      </c>
    </row>
    <row r="124" spans="1:69" ht="16.5">
      <c r="A124" s="126" t="str">
        <f t="shared" si="54"/>
        <v>삼환교통</v>
      </c>
      <c r="B124" s="127" t="str">
        <f t="shared" si="55"/>
        <v>서효석</v>
      </c>
      <c r="C124" s="128" t="str">
        <f t="shared" si="56"/>
        <v>A</v>
      </c>
      <c r="D124" s="129">
        <f t="shared" si="57"/>
        <v>0.98150000000000004</v>
      </c>
      <c r="E124" s="130">
        <f t="shared" si="58"/>
        <v>3896</v>
      </c>
      <c r="F124" s="131" t="str">
        <f t="shared" si="59"/>
        <v>79</v>
      </c>
      <c r="G124" s="132" t="str">
        <f t="shared" si="60"/>
        <v>70바3168</v>
      </c>
      <c r="H124" s="133">
        <f t="shared" si="61"/>
        <v>11</v>
      </c>
      <c r="I124" s="134">
        <f t="shared" si="62"/>
        <v>2196.2060000000001</v>
      </c>
      <c r="J124" s="135">
        <f t="shared" si="63"/>
        <v>2.4829077709527102E-2</v>
      </c>
      <c r="K124" s="135">
        <f t="shared" si="64"/>
        <v>0.35473038506557086</v>
      </c>
      <c r="L124" s="135">
        <f t="shared" si="65"/>
        <v>0.19214955245546181</v>
      </c>
      <c r="M124" s="136">
        <f t="shared" si="66"/>
        <v>10.307</v>
      </c>
      <c r="N124" s="137">
        <f t="shared" si="67"/>
        <v>0.13659920790672642</v>
      </c>
      <c r="O124" s="137">
        <f t="shared" si="68"/>
        <v>15.3446443548556</v>
      </c>
      <c r="P124" s="272">
        <f t="shared" si="69"/>
        <v>3</v>
      </c>
      <c r="Q124" s="273">
        <f t="shared" si="70"/>
        <v>3</v>
      </c>
      <c r="R124" s="273">
        <f t="shared" si="71"/>
        <v>337</v>
      </c>
      <c r="T124">
        <v>514</v>
      </c>
      <c r="U124">
        <v>3896</v>
      </c>
      <c r="V124" t="s">
        <v>1391</v>
      </c>
      <c r="W124">
        <v>2196.2060000000001</v>
      </c>
      <c r="X124">
        <v>1035.0909999999999</v>
      </c>
      <c r="Y124">
        <v>2.1219999999999999</v>
      </c>
      <c r="Z124">
        <v>10.307</v>
      </c>
      <c r="AA124">
        <v>132.57077200000001</v>
      </c>
      <c r="AB124">
        <v>3.2916099999999999</v>
      </c>
      <c r="AC124">
        <v>47.026881000000003</v>
      </c>
      <c r="AD124" s="1">
        <v>422</v>
      </c>
      <c r="AE124">
        <v>3</v>
      </c>
      <c r="AF124">
        <v>337</v>
      </c>
      <c r="AG124">
        <v>81</v>
      </c>
      <c r="AH124">
        <v>16.566291</v>
      </c>
      <c r="AI124">
        <v>562.6</v>
      </c>
      <c r="AJ124">
        <v>6.3</v>
      </c>
      <c r="AK124">
        <v>3</v>
      </c>
      <c r="AL124">
        <v>3729</v>
      </c>
      <c r="AM124" t="s">
        <v>1392</v>
      </c>
      <c r="AN124" t="s">
        <v>1393</v>
      </c>
      <c r="AO124">
        <v>474.72399999999999</v>
      </c>
      <c r="AR124" t="s">
        <v>160</v>
      </c>
      <c r="AS124" t="s">
        <v>239</v>
      </c>
      <c r="AT124" t="s">
        <v>996</v>
      </c>
      <c r="AU124" t="s">
        <v>709</v>
      </c>
      <c r="AV124" t="s">
        <v>49</v>
      </c>
      <c r="AW124">
        <v>11</v>
      </c>
      <c r="BB124">
        <v>0.98150000000000004</v>
      </c>
      <c r="BC124" t="s">
        <v>69</v>
      </c>
      <c r="BF124" t="s">
        <v>160</v>
      </c>
      <c r="BG124" t="s">
        <v>239</v>
      </c>
      <c r="BH124" t="s">
        <v>1391</v>
      </c>
      <c r="BI124">
        <v>3896</v>
      </c>
      <c r="BJ124">
        <v>11</v>
      </c>
      <c r="BK124" t="s">
        <v>996</v>
      </c>
      <c r="BL124" t="s">
        <v>994</v>
      </c>
      <c r="BM124">
        <v>0.98150000000000004</v>
      </c>
      <c r="BN124" t="s">
        <v>69</v>
      </c>
      <c r="BO124" t="s">
        <v>761</v>
      </c>
      <c r="BP124">
        <v>2196.2060000000001</v>
      </c>
      <c r="BQ124" t="s">
        <v>69</v>
      </c>
    </row>
    <row r="125" spans="1:69" ht="16.5">
      <c r="A125" s="126" t="str">
        <f t="shared" si="54"/>
        <v>삼환교통</v>
      </c>
      <c r="B125" s="127" t="str">
        <f t="shared" si="55"/>
        <v>서희섭</v>
      </c>
      <c r="C125" s="128" t="str">
        <f t="shared" si="56"/>
        <v>B</v>
      </c>
      <c r="D125" s="129">
        <f t="shared" si="57"/>
        <v>0.90269999999999995</v>
      </c>
      <c r="E125" s="130">
        <f t="shared" si="58"/>
        <v>1207</v>
      </c>
      <c r="F125" s="131" t="str">
        <f t="shared" si="59"/>
        <v>23</v>
      </c>
      <c r="G125" s="132" t="str">
        <f t="shared" si="60"/>
        <v>70바3184</v>
      </c>
      <c r="H125" s="133">
        <f t="shared" si="61"/>
        <v>2</v>
      </c>
      <c r="I125" s="134">
        <f t="shared" si="62"/>
        <v>2331.3989999999999</v>
      </c>
      <c r="J125" s="135">
        <f t="shared" si="63"/>
        <v>1.6951280234405178E-2</v>
      </c>
      <c r="K125" s="135">
        <f t="shared" si="64"/>
        <v>0.31071374943447549</v>
      </c>
      <c r="L125" s="135">
        <f t="shared" si="65"/>
        <v>0.23247843891157199</v>
      </c>
      <c r="M125" s="136">
        <f t="shared" si="66"/>
        <v>11.561999999999999</v>
      </c>
      <c r="N125" s="137">
        <f t="shared" si="67"/>
        <v>0.17157080362477636</v>
      </c>
      <c r="O125" s="137">
        <f t="shared" si="68"/>
        <v>3.1311671661521689</v>
      </c>
      <c r="P125" s="272">
        <f t="shared" si="69"/>
        <v>1</v>
      </c>
      <c r="Q125" s="273">
        <f t="shared" si="70"/>
        <v>4</v>
      </c>
      <c r="R125" s="273">
        <f t="shared" si="71"/>
        <v>73</v>
      </c>
      <c r="T125">
        <v>514</v>
      </c>
      <c r="U125">
        <v>1207</v>
      </c>
      <c r="V125" t="s">
        <v>1394</v>
      </c>
      <c r="W125">
        <v>2331.3989999999999</v>
      </c>
      <c r="X125">
        <v>1363.885</v>
      </c>
      <c r="Y125">
        <v>1.7090000000000001</v>
      </c>
      <c r="Z125">
        <v>11.561999999999999</v>
      </c>
      <c r="AA125">
        <v>154.27713800000001</v>
      </c>
      <c r="AB125">
        <v>2.6151949999999999</v>
      </c>
      <c r="AC125">
        <v>47.936028</v>
      </c>
      <c r="AD125" s="1">
        <v>542</v>
      </c>
      <c r="AE125">
        <v>4</v>
      </c>
      <c r="AF125">
        <v>73</v>
      </c>
      <c r="AG125">
        <v>62</v>
      </c>
      <c r="AH125">
        <v>15.111758999999999</v>
      </c>
      <c r="AI125">
        <v>0</v>
      </c>
      <c r="AJ125">
        <v>0</v>
      </c>
      <c r="AK125">
        <v>1</v>
      </c>
      <c r="AL125">
        <v>894</v>
      </c>
      <c r="AM125" t="s">
        <v>1395</v>
      </c>
      <c r="AN125" t="s">
        <v>1396</v>
      </c>
      <c r="AO125">
        <v>2198.6219999999998</v>
      </c>
      <c r="AR125" t="s">
        <v>160</v>
      </c>
      <c r="AS125" t="s">
        <v>235</v>
      </c>
      <c r="AT125" t="s">
        <v>849</v>
      </c>
      <c r="AU125" t="s">
        <v>788</v>
      </c>
      <c r="AV125" t="s">
        <v>49</v>
      </c>
      <c r="AW125">
        <v>2</v>
      </c>
      <c r="BB125">
        <v>0.90269999999999995</v>
      </c>
      <c r="BC125" t="s">
        <v>71</v>
      </c>
      <c r="BF125" t="s">
        <v>160</v>
      </c>
      <c r="BG125" t="s">
        <v>235</v>
      </c>
      <c r="BH125" t="s">
        <v>1394</v>
      </c>
      <c r="BI125">
        <v>1207</v>
      </c>
      <c r="BJ125">
        <v>2</v>
      </c>
      <c r="BK125" t="s">
        <v>849</v>
      </c>
      <c r="BL125" t="s">
        <v>825</v>
      </c>
      <c r="BM125">
        <v>0.90269999999999995</v>
      </c>
      <c r="BN125" t="s">
        <v>71</v>
      </c>
      <c r="BO125" t="s">
        <v>758</v>
      </c>
      <c r="BP125">
        <v>2331.3989999999999</v>
      </c>
      <c r="BQ125" t="s">
        <v>71</v>
      </c>
    </row>
    <row r="126" spans="1:69" ht="16.5">
      <c r="A126" s="126" t="str">
        <f t="shared" si="54"/>
        <v>삼환교통</v>
      </c>
      <c r="B126" s="127" t="str">
        <f t="shared" si="55"/>
        <v>석진천</v>
      </c>
      <c r="C126" s="128" t="str">
        <f t="shared" si="56"/>
        <v>C</v>
      </c>
      <c r="D126" s="129">
        <f t="shared" si="57"/>
        <v>0.86719999999999997</v>
      </c>
      <c r="E126" s="130">
        <f t="shared" si="58"/>
        <v>3133</v>
      </c>
      <c r="F126" s="131" t="str">
        <f t="shared" si="59"/>
        <v>4</v>
      </c>
      <c r="G126" s="132" t="str">
        <f t="shared" si="60"/>
        <v>72아1211</v>
      </c>
      <c r="H126" s="133">
        <f t="shared" si="61"/>
        <v>3</v>
      </c>
      <c r="I126" s="134">
        <f t="shared" si="62"/>
        <v>2249.248</v>
      </c>
      <c r="J126" s="135">
        <f t="shared" si="63"/>
        <v>4.7799100729324452E-2</v>
      </c>
      <c r="K126" s="135">
        <f t="shared" si="64"/>
        <v>0.33948141022695622</v>
      </c>
      <c r="L126" s="135">
        <f t="shared" si="65"/>
        <v>0.22274111169599795</v>
      </c>
      <c r="M126" s="136">
        <f t="shared" si="66"/>
        <v>9.8650000000000002</v>
      </c>
      <c r="N126" s="137">
        <f t="shared" si="67"/>
        <v>0.3112151261221528</v>
      </c>
      <c r="O126" s="137">
        <f t="shared" si="68"/>
        <v>5.1128199291496532</v>
      </c>
      <c r="P126" s="272">
        <f t="shared" si="69"/>
        <v>41</v>
      </c>
      <c r="Q126" s="273">
        <f t="shared" si="70"/>
        <v>7</v>
      </c>
      <c r="R126" s="273">
        <f t="shared" si="71"/>
        <v>115</v>
      </c>
      <c r="T126">
        <v>514</v>
      </c>
      <c r="U126">
        <v>3133</v>
      </c>
      <c r="V126" t="s">
        <v>1397</v>
      </c>
      <c r="W126">
        <v>2249.248</v>
      </c>
      <c r="X126">
        <v>894.74300000000005</v>
      </c>
      <c r="Y126">
        <v>2.5139999999999998</v>
      </c>
      <c r="Z126">
        <v>9.8650000000000002</v>
      </c>
      <c r="AA126">
        <v>153.04135199999999</v>
      </c>
      <c r="AB126">
        <v>7.315239</v>
      </c>
      <c r="AC126">
        <v>51.954694000000003</v>
      </c>
      <c r="AD126" s="1">
        <v>501</v>
      </c>
      <c r="AE126">
        <v>7</v>
      </c>
      <c r="AF126">
        <v>115</v>
      </c>
      <c r="AG126">
        <v>64</v>
      </c>
      <c r="AH126">
        <v>14.696994999999999</v>
      </c>
      <c r="AI126">
        <v>8.9</v>
      </c>
      <c r="AJ126">
        <v>0</v>
      </c>
      <c r="AK126">
        <v>41</v>
      </c>
      <c r="AL126">
        <v>23317</v>
      </c>
      <c r="AM126" t="s">
        <v>1398</v>
      </c>
      <c r="AN126" t="s">
        <v>1399</v>
      </c>
      <c r="AO126">
        <v>1986.1010000000001</v>
      </c>
      <c r="AR126" t="s">
        <v>160</v>
      </c>
      <c r="AS126" t="s">
        <v>236</v>
      </c>
      <c r="AT126" t="s">
        <v>871</v>
      </c>
      <c r="AU126" t="s">
        <v>776</v>
      </c>
      <c r="AV126" t="s">
        <v>49</v>
      </c>
      <c r="AW126">
        <v>3</v>
      </c>
      <c r="BB126">
        <v>0.86719999999999997</v>
      </c>
      <c r="BC126" t="s">
        <v>72</v>
      </c>
      <c r="BF126" t="s">
        <v>160</v>
      </c>
      <c r="BG126" t="s">
        <v>236</v>
      </c>
      <c r="BH126" t="s">
        <v>1397</v>
      </c>
      <c r="BI126">
        <v>3133</v>
      </c>
      <c r="BJ126">
        <v>3</v>
      </c>
      <c r="BK126" t="s">
        <v>871</v>
      </c>
      <c r="BL126" t="s">
        <v>873</v>
      </c>
      <c r="BM126">
        <v>0.86719999999999997</v>
      </c>
      <c r="BN126" t="s">
        <v>72</v>
      </c>
      <c r="BO126" t="s">
        <v>760</v>
      </c>
      <c r="BP126">
        <v>2249.248</v>
      </c>
      <c r="BQ126" t="s">
        <v>72</v>
      </c>
    </row>
    <row r="127" spans="1:69" ht="16.5">
      <c r="A127" s="126" t="str">
        <f t="shared" si="54"/>
        <v>삼환교통</v>
      </c>
      <c r="B127" s="127" t="str">
        <f t="shared" si="55"/>
        <v>선영석</v>
      </c>
      <c r="C127" s="128" t="str">
        <f t="shared" si="56"/>
        <v>D</v>
      </c>
      <c r="D127" s="129">
        <f t="shared" si="57"/>
        <v>0.8458</v>
      </c>
      <c r="E127" s="130">
        <f t="shared" si="58"/>
        <v>3168</v>
      </c>
      <c r="F127" s="131" t="str">
        <f t="shared" si="59"/>
        <v>62</v>
      </c>
      <c r="G127" s="132" t="str">
        <f t="shared" si="60"/>
        <v>70바3161</v>
      </c>
      <c r="H127" s="133">
        <f t="shared" si="61"/>
        <v>1</v>
      </c>
      <c r="I127" s="134">
        <f t="shared" si="62"/>
        <v>1889.875</v>
      </c>
      <c r="J127" s="135">
        <f t="shared" si="63"/>
        <v>4.9383417854204019E-2</v>
      </c>
      <c r="K127" s="135">
        <f t="shared" si="64"/>
        <v>0.29539296949287047</v>
      </c>
      <c r="L127" s="135">
        <f t="shared" si="65"/>
        <v>0.24075666380051591</v>
      </c>
      <c r="M127" s="136">
        <f t="shared" si="66"/>
        <v>12.579000000000001</v>
      </c>
      <c r="N127" s="137">
        <f t="shared" si="67"/>
        <v>0.10582710496725974</v>
      </c>
      <c r="O127" s="137">
        <f t="shared" si="68"/>
        <v>2.9631589390832729</v>
      </c>
      <c r="P127" s="272">
        <f t="shared" si="69"/>
        <v>2</v>
      </c>
      <c r="Q127" s="273">
        <f t="shared" si="70"/>
        <v>2</v>
      </c>
      <c r="R127" s="273">
        <f t="shared" si="71"/>
        <v>56</v>
      </c>
      <c r="T127">
        <v>514</v>
      </c>
      <c r="U127">
        <v>3168</v>
      </c>
      <c r="V127" t="s">
        <v>1400</v>
      </c>
      <c r="W127">
        <v>1889.875</v>
      </c>
      <c r="X127">
        <v>931.19299999999998</v>
      </c>
      <c r="Y127">
        <v>2.0299999999999998</v>
      </c>
      <c r="Z127">
        <v>12.579000000000001</v>
      </c>
      <c r="AA127">
        <v>133.905191</v>
      </c>
      <c r="AB127">
        <v>6.6126959999999997</v>
      </c>
      <c r="AC127">
        <v>39.554651999999997</v>
      </c>
      <c r="AD127" s="1">
        <v>455</v>
      </c>
      <c r="AE127">
        <v>2</v>
      </c>
      <c r="AF127">
        <v>56</v>
      </c>
      <c r="AG127">
        <v>71</v>
      </c>
      <c r="AH127">
        <v>14.113530000000001</v>
      </c>
      <c r="AI127">
        <v>43.4</v>
      </c>
      <c r="AJ127">
        <v>0</v>
      </c>
      <c r="AK127">
        <v>2</v>
      </c>
      <c r="AL127">
        <v>1615</v>
      </c>
      <c r="AM127" t="s">
        <v>1401</v>
      </c>
      <c r="AN127" t="s">
        <v>1402</v>
      </c>
      <c r="AO127">
        <v>1889.875</v>
      </c>
      <c r="AR127" t="s">
        <v>160</v>
      </c>
      <c r="AS127" t="s">
        <v>238</v>
      </c>
      <c r="AT127" t="s">
        <v>951</v>
      </c>
      <c r="AU127" t="s">
        <v>788</v>
      </c>
      <c r="AV127" t="s">
        <v>49</v>
      </c>
      <c r="AW127">
        <v>1</v>
      </c>
      <c r="BB127">
        <v>0.8458</v>
      </c>
      <c r="BC127" t="s">
        <v>70</v>
      </c>
      <c r="BF127" t="s">
        <v>160</v>
      </c>
      <c r="BG127" t="s">
        <v>238</v>
      </c>
      <c r="BH127" t="s">
        <v>1400</v>
      </c>
      <c r="BI127">
        <v>3168</v>
      </c>
      <c r="BJ127">
        <v>1</v>
      </c>
      <c r="BK127" t="s">
        <v>951</v>
      </c>
      <c r="BL127" t="s">
        <v>757</v>
      </c>
      <c r="BM127">
        <v>0.8458</v>
      </c>
      <c r="BN127" t="s">
        <v>70</v>
      </c>
      <c r="BO127" t="s">
        <v>762</v>
      </c>
      <c r="BP127">
        <v>1889.875</v>
      </c>
      <c r="BQ127" t="s">
        <v>70</v>
      </c>
    </row>
    <row r="128" spans="1:69" ht="16.5">
      <c r="A128" s="126" t="str">
        <f t="shared" si="54"/>
        <v>삼환교통</v>
      </c>
      <c r="B128" s="127" t="str">
        <f t="shared" si="55"/>
        <v>성명제</v>
      </c>
      <c r="C128" s="128" t="str">
        <f t="shared" si="56"/>
        <v>B</v>
      </c>
      <c r="D128" s="129">
        <f t="shared" si="57"/>
        <v>0.91869999999999996</v>
      </c>
      <c r="E128" s="130">
        <f t="shared" si="58"/>
        <v>4865</v>
      </c>
      <c r="F128" s="131" t="str">
        <f t="shared" si="59"/>
        <v>79</v>
      </c>
      <c r="G128" s="132" t="str">
        <f t="shared" si="60"/>
        <v>70바3167</v>
      </c>
      <c r="H128" s="133">
        <f t="shared" si="61"/>
        <v>9</v>
      </c>
      <c r="I128" s="134">
        <f t="shared" si="62"/>
        <v>1952.386</v>
      </c>
      <c r="J128" s="135">
        <f t="shared" si="63"/>
        <v>3.0104556776132326E-2</v>
      </c>
      <c r="K128" s="135">
        <f t="shared" si="64"/>
        <v>0.37224096376941473</v>
      </c>
      <c r="L128" s="135">
        <f t="shared" si="65"/>
        <v>0.12446309285151605</v>
      </c>
      <c r="M128" s="136">
        <f t="shared" si="66"/>
        <v>10.141</v>
      </c>
      <c r="N128" s="137">
        <f t="shared" si="67"/>
        <v>0.30731627864571864</v>
      </c>
      <c r="O128" s="137">
        <f t="shared" si="68"/>
        <v>29.246265851117556</v>
      </c>
      <c r="P128" s="272">
        <f t="shared" si="69"/>
        <v>49</v>
      </c>
      <c r="Q128" s="273">
        <f t="shared" si="70"/>
        <v>6</v>
      </c>
      <c r="R128" s="273">
        <f t="shared" si="71"/>
        <v>571</v>
      </c>
      <c r="T128">
        <v>514</v>
      </c>
      <c r="U128">
        <v>4865</v>
      </c>
      <c r="V128" t="s">
        <v>1403</v>
      </c>
      <c r="W128">
        <v>1952.386</v>
      </c>
      <c r="X128">
        <v>936.89099999999996</v>
      </c>
      <c r="Y128">
        <v>2.0840000000000001</v>
      </c>
      <c r="Z128">
        <v>10.141</v>
      </c>
      <c r="AA128">
        <v>125.51525100000001</v>
      </c>
      <c r="AB128">
        <v>3.778581</v>
      </c>
      <c r="AC128">
        <v>46.721918000000002</v>
      </c>
      <c r="AD128" s="1">
        <v>243</v>
      </c>
      <c r="AE128">
        <v>6</v>
      </c>
      <c r="AF128">
        <v>571</v>
      </c>
      <c r="AG128">
        <v>78</v>
      </c>
      <c r="AH128">
        <v>15.554970000000001</v>
      </c>
      <c r="AI128">
        <v>1181</v>
      </c>
      <c r="AJ128">
        <v>0</v>
      </c>
      <c r="AK128">
        <v>49</v>
      </c>
      <c r="AL128">
        <v>19141</v>
      </c>
      <c r="AM128" t="s">
        <v>1404</v>
      </c>
      <c r="AN128" t="s">
        <v>1405</v>
      </c>
      <c r="AO128">
        <v>387.303</v>
      </c>
      <c r="AR128" t="s">
        <v>160</v>
      </c>
      <c r="AS128" t="s">
        <v>239</v>
      </c>
      <c r="AT128" t="s">
        <v>994</v>
      </c>
      <c r="AU128" t="s">
        <v>709</v>
      </c>
      <c r="AV128" t="s">
        <v>49</v>
      </c>
      <c r="AW128">
        <v>9</v>
      </c>
      <c r="BB128">
        <v>0.91869999999999996</v>
      </c>
      <c r="BC128" t="s">
        <v>71</v>
      </c>
      <c r="BF128" t="s">
        <v>160</v>
      </c>
      <c r="BG128" t="s">
        <v>239</v>
      </c>
      <c r="BH128" t="s">
        <v>1403</v>
      </c>
      <c r="BI128">
        <v>4865</v>
      </c>
      <c r="BJ128">
        <v>9</v>
      </c>
      <c r="BK128" t="s">
        <v>994</v>
      </c>
      <c r="BL128" t="s">
        <v>1006</v>
      </c>
      <c r="BM128">
        <v>0.91869999999999996</v>
      </c>
      <c r="BN128" t="s">
        <v>71</v>
      </c>
      <c r="BO128" t="s">
        <v>758</v>
      </c>
      <c r="BP128">
        <v>1952.386</v>
      </c>
      <c r="BQ128" t="s">
        <v>71</v>
      </c>
    </row>
    <row r="129" spans="1:69" ht="16.5">
      <c r="A129" s="126" t="str">
        <f t="shared" si="54"/>
        <v>삼환교통</v>
      </c>
      <c r="B129" s="127" t="str">
        <f t="shared" si="55"/>
        <v>성승현</v>
      </c>
      <c r="C129" s="128" t="str">
        <f t="shared" si="56"/>
        <v>A</v>
      </c>
      <c r="D129" s="129">
        <f t="shared" si="57"/>
        <v>0.98880000000000001</v>
      </c>
      <c r="E129" s="130">
        <f t="shared" si="58"/>
        <v>1056</v>
      </c>
      <c r="F129" s="131" t="str">
        <f t="shared" si="59"/>
        <v>23</v>
      </c>
      <c r="G129" s="132" t="str">
        <f t="shared" si="60"/>
        <v>70바3191</v>
      </c>
      <c r="H129" s="133">
        <f t="shared" si="61"/>
        <v>2</v>
      </c>
      <c r="I129" s="134">
        <f t="shared" si="62"/>
        <v>1506.3789999999999</v>
      </c>
      <c r="J129" s="135">
        <f t="shared" si="63"/>
        <v>3.2540280823855017E-2</v>
      </c>
      <c r="K129" s="135">
        <f t="shared" si="64"/>
        <v>0.36941705032841371</v>
      </c>
      <c r="L129" s="135">
        <f t="shared" si="65"/>
        <v>0.12281105883711869</v>
      </c>
      <c r="M129" s="136">
        <f t="shared" si="66"/>
        <v>8.9209999999999994</v>
      </c>
      <c r="N129" s="137">
        <f t="shared" si="67"/>
        <v>0.13276871225634454</v>
      </c>
      <c r="O129" s="137">
        <f t="shared" si="68"/>
        <v>6.1073607637918483</v>
      </c>
      <c r="P129" s="272">
        <f t="shared" si="69"/>
        <v>8</v>
      </c>
      <c r="Q129" s="273">
        <f t="shared" si="70"/>
        <v>2</v>
      </c>
      <c r="R129" s="273">
        <f t="shared" si="71"/>
        <v>92</v>
      </c>
      <c r="T129">
        <v>514</v>
      </c>
      <c r="U129">
        <v>1056</v>
      </c>
      <c r="V129" t="s">
        <v>1406</v>
      </c>
      <c r="W129">
        <v>1506.3789999999999</v>
      </c>
      <c r="X129">
        <v>748.60299999999995</v>
      </c>
      <c r="Y129">
        <v>2.012</v>
      </c>
      <c r="Z129">
        <v>8.9209999999999994</v>
      </c>
      <c r="AA129">
        <v>100.76302099999999</v>
      </c>
      <c r="AB129">
        <v>3.2788569999999999</v>
      </c>
      <c r="AC129">
        <v>37.223578000000003</v>
      </c>
      <c r="AD129" s="1">
        <v>185</v>
      </c>
      <c r="AE129">
        <v>2</v>
      </c>
      <c r="AF129">
        <v>92</v>
      </c>
      <c r="AG129">
        <v>77</v>
      </c>
      <c r="AH129">
        <v>14.949719999999999</v>
      </c>
      <c r="AI129">
        <v>83.6</v>
      </c>
      <c r="AJ129">
        <v>0</v>
      </c>
      <c r="AK129">
        <v>8</v>
      </c>
      <c r="AL129">
        <v>2930</v>
      </c>
      <c r="AM129" t="s">
        <v>1407</v>
      </c>
      <c r="AN129" t="s">
        <v>1408</v>
      </c>
      <c r="AO129">
        <v>1248.97</v>
      </c>
      <c r="AR129" t="s">
        <v>160</v>
      </c>
      <c r="AS129" t="s">
        <v>235</v>
      </c>
      <c r="AT129" t="s">
        <v>853</v>
      </c>
      <c r="AU129" t="s">
        <v>709</v>
      </c>
      <c r="AV129" t="s">
        <v>49</v>
      </c>
      <c r="AW129">
        <v>2</v>
      </c>
      <c r="BB129">
        <v>0.98880000000000001</v>
      </c>
      <c r="BC129" t="s">
        <v>69</v>
      </c>
      <c r="BF129" t="s">
        <v>160</v>
      </c>
      <c r="BG129" t="s">
        <v>235</v>
      </c>
      <c r="BH129" t="s">
        <v>1406</v>
      </c>
      <c r="BI129">
        <v>1056</v>
      </c>
      <c r="BJ129">
        <v>2</v>
      </c>
      <c r="BK129" t="s">
        <v>853</v>
      </c>
      <c r="BL129" t="s">
        <v>831</v>
      </c>
      <c r="BM129">
        <v>0.98880000000000001</v>
      </c>
      <c r="BN129" t="s">
        <v>69</v>
      </c>
      <c r="BO129" t="s">
        <v>761</v>
      </c>
      <c r="BP129">
        <v>1506.3789999999999</v>
      </c>
      <c r="BQ129" t="s">
        <v>69</v>
      </c>
    </row>
    <row r="130" spans="1:69" ht="16.5">
      <c r="A130" s="126" t="str">
        <f t="shared" si="54"/>
        <v>삼환교통</v>
      </c>
      <c r="B130" s="127" t="str">
        <f t="shared" si="55"/>
        <v>손보영</v>
      </c>
      <c r="C130" s="128" t="str">
        <f t="shared" si="56"/>
        <v>A</v>
      </c>
      <c r="D130" s="129">
        <f t="shared" si="57"/>
        <v>0.99239999999999995</v>
      </c>
      <c r="E130" s="130">
        <f t="shared" si="58"/>
        <v>315</v>
      </c>
      <c r="F130" s="131" t="str">
        <f t="shared" si="59"/>
        <v>4</v>
      </c>
      <c r="G130" s="132" t="str">
        <f t="shared" si="60"/>
        <v>72아1219</v>
      </c>
      <c r="H130" s="133">
        <f t="shared" si="61"/>
        <v>2</v>
      </c>
      <c r="I130" s="134">
        <f t="shared" si="62"/>
        <v>2088.6660000000002</v>
      </c>
      <c r="J130" s="135">
        <f t="shared" si="63"/>
        <v>4.4163708512982888E-2</v>
      </c>
      <c r="K130" s="135">
        <f t="shared" si="64"/>
        <v>0.2883947765977482</v>
      </c>
      <c r="L130" s="135">
        <f t="shared" si="65"/>
        <v>0.21449097174943241</v>
      </c>
      <c r="M130" s="136">
        <f t="shared" si="66"/>
        <v>7.4560000000000004</v>
      </c>
      <c r="N130" s="137">
        <f t="shared" si="67"/>
        <v>0.47877449051212589</v>
      </c>
      <c r="O130" s="137">
        <f t="shared" si="68"/>
        <v>13.405685734339524</v>
      </c>
      <c r="P130" s="272">
        <f t="shared" si="69"/>
        <v>6</v>
      </c>
      <c r="Q130" s="273">
        <f t="shared" si="70"/>
        <v>10</v>
      </c>
      <c r="R130" s="273">
        <f t="shared" si="71"/>
        <v>280</v>
      </c>
      <c r="T130">
        <v>514</v>
      </c>
      <c r="U130">
        <v>315</v>
      </c>
      <c r="V130" t="s">
        <v>1409</v>
      </c>
      <c r="W130">
        <v>2088.6660000000002</v>
      </c>
      <c r="X130">
        <v>725.87800000000004</v>
      </c>
      <c r="Y130">
        <v>2.8769999999999998</v>
      </c>
      <c r="Z130">
        <v>7.4560000000000004</v>
      </c>
      <c r="AA130">
        <v>131.05190200000001</v>
      </c>
      <c r="AB130">
        <v>5.787738</v>
      </c>
      <c r="AC130">
        <v>37.794683999999997</v>
      </c>
      <c r="AD130" s="1">
        <v>448</v>
      </c>
      <c r="AE130">
        <v>10</v>
      </c>
      <c r="AF130">
        <v>280</v>
      </c>
      <c r="AG130">
        <v>70</v>
      </c>
      <c r="AH130">
        <v>15.9377</v>
      </c>
      <c r="AI130">
        <v>219.9</v>
      </c>
      <c r="AJ130">
        <v>0</v>
      </c>
      <c r="AK130">
        <v>6</v>
      </c>
      <c r="AL130">
        <v>1096</v>
      </c>
      <c r="AM130" t="s">
        <v>1410</v>
      </c>
      <c r="AN130" t="s">
        <v>1411</v>
      </c>
      <c r="AO130">
        <v>1966.117</v>
      </c>
      <c r="AR130" t="s">
        <v>160</v>
      </c>
      <c r="AS130" t="s">
        <v>236</v>
      </c>
      <c r="AT130" t="s">
        <v>885</v>
      </c>
      <c r="AU130" t="s">
        <v>776</v>
      </c>
      <c r="AV130" t="s">
        <v>49</v>
      </c>
      <c r="AW130">
        <v>2</v>
      </c>
      <c r="BB130">
        <v>0.99239999999999995</v>
      </c>
      <c r="BC130" t="s">
        <v>69</v>
      </c>
      <c r="BF130" t="s">
        <v>160</v>
      </c>
      <c r="BG130" t="s">
        <v>236</v>
      </c>
      <c r="BH130" t="s">
        <v>1409</v>
      </c>
      <c r="BI130">
        <v>315</v>
      </c>
      <c r="BJ130">
        <v>2</v>
      </c>
      <c r="BK130" t="s">
        <v>885</v>
      </c>
      <c r="BL130" t="s">
        <v>909</v>
      </c>
      <c r="BM130">
        <v>0.99239999999999995</v>
      </c>
      <c r="BN130" t="s">
        <v>69</v>
      </c>
      <c r="BO130" t="s">
        <v>761</v>
      </c>
      <c r="BP130">
        <v>2088.6660000000002</v>
      </c>
      <c r="BQ130" t="s">
        <v>69</v>
      </c>
    </row>
    <row r="131" spans="1:69" ht="16.5">
      <c r="A131" s="126" t="str">
        <f t="shared" si="54"/>
        <v>삼환교통</v>
      </c>
      <c r="B131" s="127" t="str">
        <f t="shared" si="55"/>
        <v>손현수</v>
      </c>
      <c r="C131" s="128" t="str">
        <f t="shared" si="56"/>
        <v>A</v>
      </c>
      <c r="D131" s="129">
        <f t="shared" si="57"/>
        <v>0.97809999999999997</v>
      </c>
      <c r="E131" s="130">
        <f t="shared" si="58"/>
        <v>5147</v>
      </c>
      <c r="F131" s="131" t="str">
        <f t="shared" si="59"/>
        <v>14</v>
      </c>
      <c r="G131" s="132" t="str">
        <f t="shared" si="60"/>
        <v>70바3188</v>
      </c>
      <c r="H131" s="133">
        <f t="shared" si="61"/>
        <v>12</v>
      </c>
      <c r="I131" s="134">
        <f t="shared" si="62"/>
        <v>2309.2959999999998</v>
      </c>
      <c r="J131" s="135">
        <f t="shared" si="63"/>
        <v>4.646429928277214E-2</v>
      </c>
      <c r="K131" s="135">
        <f t="shared" si="64"/>
        <v>0.32709156902154635</v>
      </c>
      <c r="L131" s="135">
        <f t="shared" si="65"/>
        <v>0.11215539281235494</v>
      </c>
      <c r="M131" s="136">
        <f t="shared" si="66"/>
        <v>9.5609999999999999</v>
      </c>
      <c r="N131" s="137">
        <f t="shared" si="67"/>
        <v>0.34642592374472569</v>
      </c>
      <c r="O131" s="137">
        <f t="shared" si="68"/>
        <v>10.219564750469408</v>
      </c>
      <c r="P131" s="272">
        <f t="shared" si="69"/>
        <v>4</v>
      </c>
      <c r="Q131" s="273">
        <f t="shared" si="70"/>
        <v>8</v>
      </c>
      <c r="R131" s="273">
        <f t="shared" si="71"/>
        <v>236</v>
      </c>
      <c r="T131">
        <v>514</v>
      </c>
      <c r="U131">
        <v>5147</v>
      </c>
      <c r="V131" t="s">
        <v>1412</v>
      </c>
      <c r="W131">
        <v>2309.2959999999998</v>
      </c>
      <c r="X131">
        <v>1162.76</v>
      </c>
      <c r="Y131">
        <v>1.986</v>
      </c>
      <c r="Z131">
        <v>9.5609999999999999</v>
      </c>
      <c r="AA131">
        <v>152.785754</v>
      </c>
      <c r="AB131">
        <v>7.0990830000000003</v>
      </c>
      <c r="AC131">
        <v>49.974932000000003</v>
      </c>
      <c r="AD131" s="1">
        <v>259</v>
      </c>
      <c r="AE131">
        <v>8</v>
      </c>
      <c r="AF131">
        <v>236</v>
      </c>
      <c r="AG131">
        <v>81</v>
      </c>
      <c r="AH131">
        <v>15.114602</v>
      </c>
      <c r="AI131">
        <v>59.5</v>
      </c>
      <c r="AJ131">
        <v>0</v>
      </c>
      <c r="AK131">
        <v>4</v>
      </c>
      <c r="AL131">
        <v>1575</v>
      </c>
      <c r="AM131" t="s">
        <v>1413</v>
      </c>
      <c r="AN131" t="s">
        <v>1414</v>
      </c>
      <c r="AO131">
        <v>397.733</v>
      </c>
      <c r="AR131" t="s">
        <v>160</v>
      </c>
      <c r="AS131" t="s">
        <v>234</v>
      </c>
      <c r="AT131" t="s">
        <v>816</v>
      </c>
      <c r="AU131" t="s">
        <v>709</v>
      </c>
      <c r="AV131" t="s">
        <v>49</v>
      </c>
      <c r="AW131">
        <v>12</v>
      </c>
      <c r="BB131">
        <v>0.97809999999999997</v>
      </c>
      <c r="BC131" t="s">
        <v>69</v>
      </c>
      <c r="BF131" t="s">
        <v>160</v>
      </c>
      <c r="BG131" t="s">
        <v>234</v>
      </c>
      <c r="BH131" t="s">
        <v>1412</v>
      </c>
      <c r="BI131">
        <v>5147</v>
      </c>
      <c r="BJ131">
        <v>12</v>
      </c>
      <c r="BK131" t="s">
        <v>816</v>
      </c>
      <c r="BL131" t="s">
        <v>825</v>
      </c>
      <c r="BM131">
        <v>0.97809999999999997</v>
      </c>
      <c r="BN131" t="s">
        <v>69</v>
      </c>
      <c r="BO131" t="s">
        <v>761</v>
      </c>
      <c r="BP131">
        <v>2309.2959999999998</v>
      </c>
      <c r="BQ131" t="s">
        <v>69</v>
      </c>
    </row>
    <row r="132" spans="1:69" ht="16.5">
      <c r="A132" s="126" t="str">
        <f t="shared" si="54"/>
        <v>삼환교통</v>
      </c>
      <c r="B132" s="127" t="str">
        <f t="shared" si="55"/>
        <v>송백석</v>
      </c>
      <c r="C132" s="128" t="str">
        <f t="shared" si="56"/>
        <v>A</v>
      </c>
      <c r="D132" s="129">
        <f t="shared" si="57"/>
        <v>0.95820000000000005</v>
      </c>
      <c r="E132" s="130">
        <f t="shared" si="58"/>
        <v>9627</v>
      </c>
      <c r="F132" s="131" t="str">
        <f t="shared" si="59"/>
        <v>급행99</v>
      </c>
      <c r="G132" s="132" t="str">
        <f t="shared" si="60"/>
        <v>70바3149</v>
      </c>
      <c r="H132" s="133">
        <f t="shared" si="61"/>
        <v>2</v>
      </c>
      <c r="I132" s="134">
        <f t="shared" si="62"/>
        <v>2468.7489999999998</v>
      </c>
      <c r="J132" s="135">
        <f t="shared" si="63"/>
        <v>1.6374460349358518E-2</v>
      </c>
      <c r="K132" s="135">
        <f t="shared" si="64"/>
        <v>0.32436882019420693</v>
      </c>
      <c r="L132" s="135">
        <f t="shared" si="65"/>
        <v>0.18146842793657841</v>
      </c>
      <c r="M132" s="136">
        <f t="shared" si="66"/>
        <v>9.923</v>
      </c>
      <c r="N132" s="137">
        <f t="shared" si="67"/>
        <v>4.0506345521557685E-2</v>
      </c>
      <c r="O132" s="137">
        <f t="shared" si="68"/>
        <v>9.2354467789151524</v>
      </c>
      <c r="P132" s="272">
        <f t="shared" si="69"/>
        <v>13</v>
      </c>
      <c r="Q132" s="273">
        <f t="shared" si="70"/>
        <v>1</v>
      </c>
      <c r="R132" s="273">
        <f t="shared" si="71"/>
        <v>228</v>
      </c>
      <c r="T132">
        <v>514</v>
      </c>
      <c r="U132">
        <v>9627</v>
      </c>
      <c r="V132" t="s">
        <v>1415</v>
      </c>
      <c r="W132">
        <v>2468.7489999999998</v>
      </c>
      <c r="X132">
        <v>831.18600000000004</v>
      </c>
      <c r="Y132">
        <v>2.97</v>
      </c>
      <c r="Z132">
        <v>9.923</v>
      </c>
      <c r="AA132">
        <v>132.623302</v>
      </c>
      <c r="AB132">
        <v>2.1716350000000002</v>
      </c>
      <c r="AC132">
        <v>43.018864000000001</v>
      </c>
      <c r="AD132" s="1">
        <v>448</v>
      </c>
      <c r="AE132">
        <v>1</v>
      </c>
      <c r="AF132">
        <v>228</v>
      </c>
      <c r="AG132">
        <v>70</v>
      </c>
      <c r="AH132">
        <v>18.614744999999999</v>
      </c>
      <c r="AI132">
        <v>210.5</v>
      </c>
      <c r="AJ132">
        <v>0</v>
      </c>
      <c r="AK132">
        <v>13</v>
      </c>
      <c r="AL132">
        <v>2256</v>
      </c>
      <c r="AM132" t="s">
        <v>1416</v>
      </c>
      <c r="AN132" t="s">
        <v>1417</v>
      </c>
      <c r="AO132">
        <v>2308.0889999999999</v>
      </c>
      <c r="AR132" t="s">
        <v>160</v>
      </c>
      <c r="AS132" t="s">
        <v>240</v>
      </c>
      <c r="AT132" t="s">
        <v>1025</v>
      </c>
      <c r="AU132" t="s">
        <v>709</v>
      </c>
      <c r="AV132" t="s">
        <v>49</v>
      </c>
      <c r="AW132">
        <v>2</v>
      </c>
      <c r="BB132">
        <v>0.95820000000000005</v>
      </c>
      <c r="BC132" t="s">
        <v>69</v>
      </c>
      <c r="BF132" t="s">
        <v>160</v>
      </c>
      <c r="BG132" t="s">
        <v>240</v>
      </c>
      <c r="BH132" t="s">
        <v>1415</v>
      </c>
      <c r="BI132">
        <v>9627</v>
      </c>
      <c r="BJ132">
        <v>2</v>
      </c>
      <c r="BK132" t="s">
        <v>1025</v>
      </c>
      <c r="BL132" t="s">
        <v>1019</v>
      </c>
      <c r="BM132">
        <v>0.95820000000000005</v>
      </c>
      <c r="BN132" t="s">
        <v>69</v>
      </c>
      <c r="BO132" t="s">
        <v>761</v>
      </c>
      <c r="BP132">
        <v>2468.7489999999998</v>
      </c>
      <c r="BQ132" t="s">
        <v>69</v>
      </c>
    </row>
    <row r="133" spans="1:69" ht="16.5">
      <c r="A133" s="126" t="str">
        <f t="shared" si="54"/>
        <v>삼환교통</v>
      </c>
      <c r="B133" s="127" t="str">
        <f t="shared" si="55"/>
        <v>송병무</v>
      </c>
      <c r="C133" s="128" t="str">
        <f t="shared" si="56"/>
        <v>C</v>
      </c>
      <c r="D133" s="129">
        <f t="shared" si="57"/>
        <v>0.87919999999999998</v>
      </c>
      <c r="E133" s="130">
        <f t="shared" si="58"/>
        <v>9956</v>
      </c>
      <c r="F133" s="131" t="str">
        <f t="shared" si="59"/>
        <v>62</v>
      </c>
      <c r="G133" s="132" t="str">
        <f t="shared" si="60"/>
        <v>70바3195</v>
      </c>
      <c r="H133" s="133">
        <f t="shared" si="61"/>
        <v>11</v>
      </c>
      <c r="I133" s="134">
        <f t="shared" si="62"/>
        <v>2283.4740000000002</v>
      </c>
      <c r="J133" s="135">
        <f t="shared" si="63"/>
        <v>2.4075823748100255E-2</v>
      </c>
      <c r="K133" s="135">
        <f t="shared" si="64"/>
        <v>0.38830602441163059</v>
      </c>
      <c r="L133" s="135">
        <f t="shared" si="65"/>
        <v>0.19268885916809211</v>
      </c>
      <c r="M133" s="136">
        <f t="shared" si="66"/>
        <v>9.9719999999999995</v>
      </c>
      <c r="N133" s="137">
        <f t="shared" si="67"/>
        <v>0.35034338030562201</v>
      </c>
      <c r="O133" s="137">
        <f t="shared" si="68"/>
        <v>2.3648178170629488</v>
      </c>
      <c r="P133" s="272">
        <f t="shared" si="69"/>
        <v>23</v>
      </c>
      <c r="Q133" s="273">
        <f t="shared" si="70"/>
        <v>8</v>
      </c>
      <c r="R133" s="273">
        <f t="shared" si="71"/>
        <v>54</v>
      </c>
      <c r="T133">
        <v>514</v>
      </c>
      <c r="U133">
        <v>9956</v>
      </c>
      <c r="V133" t="s">
        <v>1418</v>
      </c>
      <c r="W133">
        <v>2283.4740000000002</v>
      </c>
      <c r="X133">
        <v>1230.5920000000001</v>
      </c>
      <c r="Y133">
        <v>1.8560000000000001</v>
      </c>
      <c r="Z133">
        <v>9.9719999999999995</v>
      </c>
      <c r="AA133">
        <v>169.16272699999999</v>
      </c>
      <c r="AB133">
        <v>4.0727320000000002</v>
      </c>
      <c r="AC133">
        <v>65.686905999999993</v>
      </c>
      <c r="AD133" s="1">
        <v>440</v>
      </c>
      <c r="AE133">
        <v>8</v>
      </c>
      <c r="AF133">
        <v>54</v>
      </c>
      <c r="AG133">
        <v>59</v>
      </c>
      <c r="AH133">
        <v>13.498682000000001</v>
      </c>
      <c r="AI133">
        <v>0</v>
      </c>
      <c r="AJ133">
        <v>0</v>
      </c>
      <c r="AK133">
        <v>23</v>
      </c>
      <c r="AL133">
        <v>5478</v>
      </c>
      <c r="AM133" t="s">
        <v>1419</v>
      </c>
      <c r="AN133" t="s">
        <v>1420</v>
      </c>
      <c r="AO133">
        <v>334.26799999999997</v>
      </c>
      <c r="AR133" t="s">
        <v>160</v>
      </c>
      <c r="AS133" t="s">
        <v>238</v>
      </c>
      <c r="AT133" t="s">
        <v>969</v>
      </c>
      <c r="AU133" t="s">
        <v>709</v>
      </c>
      <c r="AV133" t="s">
        <v>49</v>
      </c>
      <c r="AW133">
        <v>11</v>
      </c>
      <c r="BB133">
        <v>0.87919999999999998</v>
      </c>
      <c r="BC133" t="s">
        <v>72</v>
      </c>
      <c r="BF133" t="s">
        <v>160</v>
      </c>
      <c r="BG133" t="s">
        <v>238</v>
      </c>
      <c r="BH133" t="s">
        <v>1418</v>
      </c>
      <c r="BI133">
        <v>9956</v>
      </c>
      <c r="BJ133">
        <v>11</v>
      </c>
      <c r="BK133" t="s">
        <v>969</v>
      </c>
      <c r="BL133" t="s">
        <v>975</v>
      </c>
      <c r="BM133">
        <v>0.87919999999999998</v>
      </c>
      <c r="BN133" t="s">
        <v>72</v>
      </c>
      <c r="BO133" t="s">
        <v>760</v>
      </c>
      <c r="BP133">
        <v>2283.4740000000002</v>
      </c>
      <c r="BQ133" t="s">
        <v>72</v>
      </c>
    </row>
    <row r="134" spans="1:69" ht="16.5">
      <c r="A134" s="126" t="str">
        <f t="shared" si="54"/>
        <v>삼환교통</v>
      </c>
      <c r="B134" s="127" t="str">
        <f t="shared" si="55"/>
        <v>송인만</v>
      </c>
      <c r="C134" s="128" t="str">
        <f t="shared" si="56"/>
        <v>A</v>
      </c>
      <c r="D134" s="129">
        <f t="shared" si="57"/>
        <v>0.95420000000000005</v>
      </c>
      <c r="E134" s="130">
        <f t="shared" si="58"/>
        <v>6995</v>
      </c>
      <c r="F134" s="131" t="str">
        <f t="shared" si="59"/>
        <v>급행99</v>
      </c>
      <c r="G134" s="132" t="str">
        <f t="shared" si="60"/>
        <v>70바3148</v>
      </c>
      <c r="H134" s="133">
        <f t="shared" si="61"/>
        <v>1</v>
      </c>
      <c r="I134" s="134">
        <f t="shared" si="62"/>
        <v>2807.7330000000002</v>
      </c>
      <c r="J134" s="135">
        <f t="shared" si="63"/>
        <v>1.9144750895258029E-2</v>
      </c>
      <c r="K134" s="135">
        <f t="shared" si="64"/>
        <v>0.32866030989158251</v>
      </c>
      <c r="L134" s="135">
        <f t="shared" si="65"/>
        <v>0.20122996025619244</v>
      </c>
      <c r="M134" s="136">
        <f t="shared" si="66"/>
        <v>7.69</v>
      </c>
      <c r="N134" s="137">
        <f t="shared" si="67"/>
        <v>7.1231844338475195E-2</v>
      </c>
      <c r="O134" s="137">
        <f t="shared" si="68"/>
        <v>2.6355782405235826</v>
      </c>
      <c r="P134" s="272">
        <f t="shared" si="69"/>
        <v>22</v>
      </c>
      <c r="Q134" s="273">
        <f t="shared" si="70"/>
        <v>2</v>
      </c>
      <c r="R134" s="273">
        <f t="shared" si="71"/>
        <v>74</v>
      </c>
      <c r="T134">
        <v>514</v>
      </c>
      <c r="U134">
        <v>6995</v>
      </c>
      <c r="V134" t="s">
        <v>1421</v>
      </c>
      <c r="W134">
        <v>2807.7330000000002</v>
      </c>
      <c r="X134">
        <v>949.21</v>
      </c>
      <c r="Y134">
        <v>2.9580000000000002</v>
      </c>
      <c r="Z134">
        <v>7.69</v>
      </c>
      <c r="AA134">
        <v>151.721901</v>
      </c>
      <c r="AB134">
        <v>2.9046780000000001</v>
      </c>
      <c r="AC134">
        <v>49.864967</v>
      </c>
      <c r="AD134" s="1">
        <v>565</v>
      </c>
      <c r="AE134">
        <v>2</v>
      </c>
      <c r="AF134">
        <v>74</v>
      </c>
      <c r="AG134">
        <v>67</v>
      </c>
      <c r="AH134">
        <v>18.505784999999999</v>
      </c>
      <c r="AI134">
        <v>276.60000000000002</v>
      </c>
      <c r="AJ134">
        <v>0</v>
      </c>
      <c r="AK134">
        <v>22</v>
      </c>
      <c r="AL134">
        <v>6353</v>
      </c>
      <c r="AM134" t="s">
        <v>1422</v>
      </c>
      <c r="AN134" t="s">
        <v>1423</v>
      </c>
      <c r="AO134">
        <v>2807.7330000000002</v>
      </c>
      <c r="AR134" t="s">
        <v>160</v>
      </c>
      <c r="AS134" t="s">
        <v>240</v>
      </c>
      <c r="AT134" t="s">
        <v>1023</v>
      </c>
      <c r="AU134" t="s">
        <v>709</v>
      </c>
      <c r="AV134" t="s">
        <v>49</v>
      </c>
      <c r="AW134">
        <v>1</v>
      </c>
      <c r="BB134">
        <v>0.95420000000000005</v>
      </c>
      <c r="BC134" t="s">
        <v>69</v>
      </c>
      <c r="BF134" t="s">
        <v>160</v>
      </c>
      <c r="BG134" t="s">
        <v>240</v>
      </c>
      <c r="BH134" t="s">
        <v>1421</v>
      </c>
      <c r="BI134">
        <v>6995</v>
      </c>
      <c r="BJ134">
        <v>1</v>
      </c>
      <c r="BK134" t="s">
        <v>1023</v>
      </c>
      <c r="BL134" t="s">
        <v>757</v>
      </c>
      <c r="BM134">
        <v>0.95420000000000005</v>
      </c>
      <c r="BN134" t="s">
        <v>69</v>
      </c>
      <c r="BO134" t="s">
        <v>761</v>
      </c>
      <c r="BP134">
        <v>2807.7330000000002</v>
      </c>
      <c r="BQ134" t="s">
        <v>69</v>
      </c>
    </row>
    <row r="135" spans="1:69" ht="16.5">
      <c r="A135" s="126" t="str">
        <f t="shared" si="54"/>
        <v>삼환교통</v>
      </c>
      <c r="B135" s="127" t="str">
        <f t="shared" si="55"/>
        <v>신동한</v>
      </c>
      <c r="C135" s="128" t="str">
        <f t="shared" si="56"/>
        <v>S</v>
      </c>
      <c r="D135" s="129">
        <f t="shared" si="57"/>
        <v>1.0179</v>
      </c>
      <c r="E135" s="130">
        <f t="shared" si="58"/>
        <v>4943</v>
      </c>
      <c r="F135" s="131" t="str">
        <f t="shared" si="59"/>
        <v>62</v>
      </c>
      <c r="G135" s="132" t="str">
        <f t="shared" si="60"/>
        <v>70바3136</v>
      </c>
      <c r="H135" s="133">
        <f t="shared" si="61"/>
        <v>1</v>
      </c>
      <c r="I135" s="134">
        <f t="shared" si="62"/>
        <v>2093.0740000000001</v>
      </c>
      <c r="J135" s="135">
        <f t="shared" si="63"/>
        <v>3.1603098402520631E-2</v>
      </c>
      <c r="K135" s="135">
        <f t="shared" si="64"/>
        <v>0.29174773942478471</v>
      </c>
      <c r="L135" s="135">
        <f t="shared" si="65"/>
        <v>0.14524092315895185</v>
      </c>
      <c r="M135" s="136">
        <f t="shared" si="66"/>
        <v>4.4930000000000003</v>
      </c>
      <c r="N135" s="137">
        <f t="shared" si="67"/>
        <v>0</v>
      </c>
      <c r="O135" s="137">
        <f t="shared" si="68"/>
        <v>2.5321608313896213</v>
      </c>
      <c r="P135" s="272">
        <f t="shared" si="69"/>
        <v>1</v>
      </c>
      <c r="Q135" s="273">
        <f t="shared" si="70"/>
        <v>0</v>
      </c>
      <c r="R135" s="273">
        <f t="shared" si="71"/>
        <v>53</v>
      </c>
      <c r="T135">
        <v>514</v>
      </c>
      <c r="U135">
        <v>4943</v>
      </c>
      <c r="V135" t="s">
        <v>1424</v>
      </c>
      <c r="W135">
        <v>2093.0740000000001</v>
      </c>
      <c r="X135">
        <v>856.93799999999999</v>
      </c>
      <c r="Y135">
        <v>2.4430000000000001</v>
      </c>
      <c r="Z135">
        <v>4.4930000000000003</v>
      </c>
      <c r="AA135">
        <v>153.33243400000001</v>
      </c>
      <c r="AB135">
        <v>4.8457800000000004</v>
      </c>
      <c r="AC135">
        <v>44.734391000000002</v>
      </c>
      <c r="AD135" s="1">
        <v>304</v>
      </c>
      <c r="AE135">
        <v>0</v>
      </c>
      <c r="AF135">
        <v>53</v>
      </c>
      <c r="AG135">
        <v>69</v>
      </c>
      <c r="AH135">
        <v>13.650562000000001</v>
      </c>
      <c r="AI135">
        <v>20.399999999999999</v>
      </c>
      <c r="AJ135">
        <v>0</v>
      </c>
      <c r="AK135">
        <v>1</v>
      </c>
      <c r="AL135">
        <v>44</v>
      </c>
      <c r="AM135" t="s">
        <v>1425</v>
      </c>
      <c r="AN135" t="s">
        <v>1426</v>
      </c>
      <c r="AO135">
        <v>2093.0740000000001</v>
      </c>
      <c r="AR135" t="s">
        <v>160</v>
      </c>
      <c r="AS135" t="s">
        <v>238</v>
      </c>
      <c r="AT135" t="s">
        <v>943</v>
      </c>
      <c r="AU135" t="s">
        <v>709</v>
      </c>
      <c r="AV135" t="s">
        <v>49</v>
      </c>
      <c r="AW135">
        <v>1</v>
      </c>
      <c r="BB135">
        <v>1.0179</v>
      </c>
      <c r="BC135" t="s">
        <v>74</v>
      </c>
      <c r="BF135" t="s">
        <v>160</v>
      </c>
      <c r="BG135" t="s">
        <v>238</v>
      </c>
      <c r="BH135" t="s">
        <v>1424</v>
      </c>
      <c r="BI135">
        <v>4943</v>
      </c>
      <c r="BJ135">
        <v>1</v>
      </c>
      <c r="BK135" t="s">
        <v>943</v>
      </c>
      <c r="BL135" t="s">
        <v>757</v>
      </c>
      <c r="BM135">
        <v>1.0179</v>
      </c>
      <c r="BN135" t="s">
        <v>74</v>
      </c>
      <c r="BO135" t="s">
        <v>759</v>
      </c>
      <c r="BP135">
        <v>2093.0740000000001</v>
      </c>
      <c r="BQ135" t="s">
        <v>74</v>
      </c>
    </row>
    <row r="136" spans="1:69" ht="16.5">
      <c r="A136" s="126" t="str">
        <f t="shared" si="54"/>
        <v>삼환교통</v>
      </c>
      <c r="B136" s="127" t="str">
        <f t="shared" si="55"/>
        <v>신래수</v>
      </c>
      <c r="C136" s="128" t="str">
        <f t="shared" si="56"/>
        <v>B</v>
      </c>
      <c r="D136" s="129">
        <f t="shared" si="57"/>
        <v>0.92959999999999998</v>
      </c>
      <c r="E136" s="130">
        <f t="shared" si="58"/>
        <v>5643</v>
      </c>
      <c r="F136" s="131" t="str">
        <f t="shared" si="59"/>
        <v>62</v>
      </c>
      <c r="G136" s="132" t="str">
        <f t="shared" si="60"/>
        <v>70바3199</v>
      </c>
      <c r="H136" s="133">
        <f t="shared" si="61"/>
        <v>1</v>
      </c>
      <c r="I136" s="134">
        <f t="shared" si="62"/>
        <v>1987.423</v>
      </c>
      <c r="J136" s="135">
        <f t="shared" si="63"/>
        <v>2.7902738670420642E-2</v>
      </c>
      <c r="K136" s="135">
        <f t="shared" si="64"/>
        <v>0.36035340819646222</v>
      </c>
      <c r="L136" s="135">
        <f t="shared" si="65"/>
        <v>0.18415807807396814</v>
      </c>
      <c r="M136" s="136">
        <f t="shared" si="66"/>
        <v>9.4830000000000005</v>
      </c>
      <c r="N136" s="137">
        <f t="shared" si="67"/>
        <v>5.0316414774308239E-2</v>
      </c>
      <c r="O136" s="137">
        <f t="shared" si="68"/>
        <v>5.736071284271139</v>
      </c>
      <c r="P136" s="272">
        <f t="shared" si="69"/>
        <v>20</v>
      </c>
      <c r="Q136" s="273">
        <f t="shared" si="70"/>
        <v>1</v>
      </c>
      <c r="R136" s="273">
        <f t="shared" si="71"/>
        <v>114</v>
      </c>
      <c r="T136">
        <v>514</v>
      </c>
      <c r="U136">
        <v>5643</v>
      </c>
      <c r="V136" t="s">
        <v>1427</v>
      </c>
      <c r="W136">
        <v>1987.423</v>
      </c>
      <c r="X136">
        <v>929.50900000000001</v>
      </c>
      <c r="Y136">
        <v>2.1379999999999999</v>
      </c>
      <c r="Z136">
        <v>9.4830000000000005</v>
      </c>
      <c r="AA136">
        <v>146.72857200000001</v>
      </c>
      <c r="AB136">
        <v>4.0941289999999997</v>
      </c>
      <c r="AC136">
        <v>52.874141000000002</v>
      </c>
      <c r="AD136" s="1">
        <v>366</v>
      </c>
      <c r="AE136">
        <v>1</v>
      </c>
      <c r="AF136">
        <v>114</v>
      </c>
      <c r="AG136">
        <v>83</v>
      </c>
      <c r="AH136">
        <v>13.544893999999999</v>
      </c>
      <c r="AI136">
        <v>268.5</v>
      </c>
      <c r="AJ136">
        <v>18.899999999999999</v>
      </c>
      <c r="AK136">
        <v>20</v>
      </c>
      <c r="AL136">
        <v>1668</v>
      </c>
      <c r="AM136" t="s">
        <v>1428</v>
      </c>
      <c r="AN136" t="s">
        <v>1429</v>
      </c>
      <c r="AO136">
        <v>1987.423</v>
      </c>
      <c r="AR136" t="s">
        <v>160</v>
      </c>
      <c r="AS136" t="s">
        <v>238</v>
      </c>
      <c r="AT136" t="s">
        <v>971</v>
      </c>
      <c r="AU136" t="s">
        <v>709</v>
      </c>
      <c r="AV136" t="s">
        <v>49</v>
      </c>
      <c r="AW136">
        <v>1</v>
      </c>
      <c r="BB136">
        <v>0.92959999999999998</v>
      </c>
      <c r="BC136" t="s">
        <v>71</v>
      </c>
      <c r="BF136" t="s">
        <v>160</v>
      </c>
      <c r="BG136" t="s">
        <v>238</v>
      </c>
      <c r="BH136" t="s">
        <v>1427</v>
      </c>
      <c r="BI136">
        <v>5643</v>
      </c>
      <c r="BJ136">
        <v>1</v>
      </c>
      <c r="BK136" t="s">
        <v>971</v>
      </c>
      <c r="BL136" t="s">
        <v>757</v>
      </c>
      <c r="BM136">
        <v>0.92959999999999998</v>
      </c>
      <c r="BN136" t="s">
        <v>71</v>
      </c>
      <c r="BO136" t="s">
        <v>758</v>
      </c>
      <c r="BP136">
        <v>1987.423</v>
      </c>
      <c r="BQ136" t="s">
        <v>71</v>
      </c>
    </row>
    <row r="137" spans="1:69" ht="16.5">
      <c r="A137" s="126" t="str">
        <f t="shared" si="54"/>
        <v>삼환교통</v>
      </c>
      <c r="B137" s="127" t="str">
        <f t="shared" si="55"/>
        <v>신상철</v>
      </c>
      <c r="C137" s="128" t="str">
        <f t="shared" si="56"/>
        <v>C</v>
      </c>
      <c r="D137" s="129">
        <f t="shared" si="57"/>
        <v>0.86009999999999998</v>
      </c>
      <c r="E137" s="130">
        <f t="shared" si="58"/>
        <v>5357</v>
      </c>
      <c r="F137" s="131" t="str">
        <f t="shared" si="59"/>
        <v>14</v>
      </c>
      <c r="G137" s="132" t="str">
        <f t="shared" si="60"/>
        <v>70바3146</v>
      </c>
      <c r="H137" s="133">
        <f t="shared" si="61"/>
        <v>14</v>
      </c>
      <c r="I137" s="134">
        <f t="shared" si="62"/>
        <v>2448.2449999999999</v>
      </c>
      <c r="J137" s="135">
        <f t="shared" si="63"/>
        <v>2.7124484842173061E-2</v>
      </c>
      <c r="K137" s="135">
        <f t="shared" si="64"/>
        <v>0.37582256373480843</v>
      </c>
      <c r="L137" s="135">
        <f t="shared" si="65"/>
        <v>0.26631321620180987</v>
      </c>
      <c r="M137" s="136">
        <f t="shared" si="66"/>
        <v>12.207000000000001</v>
      </c>
      <c r="N137" s="137">
        <f t="shared" si="67"/>
        <v>0.2859190971491824</v>
      </c>
      <c r="O137" s="137">
        <f t="shared" si="68"/>
        <v>33.942681390138652</v>
      </c>
      <c r="P137" s="272">
        <f t="shared" si="69"/>
        <v>14</v>
      </c>
      <c r="Q137" s="273">
        <f t="shared" si="70"/>
        <v>7</v>
      </c>
      <c r="R137" s="273">
        <f t="shared" si="71"/>
        <v>831</v>
      </c>
      <c r="T137">
        <v>514</v>
      </c>
      <c r="U137">
        <v>5357</v>
      </c>
      <c r="V137" t="s">
        <v>1430</v>
      </c>
      <c r="W137">
        <v>2448.2449999999999</v>
      </c>
      <c r="X137">
        <v>1382.43</v>
      </c>
      <c r="Y137">
        <v>1.7709999999999999</v>
      </c>
      <c r="Z137">
        <v>12.207000000000001</v>
      </c>
      <c r="AA137">
        <v>161.50632999999999</v>
      </c>
      <c r="AB137">
        <v>4.380776</v>
      </c>
      <c r="AC137">
        <v>60.697723000000003</v>
      </c>
      <c r="AD137" s="1">
        <v>652</v>
      </c>
      <c r="AE137">
        <v>7</v>
      </c>
      <c r="AF137">
        <v>831</v>
      </c>
      <c r="AG137">
        <v>70</v>
      </c>
      <c r="AH137">
        <v>15.158817000000001</v>
      </c>
      <c r="AI137">
        <v>287.8</v>
      </c>
      <c r="AJ137">
        <v>0</v>
      </c>
      <c r="AK137">
        <v>14</v>
      </c>
      <c r="AL137">
        <v>5432</v>
      </c>
      <c r="AM137" t="s">
        <v>1431</v>
      </c>
      <c r="AN137" t="s">
        <v>1432</v>
      </c>
      <c r="AO137">
        <v>263.48700000000002</v>
      </c>
      <c r="AR137" t="s">
        <v>160</v>
      </c>
      <c r="AS137" t="s">
        <v>234</v>
      </c>
      <c r="AT137" t="s">
        <v>796</v>
      </c>
      <c r="AU137" t="s">
        <v>709</v>
      </c>
      <c r="AV137" t="s">
        <v>49</v>
      </c>
      <c r="AW137">
        <v>14</v>
      </c>
      <c r="BB137">
        <v>0.86009999999999998</v>
      </c>
      <c r="BC137" t="s">
        <v>72</v>
      </c>
      <c r="BF137" t="s">
        <v>160</v>
      </c>
      <c r="BG137" t="s">
        <v>234</v>
      </c>
      <c r="BH137" t="s">
        <v>1430</v>
      </c>
      <c r="BI137">
        <v>5357</v>
      </c>
      <c r="BJ137">
        <v>14</v>
      </c>
      <c r="BK137" t="s">
        <v>796</v>
      </c>
      <c r="BL137" t="s">
        <v>988</v>
      </c>
      <c r="BM137">
        <v>0.86009999999999998</v>
      </c>
      <c r="BN137" t="s">
        <v>72</v>
      </c>
      <c r="BO137" t="s">
        <v>760</v>
      </c>
      <c r="BP137">
        <v>2448.2449999999999</v>
      </c>
      <c r="BQ137" t="s">
        <v>72</v>
      </c>
    </row>
    <row r="138" spans="1:69" ht="16.5">
      <c r="A138" s="126" t="str">
        <f t="shared" si="54"/>
        <v>삼환교통</v>
      </c>
      <c r="B138" s="127" t="str">
        <f t="shared" si="55"/>
        <v>신영민</v>
      </c>
      <c r="C138" s="128" t="str">
        <f t="shared" si="56"/>
        <v>A</v>
      </c>
      <c r="D138" s="129">
        <f t="shared" si="57"/>
        <v>0.98119999999999996</v>
      </c>
      <c r="E138" s="130">
        <f t="shared" si="58"/>
        <v>1911</v>
      </c>
      <c r="F138" s="131" t="str">
        <f t="shared" si="59"/>
        <v>급행99</v>
      </c>
      <c r="G138" s="132" t="str">
        <f t="shared" si="60"/>
        <v>70바3117</v>
      </c>
      <c r="H138" s="133">
        <f t="shared" si="61"/>
        <v>6</v>
      </c>
      <c r="I138" s="134">
        <f t="shared" si="62"/>
        <v>2890.3690000000001</v>
      </c>
      <c r="J138" s="135">
        <f t="shared" si="63"/>
        <v>2.2286022745945322E-2</v>
      </c>
      <c r="K138" s="135">
        <f t="shared" si="64"/>
        <v>0.32624838300170228</v>
      </c>
      <c r="L138" s="135">
        <f t="shared" si="65"/>
        <v>0.10725274177795291</v>
      </c>
      <c r="M138" s="136">
        <f t="shared" si="66"/>
        <v>8.75</v>
      </c>
      <c r="N138" s="137">
        <f t="shared" si="67"/>
        <v>0.31137892774244397</v>
      </c>
      <c r="O138" s="137">
        <f t="shared" si="68"/>
        <v>3.4251682051668833</v>
      </c>
      <c r="P138" s="272">
        <f t="shared" si="69"/>
        <v>15</v>
      </c>
      <c r="Q138" s="273">
        <f t="shared" si="70"/>
        <v>9</v>
      </c>
      <c r="R138" s="273">
        <f t="shared" si="71"/>
        <v>99</v>
      </c>
      <c r="T138">
        <v>514</v>
      </c>
      <c r="U138">
        <v>1911</v>
      </c>
      <c r="V138" t="s">
        <v>1433</v>
      </c>
      <c r="W138">
        <v>2890.3690000000001</v>
      </c>
      <c r="X138">
        <v>973.745</v>
      </c>
      <c r="Y138">
        <v>2.968</v>
      </c>
      <c r="Z138">
        <v>8.75</v>
      </c>
      <c r="AA138">
        <v>160.98579100000001</v>
      </c>
      <c r="AB138">
        <v>3.5877330000000001</v>
      </c>
      <c r="AC138">
        <v>52.521354000000002</v>
      </c>
      <c r="AD138" s="1">
        <v>310</v>
      </c>
      <c r="AE138">
        <v>9</v>
      </c>
      <c r="AF138">
        <v>99</v>
      </c>
      <c r="AG138">
        <v>72</v>
      </c>
      <c r="AH138">
        <v>17.954187000000001</v>
      </c>
      <c r="AI138">
        <v>531.29999999999995</v>
      </c>
      <c r="AJ138">
        <v>0</v>
      </c>
      <c r="AK138">
        <v>15</v>
      </c>
      <c r="AL138">
        <v>9639</v>
      </c>
      <c r="AM138" t="s">
        <v>1434</v>
      </c>
      <c r="AN138" t="s">
        <v>1435</v>
      </c>
      <c r="AO138">
        <v>815.83100000000002</v>
      </c>
      <c r="AR138" t="s">
        <v>160</v>
      </c>
      <c r="AS138" t="s">
        <v>240</v>
      </c>
      <c r="AT138" t="s">
        <v>1010</v>
      </c>
      <c r="AU138" t="s">
        <v>709</v>
      </c>
      <c r="AV138" t="s">
        <v>49</v>
      </c>
      <c r="AW138">
        <v>6</v>
      </c>
      <c r="BB138">
        <v>0.98119999999999996</v>
      </c>
      <c r="BC138" t="s">
        <v>69</v>
      </c>
      <c r="BF138" t="s">
        <v>160</v>
      </c>
      <c r="BG138" t="s">
        <v>240</v>
      </c>
      <c r="BH138" t="s">
        <v>1433</v>
      </c>
      <c r="BI138">
        <v>1911</v>
      </c>
      <c r="BJ138">
        <v>6</v>
      </c>
      <c r="BK138" t="s">
        <v>1010</v>
      </c>
      <c r="BL138" t="s">
        <v>1017</v>
      </c>
      <c r="BM138">
        <v>0.98119999999999996</v>
      </c>
      <c r="BN138" t="s">
        <v>69</v>
      </c>
      <c r="BO138" t="s">
        <v>761</v>
      </c>
      <c r="BP138">
        <v>2890.3690000000001</v>
      </c>
      <c r="BQ138" t="s">
        <v>69</v>
      </c>
    </row>
    <row r="139" spans="1:69" ht="16.5">
      <c r="A139" s="126" t="str">
        <f t="shared" si="54"/>
        <v>삼환교통</v>
      </c>
      <c r="B139" s="127" t="str">
        <f t="shared" si="55"/>
        <v>신정호</v>
      </c>
      <c r="C139" s="128" t="str">
        <f t="shared" si="56"/>
        <v>D</v>
      </c>
      <c r="D139" s="129">
        <f t="shared" si="57"/>
        <v>0.81230000000000002</v>
      </c>
      <c r="E139" s="130">
        <f t="shared" si="58"/>
        <v>5991</v>
      </c>
      <c r="F139" s="131" t="str">
        <f t="shared" si="59"/>
        <v>급행99</v>
      </c>
      <c r="G139" s="132" t="str">
        <f t="shared" si="60"/>
        <v>70바3147</v>
      </c>
      <c r="H139" s="133">
        <f t="shared" si="61"/>
        <v>1</v>
      </c>
      <c r="I139" s="134">
        <f t="shared" si="62"/>
        <v>2819.92</v>
      </c>
      <c r="J139" s="135">
        <f t="shared" si="63"/>
        <v>3.3445040502505928E-2</v>
      </c>
      <c r="K139" s="135">
        <f t="shared" si="64"/>
        <v>0.35376141728327748</v>
      </c>
      <c r="L139" s="135">
        <f t="shared" si="65"/>
        <v>0.2237652131975375</v>
      </c>
      <c r="M139" s="136">
        <f t="shared" si="66"/>
        <v>14.609</v>
      </c>
      <c r="N139" s="137">
        <f t="shared" si="67"/>
        <v>0.1063859967658657</v>
      </c>
      <c r="O139" s="137">
        <f t="shared" si="68"/>
        <v>3.7589718857272545</v>
      </c>
      <c r="P139" s="272">
        <f t="shared" si="69"/>
        <v>20</v>
      </c>
      <c r="Q139" s="273">
        <f t="shared" si="70"/>
        <v>3</v>
      </c>
      <c r="R139" s="273">
        <f t="shared" si="71"/>
        <v>106</v>
      </c>
      <c r="T139">
        <v>514</v>
      </c>
      <c r="U139">
        <v>5991</v>
      </c>
      <c r="V139" t="s">
        <v>1436</v>
      </c>
      <c r="W139">
        <v>2819.92</v>
      </c>
      <c r="X139">
        <v>1157.008</v>
      </c>
      <c r="Y139">
        <v>2.4369999999999998</v>
      </c>
      <c r="Z139">
        <v>14.609</v>
      </c>
      <c r="AA139">
        <v>157.77023800000001</v>
      </c>
      <c r="AB139">
        <v>5.2766320000000002</v>
      </c>
      <c r="AC139">
        <v>55.813023000000001</v>
      </c>
      <c r="AD139" s="1">
        <v>631</v>
      </c>
      <c r="AE139">
        <v>3</v>
      </c>
      <c r="AF139">
        <v>106</v>
      </c>
      <c r="AG139">
        <v>69</v>
      </c>
      <c r="AH139">
        <v>17.873586</v>
      </c>
      <c r="AI139">
        <v>235.2</v>
      </c>
      <c r="AJ139">
        <v>0</v>
      </c>
      <c r="AK139">
        <v>20</v>
      </c>
      <c r="AL139">
        <v>10818</v>
      </c>
      <c r="AM139" t="s">
        <v>1437</v>
      </c>
      <c r="AN139" t="s">
        <v>1438</v>
      </c>
      <c r="AO139">
        <v>2819.92</v>
      </c>
      <c r="AR139" t="s">
        <v>160</v>
      </c>
      <c r="AS139" t="s">
        <v>240</v>
      </c>
      <c r="AT139" t="s">
        <v>1021</v>
      </c>
      <c r="AU139" t="s">
        <v>709</v>
      </c>
      <c r="AV139" t="s">
        <v>49</v>
      </c>
      <c r="AW139">
        <v>1</v>
      </c>
      <c r="BB139">
        <v>0.81230000000000002</v>
      </c>
      <c r="BC139" t="s">
        <v>70</v>
      </c>
      <c r="BF139" t="s">
        <v>160</v>
      </c>
      <c r="BG139" t="s">
        <v>240</v>
      </c>
      <c r="BH139" t="s">
        <v>1436</v>
      </c>
      <c r="BI139">
        <v>5991</v>
      </c>
      <c r="BJ139">
        <v>1</v>
      </c>
      <c r="BK139" t="s">
        <v>1021</v>
      </c>
      <c r="BL139" t="s">
        <v>757</v>
      </c>
      <c r="BM139">
        <v>0.81230000000000002</v>
      </c>
      <c r="BN139" t="s">
        <v>70</v>
      </c>
      <c r="BO139" t="s">
        <v>762</v>
      </c>
      <c r="BP139">
        <v>2819.92</v>
      </c>
      <c r="BQ139" t="s">
        <v>70</v>
      </c>
    </row>
    <row r="140" spans="1:69" ht="16.5">
      <c r="A140" s="126" t="str">
        <f t="shared" si="54"/>
        <v>삼환교통</v>
      </c>
      <c r="B140" s="127" t="str">
        <f t="shared" si="55"/>
        <v>신진호</v>
      </c>
      <c r="C140" s="128" t="str">
        <f t="shared" si="56"/>
        <v>C</v>
      </c>
      <c r="D140" s="129">
        <f t="shared" si="57"/>
        <v>0.89049999999999996</v>
      </c>
      <c r="E140" s="130">
        <f t="shared" si="58"/>
        <v>7740</v>
      </c>
      <c r="F140" s="131" t="str">
        <f t="shared" si="59"/>
        <v>14</v>
      </c>
      <c r="G140" s="132" t="str">
        <f t="shared" si="60"/>
        <v>70바3178</v>
      </c>
      <c r="H140" s="133">
        <f t="shared" si="61"/>
        <v>1</v>
      </c>
      <c r="I140" s="134">
        <f t="shared" si="62"/>
        <v>2237.6439999999998</v>
      </c>
      <c r="J140" s="135">
        <f t="shared" si="63"/>
        <v>1.6328199431313008E-2</v>
      </c>
      <c r="K140" s="135">
        <f t="shared" si="64"/>
        <v>0.35852112060686853</v>
      </c>
      <c r="L140" s="135">
        <f t="shared" si="65"/>
        <v>0.15641451455191266</v>
      </c>
      <c r="M140" s="136">
        <f t="shared" si="66"/>
        <v>9.4480000000000004</v>
      </c>
      <c r="N140" s="137">
        <f t="shared" si="67"/>
        <v>0.53627833560655769</v>
      </c>
      <c r="O140" s="137">
        <f t="shared" si="68"/>
        <v>3.8433280718469964</v>
      </c>
      <c r="P140" s="272">
        <f t="shared" si="69"/>
        <v>2</v>
      </c>
      <c r="Q140" s="273">
        <f t="shared" si="70"/>
        <v>12</v>
      </c>
      <c r="R140" s="273">
        <f t="shared" si="71"/>
        <v>86</v>
      </c>
      <c r="T140">
        <v>514</v>
      </c>
      <c r="U140">
        <v>7740</v>
      </c>
      <c r="V140" t="s">
        <v>1439</v>
      </c>
      <c r="W140">
        <v>2237.6439999999998</v>
      </c>
      <c r="X140">
        <v>1191.8320000000001</v>
      </c>
      <c r="Y140">
        <v>1.877</v>
      </c>
      <c r="Z140">
        <v>9.4480000000000004</v>
      </c>
      <c r="AA140">
        <v>149.652447</v>
      </c>
      <c r="AB140">
        <v>2.4435549999999999</v>
      </c>
      <c r="AC140">
        <v>53.653562999999998</v>
      </c>
      <c r="AD140" s="1">
        <v>350</v>
      </c>
      <c r="AE140">
        <v>12</v>
      </c>
      <c r="AF140">
        <v>86</v>
      </c>
      <c r="AG140">
        <v>63</v>
      </c>
      <c r="AH140">
        <v>14.952271</v>
      </c>
      <c r="AI140">
        <v>6.3</v>
      </c>
      <c r="AJ140">
        <v>0</v>
      </c>
      <c r="AK140">
        <v>2</v>
      </c>
      <c r="AL140">
        <v>295</v>
      </c>
      <c r="AM140" t="s">
        <v>1440</v>
      </c>
      <c r="AN140" t="s">
        <v>1441</v>
      </c>
      <c r="AO140">
        <v>2139.7339999999999</v>
      </c>
      <c r="AR140" t="s">
        <v>160</v>
      </c>
      <c r="AS140" t="s">
        <v>234</v>
      </c>
      <c r="AT140" t="s">
        <v>808</v>
      </c>
      <c r="AU140" t="s">
        <v>709</v>
      </c>
      <c r="AV140" t="s">
        <v>49</v>
      </c>
      <c r="AW140">
        <v>1</v>
      </c>
      <c r="BB140">
        <v>0.89049999999999996</v>
      </c>
      <c r="BC140" t="s">
        <v>72</v>
      </c>
      <c r="BF140" t="s">
        <v>160</v>
      </c>
      <c r="BG140" t="s">
        <v>234</v>
      </c>
      <c r="BH140" t="s">
        <v>1439</v>
      </c>
      <c r="BI140">
        <v>7740</v>
      </c>
      <c r="BJ140">
        <v>1</v>
      </c>
      <c r="BK140" t="s">
        <v>808</v>
      </c>
      <c r="BL140" t="s">
        <v>757</v>
      </c>
      <c r="BM140">
        <v>0.89049999999999996</v>
      </c>
      <c r="BN140" t="s">
        <v>72</v>
      </c>
      <c r="BO140" t="s">
        <v>760</v>
      </c>
      <c r="BP140">
        <v>2237.6439999999998</v>
      </c>
      <c r="BQ140" t="s">
        <v>72</v>
      </c>
    </row>
    <row r="141" spans="1:69" ht="16.5">
      <c r="A141" s="126" t="str">
        <f t="shared" si="54"/>
        <v>삼환교통</v>
      </c>
      <c r="B141" s="127" t="str">
        <f t="shared" si="55"/>
        <v>심길석</v>
      </c>
      <c r="C141" s="128" t="str">
        <f t="shared" si="56"/>
        <v>S</v>
      </c>
      <c r="D141" s="129">
        <f t="shared" si="57"/>
        <v>1.0116000000000001</v>
      </c>
      <c r="E141" s="130">
        <f t="shared" si="58"/>
        <v>3773</v>
      </c>
      <c r="F141" s="131" t="str">
        <f t="shared" si="59"/>
        <v>4</v>
      </c>
      <c r="G141" s="132" t="str">
        <f t="shared" si="60"/>
        <v>72아1211</v>
      </c>
      <c r="H141" s="133">
        <f t="shared" si="61"/>
        <v>2</v>
      </c>
      <c r="I141" s="134">
        <f t="shared" si="62"/>
        <v>2364.1190000000001</v>
      </c>
      <c r="J141" s="135">
        <f t="shared" si="63"/>
        <v>3.4980566914629911E-2</v>
      </c>
      <c r="K141" s="135">
        <f t="shared" si="64"/>
        <v>0.30527209714604142</v>
      </c>
      <c r="L141" s="135">
        <f t="shared" si="65"/>
        <v>0.26733002864915006</v>
      </c>
      <c r="M141" s="136">
        <f t="shared" si="66"/>
        <v>8.2590000000000003</v>
      </c>
      <c r="N141" s="137">
        <f t="shared" si="67"/>
        <v>0.25379433099602855</v>
      </c>
      <c r="O141" s="137">
        <f t="shared" si="68"/>
        <v>10.532464736335184</v>
      </c>
      <c r="P141" s="272">
        <f t="shared" si="69"/>
        <v>10</v>
      </c>
      <c r="Q141" s="273">
        <f t="shared" si="70"/>
        <v>6</v>
      </c>
      <c r="R141" s="273">
        <f t="shared" si="71"/>
        <v>249</v>
      </c>
      <c r="T141">
        <v>514</v>
      </c>
      <c r="U141">
        <v>3773</v>
      </c>
      <c r="V141" t="s">
        <v>1442</v>
      </c>
      <c r="W141">
        <v>2364.1190000000001</v>
      </c>
      <c r="X141">
        <v>805.14300000000003</v>
      </c>
      <c r="Y141">
        <v>2.9359999999999999</v>
      </c>
      <c r="Z141">
        <v>8.2590000000000003</v>
      </c>
      <c r="AA141">
        <v>142.117165</v>
      </c>
      <c r="AB141">
        <v>4.9713390000000004</v>
      </c>
      <c r="AC141">
        <v>43.384405000000001</v>
      </c>
      <c r="AD141" s="1">
        <v>632</v>
      </c>
      <c r="AE141">
        <v>6</v>
      </c>
      <c r="AF141">
        <v>249</v>
      </c>
      <c r="AG141">
        <v>72</v>
      </c>
      <c r="AH141">
        <v>16.634999000000001</v>
      </c>
      <c r="AI141">
        <v>7</v>
      </c>
      <c r="AJ141">
        <v>0</v>
      </c>
      <c r="AK141">
        <v>10</v>
      </c>
      <c r="AL141">
        <v>5617</v>
      </c>
      <c r="AM141" t="s">
        <v>1443</v>
      </c>
      <c r="AN141" t="s">
        <v>1444</v>
      </c>
      <c r="AO141">
        <v>2159.4180000000001</v>
      </c>
      <c r="AR141" t="s">
        <v>160</v>
      </c>
      <c r="AS141" t="s">
        <v>236</v>
      </c>
      <c r="AT141" t="s">
        <v>871</v>
      </c>
      <c r="AU141" t="s">
        <v>776</v>
      </c>
      <c r="AV141" t="s">
        <v>49</v>
      </c>
      <c r="AW141">
        <v>2</v>
      </c>
      <c r="BB141">
        <v>1.0116000000000001</v>
      </c>
      <c r="BC141" t="s">
        <v>74</v>
      </c>
      <c r="BF141" t="s">
        <v>160</v>
      </c>
      <c r="BG141" t="s">
        <v>236</v>
      </c>
      <c r="BH141" t="s">
        <v>1442</v>
      </c>
      <c r="BI141">
        <v>3773</v>
      </c>
      <c r="BJ141">
        <v>2</v>
      </c>
      <c r="BK141" t="s">
        <v>871</v>
      </c>
      <c r="BL141" t="s">
        <v>873</v>
      </c>
      <c r="BM141">
        <v>1.0116000000000001</v>
      </c>
      <c r="BN141" t="s">
        <v>74</v>
      </c>
      <c r="BO141" t="s">
        <v>759</v>
      </c>
      <c r="BP141">
        <v>2364.1190000000001</v>
      </c>
      <c r="BQ141" t="s">
        <v>74</v>
      </c>
    </row>
    <row r="142" spans="1:69" ht="16.5">
      <c r="A142" s="126" t="str">
        <f t="shared" si="54"/>
        <v>삼환교통</v>
      </c>
      <c r="B142" s="127" t="str">
        <f t="shared" si="55"/>
        <v>심영보</v>
      </c>
      <c r="C142" s="128" t="str">
        <f t="shared" si="56"/>
        <v>D</v>
      </c>
      <c r="D142" s="129">
        <f t="shared" si="57"/>
        <v>0.83679999999999999</v>
      </c>
      <c r="E142" s="130">
        <f t="shared" si="58"/>
        <v>1298</v>
      </c>
      <c r="F142" s="131" t="str">
        <f t="shared" si="59"/>
        <v>58</v>
      </c>
      <c r="G142" s="132" t="str">
        <f t="shared" si="60"/>
        <v>72아1195</v>
      </c>
      <c r="H142" s="133">
        <f t="shared" si="61"/>
        <v>2</v>
      </c>
      <c r="I142" s="134">
        <f t="shared" si="62"/>
        <v>2127.1120000000001</v>
      </c>
      <c r="J142" s="135">
        <f t="shared" si="63"/>
        <v>4.0296734713376997E-2</v>
      </c>
      <c r="K142" s="135">
        <f t="shared" si="64"/>
        <v>0.41250808189700755</v>
      </c>
      <c r="L142" s="135">
        <f t="shared" si="65"/>
        <v>0.26138727062796879</v>
      </c>
      <c r="M142" s="136">
        <f t="shared" si="66"/>
        <v>12.728999999999999</v>
      </c>
      <c r="N142" s="137">
        <f t="shared" si="67"/>
        <v>0.14103629710142201</v>
      </c>
      <c r="O142" s="137">
        <f t="shared" si="68"/>
        <v>25.997690765695459</v>
      </c>
      <c r="P142" s="272">
        <f t="shared" si="69"/>
        <v>25</v>
      </c>
      <c r="Q142" s="273">
        <f t="shared" si="70"/>
        <v>3</v>
      </c>
      <c r="R142" s="273">
        <f t="shared" si="71"/>
        <v>553</v>
      </c>
      <c r="T142">
        <v>514</v>
      </c>
      <c r="U142">
        <v>1298</v>
      </c>
      <c r="V142" t="s">
        <v>1445</v>
      </c>
      <c r="W142">
        <v>2127.1120000000001</v>
      </c>
      <c r="X142">
        <v>876.774</v>
      </c>
      <c r="Y142">
        <v>2.4260000000000002</v>
      </c>
      <c r="Z142">
        <v>12.728999999999999</v>
      </c>
      <c r="AA142">
        <v>141.83551199999999</v>
      </c>
      <c r="AB142">
        <v>5.7155079999999998</v>
      </c>
      <c r="AC142">
        <v>58.508294999999997</v>
      </c>
      <c r="AD142" s="1">
        <v>556</v>
      </c>
      <c r="AE142">
        <v>3</v>
      </c>
      <c r="AF142">
        <v>553</v>
      </c>
      <c r="AG142">
        <v>73</v>
      </c>
      <c r="AH142">
        <v>14.997033999999999</v>
      </c>
      <c r="AI142">
        <v>4383</v>
      </c>
      <c r="AJ142">
        <v>0</v>
      </c>
      <c r="AK142">
        <v>25</v>
      </c>
      <c r="AL142">
        <v>12303</v>
      </c>
      <c r="AM142" t="s">
        <v>1446</v>
      </c>
      <c r="AN142" t="s">
        <v>1447</v>
      </c>
      <c r="AO142">
        <v>2004.337</v>
      </c>
      <c r="AR142" t="s">
        <v>160</v>
      </c>
      <c r="AS142" t="s">
        <v>237</v>
      </c>
      <c r="AT142" t="s">
        <v>916</v>
      </c>
      <c r="AU142" t="s">
        <v>776</v>
      </c>
      <c r="AV142" t="s">
        <v>49</v>
      </c>
      <c r="AW142">
        <v>2</v>
      </c>
      <c r="BB142">
        <v>0.83679999999999999</v>
      </c>
      <c r="BC142" t="s">
        <v>70</v>
      </c>
      <c r="BF142" t="s">
        <v>160</v>
      </c>
      <c r="BG142" t="s">
        <v>237</v>
      </c>
      <c r="BH142" t="s">
        <v>1445</v>
      </c>
      <c r="BI142">
        <v>1298</v>
      </c>
      <c r="BJ142">
        <v>2</v>
      </c>
      <c r="BK142" t="s">
        <v>916</v>
      </c>
      <c r="BL142" t="s">
        <v>932</v>
      </c>
      <c r="BM142">
        <v>0.83679999999999999</v>
      </c>
      <c r="BN142" t="s">
        <v>70</v>
      </c>
      <c r="BO142" t="s">
        <v>762</v>
      </c>
      <c r="BP142">
        <v>2127.1120000000001</v>
      </c>
      <c r="BQ142" t="s">
        <v>70</v>
      </c>
    </row>
    <row r="143" spans="1:69" ht="16.5">
      <c r="A143" s="126" t="str">
        <f t="shared" si="54"/>
        <v>삼환교통</v>
      </c>
      <c r="B143" s="127" t="str">
        <f t="shared" si="55"/>
        <v>심재익</v>
      </c>
      <c r="C143" s="128" t="str">
        <f t="shared" si="56"/>
        <v>B</v>
      </c>
      <c r="D143" s="129">
        <f t="shared" si="57"/>
        <v>0.91500000000000004</v>
      </c>
      <c r="E143" s="130">
        <f t="shared" si="58"/>
        <v>205</v>
      </c>
      <c r="F143" s="131" t="str">
        <f t="shared" si="59"/>
        <v>23</v>
      </c>
      <c r="G143" s="132" t="str">
        <f t="shared" si="60"/>
        <v>70바3141</v>
      </c>
      <c r="H143" s="133">
        <f t="shared" si="61"/>
        <v>1</v>
      </c>
      <c r="I143" s="134">
        <f t="shared" si="62"/>
        <v>2444.5360000000001</v>
      </c>
      <c r="J143" s="135">
        <f t="shared" si="63"/>
        <v>2.644809065721342E-2</v>
      </c>
      <c r="K143" s="135">
        <f t="shared" si="64"/>
        <v>0.36595563688711991</v>
      </c>
      <c r="L143" s="135">
        <f t="shared" si="65"/>
        <v>0.13581309500044181</v>
      </c>
      <c r="M143" s="136">
        <f t="shared" si="66"/>
        <v>9.2729999999999997</v>
      </c>
      <c r="N143" s="137">
        <f t="shared" si="67"/>
        <v>4.0907558735072833E-2</v>
      </c>
      <c r="O143" s="137">
        <f t="shared" si="68"/>
        <v>9.9814443313577712</v>
      </c>
      <c r="P143" s="272">
        <f t="shared" si="69"/>
        <v>6</v>
      </c>
      <c r="Q143" s="273">
        <f t="shared" si="70"/>
        <v>1</v>
      </c>
      <c r="R143" s="273">
        <f t="shared" si="71"/>
        <v>244</v>
      </c>
      <c r="T143">
        <v>514</v>
      </c>
      <c r="U143">
        <v>205</v>
      </c>
      <c r="V143" t="s">
        <v>1448</v>
      </c>
      <c r="W143">
        <v>2444.5360000000001</v>
      </c>
      <c r="X143">
        <v>1334.7170000000001</v>
      </c>
      <c r="Y143">
        <v>1.8320000000000001</v>
      </c>
      <c r="Z143">
        <v>9.2729999999999997</v>
      </c>
      <c r="AA143">
        <v>162.56965600000001</v>
      </c>
      <c r="AB143">
        <v>4.2996569999999998</v>
      </c>
      <c r="AC143">
        <v>59.493282000000001</v>
      </c>
      <c r="AD143" s="1">
        <v>332</v>
      </c>
      <c r="AE143">
        <v>1</v>
      </c>
      <c r="AF143">
        <v>244</v>
      </c>
      <c r="AG143">
        <v>86</v>
      </c>
      <c r="AH143">
        <v>15.036852</v>
      </c>
      <c r="AI143">
        <v>161.9</v>
      </c>
      <c r="AJ143">
        <v>6.6</v>
      </c>
      <c r="AK143">
        <v>6</v>
      </c>
      <c r="AL143">
        <v>790</v>
      </c>
      <c r="AM143" t="s">
        <v>1449</v>
      </c>
      <c r="AN143" t="s">
        <v>1450</v>
      </c>
      <c r="AO143">
        <v>2400.1370000000002</v>
      </c>
      <c r="AR143" t="s">
        <v>160</v>
      </c>
      <c r="AS143" t="s">
        <v>235</v>
      </c>
      <c r="AT143" t="s">
        <v>837</v>
      </c>
      <c r="AU143" t="s">
        <v>709</v>
      </c>
      <c r="AV143" t="s">
        <v>49</v>
      </c>
      <c r="AW143">
        <v>1</v>
      </c>
      <c r="BB143">
        <v>0.91500000000000004</v>
      </c>
      <c r="BC143" t="s">
        <v>71</v>
      </c>
      <c r="BF143" t="s">
        <v>160</v>
      </c>
      <c r="BG143" t="s">
        <v>235</v>
      </c>
      <c r="BH143" t="s">
        <v>1448</v>
      </c>
      <c r="BI143">
        <v>205</v>
      </c>
      <c r="BJ143">
        <v>1</v>
      </c>
      <c r="BK143" t="s">
        <v>837</v>
      </c>
      <c r="BL143" t="s">
        <v>757</v>
      </c>
      <c r="BM143">
        <v>0.91500000000000004</v>
      </c>
      <c r="BN143" t="s">
        <v>71</v>
      </c>
      <c r="BO143" t="s">
        <v>758</v>
      </c>
      <c r="BP143">
        <v>2444.5360000000001</v>
      </c>
      <c r="BQ143" t="s">
        <v>71</v>
      </c>
    </row>
    <row r="144" spans="1:69" ht="16.5">
      <c r="A144" s="126" t="str">
        <f t="shared" si="54"/>
        <v>삼환교통</v>
      </c>
      <c r="B144" s="127" t="str">
        <f t="shared" si="55"/>
        <v>안경묵</v>
      </c>
      <c r="C144" s="128" t="str">
        <f t="shared" si="56"/>
        <v>A</v>
      </c>
      <c r="D144" s="129">
        <f t="shared" si="57"/>
        <v>0.97050000000000003</v>
      </c>
      <c r="E144" s="130">
        <f t="shared" si="58"/>
        <v>7593</v>
      </c>
      <c r="F144" s="131" t="str">
        <f t="shared" si="59"/>
        <v>58</v>
      </c>
      <c r="G144" s="132" t="str">
        <f t="shared" si="60"/>
        <v>72아1202</v>
      </c>
      <c r="H144" s="133">
        <f t="shared" si="61"/>
        <v>17</v>
      </c>
      <c r="I144" s="134">
        <f t="shared" si="62"/>
        <v>2545.1640000000002</v>
      </c>
      <c r="J144" s="135">
        <f t="shared" si="63"/>
        <v>4.4095980919155509E-2</v>
      </c>
      <c r="K144" s="135">
        <f t="shared" si="64"/>
        <v>0.34022218081752326</v>
      </c>
      <c r="L144" s="135">
        <f t="shared" si="65"/>
        <v>0.23652699786732798</v>
      </c>
      <c r="M144" s="136">
        <f t="shared" si="66"/>
        <v>9.0649999999999995</v>
      </c>
      <c r="N144" s="137">
        <f t="shared" si="67"/>
        <v>0.23574119388770232</v>
      </c>
      <c r="O144" s="137">
        <f t="shared" si="68"/>
        <v>11.787059694385116</v>
      </c>
      <c r="P144" s="272">
        <f t="shared" si="69"/>
        <v>4</v>
      </c>
      <c r="Q144" s="273">
        <f t="shared" si="70"/>
        <v>6</v>
      </c>
      <c r="R144" s="273">
        <f t="shared" si="71"/>
        <v>300</v>
      </c>
      <c r="T144">
        <v>514</v>
      </c>
      <c r="U144">
        <v>7593</v>
      </c>
      <c r="V144" t="s">
        <v>1451</v>
      </c>
      <c r="W144">
        <v>2545.1640000000002</v>
      </c>
      <c r="X144">
        <v>893.00599999999997</v>
      </c>
      <c r="Y144">
        <v>2.85</v>
      </c>
      <c r="Z144">
        <v>9.0649999999999995</v>
      </c>
      <c r="AA144">
        <v>155.978002</v>
      </c>
      <c r="AB144">
        <v>6.8780029999999996</v>
      </c>
      <c r="AC144">
        <v>53.067176000000003</v>
      </c>
      <c r="AD144" s="1">
        <v>602</v>
      </c>
      <c r="AE144">
        <v>6</v>
      </c>
      <c r="AF144">
        <v>300</v>
      </c>
      <c r="AG144">
        <v>69</v>
      </c>
      <c r="AH144">
        <v>16.317454000000001</v>
      </c>
      <c r="AI144">
        <v>720.3</v>
      </c>
      <c r="AJ144">
        <v>0</v>
      </c>
      <c r="AK144">
        <v>4</v>
      </c>
      <c r="AL144">
        <v>2129</v>
      </c>
      <c r="AM144" t="s">
        <v>1452</v>
      </c>
      <c r="AN144" t="s">
        <v>1453</v>
      </c>
      <c r="AO144">
        <v>235.46700000000001</v>
      </c>
      <c r="AR144" t="s">
        <v>160</v>
      </c>
      <c r="AS144" t="s">
        <v>237</v>
      </c>
      <c r="AT144" t="s">
        <v>930</v>
      </c>
      <c r="AU144" t="s">
        <v>776</v>
      </c>
      <c r="AV144" t="s">
        <v>49</v>
      </c>
      <c r="AW144">
        <v>17</v>
      </c>
      <c r="BB144">
        <v>0.97050000000000003</v>
      </c>
      <c r="BC144" t="s">
        <v>69</v>
      </c>
      <c r="BF144" t="s">
        <v>160</v>
      </c>
      <c r="BG144" t="s">
        <v>237</v>
      </c>
      <c r="BH144" t="s">
        <v>1451</v>
      </c>
      <c r="BI144">
        <v>7593</v>
      </c>
      <c r="BJ144">
        <v>17</v>
      </c>
      <c r="BK144" t="s">
        <v>930</v>
      </c>
      <c r="BL144" t="s">
        <v>1021</v>
      </c>
      <c r="BM144">
        <v>0.97050000000000003</v>
      </c>
      <c r="BN144" t="s">
        <v>69</v>
      </c>
      <c r="BO144" t="s">
        <v>761</v>
      </c>
      <c r="BP144">
        <v>2545.1640000000002</v>
      </c>
      <c r="BQ144" t="s">
        <v>69</v>
      </c>
    </row>
    <row r="145" spans="1:69" ht="16.5">
      <c r="A145" s="126" t="str">
        <f t="shared" si="54"/>
        <v>삼환교통</v>
      </c>
      <c r="B145" s="127" t="str">
        <f t="shared" si="55"/>
        <v>안병선</v>
      </c>
      <c r="C145" s="128" t="str">
        <f t="shared" si="56"/>
        <v>A</v>
      </c>
      <c r="D145" s="129">
        <f t="shared" si="57"/>
        <v>0.99</v>
      </c>
      <c r="E145" s="130">
        <f t="shared" si="58"/>
        <v>5107</v>
      </c>
      <c r="F145" s="131" t="str">
        <f t="shared" si="59"/>
        <v>4</v>
      </c>
      <c r="G145" s="132" t="str">
        <f t="shared" si="60"/>
        <v>72아1226</v>
      </c>
      <c r="H145" s="133">
        <f t="shared" si="61"/>
        <v>1</v>
      </c>
      <c r="I145" s="134">
        <f t="shared" si="62"/>
        <v>1439.528</v>
      </c>
      <c r="J145" s="135">
        <f t="shared" si="63"/>
        <v>3.9535643220581562E-2</v>
      </c>
      <c r="K145" s="135">
        <f t="shared" si="64"/>
        <v>0.28595006417314461</v>
      </c>
      <c r="L145" s="135">
        <f t="shared" si="65"/>
        <v>0.11184221494823303</v>
      </c>
      <c r="M145" s="136">
        <f t="shared" si="66"/>
        <v>7.032</v>
      </c>
      <c r="N145" s="137">
        <f t="shared" si="67"/>
        <v>0.27786885701424358</v>
      </c>
      <c r="O145" s="137">
        <f t="shared" si="68"/>
        <v>2.6397541416353136</v>
      </c>
      <c r="P145" s="272">
        <f t="shared" si="69"/>
        <v>0</v>
      </c>
      <c r="Q145" s="273">
        <f t="shared" si="70"/>
        <v>4</v>
      </c>
      <c r="R145" s="273">
        <f t="shared" si="71"/>
        <v>38</v>
      </c>
      <c r="T145">
        <v>514</v>
      </c>
      <c r="U145">
        <v>5107</v>
      </c>
      <c r="V145" t="s">
        <v>1454</v>
      </c>
      <c r="W145">
        <v>1439.528</v>
      </c>
      <c r="X145">
        <v>501.32299999999998</v>
      </c>
      <c r="Y145">
        <v>2.871</v>
      </c>
      <c r="Z145">
        <v>7.032</v>
      </c>
      <c r="AA145">
        <v>92.496635999999995</v>
      </c>
      <c r="AB145">
        <v>3.656914</v>
      </c>
      <c r="AC145">
        <v>26.449418999999999</v>
      </c>
      <c r="AD145" s="1">
        <v>161</v>
      </c>
      <c r="AE145">
        <v>4</v>
      </c>
      <c r="AF145">
        <v>38</v>
      </c>
      <c r="AG145">
        <v>61</v>
      </c>
      <c r="AH145">
        <v>15.563029999999999</v>
      </c>
      <c r="AI145">
        <v>0</v>
      </c>
      <c r="AJ145">
        <v>0</v>
      </c>
      <c r="AK145">
        <v>0</v>
      </c>
      <c r="AL145">
        <v>0</v>
      </c>
      <c r="AM145" t="s">
        <v>1455</v>
      </c>
      <c r="AN145" t="s">
        <v>1456</v>
      </c>
      <c r="AO145">
        <v>1439.528</v>
      </c>
      <c r="AR145" t="s">
        <v>160</v>
      </c>
      <c r="AS145" t="s">
        <v>236</v>
      </c>
      <c r="AT145" t="s">
        <v>899</v>
      </c>
      <c r="AU145" t="s">
        <v>776</v>
      </c>
      <c r="AV145" t="s">
        <v>49</v>
      </c>
      <c r="AW145">
        <v>1</v>
      </c>
      <c r="BB145">
        <v>0.99</v>
      </c>
      <c r="BC145" t="s">
        <v>69</v>
      </c>
      <c r="BF145" t="s">
        <v>160</v>
      </c>
      <c r="BG145" t="s">
        <v>236</v>
      </c>
      <c r="BH145" t="s">
        <v>1454</v>
      </c>
      <c r="BI145">
        <v>5107</v>
      </c>
      <c r="BJ145">
        <v>1</v>
      </c>
      <c r="BK145" t="s">
        <v>899</v>
      </c>
      <c r="BL145" t="s">
        <v>757</v>
      </c>
      <c r="BM145">
        <v>0.99</v>
      </c>
      <c r="BN145" t="s">
        <v>69</v>
      </c>
      <c r="BO145" t="s">
        <v>761</v>
      </c>
      <c r="BP145">
        <v>1439.528</v>
      </c>
      <c r="BQ145" t="s">
        <v>69</v>
      </c>
    </row>
    <row r="146" spans="1:69" ht="16.5">
      <c r="A146" s="126" t="str">
        <f t="shared" si="54"/>
        <v>삼환교통</v>
      </c>
      <c r="B146" s="127" t="str">
        <f t="shared" si="55"/>
        <v>안병욱</v>
      </c>
      <c r="C146" s="128" t="str">
        <f t="shared" si="56"/>
        <v>C</v>
      </c>
      <c r="D146" s="129">
        <f t="shared" si="57"/>
        <v>0.88749999999999996</v>
      </c>
      <c r="E146" s="130">
        <f t="shared" si="58"/>
        <v>9983</v>
      </c>
      <c r="F146" s="131" t="str">
        <f t="shared" si="59"/>
        <v>62</v>
      </c>
      <c r="G146" s="132" t="str">
        <f t="shared" si="60"/>
        <v>70바3130</v>
      </c>
      <c r="H146" s="133">
        <f t="shared" si="61"/>
        <v>2</v>
      </c>
      <c r="I146" s="134">
        <f t="shared" si="62"/>
        <v>1987.1089999999999</v>
      </c>
      <c r="J146" s="135">
        <f t="shared" si="63"/>
        <v>2.5186469828602707E-2</v>
      </c>
      <c r="K146" s="135">
        <f t="shared" si="64"/>
        <v>0.32595383422148055</v>
      </c>
      <c r="L146" s="135">
        <f t="shared" si="65"/>
        <v>0.12631415790477524</v>
      </c>
      <c r="M146" s="136">
        <f t="shared" si="66"/>
        <v>8.5</v>
      </c>
      <c r="N146" s="137">
        <f t="shared" si="67"/>
        <v>0</v>
      </c>
      <c r="O146" s="137">
        <f t="shared" si="68"/>
        <v>4.7304903757166823</v>
      </c>
      <c r="P146" s="272">
        <f t="shared" si="69"/>
        <v>16</v>
      </c>
      <c r="Q146" s="273">
        <f t="shared" si="70"/>
        <v>0</v>
      </c>
      <c r="R146" s="273">
        <f t="shared" si="71"/>
        <v>94</v>
      </c>
      <c r="T146">
        <v>514</v>
      </c>
      <c r="U146">
        <v>9983</v>
      </c>
      <c r="V146" t="s">
        <v>1457</v>
      </c>
      <c r="W146">
        <v>1987.1089999999999</v>
      </c>
      <c r="X146">
        <v>897.56899999999996</v>
      </c>
      <c r="Y146">
        <v>2.214</v>
      </c>
      <c r="Z146">
        <v>8.5</v>
      </c>
      <c r="AA146">
        <v>147.972464</v>
      </c>
      <c r="AB146">
        <v>3.7269040000000002</v>
      </c>
      <c r="AC146">
        <v>48.232191999999998</v>
      </c>
      <c r="AD146" s="1">
        <v>251</v>
      </c>
      <c r="AE146">
        <v>0</v>
      </c>
      <c r="AF146">
        <v>94</v>
      </c>
      <c r="AG146">
        <v>68</v>
      </c>
      <c r="AH146">
        <v>13.42891</v>
      </c>
      <c r="AI146">
        <v>57.5</v>
      </c>
      <c r="AJ146">
        <v>0</v>
      </c>
      <c r="AK146">
        <v>16</v>
      </c>
      <c r="AL146">
        <v>2037</v>
      </c>
      <c r="AM146" t="s">
        <v>1458</v>
      </c>
      <c r="AN146" t="s">
        <v>1459</v>
      </c>
      <c r="AO146">
        <v>1877.1189999999999</v>
      </c>
      <c r="AR146" t="s">
        <v>160</v>
      </c>
      <c r="AS146" t="s">
        <v>238</v>
      </c>
      <c r="AT146" t="s">
        <v>941</v>
      </c>
      <c r="AU146" t="s">
        <v>709</v>
      </c>
      <c r="AV146" t="s">
        <v>49</v>
      </c>
      <c r="AW146">
        <v>2</v>
      </c>
      <c r="BB146">
        <v>0.88749999999999996</v>
      </c>
      <c r="BC146" t="s">
        <v>72</v>
      </c>
      <c r="BF146" t="s">
        <v>160</v>
      </c>
      <c r="BG146" t="s">
        <v>238</v>
      </c>
      <c r="BH146" t="s">
        <v>1457</v>
      </c>
      <c r="BI146">
        <v>9983</v>
      </c>
      <c r="BJ146">
        <v>2</v>
      </c>
      <c r="BK146" t="s">
        <v>941</v>
      </c>
      <c r="BL146" t="s">
        <v>949</v>
      </c>
      <c r="BM146">
        <v>0.88749999999999996</v>
      </c>
      <c r="BN146" t="s">
        <v>72</v>
      </c>
      <c r="BO146" t="s">
        <v>760</v>
      </c>
      <c r="BP146">
        <v>1987.1089999999999</v>
      </c>
      <c r="BQ146" t="s">
        <v>72</v>
      </c>
    </row>
    <row r="147" spans="1:69" ht="16.5">
      <c r="A147" s="126" t="str">
        <f t="shared" si="54"/>
        <v>삼환교통</v>
      </c>
      <c r="B147" s="127" t="str">
        <f t="shared" si="55"/>
        <v>안상열</v>
      </c>
      <c r="C147" s="128" t="str">
        <f t="shared" si="56"/>
        <v>C</v>
      </c>
      <c r="D147" s="129">
        <f t="shared" si="57"/>
        <v>0.88680000000000003</v>
      </c>
      <c r="E147" s="130">
        <f t="shared" si="58"/>
        <v>2066</v>
      </c>
      <c r="F147" s="131" t="str">
        <f t="shared" si="59"/>
        <v>4</v>
      </c>
      <c r="G147" s="132" t="str">
        <f t="shared" si="60"/>
        <v>72아1227</v>
      </c>
      <c r="H147" s="133">
        <f t="shared" si="61"/>
        <v>2</v>
      </c>
      <c r="I147" s="134">
        <f t="shared" si="62"/>
        <v>2256.5479999999998</v>
      </c>
      <c r="J147" s="135">
        <f t="shared" si="63"/>
        <v>5.7765093005519595E-2</v>
      </c>
      <c r="K147" s="135">
        <f t="shared" si="64"/>
        <v>0.33363839887523661</v>
      </c>
      <c r="L147" s="135">
        <f t="shared" si="65"/>
        <v>0.42631488450500504</v>
      </c>
      <c r="M147" s="136">
        <f t="shared" si="66"/>
        <v>8.8529999999999998</v>
      </c>
      <c r="N147" s="137">
        <f t="shared" si="67"/>
        <v>0.1329464296793155</v>
      </c>
      <c r="O147" s="137">
        <f t="shared" si="68"/>
        <v>6.3814286246071443</v>
      </c>
      <c r="P147" s="272">
        <f t="shared" si="69"/>
        <v>20</v>
      </c>
      <c r="Q147" s="273">
        <f t="shared" si="70"/>
        <v>3</v>
      </c>
      <c r="R147" s="273">
        <f t="shared" si="71"/>
        <v>144</v>
      </c>
      <c r="T147">
        <v>514</v>
      </c>
      <c r="U147">
        <v>2066</v>
      </c>
      <c r="V147" t="s">
        <v>1460</v>
      </c>
      <c r="W147">
        <v>2256.5479999999998</v>
      </c>
      <c r="X147">
        <v>877.40200000000004</v>
      </c>
      <c r="Y147">
        <v>2.5720000000000001</v>
      </c>
      <c r="Z147">
        <v>8.8529999999999998</v>
      </c>
      <c r="AA147">
        <v>152.898291</v>
      </c>
      <c r="AB147">
        <v>8.8321839999999998</v>
      </c>
      <c r="AC147">
        <v>51.012740999999998</v>
      </c>
      <c r="AD147" s="1">
        <v>962</v>
      </c>
      <c r="AE147">
        <v>3</v>
      </c>
      <c r="AF147">
        <v>144</v>
      </c>
      <c r="AG147">
        <v>62</v>
      </c>
      <c r="AH147">
        <v>14.75849</v>
      </c>
      <c r="AI147">
        <v>0</v>
      </c>
      <c r="AJ147">
        <v>0</v>
      </c>
      <c r="AK147">
        <v>20</v>
      </c>
      <c r="AL147">
        <v>10441</v>
      </c>
      <c r="AM147" t="s">
        <v>1461</v>
      </c>
      <c r="AN147" t="s">
        <v>1462</v>
      </c>
      <c r="AO147">
        <v>2120.0540000000001</v>
      </c>
      <c r="AR147" t="s">
        <v>160</v>
      </c>
      <c r="AS147" t="s">
        <v>236</v>
      </c>
      <c r="AT147" t="s">
        <v>901</v>
      </c>
      <c r="AU147" t="s">
        <v>776</v>
      </c>
      <c r="AV147" t="s">
        <v>49</v>
      </c>
      <c r="AW147">
        <v>2</v>
      </c>
      <c r="BB147">
        <v>0.88680000000000003</v>
      </c>
      <c r="BC147" t="s">
        <v>72</v>
      </c>
      <c r="BF147" t="s">
        <v>160</v>
      </c>
      <c r="BG147" t="s">
        <v>236</v>
      </c>
      <c r="BH147" t="s">
        <v>1460</v>
      </c>
      <c r="BI147">
        <v>2066</v>
      </c>
      <c r="BJ147">
        <v>2</v>
      </c>
      <c r="BK147" t="s">
        <v>901</v>
      </c>
      <c r="BL147" t="s">
        <v>889</v>
      </c>
      <c r="BM147">
        <v>0.88680000000000003</v>
      </c>
      <c r="BN147" t="s">
        <v>72</v>
      </c>
      <c r="BO147" t="s">
        <v>760</v>
      </c>
      <c r="BP147">
        <v>2256.5479999999998</v>
      </c>
      <c r="BQ147" t="s">
        <v>72</v>
      </c>
    </row>
    <row r="148" spans="1:69" ht="16.5">
      <c r="A148" s="126" t="str">
        <f t="shared" si="54"/>
        <v>삼환교통</v>
      </c>
      <c r="B148" s="127" t="str">
        <f t="shared" si="55"/>
        <v>안은석</v>
      </c>
      <c r="C148" s="128" t="str">
        <f t="shared" si="56"/>
        <v>B</v>
      </c>
      <c r="D148" s="129">
        <f t="shared" si="57"/>
        <v>0.91149999999999998</v>
      </c>
      <c r="E148" s="130">
        <f t="shared" si="58"/>
        <v>9190</v>
      </c>
      <c r="F148" s="131" t="str">
        <f t="shared" si="59"/>
        <v>23</v>
      </c>
      <c r="G148" s="132" t="str">
        <f t="shared" si="60"/>
        <v>70바3129</v>
      </c>
      <c r="H148" s="133">
        <f t="shared" si="61"/>
        <v>1</v>
      </c>
      <c r="I148" s="134">
        <f t="shared" si="62"/>
        <v>2311.9169999999999</v>
      </c>
      <c r="J148" s="135">
        <f t="shared" si="63"/>
        <v>4.7514160115893003E-2</v>
      </c>
      <c r="K148" s="135">
        <f t="shared" si="64"/>
        <v>0.39465278489201189</v>
      </c>
      <c r="L148" s="135">
        <f t="shared" si="65"/>
        <v>0.19594129027988463</v>
      </c>
      <c r="M148" s="136">
        <f t="shared" si="66"/>
        <v>10.417999999999999</v>
      </c>
      <c r="N148" s="137">
        <f t="shared" si="67"/>
        <v>0</v>
      </c>
      <c r="O148" s="137">
        <f t="shared" si="68"/>
        <v>12.327432169926515</v>
      </c>
      <c r="P148" s="272">
        <f t="shared" si="69"/>
        <v>38</v>
      </c>
      <c r="Q148" s="273">
        <f t="shared" si="70"/>
        <v>0</v>
      </c>
      <c r="R148" s="273">
        <f t="shared" si="71"/>
        <v>285</v>
      </c>
      <c r="T148">
        <v>514</v>
      </c>
      <c r="U148">
        <v>9190</v>
      </c>
      <c r="V148" t="s">
        <v>1463</v>
      </c>
      <c r="W148">
        <v>2311.9169999999999</v>
      </c>
      <c r="X148">
        <v>1274.0419999999999</v>
      </c>
      <c r="Y148">
        <v>1.8149999999999999</v>
      </c>
      <c r="Z148">
        <v>10.417999999999999</v>
      </c>
      <c r="AA148">
        <v>169.74967000000001</v>
      </c>
      <c r="AB148">
        <v>8.0655129999999993</v>
      </c>
      <c r="AC148">
        <v>66.992180000000005</v>
      </c>
      <c r="AD148" s="1">
        <v>453</v>
      </c>
      <c r="AE148">
        <v>0</v>
      </c>
      <c r="AF148">
        <v>285</v>
      </c>
      <c r="AG148">
        <v>76</v>
      </c>
      <c r="AH148">
        <v>13.619566000000001</v>
      </c>
      <c r="AI148">
        <v>49.4</v>
      </c>
      <c r="AJ148">
        <v>0</v>
      </c>
      <c r="AK148">
        <v>38</v>
      </c>
      <c r="AL148">
        <v>10811</v>
      </c>
      <c r="AM148" t="s">
        <v>1464</v>
      </c>
      <c r="AN148" t="s">
        <v>1465</v>
      </c>
      <c r="AO148">
        <v>2267.4879999999998</v>
      </c>
      <c r="AR148" t="s">
        <v>160</v>
      </c>
      <c r="AS148" t="s">
        <v>235</v>
      </c>
      <c r="AT148" t="s">
        <v>835</v>
      </c>
      <c r="AU148" t="s">
        <v>709</v>
      </c>
      <c r="AV148" t="s">
        <v>49</v>
      </c>
      <c r="AW148">
        <v>1</v>
      </c>
      <c r="BB148">
        <v>0.91149999999999998</v>
      </c>
      <c r="BC148" t="s">
        <v>71</v>
      </c>
      <c r="BF148" t="s">
        <v>160</v>
      </c>
      <c r="BG148" t="s">
        <v>235</v>
      </c>
      <c r="BH148" t="s">
        <v>1463</v>
      </c>
      <c r="BI148">
        <v>9190</v>
      </c>
      <c r="BJ148">
        <v>1</v>
      </c>
      <c r="BK148" t="s">
        <v>835</v>
      </c>
      <c r="BL148" t="s">
        <v>757</v>
      </c>
      <c r="BM148">
        <v>0.91149999999999998</v>
      </c>
      <c r="BN148" t="s">
        <v>71</v>
      </c>
      <c r="BO148" t="s">
        <v>758</v>
      </c>
      <c r="BP148">
        <v>2311.9169999999999</v>
      </c>
      <c r="BQ148" t="s">
        <v>71</v>
      </c>
    </row>
    <row r="149" spans="1:69" ht="16.5">
      <c r="A149" s="126" t="str">
        <f t="shared" si="54"/>
        <v>삼환교통</v>
      </c>
      <c r="B149" s="127" t="str">
        <f t="shared" si="55"/>
        <v>안종열</v>
      </c>
      <c r="C149" s="128" t="str">
        <f t="shared" si="56"/>
        <v>S</v>
      </c>
      <c r="D149" s="129">
        <f t="shared" si="57"/>
        <v>1.0361</v>
      </c>
      <c r="E149" s="130">
        <f t="shared" si="58"/>
        <v>9187</v>
      </c>
      <c r="F149" s="131" t="str">
        <f t="shared" si="59"/>
        <v>62</v>
      </c>
      <c r="G149" s="132" t="str">
        <f t="shared" si="60"/>
        <v>72아1192</v>
      </c>
      <c r="H149" s="133">
        <f t="shared" si="61"/>
        <v>1</v>
      </c>
      <c r="I149" s="134">
        <f t="shared" si="62"/>
        <v>2312.3020000000001</v>
      </c>
      <c r="J149" s="135">
        <f t="shared" si="63"/>
        <v>2.3381644843791401E-2</v>
      </c>
      <c r="K149" s="135">
        <f t="shared" si="64"/>
        <v>0.35400158859462016</v>
      </c>
      <c r="L149" s="135">
        <f t="shared" si="65"/>
        <v>0.27807786353166669</v>
      </c>
      <c r="M149" s="136">
        <f t="shared" si="66"/>
        <v>7.1509999999999998</v>
      </c>
      <c r="N149" s="137">
        <f t="shared" si="67"/>
        <v>0.21623473058449977</v>
      </c>
      <c r="O149" s="137">
        <f t="shared" si="68"/>
        <v>3.1570270665336966</v>
      </c>
      <c r="P149" s="272">
        <f t="shared" si="69"/>
        <v>1</v>
      </c>
      <c r="Q149" s="273">
        <f t="shared" si="70"/>
        <v>5</v>
      </c>
      <c r="R149" s="273">
        <f t="shared" si="71"/>
        <v>73</v>
      </c>
      <c r="T149">
        <v>514</v>
      </c>
      <c r="U149">
        <v>9187</v>
      </c>
      <c r="V149" t="s">
        <v>1466</v>
      </c>
      <c r="W149">
        <v>2312.3020000000001</v>
      </c>
      <c r="X149">
        <v>966.16399999999999</v>
      </c>
      <c r="Y149">
        <v>2.3929999999999998</v>
      </c>
      <c r="Z149">
        <v>7.1509999999999998</v>
      </c>
      <c r="AA149">
        <v>158.122152</v>
      </c>
      <c r="AB149">
        <v>3.6971560000000001</v>
      </c>
      <c r="AC149">
        <v>55.975493</v>
      </c>
      <c r="AD149" s="1">
        <v>643</v>
      </c>
      <c r="AE149">
        <v>5</v>
      </c>
      <c r="AF149">
        <v>73</v>
      </c>
      <c r="AG149">
        <v>85</v>
      </c>
      <c r="AH149">
        <v>14.623517</v>
      </c>
      <c r="AI149">
        <v>91.3</v>
      </c>
      <c r="AJ149">
        <v>9.3000000000000007</v>
      </c>
      <c r="AK149">
        <v>1</v>
      </c>
      <c r="AL149">
        <v>1194</v>
      </c>
      <c r="AM149" t="s">
        <v>1467</v>
      </c>
      <c r="AN149" t="s">
        <v>1468</v>
      </c>
      <c r="AO149">
        <v>2273.4169999999999</v>
      </c>
      <c r="AR149" t="s">
        <v>160</v>
      </c>
      <c r="AS149" t="s">
        <v>238</v>
      </c>
      <c r="AT149" t="s">
        <v>977</v>
      </c>
      <c r="AU149" t="s">
        <v>709</v>
      </c>
      <c r="AV149" t="s">
        <v>49</v>
      </c>
      <c r="AW149">
        <v>1</v>
      </c>
      <c r="BB149">
        <v>1.0361</v>
      </c>
      <c r="BC149" t="s">
        <v>74</v>
      </c>
      <c r="BF149" t="s">
        <v>160</v>
      </c>
      <c r="BG149" t="s">
        <v>238</v>
      </c>
      <c r="BH149" t="s">
        <v>1466</v>
      </c>
      <c r="BI149">
        <v>9187</v>
      </c>
      <c r="BJ149">
        <v>1</v>
      </c>
      <c r="BK149" t="s">
        <v>977</v>
      </c>
      <c r="BL149" t="s">
        <v>757</v>
      </c>
      <c r="BM149">
        <v>1.0361</v>
      </c>
      <c r="BN149" t="s">
        <v>74</v>
      </c>
      <c r="BO149" t="s">
        <v>759</v>
      </c>
      <c r="BP149">
        <v>2312.3020000000001</v>
      </c>
      <c r="BQ149" t="s">
        <v>74</v>
      </c>
    </row>
    <row r="150" spans="1:69" ht="16.5">
      <c r="A150" s="126" t="str">
        <f t="shared" si="54"/>
        <v>삼환교통</v>
      </c>
      <c r="B150" s="127" t="str">
        <f t="shared" si="55"/>
        <v>양만영</v>
      </c>
      <c r="C150" s="128" t="str">
        <f t="shared" si="56"/>
        <v>B</v>
      </c>
      <c r="D150" s="129">
        <f t="shared" si="57"/>
        <v>0.91449999999999998</v>
      </c>
      <c r="E150" s="130">
        <f t="shared" si="58"/>
        <v>5230</v>
      </c>
      <c r="F150" s="131" t="str">
        <f t="shared" si="59"/>
        <v>79</v>
      </c>
      <c r="G150" s="132" t="str">
        <f t="shared" si="60"/>
        <v>70바3167</v>
      </c>
      <c r="H150" s="133">
        <f t="shared" si="61"/>
        <v>1</v>
      </c>
      <c r="I150" s="134">
        <f t="shared" si="62"/>
        <v>2137.125</v>
      </c>
      <c r="J150" s="135">
        <f t="shared" si="63"/>
        <v>3.5787732474795192E-2</v>
      </c>
      <c r="K150" s="135">
        <f t="shared" si="64"/>
        <v>0.39277253217391156</v>
      </c>
      <c r="L150" s="135">
        <f t="shared" si="65"/>
        <v>0.2727963970287185</v>
      </c>
      <c r="M150" s="136">
        <f t="shared" si="66"/>
        <v>13.28</v>
      </c>
      <c r="N150" s="137">
        <f t="shared" si="67"/>
        <v>1.2633795402702228</v>
      </c>
      <c r="O150" s="137">
        <f t="shared" si="68"/>
        <v>15.722056501140552</v>
      </c>
      <c r="P150" s="272">
        <f t="shared" si="69"/>
        <v>36</v>
      </c>
      <c r="Q150" s="273">
        <f t="shared" si="70"/>
        <v>27</v>
      </c>
      <c r="R150" s="273">
        <f t="shared" si="71"/>
        <v>336</v>
      </c>
      <c r="T150">
        <v>514</v>
      </c>
      <c r="U150">
        <v>5230</v>
      </c>
      <c r="V150" t="s">
        <v>1469</v>
      </c>
      <c r="W150">
        <v>2137.125</v>
      </c>
      <c r="X150">
        <v>1062.059</v>
      </c>
      <c r="Y150">
        <v>2.012</v>
      </c>
      <c r="Z150">
        <v>13.28</v>
      </c>
      <c r="AA150">
        <v>132.23718500000001</v>
      </c>
      <c r="AB150">
        <v>4.732469</v>
      </c>
      <c r="AC150">
        <v>51.939134000000003</v>
      </c>
      <c r="AD150" s="1">
        <v>583</v>
      </c>
      <c r="AE150">
        <v>27</v>
      </c>
      <c r="AF150">
        <v>336</v>
      </c>
      <c r="AG150">
        <v>75</v>
      </c>
      <c r="AH150">
        <v>16.161301000000002</v>
      </c>
      <c r="AI150">
        <v>524.79999999999995</v>
      </c>
      <c r="AJ150">
        <v>0</v>
      </c>
      <c r="AK150">
        <v>36</v>
      </c>
      <c r="AL150">
        <v>10793</v>
      </c>
      <c r="AM150" t="s">
        <v>1470</v>
      </c>
      <c r="AN150" t="s">
        <v>1471</v>
      </c>
      <c r="AO150">
        <v>2137.125</v>
      </c>
      <c r="AR150" t="s">
        <v>160</v>
      </c>
      <c r="AS150" t="s">
        <v>239</v>
      </c>
      <c r="AT150" t="s">
        <v>994</v>
      </c>
      <c r="AU150" t="s">
        <v>709</v>
      </c>
      <c r="AV150" t="s">
        <v>49</v>
      </c>
      <c r="AW150">
        <v>1</v>
      </c>
      <c r="BB150">
        <v>0.91449999999999998</v>
      </c>
      <c r="BC150" t="s">
        <v>71</v>
      </c>
      <c r="BF150" t="s">
        <v>160</v>
      </c>
      <c r="BG150" t="s">
        <v>239</v>
      </c>
      <c r="BH150" t="s">
        <v>1469</v>
      </c>
      <c r="BI150">
        <v>5230</v>
      </c>
      <c r="BJ150">
        <v>1</v>
      </c>
      <c r="BK150" t="s">
        <v>994</v>
      </c>
      <c r="BL150" t="s">
        <v>757</v>
      </c>
      <c r="BM150">
        <v>0.91449999999999998</v>
      </c>
      <c r="BN150" t="s">
        <v>71</v>
      </c>
      <c r="BO150" t="s">
        <v>758</v>
      </c>
      <c r="BP150">
        <v>2137.125</v>
      </c>
      <c r="BQ150" t="s">
        <v>71</v>
      </c>
    </row>
    <row r="151" spans="1:69" ht="16.5">
      <c r="A151" s="126" t="str">
        <f t="shared" si="54"/>
        <v>삼환교통</v>
      </c>
      <c r="B151" s="127" t="str">
        <f t="shared" si="55"/>
        <v>양해석</v>
      </c>
      <c r="C151" s="128" t="str">
        <f t="shared" si="56"/>
        <v>B</v>
      </c>
      <c r="D151" s="129">
        <f t="shared" si="57"/>
        <v>0.90259999999999996</v>
      </c>
      <c r="E151" s="130">
        <f t="shared" si="58"/>
        <v>2015</v>
      </c>
      <c r="F151" s="131" t="str">
        <f t="shared" si="59"/>
        <v>14</v>
      </c>
      <c r="G151" s="132" t="str">
        <f t="shared" si="60"/>
        <v>70바3127</v>
      </c>
      <c r="H151" s="133">
        <f t="shared" si="61"/>
        <v>1</v>
      </c>
      <c r="I151" s="134">
        <f t="shared" si="62"/>
        <v>2522.221</v>
      </c>
      <c r="J151" s="135">
        <f t="shared" si="63"/>
        <v>1.1869773360334951E-2</v>
      </c>
      <c r="K151" s="135">
        <f t="shared" si="64"/>
        <v>0.31808978412395172</v>
      </c>
      <c r="L151" s="135">
        <f t="shared" si="65"/>
        <v>0.15779743329391041</v>
      </c>
      <c r="M151" s="136">
        <f t="shared" si="66"/>
        <v>12.224</v>
      </c>
      <c r="N151" s="137">
        <f t="shared" si="67"/>
        <v>0.35682836674502355</v>
      </c>
      <c r="O151" s="137">
        <f t="shared" si="68"/>
        <v>6.0264346383603975</v>
      </c>
      <c r="P151" s="272">
        <f t="shared" si="69"/>
        <v>0</v>
      </c>
      <c r="Q151" s="273">
        <f t="shared" si="70"/>
        <v>9</v>
      </c>
      <c r="R151" s="273">
        <f t="shared" si="71"/>
        <v>152</v>
      </c>
      <c r="T151">
        <v>514</v>
      </c>
      <c r="U151">
        <v>2015</v>
      </c>
      <c r="V151" t="s">
        <v>1472</v>
      </c>
      <c r="W151">
        <v>2522.221</v>
      </c>
      <c r="X151">
        <v>1470.829</v>
      </c>
      <c r="Y151">
        <v>1.7150000000000001</v>
      </c>
      <c r="Z151">
        <v>12.224</v>
      </c>
      <c r="AA151">
        <v>161.23576600000001</v>
      </c>
      <c r="AB151">
        <v>1.913832</v>
      </c>
      <c r="AC151">
        <v>51.28745</v>
      </c>
      <c r="AD151" s="1">
        <v>398</v>
      </c>
      <c r="AE151">
        <v>9</v>
      </c>
      <c r="AF151">
        <v>152</v>
      </c>
      <c r="AG151">
        <v>62</v>
      </c>
      <c r="AH151">
        <v>15.643060999999999</v>
      </c>
      <c r="AI151">
        <v>0</v>
      </c>
      <c r="AJ151">
        <v>0</v>
      </c>
      <c r="AK151">
        <v>0</v>
      </c>
      <c r="AL151">
        <v>0</v>
      </c>
      <c r="AM151" t="s">
        <v>1473</v>
      </c>
      <c r="AN151" t="s">
        <v>1474</v>
      </c>
      <c r="AO151">
        <v>2522.221</v>
      </c>
      <c r="AR151" t="s">
        <v>160</v>
      </c>
      <c r="AS151" t="s">
        <v>234</v>
      </c>
      <c r="AT151" t="s">
        <v>790</v>
      </c>
      <c r="AU151" t="s">
        <v>788</v>
      </c>
      <c r="AV151" t="s">
        <v>49</v>
      </c>
      <c r="AW151">
        <v>1</v>
      </c>
      <c r="BB151">
        <v>0.90259999999999996</v>
      </c>
      <c r="BC151" t="s">
        <v>71</v>
      </c>
      <c r="BF151" t="s">
        <v>160</v>
      </c>
      <c r="BG151" t="s">
        <v>234</v>
      </c>
      <c r="BH151" t="s">
        <v>1472</v>
      </c>
      <c r="BI151">
        <v>2015</v>
      </c>
      <c r="BJ151">
        <v>1</v>
      </c>
      <c r="BK151" t="s">
        <v>790</v>
      </c>
      <c r="BL151" t="s">
        <v>757</v>
      </c>
      <c r="BM151">
        <v>0.90259999999999996</v>
      </c>
      <c r="BN151" t="s">
        <v>71</v>
      </c>
      <c r="BO151" t="s">
        <v>758</v>
      </c>
      <c r="BP151">
        <v>2522.221</v>
      </c>
      <c r="BQ151" t="s">
        <v>71</v>
      </c>
    </row>
    <row r="152" spans="1:69" ht="16.5">
      <c r="A152" s="126" t="str">
        <f t="shared" si="54"/>
        <v>삼환교통</v>
      </c>
      <c r="B152" s="127" t="str">
        <f t="shared" si="55"/>
        <v>염승민</v>
      </c>
      <c r="C152" s="128" t="str">
        <f t="shared" si="56"/>
        <v>S</v>
      </c>
      <c r="D152" s="129">
        <f t="shared" si="57"/>
        <v>1.0504</v>
      </c>
      <c r="E152" s="130">
        <f t="shared" si="58"/>
        <v>6965</v>
      </c>
      <c r="F152" s="131" t="str">
        <f t="shared" si="59"/>
        <v>79</v>
      </c>
      <c r="G152" s="132" t="str">
        <f t="shared" si="60"/>
        <v>70바3196</v>
      </c>
      <c r="H152" s="133">
        <f t="shared" si="61"/>
        <v>1</v>
      </c>
      <c r="I152" s="134">
        <f t="shared" si="62"/>
        <v>2139.4690000000001</v>
      </c>
      <c r="J152" s="135">
        <f t="shared" si="63"/>
        <v>3.1985239366288956E-2</v>
      </c>
      <c r="K152" s="135">
        <f t="shared" si="64"/>
        <v>0.34334830430243712</v>
      </c>
      <c r="L152" s="135">
        <f t="shared" si="65"/>
        <v>0.23603987718447894</v>
      </c>
      <c r="M152" s="136">
        <f t="shared" si="66"/>
        <v>7.3330000000000002</v>
      </c>
      <c r="N152" s="137">
        <f t="shared" si="67"/>
        <v>9.3481139479001565E-2</v>
      </c>
      <c r="O152" s="137">
        <f t="shared" si="68"/>
        <v>5.5153872292610924</v>
      </c>
      <c r="P152" s="272">
        <f t="shared" si="69"/>
        <v>14</v>
      </c>
      <c r="Q152" s="273">
        <f t="shared" si="70"/>
        <v>2</v>
      </c>
      <c r="R152" s="273">
        <f t="shared" si="71"/>
        <v>118</v>
      </c>
      <c r="T152">
        <v>514</v>
      </c>
      <c r="U152">
        <v>6965</v>
      </c>
      <c r="V152" t="s">
        <v>1475</v>
      </c>
      <c r="W152">
        <v>2139.4690000000001</v>
      </c>
      <c r="X152">
        <v>848.72500000000002</v>
      </c>
      <c r="Y152">
        <v>2.5209999999999999</v>
      </c>
      <c r="Z152">
        <v>7.3330000000000002</v>
      </c>
      <c r="AA152">
        <v>128.28717499999999</v>
      </c>
      <c r="AB152">
        <v>4.1032960000000003</v>
      </c>
      <c r="AC152">
        <v>44.047184000000001</v>
      </c>
      <c r="AD152" s="1">
        <v>505</v>
      </c>
      <c r="AE152">
        <v>2</v>
      </c>
      <c r="AF152">
        <v>118</v>
      </c>
      <c r="AG152">
        <v>73</v>
      </c>
      <c r="AH152">
        <v>16.677185000000001</v>
      </c>
      <c r="AI152">
        <v>132.80000000000001</v>
      </c>
      <c r="AJ152">
        <v>0</v>
      </c>
      <c r="AK152">
        <v>14</v>
      </c>
      <c r="AL152">
        <v>3225</v>
      </c>
      <c r="AM152" t="s">
        <v>1476</v>
      </c>
      <c r="AN152" t="s">
        <v>1477</v>
      </c>
      <c r="AO152">
        <v>2139.4690000000001</v>
      </c>
      <c r="AR152" t="s">
        <v>160</v>
      </c>
      <c r="AS152" t="s">
        <v>239</v>
      </c>
      <c r="AT152" t="s">
        <v>1006</v>
      </c>
      <c r="AU152" t="s">
        <v>709</v>
      </c>
      <c r="AV152" t="s">
        <v>49</v>
      </c>
      <c r="AW152">
        <v>1</v>
      </c>
      <c r="BB152">
        <v>1.0504</v>
      </c>
      <c r="BC152" t="s">
        <v>74</v>
      </c>
      <c r="BF152" t="s">
        <v>160</v>
      </c>
      <c r="BG152" t="s">
        <v>239</v>
      </c>
      <c r="BH152" t="s">
        <v>1475</v>
      </c>
      <c r="BI152">
        <v>6965</v>
      </c>
      <c r="BJ152">
        <v>1</v>
      </c>
      <c r="BK152" t="s">
        <v>1006</v>
      </c>
      <c r="BL152" t="s">
        <v>757</v>
      </c>
      <c r="BM152">
        <v>1.0504</v>
      </c>
      <c r="BN152" t="s">
        <v>74</v>
      </c>
      <c r="BO152" t="s">
        <v>759</v>
      </c>
      <c r="BP152">
        <v>2139.4690000000001</v>
      </c>
      <c r="BQ152" t="s">
        <v>74</v>
      </c>
    </row>
    <row r="153" spans="1:69" ht="16.5">
      <c r="A153" s="126" t="str">
        <f t="shared" si="54"/>
        <v>삼환교통</v>
      </c>
      <c r="B153" s="127" t="str">
        <f t="shared" si="55"/>
        <v>오대성</v>
      </c>
      <c r="C153" s="128" t="str">
        <f t="shared" si="56"/>
        <v>C</v>
      </c>
      <c r="D153" s="129">
        <f t="shared" si="57"/>
        <v>0.88680000000000003</v>
      </c>
      <c r="E153" s="130">
        <f t="shared" si="58"/>
        <v>9006</v>
      </c>
      <c r="F153" s="131" t="str">
        <f t="shared" si="59"/>
        <v>23</v>
      </c>
      <c r="G153" s="132" t="str">
        <f t="shared" si="60"/>
        <v>70바3184</v>
      </c>
      <c r="H153" s="133">
        <f t="shared" si="61"/>
        <v>1</v>
      </c>
      <c r="I153" s="134">
        <f t="shared" si="62"/>
        <v>1972.2919999999999</v>
      </c>
      <c r="J153" s="135">
        <f t="shared" si="63"/>
        <v>1.4608116652257627E-2</v>
      </c>
      <c r="K153" s="135">
        <f t="shared" si="64"/>
        <v>0.35493661689878769</v>
      </c>
      <c r="L153" s="135">
        <f t="shared" si="65"/>
        <v>0.27125800844905318</v>
      </c>
      <c r="M153" s="136">
        <f t="shared" si="66"/>
        <v>12.941000000000001</v>
      </c>
      <c r="N153" s="137">
        <f t="shared" si="67"/>
        <v>5.0702431485804333E-2</v>
      </c>
      <c r="O153" s="137">
        <f t="shared" si="68"/>
        <v>3.3970629095488905</v>
      </c>
      <c r="P153" s="272">
        <f t="shared" si="69"/>
        <v>0</v>
      </c>
      <c r="Q153" s="273">
        <f t="shared" si="70"/>
        <v>1</v>
      </c>
      <c r="R153" s="273">
        <f t="shared" si="71"/>
        <v>67</v>
      </c>
      <c r="T153">
        <v>514</v>
      </c>
      <c r="U153">
        <v>9006</v>
      </c>
      <c r="V153" t="s">
        <v>1478</v>
      </c>
      <c r="W153">
        <v>1972.2919999999999</v>
      </c>
      <c r="X153">
        <v>1170.6420000000001</v>
      </c>
      <c r="Y153">
        <v>1.6850000000000001</v>
      </c>
      <c r="Z153">
        <v>12.941000000000001</v>
      </c>
      <c r="AA153">
        <v>131.43022099999999</v>
      </c>
      <c r="AB153">
        <v>1.919948</v>
      </c>
      <c r="AC153">
        <v>46.649397999999998</v>
      </c>
      <c r="AD153" s="1">
        <v>535</v>
      </c>
      <c r="AE153">
        <v>1</v>
      </c>
      <c r="AF153">
        <v>67</v>
      </c>
      <c r="AG153">
        <v>64</v>
      </c>
      <c r="AH153">
        <v>15.006380999999999</v>
      </c>
      <c r="AI153">
        <v>0</v>
      </c>
      <c r="AJ153">
        <v>0</v>
      </c>
      <c r="AK153">
        <v>0</v>
      </c>
      <c r="AL153">
        <v>0</v>
      </c>
      <c r="AM153" t="s">
        <v>1479</v>
      </c>
      <c r="AN153" t="s">
        <v>1480</v>
      </c>
      <c r="AO153">
        <v>1972.2919999999999</v>
      </c>
      <c r="AR153" t="s">
        <v>160</v>
      </c>
      <c r="AS153" t="s">
        <v>235</v>
      </c>
      <c r="AT153" t="s">
        <v>849</v>
      </c>
      <c r="AU153" t="s">
        <v>788</v>
      </c>
      <c r="AV153" t="s">
        <v>49</v>
      </c>
      <c r="AW153">
        <v>1</v>
      </c>
      <c r="BB153">
        <v>0.88680000000000003</v>
      </c>
      <c r="BC153" t="s">
        <v>72</v>
      </c>
      <c r="BF153" t="s">
        <v>160</v>
      </c>
      <c r="BG153" t="s">
        <v>235</v>
      </c>
      <c r="BH153" t="s">
        <v>1478</v>
      </c>
      <c r="BI153">
        <v>9006</v>
      </c>
      <c r="BJ153">
        <v>1</v>
      </c>
      <c r="BK153" t="s">
        <v>849</v>
      </c>
      <c r="BL153" t="s">
        <v>757</v>
      </c>
      <c r="BM153">
        <v>0.88680000000000003</v>
      </c>
      <c r="BN153" t="s">
        <v>72</v>
      </c>
      <c r="BO153" t="s">
        <v>760</v>
      </c>
      <c r="BP153">
        <v>1972.2919999999999</v>
      </c>
      <c r="BQ153" t="s">
        <v>72</v>
      </c>
    </row>
    <row r="154" spans="1:69" ht="16.5">
      <c r="A154" s="126" t="str">
        <f t="shared" si="54"/>
        <v>삼환교통</v>
      </c>
      <c r="B154" s="127" t="str">
        <f t="shared" si="55"/>
        <v>오성근</v>
      </c>
      <c r="C154" s="128" t="str">
        <f t="shared" si="56"/>
        <v>A</v>
      </c>
      <c r="D154" s="129">
        <f t="shared" si="57"/>
        <v>0.97809999999999997</v>
      </c>
      <c r="E154" s="130">
        <f t="shared" si="58"/>
        <v>225</v>
      </c>
      <c r="F154" s="131" t="str">
        <f t="shared" si="59"/>
        <v>23</v>
      </c>
      <c r="G154" s="132" t="str">
        <f t="shared" si="60"/>
        <v>70바3192</v>
      </c>
      <c r="H154" s="133">
        <f t="shared" si="61"/>
        <v>1</v>
      </c>
      <c r="I154" s="134">
        <f t="shared" si="62"/>
        <v>2033.4380000000001</v>
      </c>
      <c r="J154" s="135">
        <f t="shared" si="63"/>
        <v>2.9614182306151329E-2</v>
      </c>
      <c r="K154" s="135">
        <f t="shared" si="64"/>
        <v>0.37330083169144396</v>
      </c>
      <c r="L154" s="135">
        <f t="shared" si="65"/>
        <v>0.25965876510618963</v>
      </c>
      <c r="M154" s="136">
        <f t="shared" si="66"/>
        <v>10.09</v>
      </c>
      <c r="N154" s="137">
        <f t="shared" si="67"/>
        <v>0.14753338926488047</v>
      </c>
      <c r="O154" s="137">
        <f t="shared" si="68"/>
        <v>11.163359787709288</v>
      </c>
      <c r="P154" s="272">
        <f t="shared" si="69"/>
        <v>9</v>
      </c>
      <c r="Q154" s="273">
        <f t="shared" si="70"/>
        <v>3</v>
      </c>
      <c r="R154" s="273">
        <f t="shared" si="71"/>
        <v>227</v>
      </c>
      <c r="T154">
        <v>514</v>
      </c>
      <c r="U154">
        <v>225</v>
      </c>
      <c r="V154" t="s">
        <v>1481</v>
      </c>
      <c r="W154">
        <v>2033.4380000000001</v>
      </c>
      <c r="X154">
        <v>990.005</v>
      </c>
      <c r="Y154">
        <v>2.0539999999999998</v>
      </c>
      <c r="Z154">
        <v>10.09</v>
      </c>
      <c r="AA154">
        <v>139.73078699999999</v>
      </c>
      <c r="AB154">
        <v>4.1380129999999999</v>
      </c>
      <c r="AC154">
        <v>52.161619000000002</v>
      </c>
      <c r="AD154" s="1">
        <v>528</v>
      </c>
      <c r="AE154">
        <v>3</v>
      </c>
      <c r="AF154">
        <v>227</v>
      </c>
      <c r="AG154">
        <v>75</v>
      </c>
      <c r="AH154">
        <v>14.55254</v>
      </c>
      <c r="AI154">
        <v>340.6</v>
      </c>
      <c r="AJ154">
        <v>0</v>
      </c>
      <c r="AK154">
        <v>9</v>
      </c>
      <c r="AL154">
        <v>2090</v>
      </c>
      <c r="AM154" t="s">
        <v>1482</v>
      </c>
      <c r="AN154" t="s">
        <v>1483</v>
      </c>
      <c r="AO154">
        <v>2033.4380000000001</v>
      </c>
      <c r="AR154" t="s">
        <v>160</v>
      </c>
      <c r="AS154" t="s">
        <v>235</v>
      </c>
      <c r="AT154" t="s">
        <v>855</v>
      </c>
      <c r="AU154" t="s">
        <v>709</v>
      </c>
      <c r="AV154" t="s">
        <v>49</v>
      </c>
      <c r="AW154">
        <v>1</v>
      </c>
      <c r="BB154">
        <v>0.97809999999999997</v>
      </c>
      <c r="BC154" t="s">
        <v>69</v>
      </c>
      <c r="BF154" t="s">
        <v>160</v>
      </c>
      <c r="BG154" t="s">
        <v>235</v>
      </c>
      <c r="BH154" t="s">
        <v>1481</v>
      </c>
      <c r="BI154">
        <v>225</v>
      </c>
      <c r="BJ154">
        <v>1</v>
      </c>
      <c r="BK154" t="s">
        <v>855</v>
      </c>
      <c r="BL154" t="s">
        <v>757</v>
      </c>
      <c r="BM154">
        <v>0.97809999999999997</v>
      </c>
      <c r="BN154" t="s">
        <v>69</v>
      </c>
      <c r="BO154" t="s">
        <v>761</v>
      </c>
      <c r="BP154">
        <v>2033.4380000000001</v>
      </c>
      <c r="BQ154" t="s">
        <v>69</v>
      </c>
    </row>
    <row r="155" spans="1:69" ht="16.5">
      <c r="A155" s="126" t="str">
        <f t="shared" si="54"/>
        <v>삼환교통</v>
      </c>
      <c r="B155" s="127" t="str">
        <f t="shared" si="55"/>
        <v>오승진</v>
      </c>
      <c r="C155" s="128" t="str">
        <f t="shared" si="56"/>
        <v>A</v>
      </c>
      <c r="D155" s="129">
        <f t="shared" si="57"/>
        <v>0.95550000000000002</v>
      </c>
      <c r="E155" s="130">
        <f t="shared" si="58"/>
        <v>3642</v>
      </c>
      <c r="F155" s="131" t="str">
        <f t="shared" si="59"/>
        <v>23</v>
      </c>
      <c r="G155" s="132" t="str">
        <f t="shared" si="60"/>
        <v>72아1008</v>
      </c>
      <c r="H155" s="133">
        <f t="shared" si="61"/>
        <v>1</v>
      </c>
      <c r="I155" s="134">
        <f t="shared" si="62"/>
        <v>2372.7130000000002</v>
      </c>
      <c r="J155" s="135">
        <f t="shared" si="63"/>
        <v>4.1252503205275085E-2</v>
      </c>
      <c r="K155" s="135">
        <f t="shared" si="64"/>
        <v>0.37524493216715715</v>
      </c>
      <c r="L155" s="135">
        <f t="shared" si="65"/>
        <v>0.16689755566728887</v>
      </c>
      <c r="M155" s="136">
        <f t="shared" si="66"/>
        <v>11.582000000000001</v>
      </c>
      <c r="N155" s="137">
        <f t="shared" si="67"/>
        <v>0.12643754217218853</v>
      </c>
      <c r="O155" s="137">
        <f t="shared" si="68"/>
        <v>12.09585820113937</v>
      </c>
      <c r="P155" s="272">
        <f t="shared" si="69"/>
        <v>2</v>
      </c>
      <c r="Q155" s="273">
        <f t="shared" si="70"/>
        <v>3</v>
      </c>
      <c r="R155" s="273">
        <f t="shared" si="71"/>
        <v>287</v>
      </c>
      <c r="T155">
        <v>514</v>
      </c>
      <c r="U155">
        <v>3642</v>
      </c>
      <c r="V155" t="s">
        <v>1484</v>
      </c>
      <c r="W155">
        <v>2372.7130000000002</v>
      </c>
      <c r="X155">
        <v>1128.855</v>
      </c>
      <c r="Y155">
        <v>2.1019999999999999</v>
      </c>
      <c r="Z155">
        <v>11.582000000000001</v>
      </c>
      <c r="AA155">
        <v>159.51049</v>
      </c>
      <c r="AB155">
        <v>6.5802069999999997</v>
      </c>
      <c r="AC155">
        <v>59.855502999999999</v>
      </c>
      <c r="AD155" s="1">
        <v>396</v>
      </c>
      <c r="AE155">
        <v>3</v>
      </c>
      <c r="AF155">
        <v>287</v>
      </c>
      <c r="AG155">
        <v>69</v>
      </c>
      <c r="AH155">
        <v>14.874965</v>
      </c>
      <c r="AI155">
        <v>43.4</v>
      </c>
      <c r="AJ155">
        <v>0</v>
      </c>
      <c r="AK155">
        <v>2</v>
      </c>
      <c r="AL155">
        <v>93</v>
      </c>
      <c r="AM155" t="s">
        <v>1485</v>
      </c>
      <c r="AN155" t="s">
        <v>1486</v>
      </c>
      <c r="AO155">
        <v>2372.7130000000002</v>
      </c>
      <c r="AR155" t="s">
        <v>160</v>
      </c>
      <c r="AS155" t="s">
        <v>235</v>
      </c>
      <c r="AT155" t="s">
        <v>857</v>
      </c>
      <c r="AU155" t="s">
        <v>709</v>
      </c>
      <c r="AV155" t="s">
        <v>49</v>
      </c>
      <c r="AW155">
        <v>1</v>
      </c>
      <c r="BB155">
        <v>0.95550000000000002</v>
      </c>
      <c r="BC155" t="s">
        <v>69</v>
      </c>
      <c r="BF155" t="s">
        <v>160</v>
      </c>
      <c r="BG155" t="s">
        <v>235</v>
      </c>
      <c r="BH155" t="s">
        <v>1484</v>
      </c>
      <c r="BI155">
        <v>3642</v>
      </c>
      <c r="BJ155">
        <v>1</v>
      </c>
      <c r="BK155" t="s">
        <v>857</v>
      </c>
      <c r="BL155" t="s">
        <v>757</v>
      </c>
      <c r="BM155">
        <v>0.95550000000000002</v>
      </c>
      <c r="BN155" t="s">
        <v>69</v>
      </c>
      <c r="BO155" t="s">
        <v>761</v>
      </c>
      <c r="BP155">
        <v>2372.7130000000002</v>
      </c>
      <c r="BQ155" t="s">
        <v>69</v>
      </c>
    </row>
    <row r="156" spans="1:69" ht="16.5">
      <c r="A156" s="126" t="str">
        <f t="shared" si="54"/>
        <v>삼환교통</v>
      </c>
      <c r="B156" s="127" t="str">
        <f t="shared" si="55"/>
        <v>오이섭</v>
      </c>
      <c r="C156" s="128" t="str">
        <f t="shared" si="56"/>
        <v>B</v>
      </c>
      <c r="D156" s="129">
        <f t="shared" si="57"/>
        <v>0.90700000000000003</v>
      </c>
      <c r="E156" s="130">
        <f t="shared" si="58"/>
        <v>7389</v>
      </c>
      <c r="F156" s="131" t="str">
        <f t="shared" si="59"/>
        <v>62</v>
      </c>
      <c r="G156" s="132" t="str">
        <f t="shared" si="60"/>
        <v>72아1131</v>
      </c>
      <c r="H156" s="133">
        <f t="shared" si="61"/>
        <v>1</v>
      </c>
      <c r="I156" s="134">
        <f t="shared" si="62"/>
        <v>2075.6819999999998</v>
      </c>
      <c r="J156" s="135">
        <f t="shared" si="63"/>
        <v>1.9041421390075312E-2</v>
      </c>
      <c r="K156" s="135">
        <f t="shared" si="64"/>
        <v>0.39204206178024958</v>
      </c>
      <c r="L156" s="135">
        <f t="shared" si="65"/>
        <v>0.13393188359295885</v>
      </c>
      <c r="M156" s="136">
        <f t="shared" si="66"/>
        <v>9.3829999999999991</v>
      </c>
      <c r="N156" s="137">
        <f t="shared" si="67"/>
        <v>0</v>
      </c>
      <c r="O156" s="137">
        <f t="shared" si="68"/>
        <v>8.6718485779613648</v>
      </c>
      <c r="P156" s="272">
        <f t="shared" si="69"/>
        <v>28</v>
      </c>
      <c r="Q156" s="273">
        <f t="shared" si="70"/>
        <v>0</v>
      </c>
      <c r="R156" s="273">
        <f t="shared" si="71"/>
        <v>180</v>
      </c>
      <c r="T156">
        <v>514</v>
      </c>
      <c r="U156">
        <v>7389</v>
      </c>
      <c r="V156" t="s">
        <v>1487</v>
      </c>
      <c r="W156">
        <v>2075.6819999999998</v>
      </c>
      <c r="X156">
        <v>994.93799999999999</v>
      </c>
      <c r="Y156">
        <v>2.0859999999999999</v>
      </c>
      <c r="Z156">
        <v>9.3829999999999991</v>
      </c>
      <c r="AA156">
        <v>154.86496199999999</v>
      </c>
      <c r="AB156">
        <v>2.9488490000000001</v>
      </c>
      <c r="AC156">
        <v>60.713579000000003</v>
      </c>
      <c r="AD156" s="1">
        <v>278</v>
      </c>
      <c r="AE156">
        <v>0</v>
      </c>
      <c r="AF156">
        <v>180</v>
      </c>
      <c r="AG156">
        <v>65</v>
      </c>
      <c r="AH156">
        <v>13.403173000000001</v>
      </c>
      <c r="AI156">
        <v>0</v>
      </c>
      <c r="AJ156">
        <v>0</v>
      </c>
      <c r="AK156">
        <v>28</v>
      </c>
      <c r="AL156">
        <v>8785</v>
      </c>
      <c r="AM156" t="s">
        <v>1488</v>
      </c>
      <c r="AN156" t="s">
        <v>1489</v>
      </c>
      <c r="AO156">
        <v>2075.6819999999998</v>
      </c>
      <c r="AR156" t="s">
        <v>160</v>
      </c>
      <c r="AS156" t="s">
        <v>238</v>
      </c>
      <c r="AT156" t="s">
        <v>973</v>
      </c>
      <c r="AU156" t="s">
        <v>709</v>
      </c>
      <c r="AV156" t="s">
        <v>49</v>
      </c>
      <c r="AW156">
        <v>1</v>
      </c>
      <c r="BB156">
        <v>0.90700000000000003</v>
      </c>
      <c r="BC156" t="s">
        <v>71</v>
      </c>
      <c r="BF156" t="s">
        <v>160</v>
      </c>
      <c r="BG156" t="s">
        <v>238</v>
      </c>
      <c r="BH156" t="s">
        <v>1487</v>
      </c>
      <c r="BI156">
        <v>7389</v>
      </c>
      <c r="BJ156">
        <v>1</v>
      </c>
      <c r="BK156" t="s">
        <v>973</v>
      </c>
      <c r="BL156" t="s">
        <v>757</v>
      </c>
      <c r="BM156">
        <v>0.90700000000000003</v>
      </c>
      <c r="BN156" t="s">
        <v>71</v>
      </c>
      <c r="BO156" t="s">
        <v>758</v>
      </c>
      <c r="BP156">
        <v>2075.6819999999998</v>
      </c>
      <c r="BQ156" t="s">
        <v>71</v>
      </c>
    </row>
    <row r="157" spans="1:69" ht="16.5">
      <c r="A157" s="126" t="str">
        <f t="shared" si="54"/>
        <v>삼환교통</v>
      </c>
      <c r="B157" s="127" t="str">
        <f t="shared" si="55"/>
        <v>오창길</v>
      </c>
      <c r="C157" s="128" t="str">
        <f t="shared" si="56"/>
        <v>B</v>
      </c>
      <c r="D157" s="129">
        <f t="shared" si="57"/>
        <v>0.94320000000000004</v>
      </c>
      <c r="E157" s="130">
        <f t="shared" si="58"/>
        <v>7674</v>
      </c>
      <c r="F157" s="131" t="str">
        <f t="shared" si="59"/>
        <v>14</v>
      </c>
      <c r="G157" s="132" t="str">
        <f t="shared" si="60"/>
        <v>70바3143</v>
      </c>
      <c r="H157" s="133">
        <f t="shared" si="61"/>
        <v>1</v>
      </c>
      <c r="I157" s="134">
        <f t="shared" si="62"/>
        <v>2151.424</v>
      </c>
      <c r="J157" s="135">
        <f t="shared" si="63"/>
        <v>3.2827878991777977E-2</v>
      </c>
      <c r="K157" s="135">
        <f t="shared" si="64"/>
        <v>0.35736439105244516</v>
      </c>
      <c r="L157" s="135">
        <f t="shared" si="65"/>
        <v>0.25750386720609236</v>
      </c>
      <c r="M157" s="136">
        <f t="shared" si="66"/>
        <v>12.074</v>
      </c>
      <c r="N157" s="137">
        <f t="shared" si="67"/>
        <v>0.32536589719181341</v>
      </c>
      <c r="O157" s="137">
        <f t="shared" si="68"/>
        <v>4.8340076154212284</v>
      </c>
      <c r="P157" s="272">
        <f t="shared" si="69"/>
        <v>32</v>
      </c>
      <c r="Q157" s="273">
        <f t="shared" si="70"/>
        <v>7</v>
      </c>
      <c r="R157" s="273">
        <f t="shared" si="71"/>
        <v>104</v>
      </c>
      <c r="T157">
        <v>514</v>
      </c>
      <c r="U157">
        <v>7674</v>
      </c>
      <c r="V157" t="s">
        <v>1490</v>
      </c>
      <c r="W157">
        <v>2151.424</v>
      </c>
      <c r="X157">
        <v>1200.605</v>
      </c>
      <c r="Y157">
        <v>1.792</v>
      </c>
      <c r="Z157">
        <v>12.074</v>
      </c>
      <c r="AA157">
        <v>151.851632</v>
      </c>
      <c r="AB157">
        <v>4.9849670000000001</v>
      </c>
      <c r="AC157">
        <v>54.266365999999998</v>
      </c>
      <c r="AD157" s="1">
        <v>554</v>
      </c>
      <c r="AE157">
        <v>7</v>
      </c>
      <c r="AF157">
        <v>104</v>
      </c>
      <c r="AG157">
        <v>74</v>
      </c>
      <c r="AH157">
        <v>14.167934000000001</v>
      </c>
      <c r="AI157">
        <v>358.2</v>
      </c>
      <c r="AJ157">
        <v>0</v>
      </c>
      <c r="AK157">
        <v>32</v>
      </c>
      <c r="AL157">
        <v>13786</v>
      </c>
      <c r="AM157" t="s">
        <v>1491</v>
      </c>
      <c r="AN157" t="s">
        <v>1492</v>
      </c>
      <c r="AO157">
        <v>2151.424</v>
      </c>
      <c r="AR157" t="s">
        <v>160</v>
      </c>
      <c r="AS157" t="s">
        <v>234</v>
      </c>
      <c r="AT157" t="s">
        <v>794</v>
      </c>
      <c r="AU157" t="s">
        <v>788</v>
      </c>
      <c r="AV157" t="s">
        <v>49</v>
      </c>
      <c r="AW157">
        <v>1</v>
      </c>
      <c r="BB157">
        <v>0.94320000000000004</v>
      </c>
      <c r="BC157" t="s">
        <v>71</v>
      </c>
      <c r="BF157" t="s">
        <v>160</v>
      </c>
      <c r="BG157" t="s">
        <v>234</v>
      </c>
      <c r="BH157" t="s">
        <v>1490</v>
      </c>
      <c r="BI157">
        <v>7674</v>
      </c>
      <c r="BJ157">
        <v>1</v>
      </c>
      <c r="BK157" t="s">
        <v>794</v>
      </c>
      <c r="BL157" t="s">
        <v>757</v>
      </c>
      <c r="BM157">
        <v>0.94320000000000004</v>
      </c>
      <c r="BN157" t="s">
        <v>71</v>
      </c>
      <c r="BO157" t="s">
        <v>758</v>
      </c>
      <c r="BP157">
        <v>2151.424</v>
      </c>
      <c r="BQ157" t="s">
        <v>71</v>
      </c>
    </row>
    <row r="158" spans="1:69" ht="16.5">
      <c r="A158" s="126" t="str">
        <f t="shared" si="54"/>
        <v>삼환교통</v>
      </c>
      <c r="B158" s="127" t="str">
        <f t="shared" si="55"/>
        <v>우문식</v>
      </c>
      <c r="C158" s="128" t="str">
        <f t="shared" si="56"/>
        <v>S</v>
      </c>
      <c r="D158" s="129">
        <f t="shared" si="57"/>
        <v>1.0894999999999999</v>
      </c>
      <c r="E158" s="130">
        <f t="shared" si="58"/>
        <v>9297</v>
      </c>
      <c r="F158" s="131" t="str">
        <f t="shared" si="59"/>
        <v>79</v>
      </c>
      <c r="G158" s="132" t="str">
        <f t="shared" si="60"/>
        <v>70바3167</v>
      </c>
      <c r="H158" s="133">
        <f t="shared" si="61"/>
        <v>1</v>
      </c>
      <c r="I158" s="134">
        <f t="shared" si="62"/>
        <v>2414.4870000000001</v>
      </c>
      <c r="J158" s="135">
        <f t="shared" si="63"/>
        <v>3.2050252860355552E-2</v>
      </c>
      <c r="K158" s="135">
        <f t="shared" si="64"/>
        <v>0.33465829842274047</v>
      </c>
      <c r="L158" s="135">
        <f t="shared" si="65"/>
        <v>0.21288165974801271</v>
      </c>
      <c r="M158" s="136">
        <f t="shared" si="66"/>
        <v>9.5269999999999992</v>
      </c>
      <c r="N158" s="137">
        <f t="shared" si="67"/>
        <v>0.33133332256500037</v>
      </c>
      <c r="O158" s="137">
        <f t="shared" si="68"/>
        <v>27.459249107574404</v>
      </c>
      <c r="P158" s="272">
        <f t="shared" si="69"/>
        <v>17</v>
      </c>
      <c r="Q158" s="273">
        <f t="shared" si="70"/>
        <v>8</v>
      </c>
      <c r="R158" s="273">
        <f t="shared" si="71"/>
        <v>663</v>
      </c>
      <c r="T158">
        <v>514</v>
      </c>
      <c r="U158">
        <v>9297</v>
      </c>
      <c r="V158" t="s">
        <v>1493</v>
      </c>
      <c r="W158">
        <v>2414.4870000000001</v>
      </c>
      <c r="X158">
        <v>1007.148</v>
      </c>
      <c r="Y158">
        <v>2.3969999999999998</v>
      </c>
      <c r="Z158">
        <v>9.5269999999999992</v>
      </c>
      <c r="AA158">
        <v>139.18077400000001</v>
      </c>
      <c r="AB158">
        <v>4.4607789999999996</v>
      </c>
      <c r="AC158">
        <v>46.578001</v>
      </c>
      <c r="AD158" s="1">
        <v>514</v>
      </c>
      <c r="AE158">
        <v>8</v>
      </c>
      <c r="AF158">
        <v>663</v>
      </c>
      <c r="AG158">
        <v>73</v>
      </c>
      <c r="AH158">
        <v>17.347847999999999</v>
      </c>
      <c r="AI158">
        <v>369.7</v>
      </c>
      <c r="AJ158">
        <v>0</v>
      </c>
      <c r="AK158">
        <v>17</v>
      </c>
      <c r="AL158">
        <v>1745</v>
      </c>
      <c r="AM158" t="s">
        <v>1494</v>
      </c>
      <c r="AN158" t="s">
        <v>1495</v>
      </c>
      <c r="AO158">
        <v>2414.4870000000001</v>
      </c>
      <c r="AR158" t="s">
        <v>160</v>
      </c>
      <c r="AS158" t="s">
        <v>239</v>
      </c>
      <c r="AT158" t="s">
        <v>994</v>
      </c>
      <c r="AU158" t="s">
        <v>709</v>
      </c>
      <c r="AV158" t="s">
        <v>49</v>
      </c>
      <c r="AW158">
        <v>1</v>
      </c>
      <c r="BB158">
        <v>1.0894999999999999</v>
      </c>
      <c r="BC158" t="s">
        <v>74</v>
      </c>
      <c r="BF158" t="s">
        <v>160</v>
      </c>
      <c r="BG158" t="s">
        <v>239</v>
      </c>
      <c r="BH158" t="s">
        <v>1493</v>
      </c>
      <c r="BI158">
        <v>9297</v>
      </c>
      <c r="BJ158">
        <v>1</v>
      </c>
      <c r="BK158" t="s">
        <v>994</v>
      </c>
      <c r="BL158" t="s">
        <v>757</v>
      </c>
      <c r="BM158">
        <v>1.0894999999999999</v>
      </c>
      <c r="BN158" t="s">
        <v>74</v>
      </c>
      <c r="BO158" t="s">
        <v>759</v>
      </c>
      <c r="BP158">
        <v>2414.4870000000001</v>
      </c>
      <c r="BQ158" t="s">
        <v>74</v>
      </c>
    </row>
    <row r="159" spans="1:69" ht="16.5">
      <c r="A159" s="126" t="str">
        <f t="shared" si="54"/>
        <v>삼환교통</v>
      </c>
      <c r="B159" s="127" t="str">
        <f t="shared" si="55"/>
        <v>우석</v>
      </c>
      <c r="C159" s="128" t="str">
        <f t="shared" si="56"/>
        <v>B</v>
      </c>
      <c r="D159" s="129">
        <f t="shared" si="57"/>
        <v>0.90529999999999999</v>
      </c>
      <c r="E159" s="130">
        <f t="shared" si="58"/>
        <v>1201</v>
      </c>
      <c r="F159" s="131" t="str">
        <f t="shared" si="59"/>
        <v>58</v>
      </c>
      <c r="G159" s="132" t="str">
        <f t="shared" si="60"/>
        <v>72아1194</v>
      </c>
      <c r="H159" s="133">
        <f t="shared" si="61"/>
        <v>19</v>
      </c>
      <c r="I159" s="134">
        <f t="shared" si="62"/>
        <v>4927.0569999999998</v>
      </c>
      <c r="J159" s="135">
        <f t="shared" si="63"/>
        <v>4.1696656728329125E-2</v>
      </c>
      <c r="K159" s="135">
        <f t="shared" si="64"/>
        <v>0.35336973321138443</v>
      </c>
      <c r="L159" s="135">
        <f t="shared" si="65"/>
        <v>0.23644946668975009</v>
      </c>
      <c r="M159" s="136">
        <f t="shared" si="66"/>
        <v>10.446</v>
      </c>
      <c r="N159" s="137">
        <f t="shared" si="67"/>
        <v>0.12177654936811164</v>
      </c>
      <c r="O159" s="137">
        <f t="shared" si="68"/>
        <v>8.7273193713813342</v>
      </c>
      <c r="P159" s="272">
        <f t="shared" si="69"/>
        <v>38</v>
      </c>
      <c r="Q159" s="273">
        <f t="shared" si="70"/>
        <v>6</v>
      </c>
      <c r="R159" s="273">
        <f t="shared" si="71"/>
        <v>430</v>
      </c>
      <c r="T159">
        <v>514</v>
      </c>
      <c r="U159">
        <v>1201</v>
      </c>
      <c r="V159" t="s">
        <v>1496</v>
      </c>
      <c r="W159">
        <v>4927.0569999999998</v>
      </c>
      <c r="X159">
        <v>1899.8320000000001</v>
      </c>
      <c r="Y159">
        <v>2.593</v>
      </c>
      <c r="Z159">
        <v>10.446</v>
      </c>
      <c r="AA159">
        <v>332.54488700000002</v>
      </c>
      <c r="AB159">
        <v>13.866009999999999</v>
      </c>
      <c r="AC159">
        <v>117.511298</v>
      </c>
      <c r="AD159" s="1">
        <v>1165</v>
      </c>
      <c r="AE159">
        <v>6</v>
      </c>
      <c r="AF159">
        <v>430</v>
      </c>
      <c r="AG159">
        <v>74</v>
      </c>
      <c r="AH159">
        <v>14.816216000000001</v>
      </c>
      <c r="AI159">
        <v>2436</v>
      </c>
      <c r="AJ159">
        <v>0</v>
      </c>
      <c r="AK159">
        <v>38</v>
      </c>
      <c r="AL159">
        <v>18238</v>
      </c>
      <c r="AM159" t="s">
        <v>1378</v>
      </c>
      <c r="AN159" t="s">
        <v>1497</v>
      </c>
      <c r="AO159">
        <v>1491.8920000000001</v>
      </c>
      <c r="AR159" t="s">
        <v>160</v>
      </c>
      <c r="AS159" t="s">
        <v>237</v>
      </c>
      <c r="AT159" t="s">
        <v>914</v>
      </c>
      <c r="AU159" t="s">
        <v>776</v>
      </c>
      <c r="AV159" t="s">
        <v>49</v>
      </c>
      <c r="AW159">
        <v>19</v>
      </c>
      <c r="BB159">
        <v>0.90529999999999999</v>
      </c>
      <c r="BC159" t="s">
        <v>71</v>
      </c>
      <c r="BF159" t="s">
        <v>160</v>
      </c>
      <c r="BG159" t="s">
        <v>237</v>
      </c>
      <c r="BH159" t="s">
        <v>1496</v>
      </c>
      <c r="BI159">
        <v>1201</v>
      </c>
      <c r="BJ159">
        <v>19</v>
      </c>
      <c r="BK159" t="s">
        <v>914</v>
      </c>
      <c r="BL159" t="s">
        <v>827</v>
      </c>
      <c r="BM159">
        <v>0.90529999999999999</v>
      </c>
      <c r="BN159" t="s">
        <v>71</v>
      </c>
      <c r="BO159" t="s">
        <v>758</v>
      </c>
      <c r="BP159">
        <v>4927.0569999999998</v>
      </c>
      <c r="BQ159" t="s">
        <v>71</v>
      </c>
    </row>
    <row r="160" spans="1:69" ht="16.5">
      <c r="A160" s="126" t="str">
        <f t="shared" si="54"/>
        <v>삼환교통</v>
      </c>
      <c r="B160" s="127" t="str">
        <f t="shared" si="55"/>
        <v>우영훈</v>
      </c>
      <c r="C160" s="128" t="str">
        <f t="shared" si="56"/>
        <v>D</v>
      </c>
      <c r="D160" s="129">
        <f t="shared" si="57"/>
        <v>0.80640000000000001</v>
      </c>
      <c r="E160" s="130">
        <f t="shared" si="58"/>
        <v>5600</v>
      </c>
      <c r="F160" s="131" t="str">
        <f t="shared" si="59"/>
        <v>23</v>
      </c>
      <c r="G160" s="132" t="str">
        <f t="shared" si="60"/>
        <v>70바3114</v>
      </c>
      <c r="H160" s="133">
        <f t="shared" si="61"/>
        <v>2</v>
      </c>
      <c r="I160" s="134">
        <f t="shared" si="62"/>
        <v>3734.6709999999998</v>
      </c>
      <c r="J160" s="135">
        <f t="shared" si="63"/>
        <v>5.3521304582351013E-2</v>
      </c>
      <c r="K160" s="135">
        <f t="shared" si="64"/>
        <v>0.38638284272284923</v>
      </c>
      <c r="L160" s="135">
        <f t="shared" si="65"/>
        <v>0.14298448243499898</v>
      </c>
      <c r="M160" s="136">
        <f t="shared" si="66"/>
        <v>12.268000000000001</v>
      </c>
      <c r="N160" s="137">
        <f t="shared" si="67"/>
        <v>0.10710448122471833</v>
      </c>
      <c r="O160" s="137">
        <f t="shared" si="68"/>
        <v>36.549404217935127</v>
      </c>
      <c r="P160" s="272">
        <f t="shared" si="69"/>
        <v>83</v>
      </c>
      <c r="Q160" s="273">
        <f t="shared" si="70"/>
        <v>4</v>
      </c>
      <c r="R160" s="273">
        <f t="shared" si="71"/>
        <v>1365</v>
      </c>
      <c r="T160">
        <v>514</v>
      </c>
      <c r="U160">
        <v>5600</v>
      </c>
      <c r="V160" t="s">
        <v>1498</v>
      </c>
      <c r="W160">
        <v>3734.6709999999998</v>
      </c>
      <c r="X160">
        <v>2326.8560000000002</v>
      </c>
      <c r="Y160">
        <v>1.605</v>
      </c>
      <c r="Z160">
        <v>12.268000000000001</v>
      </c>
      <c r="AA160">
        <v>272.95883600000002</v>
      </c>
      <c r="AB160">
        <v>14.609113000000001</v>
      </c>
      <c r="AC160">
        <v>105.466611</v>
      </c>
      <c r="AD160" s="1">
        <v>534</v>
      </c>
      <c r="AE160">
        <v>4</v>
      </c>
      <c r="AF160">
        <v>1365</v>
      </c>
      <c r="AG160">
        <v>78</v>
      </c>
      <c r="AH160">
        <v>13.682176</v>
      </c>
      <c r="AI160">
        <v>1144.4000000000001</v>
      </c>
      <c r="AJ160">
        <v>0</v>
      </c>
      <c r="AK160">
        <v>83</v>
      </c>
      <c r="AL160">
        <v>27988</v>
      </c>
      <c r="AM160" t="s">
        <v>1499</v>
      </c>
      <c r="AN160" t="s">
        <v>1500</v>
      </c>
      <c r="AO160">
        <v>3578.4140000000002</v>
      </c>
      <c r="AR160" t="s">
        <v>160</v>
      </c>
      <c r="AS160" t="s">
        <v>235</v>
      </c>
      <c r="AT160" t="s">
        <v>829</v>
      </c>
      <c r="AU160" t="s">
        <v>709</v>
      </c>
      <c r="AV160" t="s">
        <v>49</v>
      </c>
      <c r="AW160">
        <v>2</v>
      </c>
      <c r="BB160">
        <v>0.80640000000000001</v>
      </c>
      <c r="BC160" t="s">
        <v>70</v>
      </c>
      <c r="BF160" t="s">
        <v>160</v>
      </c>
      <c r="BG160" t="s">
        <v>235</v>
      </c>
      <c r="BH160" t="s">
        <v>1498</v>
      </c>
      <c r="BI160">
        <v>5600</v>
      </c>
      <c r="BJ160">
        <v>2</v>
      </c>
      <c r="BK160" t="s">
        <v>829</v>
      </c>
      <c r="BL160" t="s">
        <v>831</v>
      </c>
      <c r="BM160">
        <v>0.80640000000000001</v>
      </c>
      <c r="BN160" t="s">
        <v>70</v>
      </c>
      <c r="BO160" t="s">
        <v>762</v>
      </c>
      <c r="BP160">
        <v>3734.6709999999998</v>
      </c>
      <c r="BQ160" t="s">
        <v>70</v>
      </c>
    </row>
    <row r="161" spans="1:69" ht="16.5">
      <c r="A161" s="126" t="str">
        <f t="shared" si="54"/>
        <v>삼환교통</v>
      </c>
      <c r="B161" s="127" t="str">
        <f t="shared" si="55"/>
        <v>우진국</v>
      </c>
      <c r="C161" s="128" t="str">
        <f t="shared" si="56"/>
        <v>B</v>
      </c>
      <c r="D161" s="129">
        <f t="shared" si="57"/>
        <v>0.90210000000000001</v>
      </c>
      <c r="E161" s="130">
        <f t="shared" si="58"/>
        <v>2451</v>
      </c>
      <c r="F161" s="131" t="str">
        <f t="shared" si="59"/>
        <v>79</v>
      </c>
      <c r="G161" s="132" t="str">
        <f t="shared" si="60"/>
        <v>70바3103</v>
      </c>
      <c r="H161" s="133">
        <f t="shared" si="61"/>
        <v>10</v>
      </c>
      <c r="I161" s="134">
        <f t="shared" si="62"/>
        <v>2753.625</v>
      </c>
      <c r="J161" s="135">
        <f t="shared" si="63"/>
        <v>3.781027828316437E-2</v>
      </c>
      <c r="K161" s="135">
        <f t="shared" si="64"/>
        <v>0.36804781110581891</v>
      </c>
      <c r="L161" s="135">
        <f t="shared" si="65"/>
        <v>0.13001044078260474</v>
      </c>
      <c r="M161" s="136">
        <f t="shared" si="66"/>
        <v>11.196999999999999</v>
      </c>
      <c r="N161" s="137">
        <f t="shared" si="67"/>
        <v>7.2631531163466337E-2</v>
      </c>
      <c r="O161" s="137">
        <f t="shared" si="68"/>
        <v>18.956829633664714</v>
      </c>
      <c r="P161" s="272">
        <f t="shared" si="69"/>
        <v>40</v>
      </c>
      <c r="Q161" s="273">
        <f t="shared" si="70"/>
        <v>2</v>
      </c>
      <c r="R161" s="273">
        <f t="shared" si="71"/>
        <v>522</v>
      </c>
      <c r="T161">
        <v>514</v>
      </c>
      <c r="U161">
        <v>2451</v>
      </c>
      <c r="V161" t="s">
        <v>1501</v>
      </c>
      <c r="W161">
        <v>2753.625</v>
      </c>
      <c r="X161">
        <v>1377.923</v>
      </c>
      <c r="Y161">
        <v>1.998</v>
      </c>
      <c r="Z161">
        <v>11.196999999999999</v>
      </c>
      <c r="AA161">
        <v>176.93495799999999</v>
      </c>
      <c r="AB161">
        <v>6.6899600000000001</v>
      </c>
      <c r="AC161">
        <v>65.120524000000003</v>
      </c>
      <c r="AD161" s="1">
        <v>358</v>
      </c>
      <c r="AE161">
        <v>2</v>
      </c>
      <c r="AF161">
        <v>522</v>
      </c>
      <c r="AG161">
        <v>78</v>
      </c>
      <c r="AH161">
        <v>15.562922</v>
      </c>
      <c r="AI161">
        <v>1297.8</v>
      </c>
      <c r="AJ161">
        <v>0</v>
      </c>
      <c r="AK161">
        <v>40</v>
      </c>
      <c r="AL161">
        <v>14813</v>
      </c>
      <c r="AM161" t="s">
        <v>1502</v>
      </c>
      <c r="AN161" t="s">
        <v>1503</v>
      </c>
      <c r="AO161">
        <v>645.93299999999999</v>
      </c>
      <c r="AR161" t="s">
        <v>160</v>
      </c>
      <c r="AS161" t="s">
        <v>239</v>
      </c>
      <c r="AT161" t="s">
        <v>982</v>
      </c>
      <c r="AU161" t="s">
        <v>788</v>
      </c>
      <c r="AV161" t="s">
        <v>49</v>
      </c>
      <c r="AW161">
        <v>10</v>
      </c>
      <c r="BB161">
        <v>0.90210000000000001</v>
      </c>
      <c r="BC161" t="s">
        <v>71</v>
      </c>
      <c r="BF161" t="s">
        <v>160</v>
      </c>
      <c r="BG161" t="s">
        <v>239</v>
      </c>
      <c r="BH161" t="s">
        <v>1501</v>
      </c>
      <c r="BI161">
        <v>2451</v>
      </c>
      <c r="BJ161">
        <v>10</v>
      </c>
      <c r="BK161" t="s">
        <v>982</v>
      </c>
      <c r="BL161" t="s">
        <v>984</v>
      </c>
      <c r="BM161">
        <v>0.90210000000000001</v>
      </c>
      <c r="BN161" t="s">
        <v>71</v>
      </c>
      <c r="BO161" t="s">
        <v>758</v>
      </c>
      <c r="BP161">
        <v>2753.625</v>
      </c>
      <c r="BQ161" t="s">
        <v>71</v>
      </c>
    </row>
    <row r="162" spans="1:69" ht="16.5">
      <c r="A162" s="126" t="str">
        <f t="shared" si="54"/>
        <v>삼환교통</v>
      </c>
      <c r="B162" s="127" t="str">
        <f t="shared" si="55"/>
        <v>우창경</v>
      </c>
      <c r="C162" s="128" t="str">
        <f t="shared" si="56"/>
        <v>B</v>
      </c>
      <c r="D162" s="129">
        <f t="shared" si="57"/>
        <v>0.93669999999999998</v>
      </c>
      <c r="E162" s="130">
        <f t="shared" si="58"/>
        <v>2100</v>
      </c>
      <c r="F162" s="131" t="str">
        <f t="shared" si="59"/>
        <v>58</v>
      </c>
      <c r="G162" s="132" t="str">
        <f t="shared" si="60"/>
        <v>72아1195</v>
      </c>
      <c r="H162" s="133">
        <f t="shared" si="61"/>
        <v>3</v>
      </c>
      <c r="I162" s="134">
        <f t="shared" si="62"/>
        <v>2609.5140000000001</v>
      </c>
      <c r="J162" s="135">
        <f t="shared" si="63"/>
        <v>3.3519443675587852E-2</v>
      </c>
      <c r="K162" s="135">
        <f t="shared" si="64"/>
        <v>0.37025150812823804</v>
      </c>
      <c r="L162" s="135">
        <f t="shared" si="65"/>
        <v>0.24563960952115987</v>
      </c>
      <c r="M162" s="136">
        <f t="shared" si="66"/>
        <v>8.8219999999999992</v>
      </c>
      <c r="N162" s="137">
        <f t="shared" si="67"/>
        <v>0</v>
      </c>
      <c r="O162" s="137">
        <f t="shared" si="68"/>
        <v>8.9288656815023781</v>
      </c>
      <c r="P162" s="272">
        <f t="shared" si="69"/>
        <v>14</v>
      </c>
      <c r="Q162" s="273">
        <f t="shared" si="70"/>
        <v>0</v>
      </c>
      <c r="R162" s="273">
        <f t="shared" si="71"/>
        <v>233</v>
      </c>
      <c r="T162">
        <v>514</v>
      </c>
      <c r="U162">
        <v>2100</v>
      </c>
      <c r="V162" t="s">
        <v>1504</v>
      </c>
      <c r="W162">
        <v>2609.5140000000001</v>
      </c>
      <c r="X162">
        <v>961.56700000000001</v>
      </c>
      <c r="Y162">
        <v>2.714</v>
      </c>
      <c r="Z162">
        <v>8.8219999999999992</v>
      </c>
      <c r="AA162">
        <v>178.07106400000001</v>
      </c>
      <c r="AB162">
        <v>5.9688429999999997</v>
      </c>
      <c r="AC162">
        <v>65.931079999999994</v>
      </c>
      <c r="AD162" s="1">
        <v>641</v>
      </c>
      <c r="AE162">
        <v>0</v>
      </c>
      <c r="AF162">
        <v>233</v>
      </c>
      <c r="AG162">
        <v>75</v>
      </c>
      <c r="AH162">
        <v>14.654339999999999</v>
      </c>
      <c r="AI162">
        <v>934.3</v>
      </c>
      <c r="AJ162">
        <v>0</v>
      </c>
      <c r="AK162">
        <v>14</v>
      </c>
      <c r="AL162">
        <v>9876</v>
      </c>
      <c r="AM162" t="s">
        <v>1505</v>
      </c>
      <c r="AN162" t="s">
        <v>1506</v>
      </c>
      <c r="AO162">
        <v>2373.6239999999998</v>
      </c>
      <c r="AR162" t="s">
        <v>160</v>
      </c>
      <c r="AS162" t="s">
        <v>237</v>
      </c>
      <c r="AT162" t="s">
        <v>916</v>
      </c>
      <c r="AU162" t="s">
        <v>776</v>
      </c>
      <c r="AV162" t="s">
        <v>49</v>
      </c>
      <c r="AW162">
        <v>3</v>
      </c>
      <c r="BB162">
        <v>0.93669999999999998</v>
      </c>
      <c r="BC162" t="s">
        <v>71</v>
      </c>
      <c r="BF162" t="s">
        <v>160</v>
      </c>
      <c r="BG162" t="s">
        <v>237</v>
      </c>
      <c r="BH162" t="s">
        <v>1504</v>
      </c>
      <c r="BI162">
        <v>2100</v>
      </c>
      <c r="BJ162">
        <v>3</v>
      </c>
      <c r="BK162" t="s">
        <v>916</v>
      </c>
      <c r="BL162" t="s">
        <v>924</v>
      </c>
      <c r="BM162">
        <v>0.93669999999999998</v>
      </c>
      <c r="BN162" t="s">
        <v>71</v>
      </c>
      <c r="BO162" t="s">
        <v>758</v>
      </c>
      <c r="BP162">
        <v>2609.5140000000001</v>
      </c>
      <c r="BQ162" t="s">
        <v>71</v>
      </c>
    </row>
    <row r="163" spans="1:69" ht="16.5">
      <c r="A163" s="126" t="str">
        <f t="shared" si="54"/>
        <v>삼환교통</v>
      </c>
      <c r="B163" s="127" t="str">
        <f t="shared" si="55"/>
        <v>유광열</v>
      </c>
      <c r="C163" s="128" t="str">
        <f t="shared" si="56"/>
        <v>A</v>
      </c>
      <c r="D163" s="129">
        <f t="shared" si="57"/>
        <v>0.98150000000000004</v>
      </c>
      <c r="E163" s="130">
        <f t="shared" si="58"/>
        <v>8749</v>
      </c>
      <c r="F163" s="131" t="str">
        <f t="shared" si="59"/>
        <v>14</v>
      </c>
      <c r="G163" s="132" t="str">
        <f t="shared" si="60"/>
        <v>70바3175</v>
      </c>
      <c r="H163" s="133">
        <f t="shared" si="61"/>
        <v>1</v>
      </c>
      <c r="I163" s="134">
        <f t="shared" si="62"/>
        <v>2092.9920000000002</v>
      </c>
      <c r="J163" s="135">
        <f t="shared" si="63"/>
        <v>2.3620081322981774E-2</v>
      </c>
      <c r="K163" s="135">
        <f t="shared" si="64"/>
        <v>0.32465579287222351</v>
      </c>
      <c r="L163" s="135">
        <f t="shared" si="65"/>
        <v>0.18108048191297432</v>
      </c>
      <c r="M163" s="136">
        <f t="shared" si="66"/>
        <v>8.4179999999999993</v>
      </c>
      <c r="N163" s="137">
        <f t="shared" si="67"/>
        <v>0.52556340396905477</v>
      </c>
      <c r="O163" s="137">
        <f t="shared" si="68"/>
        <v>6.1634253738189155</v>
      </c>
      <c r="P163" s="272">
        <f t="shared" si="69"/>
        <v>13</v>
      </c>
      <c r="Q163" s="273">
        <f t="shared" si="70"/>
        <v>11</v>
      </c>
      <c r="R163" s="273">
        <f t="shared" si="71"/>
        <v>129</v>
      </c>
      <c r="T163">
        <v>514</v>
      </c>
      <c r="U163">
        <v>8749</v>
      </c>
      <c r="V163" t="s">
        <v>1507</v>
      </c>
      <c r="W163">
        <v>2092.9920000000002</v>
      </c>
      <c r="X163">
        <v>1065.9739999999999</v>
      </c>
      <c r="Y163">
        <v>1.9630000000000001</v>
      </c>
      <c r="Z163">
        <v>8.4179999999999993</v>
      </c>
      <c r="AA163">
        <v>137.063838</v>
      </c>
      <c r="AB163">
        <v>3.2374589999999999</v>
      </c>
      <c r="AC163">
        <v>44.498569000000003</v>
      </c>
      <c r="AD163" s="1">
        <v>379</v>
      </c>
      <c r="AE163">
        <v>11</v>
      </c>
      <c r="AF163">
        <v>129</v>
      </c>
      <c r="AG163">
        <v>63</v>
      </c>
      <c r="AH163">
        <v>15.270198000000001</v>
      </c>
      <c r="AI163">
        <v>12.1</v>
      </c>
      <c r="AJ163">
        <v>0</v>
      </c>
      <c r="AK163">
        <v>13</v>
      </c>
      <c r="AL163">
        <v>2705</v>
      </c>
      <c r="AM163" t="s">
        <v>1508</v>
      </c>
      <c r="AN163" t="s">
        <v>1509</v>
      </c>
      <c r="AO163">
        <v>2092.9920000000002</v>
      </c>
      <c r="AR163" t="s">
        <v>160</v>
      </c>
      <c r="AS163" t="s">
        <v>234</v>
      </c>
      <c r="AT163" t="s">
        <v>806</v>
      </c>
      <c r="AU163" t="s">
        <v>709</v>
      </c>
      <c r="AV163" t="s">
        <v>49</v>
      </c>
      <c r="AW163">
        <v>1</v>
      </c>
      <c r="BB163">
        <v>0.98150000000000004</v>
      </c>
      <c r="BC163" t="s">
        <v>69</v>
      </c>
      <c r="BF163" t="s">
        <v>160</v>
      </c>
      <c r="BG163" t="s">
        <v>234</v>
      </c>
      <c r="BH163" t="s">
        <v>1507</v>
      </c>
      <c r="BI163">
        <v>8749</v>
      </c>
      <c r="BJ163">
        <v>1</v>
      </c>
      <c r="BK163" t="s">
        <v>806</v>
      </c>
      <c r="BL163" t="s">
        <v>757</v>
      </c>
      <c r="BM163">
        <v>0.98150000000000004</v>
      </c>
      <c r="BN163" t="s">
        <v>69</v>
      </c>
      <c r="BO163" t="s">
        <v>761</v>
      </c>
      <c r="BP163">
        <v>2092.9920000000002</v>
      </c>
      <c r="BQ163" t="s">
        <v>69</v>
      </c>
    </row>
    <row r="164" spans="1:69" ht="16.5">
      <c r="A164" s="126" t="str">
        <f t="shared" si="54"/>
        <v>삼환교통</v>
      </c>
      <c r="B164" s="127" t="str">
        <f t="shared" si="55"/>
        <v>유대용</v>
      </c>
      <c r="C164" s="128" t="str">
        <f t="shared" si="56"/>
        <v>B</v>
      </c>
      <c r="D164" s="129">
        <f t="shared" si="57"/>
        <v>0.91830000000000001</v>
      </c>
      <c r="E164" s="130">
        <f t="shared" si="58"/>
        <v>4105</v>
      </c>
      <c r="F164" s="131" t="str">
        <f t="shared" si="59"/>
        <v>23</v>
      </c>
      <c r="G164" s="132" t="str">
        <f t="shared" si="60"/>
        <v>70바3116</v>
      </c>
      <c r="H164" s="133">
        <f t="shared" si="61"/>
        <v>1</v>
      </c>
      <c r="I164" s="134">
        <f t="shared" si="62"/>
        <v>2553.0830000000001</v>
      </c>
      <c r="J164" s="135">
        <f t="shared" si="63"/>
        <v>2.7688975454741641E-2</v>
      </c>
      <c r="K164" s="135">
        <f t="shared" si="64"/>
        <v>0.35714094738468827</v>
      </c>
      <c r="L164" s="135">
        <f t="shared" si="65"/>
        <v>0.22286780335774434</v>
      </c>
      <c r="M164" s="136">
        <f t="shared" si="66"/>
        <v>13.430999999999999</v>
      </c>
      <c r="N164" s="137">
        <f t="shared" si="67"/>
        <v>0</v>
      </c>
      <c r="O164" s="137">
        <f t="shared" si="68"/>
        <v>10.614617699463746</v>
      </c>
      <c r="P164" s="272">
        <f t="shared" si="69"/>
        <v>4</v>
      </c>
      <c r="Q164" s="273">
        <f t="shared" si="70"/>
        <v>0</v>
      </c>
      <c r="R164" s="273">
        <f t="shared" si="71"/>
        <v>271</v>
      </c>
      <c r="T164">
        <v>514</v>
      </c>
      <c r="U164">
        <v>4105</v>
      </c>
      <c r="V164" t="s">
        <v>1510</v>
      </c>
      <c r="W164">
        <v>2553.0830000000001</v>
      </c>
      <c r="X164">
        <v>1544.1759999999999</v>
      </c>
      <c r="Y164">
        <v>1.653</v>
      </c>
      <c r="Z164">
        <v>13.430999999999999</v>
      </c>
      <c r="AA164">
        <v>166.28881799999999</v>
      </c>
      <c r="AB164">
        <v>4.6043669999999999</v>
      </c>
      <c r="AC164">
        <v>59.388545999999998</v>
      </c>
      <c r="AD164" s="1">
        <v>569</v>
      </c>
      <c r="AE164">
        <v>0</v>
      </c>
      <c r="AF164">
        <v>271</v>
      </c>
      <c r="AG164">
        <v>78</v>
      </c>
      <c r="AH164">
        <v>15.353305000000001</v>
      </c>
      <c r="AI164">
        <v>327.9</v>
      </c>
      <c r="AJ164">
        <v>0</v>
      </c>
      <c r="AK164">
        <v>4</v>
      </c>
      <c r="AL164">
        <v>267</v>
      </c>
      <c r="AM164" t="s">
        <v>1511</v>
      </c>
      <c r="AN164" t="s">
        <v>1512</v>
      </c>
      <c r="AO164">
        <v>2553.0830000000001</v>
      </c>
      <c r="AR164" t="s">
        <v>160</v>
      </c>
      <c r="AS164" t="s">
        <v>235</v>
      </c>
      <c r="AT164" t="s">
        <v>831</v>
      </c>
      <c r="AU164" t="s">
        <v>788</v>
      </c>
      <c r="AV164" t="s">
        <v>49</v>
      </c>
      <c r="AW164">
        <v>1</v>
      </c>
      <c r="BB164">
        <v>0.91830000000000001</v>
      </c>
      <c r="BC164" t="s">
        <v>71</v>
      </c>
      <c r="BF164" t="s">
        <v>160</v>
      </c>
      <c r="BG164" t="s">
        <v>235</v>
      </c>
      <c r="BH164" t="s">
        <v>1510</v>
      </c>
      <c r="BI164">
        <v>4105</v>
      </c>
      <c r="BJ164">
        <v>1</v>
      </c>
      <c r="BK164" t="s">
        <v>831</v>
      </c>
      <c r="BL164" t="s">
        <v>757</v>
      </c>
      <c r="BM164">
        <v>0.91830000000000001</v>
      </c>
      <c r="BN164" t="s">
        <v>71</v>
      </c>
      <c r="BO164" t="s">
        <v>758</v>
      </c>
      <c r="BP164">
        <v>2553.0830000000001</v>
      </c>
      <c r="BQ164" t="s">
        <v>71</v>
      </c>
    </row>
    <row r="165" spans="1:69" ht="16.5">
      <c r="A165" s="126" t="str">
        <f t="shared" si="54"/>
        <v>삼환교통</v>
      </c>
      <c r="B165" s="127" t="str">
        <f t="shared" si="55"/>
        <v>유민호</v>
      </c>
      <c r="C165" s="128" t="str">
        <f t="shared" si="56"/>
        <v>C</v>
      </c>
      <c r="D165" s="129">
        <f t="shared" si="57"/>
        <v>0.87790000000000001</v>
      </c>
      <c r="E165" s="130">
        <f t="shared" si="58"/>
        <v>2782</v>
      </c>
      <c r="F165" s="131" t="str">
        <f t="shared" si="59"/>
        <v>23</v>
      </c>
      <c r="G165" s="132" t="str">
        <f t="shared" si="60"/>
        <v>70바3129</v>
      </c>
      <c r="H165" s="133">
        <f t="shared" si="61"/>
        <v>13</v>
      </c>
      <c r="I165" s="134">
        <f t="shared" si="62"/>
        <v>2146.83</v>
      </c>
      <c r="J165" s="135">
        <f t="shared" si="63"/>
        <v>2.339439164838808E-2</v>
      </c>
      <c r="K165" s="135">
        <f t="shared" si="64"/>
        <v>0.41232094248638373</v>
      </c>
      <c r="L165" s="135">
        <f t="shared" si="65"/>
        <v>0.17421034734934765</v>
      </c>
      <c r="M165" s="136">
        <f t="shared" si="66"/>
        <v>10.991</v>
      </c>
      <c r="N165" s="137">
        <f t="shared" si="67"/>
        <v>0.18632122711160176</v>
      </c>
      <c r="O165" s="137">
        <f t="shared" si="68"/>
        <v>6.8473050963513646</v>
      </c>
      <c r="P165" s="272">
        <f t="shared" si="69"/>
        <v>57</v>
      </c>
      <c r="Q165" s="273">
        <f t="shared" si="70"/>
        <v>4</v>
      </c>
      <c r="R165" s="273">
        <f t="shared" si="71"/>
        <v>147</v>
      </c>
      <c r="T165">
        <v>514</v>
      </c>
      <c r="U165">
        <v>2782</v>
      </c>
      <c r="V165" t="s">
        <v>1513</v>
      </c>
      <c r="W165">
        <v>2146.83</v>
      </c>
      <c r="X165">
        <v>1225.2270000000001</v>
      </c>
      <c r="Y165">
        <v>1.752</v>
      </c>
      <c r="Z165">
        <v>10.991</v>
      </c>
      <c r="AA165">
        <v>158.98746399999999</v>
      </c>
      <c r="AB165">
        <v>3.7194150000000001</v>
      </c>
      <c r="AC165">
        <v>65.553860999999998</v>
      </c>
      <c r="AD165" s="1">
        <v>374</v>
      </c>
      <c r="AE165">
        <v>4</v>
      </c>
      <c r="AF165">
        <v>147</v>
      </c>
      <c r="AG165">
        <v>64</v>
      </c>
      <c r="AH165">
        <v>13.50314</v>
      </c>
      <c r="AI165">
        <v>0</v>
      </c>
      <c r="AJ165">
        <v>0</v>
      </c>
      <c r="AK165">
        <v>57</v>
      </c>
      <c r="AL165">
        <v>14666</v>
      </c>
      <c r="AM165" t="s">
        <v>1514</v>
      </c>
      <c r="AN165" t="s">
        <v>1515</v>
      </c>
      <c r="AO165">
        <v>263.45600000000002</v>
      </c>
      <c r="AR165" t="s">
        <v>160</v>
      </c>
      <c r="AS165" t="s">
        <v>235</v>
      </c>
      <c r="AT165" t="s">
        <v>835</v>
      </c>
      <c r="AU165" t="s">
        <v>709</v>
      </c>
      <c r="AV165" t="s">
        <v>49</v>
      </c>
      <c r="AW165">
        <v>13</v>
      </c>
      <c r="BB165">
        <v>0.87790000000000001</v>
      </c>
      <c r="BC165" t="s">
        <v>72</v>
      </c>
      <c r="BF165" t="s">
        <v>160</v>
      </c>
      <c r="BG165" t="s">
        <v>235</v>
      </c>
      <c r="BH165" t="s">
        <v>1513</v>
      </c>
      <c r="BI165">
        <v>2782</v>
      </c>
      <c r="BJ165">
        <v>13</v>
      </c>
      <c r="BK165" t="s">
        <v>835</v>
      </c>
      <c r="BL165" t="s">
        <v>839</v>
      </c>
      <c r="BM165">
        <v>0.87790000000000001</v>
      </c>
      <c r="BN165" t="s">
        <v>72</v>
      </c>
      <c r="BO165" t="s">
        <v>760</v>
      </c>
      <c r="BP165">
        <v>2146.83</v>
      </c>
      <c r="BQ165" t="s">
        <v>72</v>
      </c>
    </row>
    <row r="166" spans="1:69" ht="16.5">
      <c r="A166" s="126" t="str">
        <f t="shared" si="54"/>
        <v>삼환교통</v>
      </c>
      <c r="B166" s="127" t="str">
        <f t="shared" si="55"/>
        <v>유봉모</v>
      </c>
      <c r="C166" s="128" t="str">
        <f t="shared" si="56"/>
        <v>B</v>
      </c>
      <c r="D166" s="129">
        <f t="shared" si="57"/>
        <v>0.93479999999999996</v>
      </c>
      <c r="E166" s="130">
        <f t="shared" si="58"/>
        <v>9727</v>
      </c>
      <c r="F166" s="131" t="str">
        <f t="shared" si="59"/>
        <v>62</v>
      </c>
      <c r="G166" s="132" t="str">
        <f t="shared" si="60"/>
        <v>70바3176</v>
      </c>
      <c r="H166" s="133">
        <f t="shared" si="61"/>
        <v>1</v>
      </c>
      <c r="I166" s="134">
        <f t="shared" si="62"/>
        <v>2037.3309999999999</v>
      </c>
      <c r="J166" s="135">
        <f t="shared" si="63"/>
        <v>1.8853037580118484E-2</v>
      </c>
      <c r="K166" s="135">
        <f t="shared" si="64"/>
        <v>0.37139601000581185</v>
      </c>
      <c r="L166" s="135">
        <f t="shared" si="65"/>
        <v>0.16295830181742682</v>
      </c>
      <c r="M166" s="136">
        <f t="shared" si="66"/>
        <v>8.5180000000000007</v>
      </c>
      <c r="N166" s="137">
        <f t="shared" si="67"/>
        <v>4.9083825848622538E-2</v>
      </c>
      <c r="O166" s="137">
        <f t="shared" si="68"/>
        <v>6.8226517929585331</v>
      </c>
      <c r="P166" s="272">
        <f t="shared" si="69"/>
        <v>13</v>
      </c>
      <c r="Q166" s="273">
        <f t="shared" si="70"/>
        <v>1</v>
      </c>
      <c r="R166" s="273">
        <f t="shared" si="71"/>
        <v>139</v>
      </c>
      <c r="T166">
        <v>514</v>
      </c>
      <c r="U166">
        <v>9727</v>
      </c>
      <c r="V166" t="s">
        <v>1516</v>
      </c>
      <c r="W166">
        <v>2037.3309999999999</v>
      </c>
      <c r="X166">
        <v>947.40099999999995</v>
      </c>
      <c r="Y166">
        <v>2.15</v>
      </c>
      <c r="Z166">
        <v>8.5180000000000007</v>
      </c>
      <c r="AA166">
        <v>150.50412900000001</v>
      </c>
      <c r="AB166">
        <v>2.8374600000000001</v>
      </c>
      <c r="AC166">
        <v>55.896633000000001</v>
      </c>
      <c r="AD166" s="1">
        <v>332</v>
      </c>
      <c r="AE166">
        <v>1</v>
      </c>
      <c r="AF166">
        <v>139</v>
      </c>
      <c r="AG166">
        <v>63</v>
      </c>
      <c r="AH166">
        <v>13.536711</v>
      </c>
      <c r="AI166">
        <v>0</v>
      </c>
      <c r="AJ166">
        <v>0</v>
      </c>
      <c r="AK166">
        <v>13</v>
      </c>
      <c r="AL166">
        <v>870</v>
      </c>
      <c r="AM166" t="s">
        <v>1517</v>
      </c>
      <c r="AN166" t="s">
        <v>1518</v>
      </c>
      <c r="AO166">
        <v>2037.3309999999999</v>
      </c>
      <c r="AR166" t="s">
        <v>160</v>
      </c>
      <c r="AS166" t="s">
        <v>238</v>
      </c>
      <c r="AT166" t="s">
        <v>959</v>
      </c>
      <c r="AU166" t="s">
        <v>709</v>
      </c>
      <c r="AV166" t="s">
        <v>49</v>
      </c>
      <c r="AW166">
        <v>1</v>
      </c>
      <c r="BB166">
        <v>0.93479999999999996</v>
      </c>
      <c r="BC166" t="s">
        <v>71</v>
      </c>
      <c r="BF166" t="s">
        <v>160</v>
      </c>
      <c r="BG166" t="s">
        <v>238</v>
      </c>
      <c r="BH166" t="s">
        <v>1516</v>
      </c>
      <c r="BI166">
        <v>9727</v>
      </c>
      <c r="BJ166">
        <v>1</v>
      </c>
      <c r="BK166" t="s">
        <v>959</v>
      </c>
      <c r="BL166" t="s">
        <v>757</v>
      </c>
      <c r="BM166">
        <v>0.93479999999999996</v>
      </c>
      <c r="BN166" t="s">
        <v>71</v>
      </c>
      <c r="BO166" t="s">
        <v>758</v>
      </c>
      <c r="BP166">
        <v>2037.3309999999999</v>
      </c>
      <c r="BQ166" t="s">
        <v>71</v>
      </c>
    </row>
    <row r="167" spans="1:69" ht="16.5">
      <c r="A167" s="126" t="str">
        <f t="shared" si="54"/>
        <v>삼환교통</v>
      </c>
      <c r="B167" s="127" t="str">
        <f t="shared" si="55"/>
        <v>유상기</v>
      </c>
      <c r="C167" s="128" t="str">
        <f t="shared" si="56"/>
        <v>D</v>
      </c>
      <c r="D167" s="129">
        <f t="shared" si="57"/>
        <v>0.83130000000000004</v>
      </c>
      <c r="E167" s="130">
        <f t="shared" si="58"/>
        <v>3384</v>
      </c>
      <c r="F167" s="131" t="str">
        <f t="shared" si="59"/>
        <v>23</v>
      </c>
      <c r="G167" s="132" t="str">
        <f t="shared" si="60"/>
        <v>72아1011</v>
      </c>
      <c r="H167" s="133">
        <f t="shared" si="61"/>
        <v>2</v>
      </c>
      <c r="I167" s="134">
        <f t="shared" si="62"/>
        <v>2079.9189999999999</v>
      </c>
      <c r="J167" s="135">
        <f t="shared" si="63"/>
        <v>2.8143345292579645E-2</v>
      </c>
      <c r="K167" s="135">
        <f t="shared" si="64"/>
        <v>0.33776561649183445</v>
      </c>
      <c r="L167" s="135">
        <f t="shared" si="65"/>
        <v>7.2118193064249145E-2</v>
      </c>
      <c r="M167" s="136">
        <f t="shared" si="66"/>
        <v>9.3979999999999997</v>
      </c>
      <c r="N167" s="137">
        <f t="shared" si="67"/>
        <v>1.8750730196704777</v>
      </c>
      <c r="O167" s="137">
        <f t="shared" si="68"/>
        <v>2.5962549503129693</v>
      </c>
      <c r="P167" s="272">
        <f t="shared" si="69"/>
        <v>2</v>
      </c>
      <c r="Q167" s="273">
        <f t="shared" si="70"/>
        <v>39</v>
      </c>
      <c r="R167" s="273">
        <f t="shared" si="71"/>
        <v>54</v>
      </c>
      <c r="T167">
        <v>514</v>
      </c>
      <c r="U167">
        <v>3384</v>
      </c>
      <c r="V167" t="s">
        <v>1519</v>
      </c>
      <c r="W167">
        <v>2079.9189999999999</v>
      </c>
      <c r="X167">
        <v>1146.289</v>
      </c>
      <c r="Y167">
        <v>1.8140000000000001</v>
      </c>
      <c r="Z167">
        <v>9.3979999999999997</v>
      </c>
      <c r="AA167">
        <v>142.21632</v>
      </c>
      <c r="AB167">
        <v>4.0024430000000004</v>
      </c>
      <c r="AC167">
        <v>48.035783000000002</v>
      </c>
      <c r="AD167" s="1">
        <v>150</v>
      </c>
      <c r="AE167">
        <v>39</v>
      </c>
      <c r="AF167">
        <v>54</v>
      </c>
      <c r="AG167">
        <v>65</v>
      </c>
      <c r="AH167">
        <v>14.625037000000001</v>
      </c>
      <c r="AI167">
        <v>7</v>
      </c>
      <c r="AJ167">
        <v>0</v>
      </c>
      <c r="AK167">
        <v>2</v>
      </c>
      <c r="AL167">
        <v>1428</v>
      </c>
      <c r="AM167" t="s">
        <v>1520</v>
      </c>
      <c r="AN167" t="s">
        <v>1521</v>
      </c>
      <c r="AO167">
        <v>1946.9590000000001</v>
      </c>
      <c r="AR167" t="s">
        <v>160</v>
      </c>
      <c r="AS167" t="s">
        <v>235</v>
      </c>
      <c r="AT167" t="s">
        <v>863</v>
      </c>
      <c r="AU167" t="s">
        <v>709</v>
      </c>
      <c r="AV167" t="s">
        <v>49</v>
      </c>
      <c r="AW167">
        <v>2</v>
      </c>
      <c r="BB167">
        <v>0.83130000000000004</v>
      </c>
      <c r="BC167" t="s">
        <v>70</v>
      </c>
      <c r="BF167" t="s">
        <v>160</v>
      </c>
      <c r="BG167" t="s">
        <v>235</v>
      </c>
      <c r="BH167" t="s">
        <v>1519</v>
      </c>
      <c r="BI167">
        <v>3384</v>
      </c>
      <c r="BJ167">
        <v>2</v>
      </c>
      <c r="BK167" t="s">
        <v>863</v>
      </c>
      <c r="BL167" t="s">
        <v>845</v>
      </c>
      <c r="BM167">
        <v>0.83130000000000004</v>
      </c>
      <c r="BN167" t="s">
        <v>70</v>
      </c>
      <c r="BO167" t="s">
        <v>762</v>
      </c>
      <c r="BP167">
        <v>2079.9189999999999</v>
      </c>
      <c r="BQ167" t="s">
        <v>70</v>
      </c>
    </row>
    <row r="168" spans="1:69" ht="16.5">
      <c r="A168" s="126" t="str">
        <f t="shared" si="54"/>
        <v>삼환교통</v>
      </c>
      <c r="B168" s="127" t="str">
        <f t="shared" si="55"/>
        <v>유수훈</v>
      </c>
      <c r="C168" s="128" t="str">
        <f t="shared" si="56"/>
        <v>C</v>
      </c>
      <c r="D168" s="129">
        <f t="shared" si="57"/>
        <v>0.87</v>
      </c>
      <c r="E168" s="130">
        <f t="shared" si="58"/>
        <v>5387</v>
      </c>
      <c r="F168" s="131" t="str">
        <f t="shared" si="59"/>
        <v>58</v>
      </c>
      <c r="G168" s="132" t="str">
        <f t="shared" si="60"/>
        <v>72아1201</v>
      </c>
      <c r="H168" s="133">
        <f t="shared" si="61"/>
        <v>1</v>
      </c>
      <c r="I168" s="134">
        <f t="shared" si="62"/>
        <v>2066.558</v>
      </c>
      <c r="J168" s="135">
        <f t="shared" si="63"/>
        <v>2.6786659478850249E-2</v>
      </c>
      <c r="K168" s="135">
        <f t="shared" si="64"/>
        <v>0.40076310193087994</v>
      </c>
      <c r="L168" s="135">
        <f t="shared" si="65"/>
        <v>0.26469133699610659</v>
      </c>
      <c r="M168" s="136">
        <f t="shared" si="66"/>
        <v>11.285</v>
      </c>
      <c r="N168" s="137">
        <f t="shared" si="67"/>
        <v>9.6779282265486863E-2</v>
      </c>
      <c r="O168" s="137">
        <f t="shared" si="68"/>
        <v>16.404088344000023</v>
      </c>
      <c r="P168" s="272">
        <f t="shared" si="69"/>
        <v>21</v>
      </c>
      <c r="Q168" s="273">
        <f t="shared" si="70"/>
        <v>2</v>
      </c>
      <c r="R168" s="273">
        <f t="shared" si="71"/>
        <v>339</v>
      </c>
      <c r="T168">
        <v>514</v>
      </c>
      <c r="U168">
        <v>5387</v>
      </c>
      <c r="V168" t="s">
        <v>1522</v>
      </c>
      <c r="W168">
        <v>2066.558</v>
      </c>
      <c r="X168">
        <v>818.98599999999999</v>
      </c>
      <c r="Y168">
        <v>2.5230000000000001</v>
      </c>
      <c r="Z168">
        <v>11.285</v>
      </c>
      <c r="AA168">
        <v>143.17746500000001</v>
      </c>
      <c r="AB168">
        <v>3.8352460000000002</v>
      </c>
      <c r="AC168">
        <v>57.380245000000002</v>
      </c>
      <c r="AD168" s="1">
        <v>547</v>
      </c>
      <c r="AE168">
        <v>2</v>
      </c>
      <c r="AF168">
        <v>339</v>
      </c>
      <c r="AG168">
        <v>70</v>
      </c>
      <c r="AH168">
        <v>14.433541999999999</v>
      </c>
      <c r="AI168">
        <v>1028.2</v>
      </c>
      <c r="AJ168">
        <v>0</v>
      </c>
      <c r="AK168">
        <v>21</v>
      </c>
      <c r="AL168">
        <v>14226</v>
      </c>
      <c r="AM168" t="s">
        <v>1523</v>
      </c>
      <c r="AN168" t="s">
        <v>1524</v>
      </c>
      <c r="AO168">
        <v>2066.558</v>
      </c>
      <c r="AR168" t="s">
        <v>160</v>
      </c>
      <c r="AS168" t="s">
        <v>237</v>
      </c>
      <c r="AT168" t="s">
        <v>928</v>
      </c>
      <c r="AU168" t="s">
        <v>776</v>
      </c>
      <c r="AV168" t="s">
        <v>49</v>
      </c>
      <c r="AW168">
        <v>1</v>
      </c>
      <c r="BB168">
        <v>0.87</v>
      </c>
      <c r="BC168" t="s">
        <v>72</v>
      </c>
      <c r="BF168" t="s">
        <v>160</v>
      </c>
      <c r="BG168" t="s">
        <v>237</v>
      </c>
      <c r="BH168" t="s">
        <v>1522</v>
      </c>
      <c r="BI168">
        <v>5387</v>
      </c>
      <c r="BJ168">
        <v>1</v>
      </c>
      <c r="BK168" t="s">
        <v>928</v>
      </c>
      <c r="BL168" t="s">
        <v>757</v>
      </c>
      <c r="BM168">
        <v>0.87</v>
      </c>
      <c r="BN168" t="s">
        <v>72</v>
      </c>
      <c r="BO168" t="s">
        <v>760</v>
      </c>
      <c r="BP168">
        <v>2066.558</v>
      </c>
      <c r="BQ168" t="s">
        <v>72</v>
      </c>
    </row>
    <row r="169" spans="1:69" ht="16.5">
      <c r="A169" s="126" t="str">
        <f t="shared" si="54"/>
        <v>삼환교통</v>
      </c>
      <c r="B169" s="127" t="str">
        <f t="shared" si="55"/>
        <v>유원하</v>
      </c>
      <c r="C169" s="128" t="str">
        <f t="shared" si="56"/>
        <v>A</v>
      </c>
      <c r="D169" s="129">
        <f t="shared" si="57"/>
        <v>0.98250000000000004</v>
      </c>
      <c r="E169" s="130">
        <f t="shared" si="58"/>
        <v>8721</v>
      </c>
      <c r="F169" s="131" t="str">
        <f t="shared" si="59"/>
        <v>4</v>
      </c>
      <c r="G169" s="132" t="str">
        <f t="shared" si="60"/>
        <v>72아1220</v>
      </c>
      <c r="H169" s="133">
        <f t="shared" si="61"/>
        <v>2</v>
      </c>
      <c r="I169" s="134">
        <f t="shared" si="62"/>
        <v>2516.2759999999998</v>
      </c>
      <c r="J169" s="135">
        <f t="shared" si="63"/>
        <v>3.7319681464566094E-2</v>
      </c>
      <c r="K169" s="135">
        <f t="shared" si="64"/>
        <v>0.29012545421655278</v>
      </c>
      <c r="L169" s="135">
        <f t="shared" si="65"/>
        <v>0.21857697645250362</v>
      </c>
      <c r="M169" s="136">
        <f t="shared" si="66"/>
        <v>7.2149999999999999</v>
      </c>
      <c r="N169" s="137">
        <f t="shared" si="67"/>
        <v>0.2384476106754585</v>
      </c>
      <c r="O169" s="137">
        <f t="shared" si="68"/>
        <v>5.6035188508732752</v>
      </c>
      <c r="P169" s="272">
        <f t="shared" si="69"/>
        <v>6</v>
      </c>
      <c r="Q169" s="273">
        <f t="shared" si="70"/>
        <v>6</v>
      </c>
      <c r="R169" s="273">
        <f t="shared" si="71"/>
        <v>141</v>
      </c>
      <c r="T169">
        <v>514</v>
      </c>
      <c r="U169">
        <v>8721</v>
      </c>
      <c r="V169" t="s">
        <v>1525</v>
      </c>
      <c r="W169">
        <v>2516.2759999999998</v>
      </c>
      <c r="X169">
        <v>885.98900000000003</v>
      </c>
      <c r="Y169">
        <v>2.84</v>
      </c>
      <c r="Z169">
        <v>7.2149999999999999</v>
      </c>
      <c r="AA169">
        <v>161.00965400000001</v>
      </c>
      <c r="AB169">
        <v>6.0088290000000004</v>
      </c>
      <c r="AC169">
        <v>46.712999000000003</v>
      </c>
      <c r="AD169" s="1">
        <v>550</v>
      </c>
      <c r="AE169">
        <v>6</v>
      </c>
      <c r="AF169">
        <v>141</v>
      </c>
      <c r="AG169">
        <v>64</v>
      </c>
      <c r="AH169">
        <v>15.628106000000001</v>
      </c>
      <c r="AI169">
        <v>16.7</v>
      </c>
      <c r="AJ169">
        <v>0</v>
      </c>
      <c r="AK169">
        <v>6</v>
      </c>
      <c r="AL169">
        <v>318</v>
      </c>
      <c r="AM169" t="s">
        <v>1526</v>
      </c>
      <c r="AN169" t="s">
        <v>1527</v>
      </c>
      <c r="AO169">
        <v>2324.7150000000001</v>
      </c>
      <c r="AR169" t="s">
        <v>160</v>
      </c>
      <c r="AS169" t="s">
        <v>236</v>
      </c>
      <c r="AT169" t="s">
        <v>887</v>
      </c>
      <c r="AU169" t="s">
        <v>776</v>
      </c>
      <c r="AV169" t="s">
        <v>49</v>
      </c>
      <c r="AW169">
        <v>2</v>
      </c>
      <c r="BB169">
        <v>0.98250000000000004</v>
      </c>
      <c r="BC169" t="s">
        <v>69</v>
      </c>
      <c r="BF169" t="s">
        <v>160</v>
      </c>
      <c r="BG169" t="s">
        <v>236</v>
      </c>
      <c r="BH169" t="s">
        <v>1525</v>
      </c>
      <c r="BI169">
        <v>8721</v>
      </c>
      <c r="BJ169">
        <v>2</v>
      </c>
      <c r="BK169" t="s">
        <v>887</v>
      </c>
      <c r="BL169" t="s">
        <v>1035</v>
      </c>
      <c r="BM169">
        <v>0.98250000000000004</v>
      </c>
      <c r="BN169" t="s">
        <v>69</v>
      </c>
      <c r="BO169" t="s">
        <v>761</v>
      </c>
      <c r="BP169">
        <v>2516.2759999999998</v>
      </c>
      <c r="BQ169" t="s">
        <v>69</v>
      </c>
    </row>
    <row r="170" spans="1:69" ht="16.5">
      <c r="A170" s="126" t="str">
        <f t="shared" si="54"/>
        <v>삼환교통</v>
      </c>
      <c r="B170" s="127" t="str">
        <f t="shared" si="55"/>
        <v>유재덕</v>
      </c>
      <c r="C170" s="128" t="str">
        <f t="shared" si="56"/>
        <v>S</v>
      </c>
      <c r="D170" s="129">
        <f t="shared" si="57"/>
        <v>1.0189999999999999</v>
      </c>
      <c r="E170" s="130">
        <f t="shared" si="58"/>
        <v>3551</v>
      </c>
      <c r="F170" s="131" t="str">
        <f t="shared" si="59"/>
        <v>14</v>
      </c>
      <c r="G170" s="132" t="str">
        <f t="shared" si="60"/>
        <v>70바3146</v>
      </c>
      <c r="H170" s="133">
        <f t="shared" si="61"/>
        <v>1</v>
      </c>
      <c r="I170" s="134">
        <f t="shared" si="62"/>
        <v>1922.64</v>
      </c>
      <c r="J170" s="135">
        <f t="shared" si="63"/>
        <v>2.0391270959446983E-2</v>
      </c>
      <c r="K170" s="135">
        <f t="shared" si="64"/>
        <v>0.3665383900300489</v>
      </c>
      <c r="L170" s="135">
        <f t="shared" si="65"/>
        <v>0.11390587941580327</v>
      </c>
      <c r="M170" s="136">
        <f t="shared" si="66"/>
        <v>9.5549999999999997</v>
      </c>
      <c r="N170" s="137">
        <f t="shared" si="67"/>
        <v>0.62414180501810013</v>
      </c>
      <c r="O170" s="137">
        <f t="shared" si="68"/>
        <v>2.7566263054966087</v>
      </c>
      <c r="P170" s="272">
        <f t="shared" si="69"/>
        <v>20</v>
      </c>
      <c r="Q170" s="273">
        <f t="shared" si="70"/>
        <v>12</v>
      </c>
      <c r="R170" s="273">
        <f t="shared" si="71"/>
        <v>53</v>
      </c>
      <c r="T170">
        <v>514</v>
      </c>
      <c r="U170">
        <v>3551</v>
      </c>
      <c r="V170" t="s">
        <v>1528</v>
      </c>
      <c r="W170">
        <v>1922.64</v>
      </c>
      <c r="X170">
        <v>898.46100000000001</v>
      </c>
      <c r="Y170">
        <v>2.14</v>
      </c>
      <c r="Z170">
        <v>9.5549999999999997</v>
      </c>
      <c r="AA170">
        <v>127.612742</v>
      </c>
      <c r="AB170">
        <v>2.6021860000000001</v>
      </c>
      <c r="AC170">
        <v>46.774968999999999</v>
      </c>
      <c r="AD170" s="1">
        <v>219</v>
      </c>
      <c r="AE170">
        <v>12</v>
      </c>
      <c r="AF170">
        <v>53</v>
      </c>
      <c r="AG170">
        <v>77</v>
      </c>
      <c r="AH170">
        <v>15.066207</v>
      </c>
      <c r="AI170">
        <v>271.10000000000002</v>
      </c>
      <c r="AJ170">
        <v>0</v>
      </c>
      <c r="AK170">
        <v>20</v>
      </c>
      <c r="AL170">
        <v>7231</v>
      </c>
      <c r="AM170" t="s">
        <v>1529</v>
      </c>
      <c r="AN170" t="s">
        <v>1530</v>
      </c>
      <c r="AO170">
        <v>1922.64</v>
      </c>
      <c r="AR170" t="s">
        <v>160</v>
      </c>
      <c r="AS170" t="s">
        <v>234</v>
      </c>
      <c r="AT170" t="s">
        <v>796</v>
      </c>
      <c r="AU170" t="s">
        <v>709</v>
      </c>
      <c r="AV170" t="s">
        <v>49</v>
      </c>
      <c r="AW170">
        <v>1</v>
      </c>
      <c r="BB170">
        <v>1.0189999999999999</v>
      </c>
      <c r="BC170" t="s">
        <v>74</v>
      </c>
      <c r="BF170" t="s">
        <v>160</v>
      </c>
      <c r="BG170" t="s">
        <v>234</v>
      </c>
      <c r="BH170" t="s">
        <v>1528</v>
      </c>
      <c r="BI170">
        <v>3551</v>
      </c>
      <c r="BJ170">
        <v>1</v>
      </c>
      <c r="BK170" t="s">
        <v>796</v>
      </c>
      <c r="BL170" t="s">
        <v>757</v>
      </c>
      <c r="BM170">
        <v>1.0189999999999999</v>
      </c>
      <c r="BN170" t="s">
        <v>74</v>
      </c>
      <c r="BO170" t="s">
        <v>759</v>
      </c>
      <c r="BP170">
        <v>1922.64</v>
      </c>
      <c r="BQ170" t="s">
        <v>74</v>
      </c>
    </row>
    <row r="171" spans="1:69" ht="16.5">
      <c r="A171" s="126" t="str">
        <f t="shared" ref="A171:A234" si="72">BF171</f>
        <v>삼환교통</v>
      </c>
      <c r="B171" s="127" t="str">
        <f t="shared" ref="B171:B234" si="73">BH171</f>
        <v>유재신</v>
      </c>
      <c r="C171" s="128" t="str">
        <f t="shared" ref="C171:C234" si="74">BN171</f>
        <v>B</v>
      </c>
      <c r="D171" s="129">
        <f t="shared" ref="D171:D234" si="75">BM171</f>
        <v>0.91820000000000002</v>
      </c>
      <c r="E171" s="130">
        <f t="shared" ref="E171:E234" si="76">U171</f>
        <v>9856</v>
      </c>
      <c r="F171" s="131" t="str">
        <f t="shared" ref="F171:F234" si="77">BG171</f>
        <v>급행99</v>
      </c>
      <c r="G171" s="132" t="str">
        <f t="shared" ref="G171:G234" si="78">BK171</f>
        <v>70바3149</v>
      </c>
      <c r="H171" s="133">
        <f t="shared" ref="H171:H234" si="79">BJ171</f>
        <v>2</v>
      </c>
      <c r="I171" s="134">
        <f t="shared" ref="I171:I234" si="80">BP171</f>
        <v>2913.9380000000001</v>
      </c>
      <c r="J171" s="135">
        <f t="shared" ref="J171:J234" si="81">AB171/AA171</f>
        <v>2.5580020359934178E-2</v>
      </c>
      <c r="K171" s="135">
        <f t="shared" ref="K171:K234" si="82">AC171/AA171</f>
        <v>0.32906698488573977</v>
      </c>
      <c r="L171" s="135">
        <f t="shared" ref="L171:L234" si="83">AD171/I171</f>
        <v>0.16884367477962811</v>
      </c>
      <c r="M171" s="136">
        <f t="shared" ref="M171:M234" si="84">Z171</f>
        <v>10.692</v>
      </c>
      <c r="N171" s="137">
        <f t="shared" ref="N171:N234" si="85">AE171*100/W171</f>
        <v>0.10295346023148055</v>
      </c>
      <c r="O171" s="137">
        <f t="shared" ref="O171:O234" si="86">AF171*100/W171</f>
        <v>5.765393772962911</v>
      </c>
      <c r="P171" s="272">
        <f t="shared" ref="P171:P234" si="87">AK171</f>
        <v>19</v>
      </c>
      <c r="Q171" s="273">
        <f t="shared" ref="Q171:Q234" si="88">AE171</f>
        <v>3</v>
      </c>
      <c r="R171" s="273">
        <f t="shared" ref="R171:R234" si="89">AF171</f>
        <v>168</v>
      </c>
      <c r="T171">
        <v>514</v>
      </c>
      <c r="U171">
        <v>9856</v>
      </c>
      <c r="V171" t="s">
        <v>1531</v>
      </c>
      <c r="W171">
        <v>2913.9380000000001</v>
      </c>
      <c r="X171">
        <v>1025.962</v>
      </c>
      <c r="Y171">
        <v>2.84</v>
      </c>
      <c r="Z171">
        <v>10.692</v>
      </c>
      <c r="AA171">
        <v>161.75690800000001</v>
      </c>
      <c r="AB171">
        <v>4.1377449999999998</v>
      </c>
      <c r="AC171">
        <v>53.228858000000002</v>
      </c>
      <c r="AD171" s="1">
        <v>492</v>
      </c>
      <c r="AE171">
        <v>3</v>
      </c>
      <c r="AF171">
        <v>168</v>
      </c>
      <c r="AG171">
        <v>78</v>
      </c>
      <c r="AH171">
        <v>18.014303000000002</v>
      </c>
      <c r="AI171">
        <v>483.8</v>
      </c>
      <c r="AJ171">
        <v>0</v>
      </c>
      <c r="AK171">
        <v>19</v>
      </c>
      <c r="AL171">
        <v>9966</v>
      </c>
      <c r="AM171" t="s">
        <v>1532</v>
      </c>
      <c r="AN171" t="s">
        <v>1533</v>
      </c>
      <c r="AO171">
        <v>2754.5329999999999</v>
      </c>
      <c r="AR171" t="s">
        <v>160</v>
      </c>
      <c r="AS171" t="s">
        <v>240</v>
      </c>
      <c r="AT171" t="s">
        <v>1025</v>
      </c>
      <c r="AU171" t="s">
        <v>709</v>
      </c>
      <c r="AV171" t="s">
        <v>49</v>
      </c>
      <c r="AW171">
        <v>2</v>
      </c>
      <c r="BB171">
        <v>0.91820000000000002</v>
      </c>
      <c r="BC171" t="s">
        <v>71</v>
      </c>
      <c r="BF171" t="s">
        <v>160</v>
      </c>
      <c r="BG171" t="s">
        <v>240</v>
      </c>
      <c r="BH171" t="s">
        <v>1531</v>
      </c>
      <c r="BI171">
        <v>9856</v>
      </c>
      <c r="BJ171">
        <v>2</v>
      </c>
      <c r="BK171" t="s">
        <v>1025</v>
      </c>
      <c r="BL171" t="s">
        <v>1017</v>
      </c>
      <c r="BM171">
        <v>0.91820000000000002</v>
      </c>
      <c r="BN171" t="s">
        <v>71</v>
      </c>
      <c r="BO171" t="s">
        <v>758</v>
      </c>
      <c r="BP171">
        <v>2913.9380000000001</v>
      </c>
      <c r="BQ171" t="s">
        <v>71</v>
      </c>
    </row>
    <row r="172" spans="1:69" ht="16.5">
      <c r="A172" s="126" t="str">
        <f t="shared" si="72"/>
        <v>삼환교통</v>
      </c>
      <c r="B172" s="127" t="str">
        <f t="shared" si="73"/>
        <v>유재철</v>
      </c>
      <c r="C172" s="128" t="str">
        <f t="shared" si="74"/>
        <v>C</v>
      </c>
      <c r="D172" s="129">
        <f t="shared" si="75"/>
        <v>0.89490000000000003</v>
      </c>
      <c r="E172" s="130">
        <f t="shared" si="76"/>
        <v>5514</v>
      </c>
      <c r="F172" s="131" t="str">
        <f t="shared" si="77"/>
        <v>79</v>
      </c>
      <c r="G172" s="132" t="str">
        <f t="shared" si="78"/>
        <v>70바3128</v>
      </c>
      <c r="H172" s="133">
        <f t="shared" si="79"/>
        <v>9</v>
      </c>
      <c r="I172" s="134">
        <f t="shared" si="80"/>
        <v>2366.692</v>
      </c>
      <c r="J172" s="135">
        <f t="shared" si="81"/>
        <v>2.3371089423412511E-2</v>
      </c>
      <c r="K172" s="135">
        <f t="shared" si="82"/>
        <v>0.3616575760381176</v>
      </c>
      <c r="L172" s="135">
        <f t="shared" si="83"/>
        <v>0.22647644898448974</v>
      </c>
      <c r="M172" s="136">
        <f t="shared" si="84"/>
        <v>11.202999999999999</v>
      </c>
      <c r="N172" s="137">
        <f t="shared" si="85"/>
        <v>0.25351841304233924</v>
      </c>
      <c r="O172" s="137">
        <f t="shared" si="86"/>
        <v>38.957329470839468</v>
      </c>
      <c r="P172" s="272">
        <f t="shared" si="87"/>
        <v>11</v>
      </c>
      <c r="Q172" s="273">
        <f t="shared" si="88"/>
        <v>6</v>
      </c>
      <c r="R172" s="273">
        <f t="shared" si="89"/>
        <v>922</v>
      </c>
      <c r="T172">
        <v>514</v>
      </c>
      <c r="U172">
        <v>5514</v>
      </c>
      <c r="V172" t="s">
        <v>1534</v>
      </c>
      <c r="W172">
        <v>2366.692</v>
      </c>
      <c r="X172">
        <v>1155.9369999999999</v>
      </c>
      <c r="Y172">
        <v>2.0470000000000002</v>
      </c>
      <c r="Z172">
        <v>11.202999999999999</v>
      </c>
      <c r="AA172">
        <v>138.951888</v>
      </c>
      <c r="AB172">
        <v>3.2474569999999998</v>
      </c>
      <c r="AC172">
        <v>50.253003</v>
      </c>
      <c r="AD172" s="1">
        <v>536</v>
      </c>
      <c r="AE172">
        <v>6</v>
      </c>
      <c r="AF172">
        <v>922</v>
      </c>
      <c r="AG172">
        <v>81</v>
      </c>
      <c r="AH172">
        <v>17.032456</v>
      </c>
      <c r="AI172">
        <v>668.7</v>
      </c>
      <c r="AJ172">
        <v>0</v>
      </c>
      <c r="AK172">
        <v>11</v>
      </c>
      <c r="AL172">
        <v>3143</v>
      </c>
      <c r="AM172" t="s">
        <v>1535</v>
      </c>
      <c r="AN172" t="s">
        <v>1536</v>
      </c>
      <c r="AO172">
        <v>511.42399999999998</v>
      </c>
      <c r="AR172" t="s">
        <v>160</v>
      </c>
      <c r="AS172" t="s">
        <v>239</v>
      </c>
      <c r="AT172" t="s">
        <v>986</v>
      </c>
      <c r="AU172" t="s">
        <v>709</v>
      </c>
      <c r="AV172" t="s">
        <v>49</v>
      </c>
      <c r="AW172">
        <v>9</v>
      </c>
      <c r="BB172">
        <v>0.89490000000000003</v>
      </c>
      <c r="BC172" t="s">
        <v>72</v>
      </c>
      <c r="BF172" t="s">
        <v>160</v>
      </c>
      <c r="BG172" t="s">
        <v>239</v>
      </c>
      <c r="BH172" t="s">
        <v>1534</v>
      </c>
      <c r="BI172">
        <v>5514</v>
      </c>
      <c r="BJ172">
        <v>9</v>
      </c>
      <c r="BK172" t="s">
        <v>986</v>
      </c>
      <c r="BL172" t="s">
        <v>1008</v>
      </c>
      <c r="BM172">
        <v>0.89490000000000003</v>
      </c>
      <c r="BN172" t="s">
        <v>72</v>
      </c>
      <c r="BO172" t="s">
        <v>760</v>
      </c>
      <c r="BP172">
        <v>2366.692</v>
      </c>
      <c r="BQ172" t="s">
        <v>72</v>
      </c>
    </row>
    <row r="173" spans="1:69" ht="16.5">
      <c r="A173" s="126" t="str">
        <f t="shared" si="72"/>
        <v>삼환교통</v>
      </c>
      <c r="B173" s="127" t="str">
        <f t="shared" si="73"/>
        <v>유재한</v>
      </c>
      <c r="C173" s="128" t="str">
        <f t="shared" si="74"/>
        <v>A</v>
      </c>
      <c r="D173" s="129">
        <f t="shared" si="75"/>
        <v>0.97699999999999998</v>
      </c>
      <c r="E173" s="130">
        <f t="shared" si="76"/>
        <v>6368</v>
      </c>
      <c r="F173" s="131" t="str">
        <f t="shared" si="77"/>
        <v>23</v>
      </c>
      <c r="G173" s="132" t="str">
        <f t="shared" si="78"/>
        <v>70바3163</v>
      </c>
      <c r="H173" s="133">
        <f t="shared" si="79"/>
        <v>1</v>
      </c>
      <c r="I173" s="134">
        <f t="shared" si="80"/>
        <v>2632.6060000000002</v>
      </c>
      <c r="J173" s="135">
        <f t="shared" si="81"/>
        <v>3.9666045575105002E-2</v>
      </c>
      <c r="K173" s="135">
        <f t="shared" si="82"/>
        <v>0.35837632952881016</v>
      </c>
      <c r="L173" s="135">
        <f t="shared" si="83"/>
        <v>0.18308854420296844</v>
      </c>
      <c r="M173" s="136">
        <f t="shared" si="84"/>
        <v>9.2379999999999995</v>
      </c>
      <c r="N173" s="137">
        <f t="shared" si="85"/>
        <v>3.7985175145844076E-2</v>
      </c>
      <c r="O173" s="137">
        <f t="shared" si="86"/>
        <v>7.8629312551897241</v>
      </c>
      <c r="P173" s="272">
        <f t="shared" si="87"/>
        <v>24</v>
      </c>
      <c r="Q173" s="273">
        <f t="shared" si="88"/>
        <v>1</v>
      </c>
      <c r="R173" s="273">
        <f t="shared" si="89"/>
        <v>207</v>
      </c>
      <c r="T173">
        <v>514</v>
      </c>
      <c r="U173">
        <v>6368</v>
      </c>
      <c r="V173" t="s">
        <v>1537</v>
      </c>
      <c r="W173">
        <v>2632.6060000000002</v>
      </c>
      <c r="X173">
        <v>1347.17</v>
      </c>
      <c r="Y173">
        <v>1.954</v>
      </c>
      <c r="Z173">
        <v>9.2379999999999995</v>
      </c>
      <c r="AA173">
        <v>177.83743999999999</v>
      </c>
      <c r="AB173">
        <v>7.0541080000000003</v>
      </c>
      <c r="AC173">
        <v>63.732728999999999</v>
      </c>
      <c r="AD173" s="1">
        <v>482</v>
      </c>
      <c r="AE173">
        <v>1</v>
      </c>
      <c r="AF173">
        <v>207</v>
      </c>
      <c r="AG173">
        <v>79</v>
      </c>
      <c r="AH173">
        <v>14.80344</v>
      </c>
      <c r="AI173">
        <v>144.80000000000001</v>
      </c>
      <c r="AJ173">
        <v>0</v>
      </c>
      <c r="AK173">
        <v>24</v>
      </c>
      <c r="AL173">
        <v>8133</v>
      </c>
      <c r="AM173" t="s">
        <v>1538</v>
      </c>
      <c r="AN173" t="s">
        <v>1539</v>
      </c>
      <c r="AO173">
        <v>2632.6060000000002</v>
      </c>
      <c r="AR173" t="s">
        <v>160</v>
      </c>
      <c r="AS173" t="s">
        <v>235</v>
      </c>
      <c r="AT173" t="s">
        <v>845</v>
      </c>
      <c r="AU173" t="s">
        <v>709</v>
      </c>
      <c r="AV173" t="s">
        <v>49</v>
      </c>
      <c r="AW173">
        <v>1</v>
      </c>
      <c r="BB173">
        <v>0.97699999999999998</v>
      </c>
      <c r="BC173" t="s">
        <v>69</v>
      </c>
      <c r="BF173" t="s">
        <v>160</v>
      </c>
      <c r="BG173" t="s">
        <v>235</v>
      </c>
      <c r="BH173" t="s">
        <v>1537</v>
      </c>
      <c r="BI173">
        <v>6368</v>
      </c>
      <c r="BJ173">
        <v>1</v>
      </c>
      <c r="BK173" t="s">
        <v>845</v>
      </c>
      <c r="BL173" t="s">
        <v>757</v>
      </c>
      <c r="BM173">
        <v>0.97699999999999998</v>
      </c>
      <c r="BN173" t="s">
        <v>69</v>
      </c>
      <c r="BO173" t="s">
        <v>761</v>
      </c>
      <c r="BP173">
        <v>2632.6060000000002</v>
      </c>
      <c r="BQ173" t="s">
        <v>69</v>
      </c>
    </row>
    <row r="174" spans="1:69" ht="16.5">
      <c r="A174" s="126" t="str">
        <f t="shared" si="72"/>
        <v>삼환교통</v>
      </c>
      <c r="B174" s="127" t="str">
        <f t="shared" si="73"/>
        <v>유재호</v>
      </c>
      <c r="C174" s="128" t="str">
        <f t="shared" si="74"/>
        <v>A</v>
      </c>
      <c r="D174" s="129">
        <f t="shared" si="75"/>
        <v>0.98599999999999999</v>
      </c>
      <c r="E174" s="130">
        <f t="shared" si="76"/>
        <v>9746</v>
      </c>
      <c r="F174" s="131" t="str">
        <f t="shared" si="77"/>
        <v>23</v>
      </c>
      <c r="G174" s="132" t="str">
        <f t="shared" si="78"/>
        <v>70바3191</v>
      </c>
      <c r="H174" s="133">
        <f t="shared" si="79"/>
        <v>2</v>
      </c>
      <c r="I174" s="134">
        <f t="shared" si="80"/>
        <v>1323.3589999999999</v>
      </c>
      <c r="J174" s="135">
        <f t="shared" si="81"/>
        <v>1.7855553575993388E-2</v>
      </c>
      <c r="K174" s="135">
        <f t="shared" si="82"/>
        <v>0.29966378488087442</v>
      </c>
      <c r="L174" s="135">
        <f t="shared" si="83"/>
        <v>0.17380015551335656</v>
      </c>
      <c r="M174" s="136">
        <f t="shared" si="84"/>
        <v>7.532</v>
      </c>
      <c r="N174" s="137">
        <f t="shared" si="85"/>
        <v>0.8312181350638792</v>
      </c>
      <c r="O174" s="137">
        <f t="shared" si="86"/>
        <v>6.3474839404878045</v>
      </c>
      <c r="P174" s="272">
        <f t="shared" si="87"/>
        <v>2</v>
      </c>
      <c r="Q174" s="273">
        <f t="shared" si="88"/>
        <v>11</v>
      </c>
      <c r="R174" s="273">
        <f t="shared" si="89"/>
        <v>84</v>
      </c>
      <c r="T174">
        <v>514</v>
      </c>
      <c r="U174">
        <v>9746</v>
      </c>
      <c r="V174" t="s">
        <v>1540</v>
      </c>
      <c r="W174">
        <v>1323.3589999999999</v>
      </c>
      <c r="X174">
        <v>665.20699999999999</v>
      </c>
      <c r="Y174">
        <v>1.9890000000000001</v>
      </c>
      <c r="Z174">
        <v>7.532</v>
      </c>
      <c r="AA174">
        <v>86.899125999999995</v>
      </c>
      <c r="AB174">
        <v>1.5516319999999999</v>
      </c>
      <c r="AC174">
        <v>26.040520999999998</v>
      </c>
      <c r="AD174" s="1">
        <v>230</v>
      </c>
      <c r="AE174">
        <v>11</v>
      </c>
      <c r="AF174">
        <v>84</v>
      </c>
      <c r="AG174">
        <v>71</v>
      </c>
      <c r="AH174">
        <v>15.228680000000001</v>
      </c>
      <c r="AI174">
        <v>43</v>
      </c>
      <c r="AJ174">
        <v>0</v>
      </c>
      <c r="AK174">
        <v>2</v>
      </c>
      <c r="AL174">
        <v>1034</v>
      </c>
      <c r="AM174" t="s">
        <v>1541</v>
      </c>
      <c r="AN174" t="s">
        <v>1542</v>
      </c>
      <c r="AO174">
        <v>997.25800000000004</v>
      </c>
      <c r="AR174" t="s">
        <v>160</v>
      </c>
      <c r="AS174" t="s">
        <v>235</v>
      </c>
      <c r="AT174" t="s">
        <v>853</v>
      </c>
      <c r="AU174" t="s">
        <v>709</v>
      </c>
      <c r="AV174" t="s">
        <v>49</v>
      </c>
      <c r="AW174">
        <v>2</v>
      </c>
      <c r="BB174">
        <v>0.98599999999999999</v>
      </c>
      <c r="BC174" t="s">
        <v>69</v>
      </c>
      <c r="BF174" t="s">
        <v>160</v>
      </c>
      <c r="BG174" t="s">
        <v>235</v>
      </c>
      <c r="BH174" t="s">
        <v>1540</v>
      </c>
      <c r="BI174">
        <v>9746</v>
      </c>
      <c r="BJ174">
        <v>2</v>
      </c>
      <c r="BK174" t="s">
        <v>853</v>
      </c>
      <c r="BL174" t="s">
        <v>827</v>
      </c>
      <c r="BM174">
        <v>0.98599999999999999</v>
      </c>
      <c r="BN174" t="s">
        <v>69</v>
      </c>
      <c r="BO174" t="s">
        <v>761</v>
      </c>
      <c r="BP174">
        <v>1323.3589999999999</v>
      </c>
      <c r="BQ174" t="s">
        <v>69</v>
      </c>
    </row>
    <row r="175" spans="1:69" ht="16.5">
      <c r="A175" s="126" t="str">
        <f t="shared" si="72"/>
        <v>삼환교통</v>
      </c>
      <c r="B175" s="127" t="str">
        <f t="shared" si="73"/>
        <v>유호담</v>
      </c>
      <c r="C175" s="128" t="str">
        <f t="shared" si="74"/>
        <v>S</v>
      </c>
      <c r="D175" s="129">
        <f t="shared" si="75"/>
        <v>1.0178</v>
      </c>
      <c r="E175" s="130">
        <f t="shared" si="76"/>
        <v>1493</v>
      </c>
      <c r="F175" s="131" t="str">
        <f t="shared" si="77"/>
        <v>62</v>
      </c>
      <c r="G175" s="132" t="str">
        <f t="shared" si="78"/>
        <v>70바3180</v>
      </c>
      <c r="H175" s="133">
        <f t="shared" si="79"/>
        <v>1</v>
      </c>
      <c r="I175" s="134">
        <f t="shared" si="80"/>
        <v>1740.8620000000001</v>
      </c>
      <c r="J175" s="135">
        <f t="shared" si="81"/>
        <v>2.2936110353520934E-2</v>
      </c>
      <c r="K175" s="135">
        <f t="shared" si="82"/>
        <v>0.37613407373319196</v>
      </c>
      <c r="L175" s="135">
        <f t="shared" si="83"/>
        <v>3.7337824594942046E-2</v>
      </c>
      <c r="M175" s="136">
        <f t="shared" si="84"/>
        <v>8.24</v>
      </c>
      <c r="N175" s="137">
        <f t="shared" si="85"/>
        <v>0</v>
      </c>
      <c r="O175" s="137">
        <f t="shared" si="86"/>
        <v>6.8356940412278515</v>
      </c>
      <c r="P175" s="272">
        <f t="shared" si="87"/>
        <v>30</v>
      </c>
      <c r="Q175" s="273">
        <f t="shared" si="88"/>
        <v>0</v>
      </c>
      <c r="R175" s="273">
        <f t="shared" si="89"/>
        <v>119</v>
      </c>
      <c r="T175">
        <v>514</v>
      </c>
      <c r="U175">
        <v>1493</v>
      </c>
      <c r="V175" t="s">
        <v>1543</v>
      </c>
      <c r="W175">
        <v>1740.8620000000001</v>
      </c>
      <c r="X175">
        <v>743.60500000000002</v>
      </c>
      <c r="Y175">
        <v>2.3410000000000002</v>
      </c>
      <c r="Z175">
        <v>8.24</v>
      </c>
      <c r="AA175">
        <v>127.260244</v>
      </c>
      <c r="AB175">
        <v>2.9188550000000002</v>
      </c>
      <c r="AC175">
        <v>47.866914000000001</v>
      </c>
      <c r="AD175" s="1">
        <v>65</v>
      </c>
      <c r="AE175">
        <v>0</v>
      </c>
      <c r="AF175">
        <v>119</v>
      </c>
      <c r="AG175">
        <v>83</v>
      </c>
      <c r="AH175">
        <v>13.679543000000001</v>
      </c>
      <c r="AI175">
        <v>152.1</v>
      </c>
      <c r="AJ175">
        <v>20.399999999999999</v>
      </c>
      <c r="AK175">
        <v>30</v>
      </c>
      <c r="AL175">
        <v>3007</v>
      </c>
      <c r="AM175" t="s">
        <v>1544</v>
      </c>
      <c r="AN175" t="s">
        <v>1545</v>
      </c>
      <c r="AO175">
        <v>1740.8620000000001</v>
      </c>
      <c r="AR175" t="s">
        <v>160</v>
      </c>
      <c r="AS175" t="s">
        <v>238</v>
      </c>
      <c r="AT175" t="s">
        <v>963</v>
      </c>
      <c r="AU175" t="s">
        <v>709</v>
      </c>
      <c r="AV175" t="s">
        <v>49</v>
      </c>
      <c r="AW175">
        <v>1</v>
      </c>
      <c r="BB175">
        <v>1.0178</v>
      </c>
      <c r="BC175" t="s">
        <v>74</v>
      </c>
      <c r="BF175" t="s">
        <v>160</v>
      </c>
      <c r="BG175" t="s">
        <v>238</v>
      </c>
      <c r="BH175" t="s">
        <v>1543</v>
      </c>
      <c r="BI175">
        <v>1493</v>
      </c>
      <c r="BJ175">
        <v>1</v>
      </c>
      <c r="BK175" t="s">
        <v>963</v>
      </c>
      <c r="BL175" t="s">
        <v>757</v>
      </c>
      <c r="BM175">
        <v>1.0178</v>
      </c>
      <c r="BN175" t="s">
        <v>74</v>
      </c>
      <c r="BO175" t="s">
        <v>759</v>
      </c>
      <c r="BP175">
        <v>1740.8620000000001</v>
      </c>
      <c r="BQ175" t="s">
        <v>74</v>
      </c>
    </row>
    <row r="176" spans="1:69" ht="16.5">
      <c r="A176" s="126" t="str">
        <f t="shared" si="72"/>
        <v>삼환교통</v>
      </c>
      <c r="B176" s="127" t="str">
        <f t="shared" si="73"/>
        <v>육종윤</v>
      </c>
      <c r="C176" s="128" t="str">
        <f t="shared" si="74"/>
        <v>C</v>
      </c>
      <c r="D176" s="129">
        <f t="shared" si="75"/>
        <v>0.88649999999999995</v>
      </c>
      <c r="E176" s="130">
        <f t="shared" si="76"/>
        <v>6299</v>
      </c>
      <c r="F176" s="131" t="str">
        <f t="shared" si="77"/>
        <v>14</v>
      </c>
      <c r="G176" s="132" t="str">
        <f t="shared" si="78"/>
        <v>70바3154</v>
      </c>
      <c r="H176" s="133">
        <f t="shared" si="79"/>
        <v>1</v>
      </c>
      <c r="I176" s="134">
        <f t="shared" si="80"/>
        <v>2330.9969999999998</v>
      </c>
      <c r="J176" s="135">
        <f t="shared" si="81"/>
        <v>3.3704741855257174E-2</v>
      </c>
      <c r="K176" s="135">
        <f t="shared" si="82"/>
        <v>0.35371321922842269</v>
      </c>
      <c r="L176" s="135">
        <f t="shared" si="83"/>
        <v>0.1574433600729645</v>
      </c>
      <c r="M176" s="136">
        <f t="shared" si="84"/>
        <v>9.2119999999999997</v>
      </c>
      <c r="N176" s="137">
        <f t="shared" si="85"/>
        <v>0.557701275462817</v>
      </c>
      <c r="O176" s="137">
        <f t="shared" si="86"/>
        <v>7.6791175621418652</v>
      </c>
      <c r="P176" s="272">
        <f t="shared" si="87"/>
        <v>27</v>
      </c>
      <c r="Q176" s="273">
        <f t="shared" si="88"/>
        <v>13</v>
      </c>
      <c r="R176" s="273">
        <f t="shared" si="89"/>
        <v>179</v>
      </c>
      <c r="T176">
        <v>514</v>
      </c>
      <c r="U176">
        <v>6299</v>
      </c>
      <c r="V176" t="s">
        <v>1546</v>
      </c>
      <c r="W176">
        <v>2330.9969999999998</v>
      </c>
      <c r="X176">
        <v>1314.924</v>
      </c>
      <c r="Y176">
        <v>1.7729999999999999</v>
      </c>
      <c r="Z176">
        <v>9.2119999999999997</v>
      </c>
      <c r="AA176">
        <v>171.36440400000001</v>
      </c>
      <c r="AB176">
        <v>5.7757930000000002</v>
      </c>
      <c r="AC176">
        <v>60.613855000000001</v>
      </c>
      <c r="AD176" s="1">
        <v>367</v>
      </c>
      <c r="AE176">
        <v>13</v>
      </c>
      <c r="AF176">
        <v>179</v>
      </c>
      <c r="AG176">
        <v>70</v>
      </c>
      <c r="AH176">
        <v>13.602574000000001</v>
      </c>
      <c r="AI176">
        <v>46.9</v>
      </c>
      <c r="AJ176">
        <v>0</v>
      </c>
      <c r="AK176">
        <v>27</v>
      </c>
      <c r="AL176">
        <v>9174</v>
      </c>
      <c r="AM176" t="s">
        <v>1547</v>
      </c>
      <c r="AN176" t="s">
        <v>1548</v>
      </c>
      <c r="AO176">
        <v>2330.9969999999998</v>
      </c>
      <c r="AR176" t="s">
        <v>160</v>
      </c>
      <c r="AS176" t="s">
        <v>234</v>
      </c>
      <c r="AT176" t="s">
        <v>800</v>
      </c>
      <c r="AU176" t="s">
        <v>709</v>
      </c>
      <c r="AV176" t="s">
        <v>49</v>
      </c>
      <c r="AW176">
        <v>1</v>
      </c>
      <c r="BB176">
        <v>0.88649999999999995</v>
      </c>
      <c r="BC176" t="s">
        <v>72</v>
      </c>
      <c r="BF176" t="s">
        <v>160</v>
      </c>
      <c r="BG176" t="s">
        <v>234</v>
      </c>
      <c r="BH176" t="s">
        <v>1546</v>
      </c>
      <c r="BI176">
        <v>6299</v>
      </c>
      <c r="BJ176">
        <v>1</v>
      </c>
      <c r="BK176" t="s">
        <v>800</v>
      </c>
      <c r="BL176" t="s">
        <v>757</v>
      </c>
      <c r="BM176">
        <v>0.88649999999999995</v>
      </c>
      <c r="BN176" t="s">
        <v>72</v>
      </c>
      <c r="BO176" t="s">
        <v>760</v>
      </c>
      <c r="BP176">
        <v>2330.9969999999998</v>
      </c>
      <c r="BQ176" t="s">
        <v>72</v>
      </c>
    </row>
    <row r="177" spans="1:69" ht="16.5">
      <c r="A177" s="126" t="str">
        <f t="shared" si="72"/>
        <v>삼환교통</v>
      </c>
      <c r="B177" s="127" t="str">
        <f t="shared" si="73"/>
        <v>윤건우</v>
      </c>
      <c r="C177" s="128" t="str">
        <f t="shared" si="74"/>
        <v>B</v>
      </c>
      <c r="D177" s="129">
        <f t="shared" si="75"/>
        <v>0.90239999999999998</v>
      </c>
      <c r="E177" s="130">
        <f t="shared" si="76"/>
        <v>3507</v>
      </c>
      <c r="F177" s="131" t="str">
        <f t="shared" si="77"/>
        <v>23</v>
      </c>
      <c r="G177" s="132" t="str">
        <f t="shared" si="78"/>
        <v>70바3101</v>
      </c>
      <c r="H177" s="133">
        <f t="shared" si="79"/>
        <v>15</v>
      </c>
      <c r="I177" s="134">
        <f t="shared" si="80"/>
        <v>2236.2220000000002</v>
      </c>
      <c r="J177" s="135">
        <f t="shared" si="81"/>
        <v>2.5749197192492003E-2</v>
      </c>
      <c r="K177" s="135">
        <f t="shared" si="82"/>
        <v>0.36014527442233585</v>
      </c>
      <c r="L177" s="135">
        <f t="shared" si="83"/>
        <v>0.23387660080260367</v>
      </c>
      <c r="M177" s="136">
        <f t="shared" si="84"/>
        <v>10.789</v>
      </c>
      <c r="N177" s="137">
        <f t="shared" si="85"/>
        <v>0.76021074830674229</v>
      </c>
      <c r="O177" s="137">
        <f t="shared" si="86"/>
        <v>7.1996429692579706</v>
      </c>
      <c r="P177" s="272">
        <f t="shared" si="87"/>
        <v>12</v>
      </c>
      <c r="Q177" s="273">
        <f t="shared" si="88"/>
        <v>17</v>
      </c>
      <c r="R177" s="273">
        <f t="shared" si="89"/>
        <v>161</v>
      </c>
      <c r="T177">
        <v>514</v>
      </c>
      <c r="U177">
        <v>3507</v>
      </c>
      <c r="V177" t="s">
        <v>1549</v>
      </c>
      <c r="W177">
        <v>2236.2220000000002</v>
      </c>
      <c r="X177">
        <v>1238.7529999999999</v>
      </c>
      <c r="Y177">
        <v>1.8049999999999999</v>
      </c>
      <c r="Z177">
        <v>10.789</v>
      </c>
      <c r="AA177">
        <v>151.79354799999999</v>
      </c>
      <c r="AB177">
        <v>3.9085619999999999</v>
      </c>
      <c r="AC177">
        <v>54.667729000000001</v>
      </c>
      <c r="AD177" s="1">
        <v>523</v>
      </c>
      <c r="AE177">
        <v>17</v>
      </c>
      <c r="AF177">
        <v>161</v>
      </c>
      <c r="AG177">
        <v>69</v>
      </c>
      <c r="AH177">
        <v>14.731996000000001</v>
      </c>
      <c r="AI177">
        <v>48.3</v>
      </c>
      <c r="AJ177">
        <v>0</v>
      </c>
      <c r="AK177">
        <v>12</v>
      </c>
      <c r="AL177">
        <v>2145</v>
      </c>
      <c r="AM177" t="s">
        <v>1550</v>
      </c>
      <c r="AN177" t="s">
        <v>1551</v>
      </c>
      <c r="AO177">
        <v>234.87100000000001</v>
      </c>
      <c r="AR177" t="s">
        <v>160</v>
      </c>
      <c r="AS177" t="s">
        <v>235</v>
      </c>
      <c r="AT177" t="s">
        <v>822</v>
      </c>
      <c r="AU177" t="s">
        <v>788</v>
      </c>
      <c r="AV177" t="s">
        <v>49</v>
      </c>
      <c r="AW177">
        <v>15</v>
      </c>
      <c r="BB177">
        <v>0.90239999999999998</v>
      </c>
      <c r="BC177" t="s">
        <v>71</v>
      </c>
      <c r="BF177" t="s">
        <v>160</v>
      </c>
      <c r="BG177" t="s">
        <v>235</v>
      </c>
      <c r="BH177" t="s">
        <v>1549</v>
      </c>
      <c r="BI177">
        <v>3507</v>
      </c>
      <c r="BJ177">
        <v>15</v>
      </c>
      <c r="BK177" t="s">
        <v>822</v>
      </c>
      <c r="BL177" t="s">
        <v>816</v>
      </c>
      <c r="BM177">
        <v>0.90239999999999998</v>
      </c>
      <c r="BN177" t="s">
        <v>71</v>
      </c>
      <c r="BO177" t="s">
        <v>758</v>
      </c>
      <c r="BP177">
        <v>2236.2220000000002</v>
      </c>
      <c r="BQ177" t="s">
        <v>71</v>
      </c>
    </row>
    <row r="178" spans="1:69" ht="16.5">
      <c r="A178" s="126" t="str">
        <f t="shared" si="72"/>
        <v>삼환교통</v>
      </c>
      <c r="B178" s="127" t="str">
        <f t="shared" si="73"/>
        <v>윤기오</v>
      </c>
      <c r="C178" s="128" t="str">
        <f t="shared" si="74"/>
        <v>C</v>
      </c>
      <c r="D178" s="129">
        <f t="shared" si="75"/>
        <v>0.89149999999999996</v>
      </c>
      <c r="E178" s="130">
        <f t="shared" si="76"/>
        <v>3426</v>
      </c>
      <c r="F178" s="131" t="str">
        <f t="shared" si="77"/>
        <v>급행99</v>
      </c>
      <c r="G178" s="132" t="str">
        <f t="shared" si="78"/>
        <v>70바3126</v>
      </c>
      <c r="H178" s="133">
        <f t="shared" si="79"/>
        <v>3</v>
      </c>
      <c r="I178" s="134">
        <f t="shared" si="80"/>
        <v>2801.415</v>
      </c>
      <c r="J178" s="135">
        <f t="shared" si="81"/>
        <v>2.2237962548189407E-2</v>
      </c>
      <c r="K178" s="135">
        <f t="shared" si="82"/>
        <v>0.31970327928841724</v>
      </c>
      <c r="L178" s="135">
        <f t="shared" si="83"/>
        <v>0.21988887758507755</v>
      </c>
      <c r="M178" s="136">
        <f t="shared" si="84"/>
        <v>11.163</v>
      </c>
      <c r="N178" s="137">
        <f t="shared" si="85"/>
        <v>1.3207611153649139</v>
      </c>
      <c r="O178" s="137">
        <f t="shared" si="86"/>
        <v>1.891901057144336</v>
      </c>
      <c r="P178" s="272">
        <f t="shared" si="87"/>
        <v>17</v>
      </c>
      <c r="Q178" s="273">
        <f t="shared" si="88"/>
        <v>37</v>
      </c>
      <c r="R178" s="273">
        <f t="shared" si="89"/>
        <v>53</v>
      </c>
      <c r="T178">
        <v>514</v>
      </c>
      <c r="U178">
        <v>3426</v>
      </c>
      <c r="V178" t="s">
        <v>1552</v>
      </c>
      <c r="W178">
        <v>2801.415</v>
      </c>
      <c r="X178">
        <v>1045.913</v>
      </c>
      <c r="Y178">
        <v>2.6779999999999999</v>
      </c>
      <c r="Z178">
        <v>11.163</v>
      </c>
      <c r="AA178">
        <v>153.81440599999999</v>
      </c>
      <c r="AB178">
        <v>3.4205190000000001</v>
      </c>
      <c r="AC178">
        <v>49.174970000000002</v>
      </c>
      <c r="AD178" s="1">
        <v>616</v>
      </c>
      <c r="AE178">
        <v>37</v>
      </c>
      <c r="AF178">
        <v>53</v>
      </c>
      <c r="AG178">
        <v>69</v>
      </c>
      <c r="AH178">
        <v>18.212955000000001</v>
      </c>
      <c r="AI178">
        <v>367</v>
      </c>
      <c r="AJ178">
        <v>0</v>
      </c>
      <c r="AK178">
        <v>17</v>
      </c>
      <c r="AL178">
        <v>5352</v>
      </c>
      <c r="AM178" t="s">
        <v>1553</v>
      </c>
      <c r="AN178" t="s">
        <v>1554</v>
      </c>
      <c r="AO178">
        <v>2484.694</v>
      </c>
      <c r="AR178" t="s">
        <v>160</v>
      </c>
      <c r="AS178" t="s">
        <v>240</v>
      </c>
      <c r="AT178" t="s">
        <v>1017</v>
      </c>
      <c r="AU178" t="s">
        <v>709</v>
      </c>
      <c r="AV178" t="s">
        <v>49</v>
      </c>
      <c r="AW178">
        <v>3</v>
      </c>
      <c r="BB178">
        <v>0.89149999999999996</v>
      </c>
      <c r="BC178" t="s">
        <v>72</v>
      </c>
      <c r="BF178" t="s">
        <v>160</v>
      </c>
      <c r="BG178" t="s">
        <v>240</v>
      </c>
      <c r="BH178" t="s">
        <v>1552</v>
      </c>
      <c r="BI178">
        <v>3426</v>
      </c>
      <c r="BJ178">
        <v>3</v>
      </c>
      <c r="BK178" t="s">
        <v>1017</v>
      </c>
      <c r="BL178" t="s">
        <v>1021</v>
      </c>
      <c r="BM178">
        <v>0.89149999999999996</v>
      </c>
      <c r="BN178" t="s">
        <v>72</v>
      </c>
      <c r="BO178" t="s">
        <v>760</v>
      </c>
      <c r="BP178">
        <v>2801.415</v>
      </c>
      <c r="BQ178" t="s">
        <v>72</v>
      </c>
    </row>
    <row r="179" spans="1:69" ht="16.5">
      <c r="A179" s="126" t="str">
        <f t="shared" si="72"/>
        <v>삼환교통</v>
      </c>
      <c r="B179" s="127" t="str">
        <f t="shared" si="73"/>
        <v>윤철상</v>
      </c>
      <c r="C179" s="128" t="str">
        <f t="shared" si="74"/>
        <v>A</v>
      </c>
      <c r="D179" s="129">
        <f t="shared" si="75"/>
        <v>0.95499999999999996</v>
      </c>
      <c r="E179" s="130">
        <f t="shared" si="76"/>
        <v>4613</v>
      </c>
      <c r="F179" s="131" t="str">
        <f t="shared" si="77"/>
        <v>14</v>
      </c>
      <c r="G179" s="132" t="str">
        <f t="shared" si="78"/>
        <v>70바3110</v>
      </c>
      <c r="H179" s="133">
        <f t="shared" si="79"/>
        <v>1</v>
      </c>
      <c r="I179" s="134">
        <f t="shared" si="80"/>
        <v>2312.2159999999999</v>
      </c>
      <c r="J179" s="135">
        <f t="shared" si="81"/>
        <v>2.080315138809604E-2</v>
      </c>
      <c r="K179" s="135">
        <f t="shared" si="82"/>
        <v>0.34195081426818169</v>
      </c>
      <c r="L179" s="135">
        <f t="shared" si="83"/>
        <v>0.16347953651388972</v>
      </c>
      <c r="M179" s="136">
        <f t="shared" si="84"/>
        <v>9.6440000000000001</v>
      </c>
      <c r="N179" s="137">
        <f t="shared" si="85"/>
        <v>0.47573410096634572</v>
      </c>
      <c r="O179" s="137">
        <f t="shared" si="86"/>
        <v>27.246589418981618</v>
      </c>
      <c r="P179" s="272">
        <f t="shared" si="87"/>
        <v>1</v>
      </c>
      <c r="Q179" s="273">
        <f t="shared" si="88"/>
        <v>11</v>
      </c>
      <c r="R179" s="273">
        <f t="shared" si="89"/>
        <v>630</v>
      </c>
      <c r="T179">
        <v>514</v>
      </c>
      <c r="U179">
        <v>4613</v>
      </c>
      <c r="V179" t="s">
        <v>1555</v>
      </c>
      <c r="W179">
        <v>2312.2159999999999</v>
      </c>
      <c r="X179">
        <v>1210.8879999999999</v>
      </c>
      <c r="Y179">
        <v>1.91</v>
      </c>
      <c r="Z179">
        <v>9.6440000000000001</v>
      </c>
      <c r="AA179">
        <v>150.94910100000001</v>
      </c>
      <c r="AB179">
        <v>3.1402169999999998</v>
      </c>
      <c r="AC179">
        <v>51.617167999999999</v>
      </c>
      <c r="AD179" s="1">
        <v>378</v>
      </c>
      <c r="AE179">
        <v>11</v>
      </c>
      <c r="AF179">
        <v>630</v>
      </c>
      <c r="AG179">
        <v>73</v>
      </c>
      <c r="AH179">
        <v>15.317852</v>
      </c>
      <c r="AI179">
        <v>129.69999999999999</v>
      </c>
      <c r="AJ179">
        <v>0</v>
      </c>
      <c r="AK179">
        <v>1</v>
      </c>
      <c r="AL179">
        <v>1255</v>
      </c>
      <c r="AM179" t="s">
        <v>1556</v>
      </c>
      <c r="AN179" t="s">
        <v>1557</v>
      </c>
      <c r="AO179">
        <v>2312.2159999999999</v>
      </c>
      <c r="AR179" t="s">
        <v>160</v>
      </c>
      <c r="AS179" t="s">
        <v>234</v>
      </c>
      <c r="AT179" t="s">
        <v>782</v>
      </c>
      <c r="AU179" t="s">
        <v>709</v>
      </c>
      <c r="AV179" t="s">
        <v>49</v>
      </c>
      <c r="AW179">
        <v>1</v>
      </c>
      <c r="BB179">
        <v>0.95499999999999996</v>
      </c>
      <c r="BC179" t="s">
        <v>69</v>
      </c>
      <c r="BF179" t="s">
        <v>160</v>
      </c>
      <c r="BG179" t="s">
        <v>234</v>
      </c>
      <c r="BH179" t="s">
        <v>1555</v>
      </c>
      <c r="BI179">
        <v>4613</v>
      </c>
      <c r="BJ179">
        <v>1</v>
      </c>
      <c r="BK179" t="s">
        <v>782</v>
      </c>
      <c r="BL179" t="s">
        <v>757</v>
      </c>
      <c r="BM179">
        <v>0.95499999999999996</v>
      </c>
      <c r="BN179" t="s">
        <v>69</v>
      </c>
      <c r="BO179" t="s">
        <v>761</v>
      </c>
      <c r="BP179">
        <v>2312.2159999999999</v>
      </c>
      <c r="BQ179" t="s">
        <v>69</v>
      </c>
    </row>
    <row r="180" spans="1:69" ht="16.5">
      <c r="A180" s="126" t="str">
        <f t="shared" si="72"/>
        <v>삼환교통</v>
      </c>
      <c r="B180" s="127" t="str">
        <f t="shared" si="73"/>
        <v>윤철희</v>
      </c>
      <c r="C180" s="128" t="str">
        <f t="shared" si="74"/>
        <v>B</v>
      </c>
      <c r="D180" s="129">
        <f t="shared" si="75"/>
        <v>0.91390000000000005</v>
      </c>
      <c r="E180" s="130">
        <f t="shared" si="76"/>
        <v>2812</v>
      </c>
      <c r="F180" s="131" t="str">
        <f t="shared" si="77"/>
        <v>62</v>
      </c>
      <c r="G180" s="132" t="str">
        <f t="shared" si="78"/>
        <v>70바3161</v>
      </c>
      <c r="H180" s="133">
        <f t="shared" si="79"/>
        <v>12</v>
      </c>
      <c r="I180" s="134">
        <f t="shared" si="80"/>
        <v>2361.1909999999998</v>
      </c>
      <c r="J180" s="135">
        <f t="shared" si="81"/>
        <v>4.0439993142697125E-2</v>
      </c>
      <c r="K180" s="135">
        <f t="shared" si="82"/>
        <v>0.36602916801743901</v>
      </c>
      <c r="L180" s="135">
        <f t="shared" si="83"/>
        <v>0.21048699575764945</v>
      </c>
      <c r="M180" s="136">
        <f t="shared" si="84"/>
        <v>9.9629999999999992</v>
      </c>
      <c r="N180" s="137">
        <f t="shared" si="85"/>
        <v>8.4703016401468587E-2</v>
      </c>
      <c r="O180" s="137">
        <f t="shared" si="86"/>
        <v>5.7598051152998639</v>
      </c>
      <c r="P180" s="272">
        <f t="shared" si="87"/>
        <v>27</v>
      </c>
      <c r="Q180" s="273">
        <f t="shared" si="88"/>
        <v>2</v>
      </c>
      <c r="R180" s="273">
        <f t="shared" si="89"/>
        <v>136</v>
      </c>
      <c r="T180">
        <v>514</v>
      </c>
      <c r="U180">
        <v>2812</v>
      </c>
      <c r="V180" t="s">
        <v>1558</v>
      </c>
      <c r="W180">
        <v>2361.1909999999998</v>
      </c>
      <c r="X180">
        <v>1177.7829999999999</v>
      </c>
      <c r="Y180">
        <v>2.0049999999999999</v>
      </c>
      <c r="Z180">
        <v>9.9629999999999992</v>
      </c>
      <c r="AA180">
        <v>168.95272399999999</v>
      </c>
      <c r="AB180">
        <v>6.8324470000000002</v>
      </c>
      <c r="AC180">
        <v>61.841625000000001</v>
      </c>
      <c r="AD180" s="1">
        <v>497</v>
      </c>
      <c r="AE180">
        <v>2</v>
      </c>
      <c r="AF180">
        <v>136</v>
      </c>
      <c r="AG180">
        <v>78</v>
      </c>
      <c r="AH180">
        <v>13.975453</v>
      </c>
      <c r="AI180">
        <v>464</v>
      </c>
      <c r="AJ180">
        <v>0</v>
      </c>
      <c r="AK180">
        <v>27</v>
      </c>
      <c r="AL180">
        <v>8077</v>
      </c>
      <c r="AM180" t="s">
        <v>1559</v>
      </c>
      <c r="AN180" t="s">
        <v>1560</v>
      </c>
      <c r="AO180">
        <v>226.673</v>
      </c>
      <c r="AR180" t="s">
        <v>160</v>
      </c>
      <c r="AS180" t="s">
        <v>238</v>
      </c>
      <c r="AT180" t="s">
        <v>951</v>
      </c>
      <c r="AU180" t="s">
        <v>788</v>
      </c>
      <c r="AV180" t="s">
        <v>49</v>
      </c>
      <c r="AW180">
        <v>12</v>
      </c>
      <c r="BB180">
        <v>0.91390000000000005</v>
      </c>
      <c r="BC180" t="s">
        <v>71</v>
      </c>
      <c r="BF180" t="s">
        <v>160</v>
      </c>
      <c r="BG180" t="s">
        <v>238</v>
      </c>
      <c r="BH180" t="s">
        <v>1558</v>
      </c>
      <c r="BI180">
        <v>2812</v>
      </c>
      <c r="BJ180">
        <v>12</v>
      </c>
      <c r="BK180" t="s">
        <v>951</v>
      </c>
      <c r="BL180" t="s">
        <v>977</v>
      </c>
      <c r="BM180">
        <v>0.91390000000000005</v>
      </c>
      <c r="BN180" t="s">
        <v>71</v>
      </c>
      <c r="BO180" t="s">
        <v>758</v>
      </c>
      <c r="BP180">
        <v>2361.1909999999998</v>
      </c>
      <c r="BQ180" t="s">
        <v>71</v>
      </c>
    </row>
    <row r="181" spans="1:69" ht="16.5">
      <c r="A181" s="126" t="str">
        <f t="shared" si="72"/>
        <v>삼환교통</v>
      </c>
      <c r="B181" s="127" t="str">
        <f t="shared" si="73"/>
        <v>이강혁</v>
      </c>
      <c r="C181" s="128" t="str">
        <f t="shared" si="74"/>
        <v>B</v>
      </c>
      <c r="D181" s="129">
        <f t="shared" si="75"/>
        <v>0.94279999999999997</v>
      </c>
      <c r="E181" s="130">
        <f t="shared" si="76"/>
        <v>9900</v>
      </c>
      <c r="F181" s="131" t="str">
        <f t="shared" si="77"/>
        <v>58</v>
      </c>
      <c r="G181" s="132" t="str">
        <f t="shared" si="78"/>
        <v>72아1200</v>
      </c>
      <c r="H181" s="133">
        <f t="shared" si="79"/>
        <v>14</v>
      </c>
      <c r="I181" s="134">
        <f t="shared" si="80"/>
        <v>2495.4050000000002</v>
      </c>
      <c r="J181" s="135">
        <f t="shared" si="81"/>
        <v>3.0100975045970108E-2</v>
      </c>
      <c r="K181" s="135">
        <f t="shared" si="82"/>
        <v>0.34376570646567856</v>
      </c>
      <c r="L181" s="135">
        <f t="shared" si="83"/>
        <v>0.16911082569763222</v>
      </c>
      <c r="M181" s="136">
        <f t="shared" si="84"/>
        <v>8.9979999999999993</v>
      </c>
      <c r="N181" s="137">
        <f t="shared" si="85"/>
        <v>8.0147310757171672E-2</v>
      </c>
      <c r="O181" s="137">
        <f t="shared" si="86"/>
        <v>5.6503854083806031</v>
      </c>
      <c r="P181" s="272">
        <f t="shared" si="87"/>
        <v>6</v>
      </c>
      <c r="Q181" s="273">
        <f t="shared" si="88"/>
        <v>2</v>
      </c>
      <c r="R181" s="273">
        <f t="shared" si="89"/>
        <v>141</v>
      </c>
      <c r="T181">
        <v>514</v>
      </c>
      <c r="U181">
        <v>9900</v>
      </c>
      <c r="V181" t="s">
        <v>1561</v>
      </c>
      <c r="W181">
        <v>2495.4050000000002</v>
      </c>
      <c r="X181">
        <v>987.41099999999994</v>
      </c>
      <c r="Y181">
        <v>2.5270000000000001</v>
      </c>
      <c r="Z181">
        <v>8.9979999999999993</v>
      </c>
      <c r="AA181">
        <v>161.13189</v>
      </c>
      <c r="AB181">
        <v>4.8502270000000003</v>
      </c>
      <c r="AC181">
        <v>55.391618000000001</v>
      </c>
      <c r="AD181" s="1">
        <v>422</v>
      </c>
      <c r="AE181">
        <v>2</v>
      </c>
      <c r="AF181">
        <v>141</v>
      </c>
      <c r="AG181">
        <v>70</v>
      </c>
      <c r="AH181">
        <v>15.486723</v>
      </c>
      <c r="AI181">
        <v>184.8</v>
      </c>
      <c r="AJ181">
        <v>0</v>
      </c>
      <c r="AK181">
        <v>6</v>
      </c>
      <c r="AL181">
        <v>4776</v>
      </c>
      <c r="AM181" t="s">
        <v>1562</v>
      </c>
      <c r="AN181" t="s">
        <v>1563</v>
      </c>
      <c r="AO181">
        <v>226.11600000000001</v>
      </c>
      <c r="AR181" t="s">
        <v>160</v>
      </c>
      <c r="AS181" t="s">
        <v>237</v>
      </c>
      <c r="AT181" t="s">
        <v>926</v>
      </c>
      <c r="AU181" t="s">
        <v>776</v>
      </c>
      <c r="AV181" t="s">
        <v>49</v>
      </c>
      <c r="AW181">
        <v>14</v>
      </c>
      <c r="BB181">
        <v>0.94279999999999997</v>
      </c>
      <c r="BC181" t="s">
        <v>71</v>
      </c>
      <c r="BF181" t="s">
        <v>160</v>
      </c>
      <c r="BG181" t="s">
        <v>237</v>
      </c>
      <c r="BH181" t="s">
        <v>1561</v>
      </c>
      <c r="BI181">
        <v>9900</v>
      </c>
      <c r="BJ181">
        <v>14</v>
      </c>
      <c r="BK181" t="s">
        <v>926</v>
      </c>
      <c r="BL181" t="s">
        <v>893</v>
      </c>
      <c r="BM181">
        <v>0.94279999999999997</v>
      </c>
      <c r="BN181" t="s">
        <v>71</v>
      </c>
      <c r="BO181" t="s">
        <v>758</v>
      </c>
      <c r="BP181">
        <v>2495.4050000000002</v>
      </c>
      <c r="BQ181" t="s">
        <v>71</v>
      </c>
    </row>
    <row r="182" spans="1:69" ht="16.5">
      <c r="A182" s="126" t="str">
        <f t="shared" si="72"/>
        <v>삼환교통</v>
      </c>
      <c r="B182" s="127" t="str">
        <f t="shared" si="73"/>
        <v>이건길</v>
      </c>
      <c r="C182" s="128" t="str">
        <f t="shared" si="74"/>
        <v>A</v>
      </c>
      <c r="D182" s="129">
        <f t="shared" si="75"/>
        <v>0.97750000000000004</v>
      </c>
      <c r="E182" s="130">
        <f t="shared" si="76"/>
        <v>2685</v>
      </c>
      <c r="F182" s="131" t="str">
        <f t="shared" si="77"/>
        <v>62</v>
      </c>
      <c r="G182" s="132" t="str">
        <f t="shared" si="78"/>
        <v>70바3195</v>
      </c>
      <c r="H182" s="133">
        <f t="shared" si="79"/>
        <v>2</v>
      </c>
      <c r="I182" s="134">
        <f t="shared" si="80"/>
        <v>1950.0619999999999</v>
      </c>
      <c r="J182" s="135">
        <f t="shared" si="81"/>
        <v>2.0551519034493725E-2</v>
      </c>
      <c r="K182" s="135">
        <f t="shared" si="82"/>
        <v>0.34788896868106206</v>
      </c>
      <c r="L182" s="135">
        <f t="shared" si="83"/>
        <v>8.9740736448379599E-2</v>
      </c>
      <c r="M182" s="136">
        <f t="shared" si="84"/>
        <v>6.0970000000000004</v>
      </c>
      <c r="N182" s="137">
        <f t="shared" si="85"/>
        <v>0</v>
      </c>
      <c r="O182" s="137">
        <f t="shared" si="86"/>
        <v>2.8204231455205013</v>
      </c>
      <c r="P182" s="272">
        <f t="shared" si="87"/>
        <v>8</v>
      </c>
      <c r="Q182" s="273">
        <f t="shared" si="88"/>
        <v>0</v>
      </c>
      <c r="R182" s="273">
        <f t="shared" si="89"/>
        <v>55</v>
      </c>
      <c r="T182">
        <v>514</v>
      </c>
      <c r="U182">
        <v>2685</v>
      </c>
      <c r="V182" t="s">
        <v>1564</v>
      </c>
      <c r="W182">
        <v>1950.0619999999999</v>
      </c>
      <c r="X182">
        <v>802.33299999999997</v>
      </c>
      <c r="Y182">
        <v>2.4300000000000002</v>
      </c>
      <c r="Z182">
        <v>6.0970000000000004</v>
      </c>
      <c r="AA182">
        <v>137.916618</v>
      </c>
      <c r="AB182">
        <v>2.8343959999999999</v>
      </c>
      <c r="AC182">
        <v>47.979669999999999</v>
      </c>
      <c r="AD182" s="1">
        <v>175</v>
      </c>
      <c r="AE182">
        <v>0</v>
      </c>
      <c r="AF182">
        <v>55</v>
      </c>
      <c r="AG182">
        <v>68</v>
      </c>
      <c r="AH182">
        <v>14.139427</v>
      </c>
      <c r="AI182">
        <v>0</v>
      </c>
      <c r="AJ182">
        <v>0</v>
      </c>
      <c r="AK182">
        <v>8</v>
      </c>
      <c r="AL182">
        <v>866</v>
      </c>
      <c r="AM182" t="s">
        <v>1565</v>
      </c>
      <c r="AN182" t="s">
        <v>1566</v>
      </c>
      <c r="AO182">
        <v>1840.777</v>
      </c>
      <c r="AR182" t="s">
        <v>160</v>
      </c>
      <c r="AS182" t="s">
        <v>238</v>
      </c>
      <c r="AT182" t="s">
        <v>969</v>
      </c>
      <c r="AU182" t="s">
        <v>709</v>
      </c>
      <c r="AV182" t="s">
        <v>49</v>
      </c>
      <c r="AW182">
        <v>2</v>
      </c>
      <c r="BB182">
        <v>0.97750000000000004</v>
      </c>
      <c r="BC182" t="s">
        <v>69</v>
      </c>
      <c r="BF182" t="s">
        <v>160</v>
      </c>
      <c r="BG182" t="s">
        <v>238</v>
      </c>
      <c r="BH182" t="s">
        <v>1564</v>
      </c>
      <c r="BI182">
        <v>2685</v>
      </c>
      <c r="BJ182">
        <v>2</v>
      </c>
      <c r="BK182" t="s">
        <v>969</v>
      </c>
      <c r="BL182" t="s">
        <v>963</v>
      </c>
      <c r="BM182">
        <v>0.97750000000000004</v>
      </c>
      <c r="BN182" t="s">
        <v>69</v>
      </c>
      <c r="BO182" t="s">
        <v>761</v>
      </c>
      <c r="BP182">
        <v>1950.0619999999999</v>
      </c>
      <c r="BQ182" t="s">
        <v>69</v>
      </c>
    </row>
    <row r="183" spans="1:69" ht="16.5">
      <c r="A183" s="126" t="str">
        <f t="shared" si="72"/>
        <v>삼환교통</v>
      </c>
      <c r="B183" s="127" t="str">
        <f t="shared" si="73"/>
        <v>이관석</v>
      </c>
      <c r="C183" s="128" t="str">
        <f t="shared" si="74"/>
        <v>A</v>
      </c>
      <c r="D183" s="129">
        <f t="shared" si="75"/>
        <v>0.99280000000000002</v>
      </c>
      <c r="E183" s="130">
        <f t="shared" si="76"/>
        <v>4101</v>
      </c>
      <c r="F183" s="131" t="str">
        <f t="shared" si="77"/>
        <v>62</v>
      </c>
      <c r="G183" s="132" t="str">
        <f t="shared" si="78"/>
        <v>72아1192</v>
      </c>
      <c r="H183" s="133">
        <f t="shared" si="79"/>
        <v>2</v>
      </c>
      <c r="I183" s="134">
        <f t="shared" si="80"/>
        <v>1935.0540000000001</v>
      </c>
      <c r="J183" s="135">
        <f t="shared" si="81"/>
        <v>1.7892204585215347E-2</v>
      </c>
      <c r="K183" s="135">
        <f t="shared" si="82"/>
        <v>0.34410723780070152</v>
      </c>
      <c r="L183" s="135">
        <f t="shared" si="83"/>
        <v>0.20464545175483473</v>
      </c>
      <c r="M183" s="136">
        <f t="shared" si="84"/>
        <v>6.7750000000000004</v>
      </c>
      <c r="N183" s="137">
        <f t="shared" si="85"/>
        <v>0</v>
      </c>
      <c r="O183" s="137">
        <f t="shared" si="86"/>
        <v>6.0980210371390147</v>
      </c>
      <c r="P183" s="272">
        <f t="shared" si="87"/>
        <v>3</v>
      </c>
      <c r="Q183" s="273">
        <f t="shared" si="88"/>
        <v>0</v>
      </c>
      <c r="R183" s="273">
        <f t="shared" si="89"/>
        <v>118</v>
      </c>
      <c r="T183">
        <v>514</v>
      </c>
      <c r="U183">
        <v>4101</v>
      </c>
      <c r="V183" t="s">
        <v>1567</v>
      </c>
      <c r="W183">
        <v>1935.0540000000001</v>
      </c>
      <c r="X183">
        <v>836.44399999999996</v>
      </c>
      <c r="Y183">
        <v>2.3130000000000002</v>
      </c>
      <c r="Z183">
        <v>6.7750000000000004</v>
      </c>
      <c r="AA183">
        <v>138.217456</v>
      </c>
      <c r="AB183">
        <v>2.4730150000000002</v>
      </c>
      <c r="AC183">
        <v>47.561627000000001</v>
      </c>
      <c r="AD183" s="1">
        <v>396</v>
      </c>
      <c r="AE183">
        <v>0</v>
      </c>
      <c r="AF183">
        <v>118</v>
      </c>
      <c r="AG183">
        <v>78</v>
      </c>
      <c r="AH183">
        <v>14.000069</v>
      </c>
      <c r="AI183">
        <v>151.6</v>
      </c>
      <c r="AJ183">
        <v>0</v>
      </c>
      <c r="AK183">
        <v>3</v>
      </c>
      <c r="AL183">
        <v>1286</v>
      </c>
      <c r="AM183" t="s">
        <v>1568</v>
      </c>
      <c r="AN183" t="s">
        <v>1569</v>
      </c>
      <c r="AO183">
        <v>1768.075</v>
      </c>
      <c r="AR183" t="s">
        <v>160</v>
      </c>
      <c r="AS183" t="s">
        <v>238</v>
      </c>
      <c r="AT183" t="s">
        <v>977</v>
      </c>
      <c r="AU183" t="s">
        <v>709</v>
      </c>
      <c r="AV183" t="s">
        <v>49</v>
      </c>
      <c r="AW183">
        <v>2</v>
      </c>
      <c r="BB183">
        <v>0.99280000000000002</v>
      </c>
      <c r="BC183" t="s">
        <v>69</v>
      </c>
      <c r="BF183" t="s">
        <v>160</v>
      </c>
      <c r="BG183" t="s">
        <v>238</v>
      </c>
      <c r="BH183" t="s">
        <v>1567</v>
      </c>
      <c r="BI183">
        <v>4101</v>
      </c>
      <c r="BJ183">
        <v>2</v>
      </c>
      <c r="BK183" t="s">
        <v>977</v>
      </c>
      <c r="BL183" t="s">
        <v>1031</v>
      </c>
      <c r="BM183">
        <v>0.99280000000000002</v>
      </c>
      <c r="BN183" t="s">
        <v>69</v>
      </c>
      <c r="BO183" t="s">
        <v>761</v>
      </c>
      <c r="BP183">
        <v>1935.0540000000001</v>
      </c>
      <c r="BQ183" t="s">
        <v>69</v>
      </c>
    </row>
    <row r="184" spans="1:69" ht="16.5">
      <c r="A184" s="126" t="str">
        <f t="shared" si="72"/>
        <v>삼환교통</v>
      </c>
      <c r="B184" s="127" t="str">
        <f t="shared" si="73"/>
        <v>이구학</v>
      </c>
      <c r="C184" s="128" t="str">
        <f t="shared" si="74"/>
        <v>C</v>
      </c>
      <c r="D184" s="129">
        <f t="shared" si="75"/>
        <v>0.87080000000000002</v>
      </c>
      <c r="E184" s="130">
        <f t="shared" si="76"/>
        <v>6370</v>
      </c>
      <c r="F184" s="131" t="str">
        <f t="shared" si="77"/>
        <v>62</v>
      </c>
      <c r="G184" s="132" t="str">
        <f t="shared" si="78"/>
        <v>70바3161</v>
      </c>
      <c r="H184" s="133">
        <f t="shared" si="79"/>
        <v>1</v>
      </c>
      <c r="I184" s="134">
        <f t="shared" si="80"/>
        <v>2041.5419999999999</v>
      </c>
      <c r="J184" s="135">
        <f t="shared" si="81"/>
        <v>1.4486320621135248E-2</v>
      </c>
      <c r="K184" s="135">
        <f t="shared" si="82"/>
        <v>0.32503658758974829</v>
      </c>
      <c r="L184" s="135">
        <f t="shared" si="83"/>
        <v>0.24540273969381968</v>
      </c>
      <c r="M184" s="136">
        <f t="shared" si="84"/>
        <v>12.06</v>
      </c>
      <c r="N184" s="137">
        <f t="shared" si="85"/>
        <v>0</v>
      </c>
      <c r="O184" s="137">
        <f t="shared" si="86"/>
        <v>2.6450594697537451</v>
      </c>
      <c r="P184" s="272">
        <f t="shared" si="87"/>
        <v>24</v>
      </c>
      <c r="Q184" s="273">
        <f t="shared" si="88"/>
        <v>0</v>
      </c>
      <c r="R184" s="273">
        <f t="shared" si="89"/>
        <v>54</v>
      </c>
      <c r="T184">
        <v>514</v>
      </c>
      <c r="U184">
        <v>6370</v>
      </c>
      <c r="V184" t="s">
        <v>1570</v>
      </c>
      <c r="W184">
        <v>2041.5419999999999</v>
      </c>
      <c r="X184">
        <v>976.98</v>
      </c>
      <c r="Y184">
        <v>2.09</v>
      </c>
      <c r="Z184">
        <v>12.06</v>
      </c>
      <c r="AA184">
        <v>142.37272899999999</v>
      </c>
      <c r="AB184">
        <v>2.0624570000000002</v>
      </c>
      <c r="AC184">
        <v>46.276345999999997</v>
      </c>
      <c r="AD184" s="1">
        <v>501</v>
      </c>
      <c r="AE184">
        <v>0</v>
      </c>
      <c r="AF184">
        <v>54</v>
      </c>
      <c r="AG184">
        <v>78</v>
      </c>
      <c r="AH184">
        <v>14.339416999999999</v>
      </c>
      <c r="AI184">
        <v>234.9</v>
      </c>
      <c r="AJ184">
        <v>0</v>
      </c>
      <c r="AK184">
        <v>24</v>
      </c>
      <c r="AL184">
        <v>3075</v>
      </c>
      <c r="AM184" t="s">
        <v>1571</v>
      </c>
      <c r="AN184" t="s">
        <v>1572</v>
      </c>
      <c r="AO184">
        <v>2041.5419999999999</v>
      </c>
      <c r="AR184" t="s">
        <v>160</v>
      </c>
      <c r="AS184" t="s">
        <v>238</v>
      </c>
      <c r="AT184" t="s">
        <v>951</v>
      </c>
      <c r="AU184" t="s">
        <v>788</v>
      </c>
      <c r="AV184" t="s">
        <v>49</v>
      </c>
      <c r="AW184">
        <v>1</v>
      </c>
      <c r="BB184">
        <v>0.87080000000000002</v>
      </c>
      <c r="BC184" t="s">
        <v>72</v>
      </c>
      <c r="BF184" t="s">
        <v>160</v>
      </c>
      <c r="BG184" t="s">
        <v>238</v>
      </c>
      <c r="BH184" t="s">
        <v>1570</v>
      </c>
      <c r="BI184">
        <v>6370</v>
      </c>
      <c r="BJ184">
        <v>1</v>
      </c>
      <c r="BK184" t="s">
        <v>951</v>
      </c>
      <c r="BL184" t="s">
        <v>757</v>
      </c>
      <c r="BM184">
        <v>0.87080000000000002</v>
      </c>
      <c r="BN184" t="s">
        <v>72</v>
      </c>
      <c r="BO184" t="s">
        <v>760</v>
      </c>
      <c r="BP184">
        <v>2041.5419999999999</v>
      </c>
      <c r="BQ184" t="s">
        <v>72</v>
      </c>
    </row>
    <row r="185" spans="1:69" ht="16.5">
      <c r="A185" s="126" t="str">
        <f t="shared" si="72"/>
        <v>삼환교통</v>
      </c>
      <c r="B185" s="127" t="str">
        <f t="shared" si="73"/>
        <v>이근섭</v>
      </c>
      <c r="C185" s="128" t="str">
        <f t="shared" si="74"/>
        <v>A</v>
      </c>
      <c r="D185" s="129">
        <f t="shared" si="75"/>
        <v>0.96579999999999999</v>
      </c>
      <c r="E185" s="130">
        <f t="shared" si="76"/>
        <v>2405</v>
      </c>
      <c r="F185" s="131" t="str">
        <f t="shared" si="77"/>
        <v>급행99</v>
      </c>
      <c r="G185" s="132" t="str">
        <f t="shared" si="78"/>
        <v>70바3123</v>
      </c>
      <c r="H185" s="133">
        <f t="shared" si="79"/>
        <v>1</v>
      </c>
      <c r="I185" s="134">
        <f t="shared" si="80"/>
        <v>2840.616</v>
      </c>
      <c r="J185" s="135">
        <f t="shared" si="81"/>
        <v>3.4110778383939278E-2</v>
      </c>
      <c r="K185" s="135">
        <f t="shared" si="82"/>
        <v>0.32449130257519443</v>
      </c>
      <c r="L185" s="135">
        <f t="shared" si="83"/>
        <v>0.1922118301100888</v>
      </c>
      <c r="M185" s="136">
        <f t="shared" si="84"/>
        <v>8.5250000000000004</v>
      </c>
      <c r="N185" s="137">
        <f t="shared" si="85"/>
        <v>3.5203631888294652E-2</v>
      </c>
      <c r="O185" s="137">
        <f t="shared" si="86"/>
        <v>3.9076031396007065</v>
      </c>
      <c r="P185" s="272">
        <f t="shared" si="87"/>
        <v>5</v>
      </c>
      <c r="Q185" s="273">
        <f t="shared" si="88"/>
        <v>1</v>
      </c>
      <c r="R185" s="273">
        <f t="shared" si="89"/>
        <v>111</v>
      </c>
      <c r="T185">
        <v>514</v>
      </c>
      <c r="U185">
        <v>2405</v>
      </c>
      <c r="V185" t="s">
        <v>1573</v>
      </c>
      <c r="W185">
        <v>2840.616</v>
      </c>
      <c r="X185">
        <v>948.71299999999997</v>
      </c>
      <c r="Y185">
        <v>2.9940000000000002</v>
      </c>
      <c r="Z185">
        <v>8.5250000000000004</v>
      </c>
      <c r="AA185">
        <v>166.107731</v>
      </c>
      <c r="AB185">
        <v>5.6660640000000004</v>
      </c>
      <c r="AC185">
        <v>53.900514000000001</v>
      </c>
      <c r="AD185" s="1">
        <v>546</v>
      </c>
      <c r="AE185">
        <v>1</v>
      </c>
      <c r="AF185">
        <v>111</v>
      </c>
      <c r="AG185">
        <v>64</v>
      </c>
      <c r="AH185">
        <v>17.101046</v>
      </c>
      <c r="AI185">
        <v>11.1</v>
      </c>
      <c r="AJ185">
        <v>0</v>
      </c>
      <c r="AK185">
        <v>5</v>
      </c>
      <c r="AL185">
        <v>5130</v>
      </c>
      <c r="AM185" t="s">
        <v>1574</v>
      </c>
      <c r="AN185" t="s">
        <v>1575</v>
      </c>
      <c r="AO185">
        <v>2840.616</v>
      </c>
      <c r="AR185" t="s">
        <v>160</v>
      </c>
      <c r="AS185" t="s">
        <v>240</v>
      </c>
      <c r="AT185" t="s">
        <v>1013</v>
      </c>
      <c r="AU185" t="s">
        <v>709</v>
      </c>
      <c r="AV185" t="s">
        <v>49</v>
      </c>
      <c r="AW185">
        <v>1</v>
      </c>
      <c r="BB185">
        <v>0.96579999999999999</v>
      </c>
      <c r="BC185" t="s">
        <v>69</v>
      </c>
      <c r="BF185" t="s">
        <v>160</v>
      </c>
      <c r="BG185" t="s">
        <v>240</v>
      </c>
      <c r="BH185" t="s">
        <v>1573</v>
      </c>
      <c r="BI185">
        <v>2405</v>
      </c>
      <c r="BJ185">
        <v>1</v>
      </c>
      <c r="BK185" t="s">
        <v>1013</v>
      </c>
      <c r="BL185" t="s">
        <v>757</v>
      </c>
      <c r="BM185">
        <v>0.96579999999999999</v>
      </c>
      <c r="BN185" t="s">
        <v>69</v>
      </c>
      <c r="BO185" t="s">
        <v>761</v>
      </c>
      <c r="BP185">
        <v>2840.616</v>
      </c>
      <c r="BQ185" t="s">
        <v>69</v>
      </c>
    </row>
    <row r="186" spans="1:69" ht="16.5">
      <c r="A186" s="126" t="str">
        <f t="shared" si="72"/>
        <v>삼환교통</v>
      </c>
      <c r="B186" s="127" t="str">
        <f t="shared" si="73"/>
        <v>이기광</v>
      </c>
      <c r="C186" s="128" t="str">
        <f t="shared" si="74"/>
        <v>B</v>
      </c>
      <c r="D186" s="129">
        <f t="shared" si="75"/>
        <v>0.92710000000000004</v>
      </c>
      <c r="E186" s="130">
        <f t="shared" si="76"/>
        <v>82</v>
      </c>
      <c r="F186" s="131" t="str">
        <f t="shared" si="77"/>
        <v>4</v>
      </c>
      <c r="G186" s="132" t="str">
        <f t="shared" si="78"/>
        <v>72아1224</v>
      </c>
      <c r="H186" s="133">
        <f t="shared" si="79"/>
        <v>2</v>
      </c>
      <c r="I186" s="134">
        <f t="shared" si="80"/>
        <v>2115.6080000000002</v>
      </c>
      <c r="J186" s="135">
        <f t="shared" si="81"/>
        <v>2.5751958628985164E-2</v>
      </c>
      <c r="K186" s="135">
        <f t="shared" si="82"/>
        <v>0.34993569049989492</v>
      </c>
      <c r="L186" s="135">
        <f t="shared" si="83"/>
        <v>0.29542334874891757</v>
      </c>
      <c r="M186" s="136">
        <f t="shared" si="84"/>
        <v>8.2420000000000009</v>
      </c>
      <c r="N186" s="137">
        <f t="shared" si="85"/>
        <v>0.23633867899913402</v>
      </c>
      <c r="O186" s="137">
        <f t="shared" si="86"/>
        <v>27.273483556500068</v>
      </c>
      <c r="P186" s="272">
        <f t="shared" si="87"/>
        <v>11</v>
      </c>
      <c r="Q186" s="273">
        <f t="shared" si="88"/>
        <v>5</v>
      </c>
      <c r="R186" s="273">
        <f t="shared" si="89"/>
        <v>577</v>
      </c>
      <c r="T186">
        <v>514</v>
      </c>
      <c r="U186">
        <v>82</v>
      </c>
      <c r="V186" t="s">
        <v>1576</v>
      </c>
      <c r="W186">
        <v>2115.6080000000002</v>
      </c>
      <c r="X186">
        <v>790.26599999999996</v>
      </c>
      <c r="Y186">
        <v>2.677</v>
      </c>
      <c r="Z186">
        <v>8.2420000000000009</v>
      </c>
      <c r="AA186">
        <v>137.5069</v>
      </c>
      <c r="AB186">
        <v>3.5410720000000002</v>
      </c>
      <c r="AC186">
        <v>48.118572</v>
      </c>
      <c r="AD186" s="1">
        <v>625</v>
      </c>
      <c r="AE186">
        <v>5</v>
      </c>
      <c r="AF186">
        <v>577</v>
      </c>
      <c r="AG186">
        <v>65</v>
      </c>
      <c r="AH186">
        <v>15.385467</v>
      </c>
      <c r="AI186">
        <v>30.8</v>
      </c>
      <c r="AJ186">
        <v>0</v>
      </c>
      <c r="AK186">
        <v>11</v>
      </c>
      <c r="AL186">
        <v>3748</v>
      </c>
      <c r="AM186" t="s">
        <v>1577</v>
      </c>
      <c r="AN186" t="s">
        <v>1578</v>
      </c>
      <c r="AO186">
        <v>1997.1189999999999</v>
      </c>
      <c r="AR186" t="s">
        <v>160</v>
      </c>
      <c r="AS186" t="s">
        <v>236</v>
      </c>
      <c r="AT186" t="s">
        <v>895</v>
      </c>
      <c r="AU186" t="s">
        <v>776</v>
      </c>
      <c r="AV186" t="s">
        <v>49</v>
      </c>
      <c r="AW186">
        <v>2</v>
      </c>
      <c r="BB186">
        <v>0.92710000000000004</v>
      </c>
      <c r="BC186" t="s">
        <v>71</v>
      </c>
      <c r="BF186" t="s">
        <v>160</v>
      </c>
      <c r="BG186" t="s">
        <v>236</v>
      </c>
      <c r="BH186" t="s">
        <v>1576</v>
      </c>
      <c r="BI186">
        <v>82</v>
      </c>
      <c r="BJ186">
        <v>2</v>
      </c>
      <c r="BK186" t="s">
        <v>895</v>
      </c>
      <c r="BL186" t="s">
        <v>867</v>
      </c>
      <c r="BM186">
        <v>0.92710000000000004</v>
      </c>
      <c r="BN186" t="s">
        <v>71</v>
      </c>
      <c r="BO186" t="s">
        <v>758</v>
      </c>
      <c r="BP186">
        <v>2115.6080000000002</v>
      </c>
      <c r="BQ186" t="s">
        <v>71</v>
      </c>
    </row>
    <row r="187" spans="1:69" ht="16.5">
      <c r="A187" s="126" t="str">
        <f t="shared" si="72"/>
        <v>삼환교통</v>
      </c>
      <c r="B187" s="127" t="str">
        <f t="shared" si="73"/>
        <v>이기혁</v>
      </c>
      <c r="C187" s="128" t="str">
        <f t="shared" si="74"/>
        <v>A</v>
      </c>
      <c r="D187" s="129">
        <f t="shared" si="75"/>
        <v>0.97519999999999996</v>
      </c>
      <c r="E187" s="130">
        <f t="shared" si="76"/>
        <v>9592</v>
      </c>
      <c r="F187" s="131" t="str">
        <f t="shared" si="77"/>
        <v>79</v>
      </c>
      <c r="G187" s="132" t="str">
        <f t="shared" si="78"/>
        <v>70바3165</v>
      </c>
      <c r="H187" s="133">
        <f t="shared" si="79"/>
        <v>1</v>
      </c>
      <c r="I187" s="134">
        <f t="shared" si="80"/>
        <v>2528.6999999999998</v>
      </c>
      <c r="J187" s="135">
        <f t="shared" si="81"/>
        <v>2.4559577381321467E-2</v>
      </c>
      <c r="K187" s="135">
        <f t="shared" si="82"/>
        <v>0.33805176778033269</v>
      </c>
      <c r="L187" s="135">
        <f t="shared" si="83"/>
        <v>0.19773005892355758</v>
      </c>
      <c r="M187" s="136">
        <f t="shared" si="84"/>
        <v>7.34</v>
      </c>
      <c r="N187" s="137">
        <f t="shared" si="85"/>
        <v>3.9546011784711517E-2</v>
      </c>
      <c r="O187" s="137">
        <f t="shared" si="86"/>
        <v>4.7850674259500936</v>
      </c>
      <c r="P187" s="272">
        <f t="shared" si="87"/>
        <v>13</v>
      </c>
      <c r="Q187" s="273">
        <f t="shared" si="88"/>
        <v>1</v>
      </c>
      <c r="R187" s="273">
        <f t="shared" si="89"/>
        <v>121</v>
      </c>
      <c r="T187">
        <v>514</v>
      </c>
      <c r="U187">
        <v>9592</v>
      </c>
      <c r="V187" t="s">
        <v>1579</v>
      </c>
      <c r="W187">
        <v>2528.6999999999998</v>
      </c>
      <c r="X187">
        <v>1037.1600000000001</v>
      </c>
      <c r="Y187">
        <v>2.4380000000000002</v>
      </c>
      <c r="Z187">
        <v>7.34</v>
      </c>
      <c r="AA187">
        <v>153.468276</v>
      </c>
      <c r="AB187">
        <v>3.7691159999999999</v>
      </c>
      <c r="AC187">
        <v>51.880222000000003</v>
      </c>
      <c r="AD187" s="1">
        <v>500</v>
      </c>
      <c r="AE187">
        <v>1</v>
      </c>
      <c r="AF187">
        <v>121</v>
      </c>
      <c r="AG187">
        <v>72</v>
      </c>
      <c r="AH187">
        <v>16.47702</v>
      </c>
      <c r="AI187">
        <v>418</v>
      </c>
      <c r="AJ187">
        <v>0</v>
      </c>
      <c r="AK187">
        <v>13</v>
      </c>
      <c r="AL187">
        <v>4518</v>
      </c>
      <c r="AM187" t="s">
        <v>1580</v>
      </c>
      <c r="AN187" t="s">
        <v>1581</v>
      </c>
      <c r="AO187">
        <v>2528.6999999999998</v>
      </c>
      <c r="AR187" t="s">
        <v>160</v>
      </c>
      <c r="AS187" t="s">
        <v>239</v>
      </c>
      <c r="AT187" t="s">
        <v>990</v>
      </c>
      <c r="AU187" t="s">
        <v>709</v>
      </c>
      <c r="AV187" t="s">
        <v>49</v>
      </c>
      <c r="AW187">
        <v>1</v>
      </c>
      <c r="BB187">
        <v>0.97519999999999996</v>
      </c>
      <c r="BC187" t="s">
        <v>69</v>
      </c>
      <c r="BF187" t="s">
        <v>160</v>
      </c>
      <c r="BG187" t="s">
        <v>239</v>
      </c>
      <c r="BH187" t="s">
        <v>1579</v>
      </c>
      <c r="BI187">
        <v>9592</v>
      </c>
      <c r="BJ187">
        <v>1</v>
      </c>
      <c r="BK187" t="s">
        <v>990</v>
      </c>
      <c r="BL187" t="s">
        <v>757</v>
      </c>
      <c r="BM187">
        <v>0.97519999999999996</v>
      </c>
      <c r="BN187" t="s">
        <v>69</v>
      </c>
      <c r="BO187" t="s">
        <v>761</v>
      </c>
      <c r="BP187">
        <v>2528.6999999999998</v>
      </c>
      <c r="BQ187" t="s">
        <v>69</v>
      </c>
    </row>
    <row r="188" spans="1:69" ht="16.5">
      <c r="A188" s="126" t="str">
        <f t="shared" si="72"/>
        <v>삼환교통</v>
      </c>
      <c r="B188" s="127" t="str">
        <f t="shared" si="73"/>
        <v>이동우</v>
      </c>
      <c r="C188" s="128" t="str">
        <f t="shared" si="74"/>
        <v>A</v>
      </c>
      <c r="D188" s="129">
        <f t="shared" si="75"/>
        <v>0.95230000000000004</v>
      </c>
      <c r="E188" s="130">
        <f t="shared" si="76"/>
        <v>3696</v>
      </c>
      <c r="F188" s="131" t="str">
        <f t="shared" si="77"/>
        <v>급행99</v>
      </c>
      <c r="G188" s="132" t="str">
        <f t="shared" si="78"/>
        <v>70바3148</v>
      </c>
      <c r="H188" s="133">
        <f t="shared" si="79"/>
        <v>1</v>
      </c>
      <c r="I188" s="134">
        <f t="shared" si="80"/>
        <v>2917.0419999999999</v>
      </c>
      <c r="J188" s="135">
        <f t="shared" si="81"/>
        <v>3.0502448794265325E-2</v>
      </c>
      <c r="K188" s="135">
        <f t="shared" si="82"/>
        <v>0.32019589896532336</v>
      </c>
      <c r="L188" s="135">
        <f t="shared" si="83"/>
        <v>0.17312057899749131</v>
      </c>
      <c r="M188" s="136">
        <f t="shared" si="84"/>
        <v>7.0190000000000001</v>
      </c>
      <c r="N188" s="137">
        <f t="shared" si="85"/>
        <v>6.8562605543560917E-2</v>
      </c>
      <c r="O188" s="137">
        <f t="shared" si="86"/>
        <v>4.6622571769621421</v>
      </c>
      <c r="P188" s="272">
        <f t="shared" si="87"/>
        <v>35</v>
      </c>
      <c r="Q188" s="273">
        <f t="shared" si="88"/>
        <v>2</v>
      </c>
      <c r="R188" s="273">
        <f t="shared" si="89"/>
        <v>136</v>
      </c>
      <c r="T188">
        <v>514</v>
      </c>
      <c r="U188">
        <v>3696</v>
      </c>
      <c r="V188" t="s">
        <v>1582</v>
      </c>
      <c r="W188">
        <v>2917.0419999999999</v>
      </c>
      <c r="X188">
        <v>988.26900000000001</v>
      </c>
      <c r="Y188">
        <v>2.952</v>
      </c>
      <c r="Z188">
        <v>7.0190000000000001</v>
      </c>
      <c r="AA188">
        <v>166.08745200000001</v>
      </c>
      <c r="AB188">
        <v>5.0660740000000004</v>
      </c>
      <c r="AC188">
        <v>53.180520999999999</v>
      </c>
      <c r="AD188" s="1">
        <v>505</v>
      </c>
      <c r="AE188">
        <v>2</v>
      </c>
      <c r="AF188">
        <v>136</v>
      </c>
      <c r="AG188">
        <v>73</v>
      </c>
      <c r="AH188">
        <v>17.563289000000001</v>
      </c>
      <c r="AI188">
        <v>1490.2</v>
      </c>
      <c r="AJ188">
        <v>0</v>
      </c>
      <c r="AK188">
        <v>35</v>
      </c>
      <c r="AL188">
        <v>11060</v>
      </c>
      <c r="AM188" t="s">
        <v>1583</v>
      </c>
      <c r="AN188" t="s">
        <v>1584</v>
      </c>
      <c r="AO188">
        <v>2917.0419999999999</v>
      </c>
      <c r="AR188" t="s">
        <v>160</v>
      </c>
      <c r="AS188" t="s">
        <v>240</v>
      </c>
      <c r="AT188" t="s">
        <v>1023</v>
      </c>
      <c r="AU188" t="s">
        <v>709</v>
      </c>
      <c r="AV188" t="s">
        <v>49</v>
      </c>
      <c r="AW188">
        <v>1</v>
      </c>
      <c r="BB188">
        <v>0.95230000000000004</v>
      </c>
      <c r="BC188" t="s">
        <v>69</v>
      </c>
      <c r="BF188" t="s">
        <v>160</v>
      </c>
      <c r="BG188" t="s">
        <v>240</v>
      </c>
      <c r="BH188" t="s">
        <v>1582</v>
      </c>
      <c r="BI188">
        <v>3696</v>
      </c>
      <c r="BJ188">
        <v>1</v>
      </c>
      <c r="BK188" t="s">
        <v>1023</v>
      </c>
      <c r="BL188" t="s">
        <v>757</v>
      </c>
      <c r="BM188">
        <v>0.95230000000000004</v>
      </c>
      <c r="BN188" t="s">
        <v>69</v>
      </c>
      <c r="BO188" t="s">
        <v>761</v>
      </c>
      <c r="BP188">
        <v>2917.0419999999999</v>
      </c>
      <c r="BQ188" t="s">
        <v>69</v>
      </c>
    </row>
    <row r="189" spans="1:69" ht="16.5">
      <c r="A189" s="126" t="str">
        <f t="shared" si="72"/>
        <v>삼환교통</v>
      </c>
      <c r="B189" s="127" t="str">
        <f t="shared" si="73"/>
        <v>이두형</v>
      </c>
      <c r="C189" s="128" t="str">
        <f t="shared" si="74"/>
        <v>S</v>
      </c>
      <c r="D189" s="129">
        <f t="shared" si="75"/>
        <v>1.0004999999999999</v>
      </c>
      <c r="E189" s="130">
        <f t="shared" si="76"/>
        <v>837</v>
      </c>
      <c r="F189" s="131" t="str">
        <f t="shared" si="77"/>
        <v>58</v>
      </c>
      <c r="G189" s="132" t="str">
        <f t="shared" si="78"/>
        <v>72아1202</v>
      </c>
      <c r="H189" s="133">
        <f t="shared" si="79"/>
        <v>3</v>
      </c>
      <c r="I189" s="134">
        <f t="shared" si="80"/>
        <v>2286.1750000000002</v>
      </c>
      <c r="J189" s="135">
        <f t="shared" si="81"/>
        <v>5.7345370292219512E-2</v>
      </c>
      <c r="K189" s="135">
        <f t="shared" si="82"/>
        <v>0.32959495834875957</v>
      </c>
      <c r="L189" s="135">
        <f t="shared" si="83"/>
        <v>0.14522072894682164</v>
      </c>
      <c r="M189" s="136">
        <f t="shared" si="84"/>
        <v>7.1719999999999997</v>
      </c>
      <c r="N189" s="137">
        <f t="shared" si="85"/>
        <v>4.3741183417717364E-2</v>
      </c>
      <c r="O189" s="137">
        <f t="shared" si="86"/>
        <v>3.5867770402528238</v>
      </c>
      <c r="P189" s="272">
        <f t="shared" si="87"/>
        <v>10</v>
      </c>
      <c r="Q189" s="273">
        <f t="shared" si="88"/>
        <v>1</v>
      </c>
      <c r="R189" s="273">
        <f t="shared" si="89"/>
        <v>82</v>
      </c>
      <c r="T189">
        <v>514</v>
      </c>
      <c r="U189">
        <v>837</v>
      </c>
      <c r="V189" t="s">
        <v>1585</v>
      </c>
      <c r="W189">
        <v>2286.1750000000002</v>
      </c>
      <c r="X189">
        <v>791.16700000000003</v>
      </c>
      <c r="Y189">
        <v>2.89</v>
      </c>
      <c r="Z189">
        <v>7.1719999999999997</v>
      </c>
      <c r="AA189">
        <v>159.11770999999999</v>
      </c>
      <c r="AB189">
        <v>9.1246639999999992</v>
      </c>
      <c r="AC189">
        <v>52.444395</v>
      </c>
      <c r="AD189" s="1">
        <v>332</v>
      </c>
      <c r="AE189">
        <v>1</v>
      </c>
      <c r="AF189">
        <v>82</v>
      </c>
      <c r="AG189">
        <v>73</v>
      </c>
      <c r="AH189">
        <v>14.367822</v>
      </c>
      <c r="AI189">
        <v>471</v>
      </c>
      <c r="AJ189">
        <v>0</v>
      </c>
      <c r="AK189">
        <v>10</v>
      </c>
      <c r="AL189">
        <v>5922</v>
      </c>
      <c r="AM189" t="s">
        <v>1586</v>
      </c>
      <c r="AN189" t="s">
        <v>1587</v>
      </c>
      <c r="AO189">
        <v>1967.127</v>
      </c>
      <c r="AR189" t="s">
        <v>160</v>
      </c>
      <c r="AS189" t="s">
        <v>237</v>
      </c>
      <c r="AT189" t="s">
        <v>930</v>
      </c>
      <c r="AU189" t="s">
        <v>776</v>
      </c>
      <c r="AV189" t="s">
        <v>49</v>
      </c>
      <c r="AW189">
        <v>3</v>
      </c>
      <c r="BB189">
        <v>1.0004999999999999</v>
      </c>
      <c r="BC189" t="s">
        <v>74</v>
      </c>
      <c r="BF189" t="s">
        <v>160</v>
      </c>
      <c r="BG189" t="s">
        <v>237</v>
      </c>
      <c r="BH189" t="s">
        <v>1585</v>
      </c>
      <c r="BI189">
        <v>837</v>
      </c>
      <c r="BJ189">
        <v>3</v>
      </c>
      <c r="BK189" t="s">
        <v>930</v>
      </c>
      <c r="BL189" t="s">
        <v>918</v>
      </c>
      <c r="BM189">
        <v>1.0004999999999999</v>
      </c>
      <c r="BN189" t="s">
        <v>74</v>
      </c>
      <c r="BO189" t="s">
        <v>759</v>
      </c>
      <c r="BP189">
        <v>2286.1750000000002</v>
      </c>
      <c r="BQ189" t="s">
        <v>74</v>
      </c>
    </row>
    <row r="190" spans="1:69" ht="16.5">
      <c r="A190" s="126" t="str">
        <f t="shared" si="72"/>
        <v>삼환교통</v>
      </c>
      <c r="B190" s="127" t="str">
        <f t="shared" si="73"/>
        <v>이명규</v>
      </c>
      <c r="C190" s="128" t="str">
        <f t="shared" si="74"/>
        <v>F</v>
      </c>
      <c r="D190" s="129">
        <f t="shared" si="75"/>
        <v>0.76910000000000001</v>
      </c>
      <c r="E190" s="130">
        <f t="shared" si="76"/>
        <v>6444</v>
      </c>
      <c r="F190" s="131" t="str">
        <f t="shared" si="77"/>
        <v>62</v>
      </c>
      <c r="G190" s="132" t="str">
        <f t="shared" si="78"/>
        <v>72아1131</v>
      </c>
      <c r="H190" s="133">
        <f t="shared" si="79"/>
        <v>1</v>
      </c>
      <c r="I190" s="134">
        <f t="shared" si="80"/>
        <v>2191.951</v>
      </c>
      <c r="J190" s="135">
        <f t="shared" si="81"/>
        <v>3.4059472780074221E-2</v>
      </c>
      <c r="K190" s="135">
        <f t="shared" si="82"/>
        <v>0.39227043045865911</v>
      </c>
      <c r="L190" s="135">
        <f t="shared" si="83"/>
        <v>0.19252255182711658</v>
      </c>
      <c r="M190" s="136">
        <f t="shared" si="84"/>
        <v>13.167999999999999</v>
      </c>
      <c r="N190" s="137">
        <f t="shared" si="85"/>
        <v>0</v>
      </c>
      <c r="O190" s="137">
        <f t="shared" si="86"/>
        <v>10.584178204713517</v>
      </c>
      <c r="P190" s="272">
        <f t="shared" si="87"/>
        <v>7</v>
      </c>
      <c r="Q190" s="273">
        <f t="shared" si="88"/>
        <v>0</v>
      </c>
      <c r="R190" s="273">
        <f t="shared" si="89"/>
        <v>232</v>
      </c>
      <c r="T190">
        <v>514</v>
      </c>
      <c r="U190">
        <v>6444</v>
      </c>
      <c r="V190" t="s">
        <v>1588</v>
      </c>
      <c r="W190">
        <v>2191.951</v>
      </c>
      <c r="X190">
        <v>1238.8689999999999</v>
      </c>
      <c r="Y190">
        <v>1.7689999999999999</v>
      </c>
      <c r="Z190">
        <v>13.167999999999999</v>
      </c>
      <c r="AA190">
        <v>160.69828899999999</v>
      </c>
      <c r="AB190">
        <v>5.4732989999999999</v>
      </c>
      <c r="AC190">
        <v>63.037187000000003</v>
      </c>
      <c r="AD190" s="1">
        <v>422</v>
      </c>
      <c r="AE190">
        <v>0</v>
      </c>
      <c r="AF190">
        <v>232</v>
      </c>
      <c r="AG190">
        <v>83</v>
      </c>
      <c r="AH190">
        <v>13.640162999999999</v>
      </c>
      <c r="AI190">
        <v>66.7</v>
      </c>
      <c r="AJ190">
        <v>6</v>
      </c>
      <c r="AK190">
        <v>7</v>
      </c>
      <c r="AL190">
        <v>433</v>
      </c>
      <c r="AM190" t="s">
        <v>1589</v>
      </c>
      <c r="AN190" t="s">
        <v>1590</v>
      </c>
      <c r="AO190">
        <v>2191.951</v>
      </c>
      <c r="AR190" t="s">
        <v>160</v>
      </c>
      <c r="AS190" t="s">
        <v>238</v>
      </c>
      <c r="AT190" t="s">
        <v>973</v>
      </c>
      <c r="AU190" t="s">
        <v>709</v>
      </c>
      <c r="AV190" t="s">
        <v>49</v>
      </c>
      <c r="AW190">
        <v>1</v>
      </c>
      <c r="BB190">
        <v>0.76910000000000001</v>
      </c>
      <c r="BC190" t="s">
        <v>73</v>
      </c>
      <c r="BF190" t="s">
        <v>160</v>
      </c>
      <c r="BG190" t="s">
        <v>238</v>
      </c>
      <c r="BH190" t="s">
        <v>1588</v>
      </c>
      <c r="BI190">
        <v>6444</v>
      </c>
      <c r="BJ190">
        <v>1</v>
      </c>
      <c r="BK190" t="s">
        <v>973</v>
      </c>
      <c r="BL190" t="s">
        <v>757</v>
      </c>
      <c r="BM190">
        <v>0.76910000000000001</v>
      </c>
      <c r="BN190" t="s">
        <v>73</v>
      </c>
      <c r="BO190" t="s">
        <v>774</v>
      </c>
      <c r="BP190">
        <v>2191.951</v>
      </c>
      <c r="BQ190" t="s">
        <v>73</v>
      </c>
    </row>
    <row r="191" spans="1:69" ht="16.5">
      <c r="A191" s="126" t="str">
        <f t="shared" si="72"/>
        <v>삼환교통</v>
      </c>
      <c r="B191" s="127" t="str">
        <f t="shared" si="73"/>
        <v>이명희</v>
      </c>
      <c r="C191" s="128" t="str">
        <f t="shared" si="74"/>
        <v>C</v>
      </c>
      <c r="D191" s="129">
        <f t="shared" si="75"/>
        <v>0.86499999999999999</v>
      </c>
      <c r="E191" s="130">
        <f t="shared" si="76"/>
        <v>2467</v>
      </c>
      <c r="F191" s="131" t="str">
        <f t="shared" si="77"/>
        <v>79</v>
      </c>
      <c r="G191" s="132" t="str">
        <f t="shared" si="78"/>
        <v>70바3179</v>
      </c>
      <c r="H191" s="133">
        <f t="shared" si="79"/>
        <v>1</v>
      </c>
      <c r="I191" s="134">
        <f t="shared" si="80"/>
        <v>2140.8809999999999</v>
      </c>
      <c r="J191" s="135">
        <f t="shared" si="81"/>
        <v>2.124872967525079E-2</v>
      </c>
      <c r="K191" s="135">
        <f t="shared" si="82"/>
        <v>0.39798303055264828</v>
      </c>
      <c r="L191" s="135">
        <f t="shared" si="83"/>
        <v>0.29800815645521633</v>
      </c>
      <c r="M191" s="136">
        <f t="shared" si="84"/>
        <v>13.346</v>
      </c>
      <c r="N191" s="137">
        <f t="shared" si="85"/>
        <v>0.14012922717329923</v>
      </c>
      <c r="O191" s="137">
        <f t="shared" si="86"/>
        <v>17.656282623835704</v>
      </c>
      <c r="P191" s="272">
        <f t="shared" si="87"/>
        <v>41</v>
      </c>
      <c r="Q191" s="273">
        <f t="shared" si="88"/>
        <v>3</v>
      </c>
      <c r="R191" s="273">
        <f t="shared" si="89"/>
        <v>378</v>
      </c>
      <c r="T191">
        <v>514</v>
      </c>
      <c r="U191">
        <v>2467</v>
      </c>
      <c r="V191" t="s">
        <v>1591</v>
      </c>
      <c r="W191">
        <v>2140.8809999999999</v>
      </c>
      <c r="X191">
        <v>1125.095</v>
      </c>
      <c r="Y191">
        <v>1.903</v>
      </c>
      <c r="Z191">
        <v>13.346</v>
      </c>
      <c r="AA191">
        <v>137.09191300000001</v>
      </c>
      <c r="AB191">
        <v>2.9130289999999999</v>
      </c>
      <c r="AC191">
        <v>54.560254999999998</v>
      </c>
      <c r="AD191" s="1">
        <v>638</v>
      </c>
      <c r="AE191">
        <v>3</v>
      </c>
      <c r="AF191">
        <v>378</v>
      </c>
      <c r="AG191">
        <v>76</v>
      </c>
      <c r="AH191">
        <v>15.616391</v>
      </c>
      <c r="AI191">
        <v>365.3</v>
      </c>
      <c r="AJ191">
        <v>0</v>
      </c>
      <c r="AK191">
        <v>41</v>
      </c>
      <c r="AL191">
        <v>11710</v>
      </c>
      <c r="AM191" t="s">
        <v>1592</v>
      </c>
      <c r="AN191" t="s">
        <v>1593</v>
      </c>
      <c r="AO191">
        <v>2140.8809999999999</v>
      </c>
      <c r="AR191" t="s">
        <v>160</v>
      </c>
      <c r="AS191" t="s">
        <v>239</v>
      </c>
      <c r="AT191" t="s">
        <v>1000</v>
      </c>
      <c r="AU191" t="s">
        <v>709</v>
      </c>
      <c r="AV191" t="s">
        <v>49</v>
      </c>
      <c r="AW191">
        <v>1</v>
      </c>
      <c r="BB191">
        <v>0.86499999999999999</v>
      </c>
      <c r="BC191" t="s">
        <v>72</v>
      </c>
      <c r="BF191" t="s">
        <v>160</v>
      </c>
      <c r="BG191" t="s">
        <v>239</v>
      </c>
      <c r="BH191" t="s">
        <v>1591</v>
      </c>
      <c r="BI191">
        <v>2467</v>
      </c>
      <c r="BJ191">
        <v>1</v>
      </c>
      <c r="BK191" t="s">
        <v>1000</v>
      </c>
      <c r="BL191" t="s">
        <v>757</v>
      </c>
      <c r="BM191">
        <v>0.86499999999999999</v>
      </c>
      <c r="BN191" t="s">
        <v>72</v>
      </c>
      <c r="BO191" t="s">
        <v>760</v>
      </c>
      <c r="BP191">
        <v>2140.8809999999999</v>
      </c>
      <c r="BQ191" t="s">
        <v>72</v>
      </c>
    </row>
    <row r="192" spans="1:69" ht="16.5">
      <c r="A192" s="126" t="str">
        <f t="shared" si="72"/>
        <v>삼환교통</v>
      </c>
      <c r="B192" s="127" t="str">
        <f t="shared" si="73"/>
        <v>이민철</v>
      </c>
      <c r="C192" s="128" t="str">
        <f t="shared" si="74"/>
        <v>D</v>
      </c>
      <c r="D192" s="129">
        <f t="shared" si="75"/>
        <v>0.83320000000000005</v>
      </c>
      <c r="E192" s="130">
        <f t="shared" si="76"/>
        <v>6324</v>
      </c>
      <c r="F192" s="131" t="str">
        <f t="shared" si="77"/>
        <v>23</v>
      </c>
      <c r="G192" s="132" t="str">
        <f t="shared" si="78"/>
        <v>70바3105</v>
      </c>
      <c r="H192" s="133">
        <f t="shared" si="79"/>
        <v>1</v>
      </c>
      <c r="I192" s="134">
        <f t="shared" si="80"/>
        <v>1918.6020000000001</v>
      </c>
      <c r="J192" s="135">
        <f t="shared" si="81"/>
        <v>3.7643457478053227E-2</v>
      </c>
      <c r="K192" s="135">
        <f t="shared" si="82"/>
        <v>0.34620376692172122</v>
      </c>
      <c r="L192" s="135">
        <f t="shared" si="83"/>
        <v>0.19284875133039578</v>
      </c>
      <c r="M192" s="136">
        <f t="shared" si="84"/>
        <v>12.497999999999999</v>
      </c>
      <c r="N192" s="137">
        <f t="shared" si="85"/>
        <v>4.2218240156113671</v>
      </c>
      <c r="O192" s="137">
        <f t="shared" si="86"/>
        <v>3.8569750266079152</v>
      </c>
      <c r="P192" s="272">
        <f t="shared" si="87"/>
        <v>6</v>
      </c>
      <c r="Q192" s="273">
        <f t="shared" si="88"/>
        <v>81</v>
      </c>
      <c r="R192" s="273">
        <f t="shared" si="89"/>
        <v>74</v>
      </c>
      <c r="T192">
        <v>514</v>
      </c>
      <c r="U192">
        <v>6324</v>
      </c>
      <c r="V192" t="s">
        <v>780</v>
      </c>
      <c r="W192">
        <v>1918.6020000000001</v>
      </c>
      <c r="X192">
        <v>1212.0119999999999</v>
      </c>
      <c r="Y192">
        <v>1.583</v>
      </c>
      <c r="Z192">
        <v>12.497999999999999</v>
      </c>
      <c r="AA192">
        <v>139.75299699999999</v>
      </c>
      <c r="AB192">
        <v>5.2607860000000004</v>
      </c>
      <c r="AC192">
        <v>48.383014000000003</v>
      </c>
      <c r="AD192" s="1">
        <v>370</v>
      </c>
      <c r="AE192">
        <v>81</v>
      </c>
      <c r="AF192">
        <v>74</v>
      </c>
      <c r="AG192">
        <v>72</v>
      </c>
      <c r="AH192">
        <v>13.728521000000001</v>
      </c>
      <c r="AI192">
        <v>43.3</v>
      </c>
      <c r="AJ192">
        <v>0</v>
      </c>
      <c r="AK192">
        <v>6</v>
      </c>
      <c r="AL192">
        <v>1243</v>
      </c>
      <c r="AM192" t="s">
        <v>1594</v>
      </c>
      <c r="AN192" t="s">
        <v>1595</v>
      </c>
      <c r="AO192">
        <v>1918.6020000000001</v>
      </c>
      <c r="AR192" t="s">
        <v>160</v>
      </c>
      <c r="AS192" t="s">
        <v>235</v>
      </c>
      <c r="AT192" t="s">
        <v>827</v>
      </c>
      <c r="AU192" t="s">
        <v>788</v>
      </c>
      <c r="AV192" t="s">
        <v>49</v>
      </c>
      <c r="AW192">
        <v>1</v>
      </c>
      <c r="BB192">
        <v>0.83320000000000005</v>
      </c>
      <c r="BC192" t="s">
        <v>70</v>
      </c>
      <c r="BF192" t="s">
        <v>160</v>
      </c>
      <c r="BG192" t="s">
        <v>235</v>
      </c>
      <c r="BH192" t="s">
        <v>780</v>
      </c>
      <c r="BI192">
        <v>6324</v>
      </c>
      <c r="BJ192">
        <v>1</v>
      </c>
      <c r="BK192" t="s">
        <v>827</v>
      </c>
      <c r="BL192" t="s">
        <v>757</v>
      </c>
      <c r="BM192">
        <v>0.83320000000000005</v>
      </c>
      <c r="BN192" t="s">
        <v>70</v>
      </c>
      <c r="BO192" t="s">
        <v>762</v>
      </c>
      <c r="BP192">
        <v>1918.6020000000001</v>
      </c>
      <c r="BQ192" t="s">
        <v>70</v>
      </c>
    </row>
    <row r="193" spans="1:69" ht="16.5">
      <c r="A193" s="126" t="str">
        <f t="shared" si="72"/>
        <v>삼환교통</v>
      </c>
      <c r="B193" s="127" t="str">
        <f t="shared" si="73"/>
        <v>이민호</v>
      </c>
      <c r="C193" s="128" t="str">
        <f t="shared" si="74"/>
        <v>C</v>
      </c>
      <c r="D193" s="129">
        <f t="shared" si="75"/>
        <v>0.86829999999999996</v>
      </c>
      <c r="E193" s="130">
        <f t="shared" si="76"/>
        <v>3304</v>
      </c>
      <c r="F193" s="131" t="str">
        <f t="shared" si="77"/>
        <v>급행99</v>
      </c>
      <c r="G193" s="132" t="str">
        <f t="shared" si="78"/>
        <v>70바3126</v>
      </c>
      <c r="H193" s="133">
        <f t="shared" si="79"/>
        <v>2</v>
      </c>
      <c r="I193" s="134">
        <f t="shared" si="80"/>
        <v>4533.3119999999999</v>
      </c>
      <c r="J193" s="135">
        <f t="shared" si="81"/>
        <v>3.343440355084952E-2</v>
      </c>
      <c r="K193" s="135">
        <f t="shared" si="82"/>
        <v>0.34096533896691961</v>
      </c>
      <c r="L193" s="135">
        <f t="shared" si="83"/>
        <v>0.19103031073087404</v>
      </c>
      <c r="M193" s="136">
        <f t="shared" si="84"/>
        <v>10.573</v>
      </c>
      <c r="N193" s="137">
        <f t="shared" si="85"/>
        <v>0.86029816610901699</v>
      </c>
      <c r="O193" s="137">
        <f t="shared" si="86"/>
        <v>3.8382533564863834</v>
      </c>
      <c r="P193" s="272">
        <f t="shared" si="87"/>
        <v>29</v>
      </c>
      <c r="Q193" s="273">
        <f t="shared" si="88"/>
        <v>39</v>
      </c>
      <c r="R193" s="273">
        <f t="shared" si="89"/>
        <v>174</v>
      </c>
      <c r="T193">
        <v>514</v>
      </c>
      <c r="U193">
        <v>3304</v>
      </c>
      <c r="V193" t="s">
        <v>1596</v>
      </c>
      <c r="W193">
        <v>4533.3119999999999</v>
      </c>
      <c r="X193">
        <v>1888.806</v>
      </c>
      <c r="Y193">
        <v>2.4</v>
      </c>
      <c r="Z193">
        <v>10.573</v>
      </c>
      <c r="AA193">
        <v>295.35242</v>
      </c>
      <c r="AB193">
        <v>9.8749319999999994</v>
      </c>
      <c r="AC193">
        <v>100.704938</v>
      </c>
      <c r="AD193" s="1">
        <v>866</v>
      </c>
      <c r="AE193">
        <v>39</v>
      </c>
      <c r="AF193">
        <v>174</v>
      </c>
      <c r="AG193">
        <v>92</v>
      </c>
      <c r="AH193">
        <v>15.348822</v>
      </c>
      <c r="AI193">
        <v>768.2</v>
      </c>
      <c r="AJ193">
        <v>15.9</v>
      </c>
      <c r="AK193">
        <v>29</v>
      </c>
      <c r="AL193">
        <v>21155</v>
      </c>
      <c r="AM193" t="s">
        <v>1597</v>
      </c>
      <c r="AN193" t="s">
        <v>1598</v>
      </c>
      <c r="AO193">
        <v>2555.252</v>
      </c>
      <c r="AR193" t="s">
        <v>160</v>
      </c>
      <c r="AS193" t="s">
        <v>240</v>
      </c>
      <c r="AT193" t="s">
        <v>1017</v>
      </c>
      <c r="AU193" t="s">
        <v>709</v>
      </c>
      <c r="AV193" t="s">
        <v>49</v>
      </c>
      <c r="AW193">
        <v>2</v>
      </c>
      <c r="BB193">
        <v>0.86829999999999996</v>
      </c>
      <c r="BC193" t="s">
        <v>72</v>
      </c>
      <c r="BF193" t="s">
        <v>160</v>
      </c>
      <c r="BG193" t="s">
        <v>240</v>
      </c>
      <c r="BH193" t="s">
        <v>1596</v>
      </c>
      <c r="BI193">
        <v>3304</v>
      </c>
      <c r="BJ193">
        <v>2</v>
      </c>
      <c r="BK193" t="s">
        <v>1017</v>
      </c>
      <c r="BL193" t="s">
        <v>941</v>
      </c>
      <c r="BM193">
        <v>0.86829999999999996</v>
      </c>
      <c r="BN193" t="s">
        <v>72</v>
      </c>
      <c r="BO193" t="s">
        <v>760</v>
      </c>
      <c r="BP193">
        <v>4533.3119999999999</v>
      </c>
      <c r="BQ193" t="s">
        <v>72</v>
      </c>
    </row>
    <row r="194" spans="1:69" ht="16.5">
      <c r="A194" s="126" t="str">
        <f t="shared" si="72"/>
        <v>삼환교통</v>
      </c>
      <c r="B194" s="127" t="str">
        <f t="shared" si="73"/>
        <v>이병천</v>
      </c>
      <c r="C194" s="128" t="str">
        <f t="shared" si="74"/>
        <v>B</v>
      </c>
      <c r="D194" s="129">
        <f t="shared" si="75"/>
        <v>0.90800000000000003</v>
      </c>
      <c r="E194" s="130">
        <f t="shared" si="76"/>
        <v>7662</v>
      </c>
      <c r="F194" s="131" t="str">
        <f t="shared" si="77"/>
        <v>14</v>
      </c>
      <c r="G194" s="132" t="str">
        <f t="shared" si="78"/>
        <v>70바3154</v>
      </c>
      <c r="H194" s="133">
        <f t="shared" si="79"/>
        <v>1</v>
      </c>
      <c r="I194" s="134">
        <f t="shared" si="80"/>
        <v>2320.79</v>
      </c>
      <c r="J194" s="135">
        <f t="shared" si="81"/>
        <v>5.3818318601349176E-2</v>
      </c>
      <c r="K194" s="135">
        <f t="shared" si="82"/>
        <v>0.34949100363006497</v>
      </c>
      <c r="L194" s="135">
        <f t="shared" si="83"/>
        <v>0.16933888891282711</v>
      </c>
      <c r="M194" s="136">
        <f t="shared" si="84"/>
        <v>10.997</v>
      </c>
      <c r="N194" s="137">
        <f t="shared" si="85"/>
        <v>0.3447102064383249</v>
      </c>
      <c r="O194" s="137">
        <f t="shared" si="86"/>
        <v>11.33234803665993</v>
      </c>
      <c r="P194" s="272">
        <f t="shared" si="87"/>
        <v>32</v>
      </c>
      <c r="Q194" s="273">
        <f t="shared" si="88"/>
        <v>8</v>
      </c>
      <c r="R194" s="273">
        <f t="shared" si="89"/>
        <v>263</v>
      </c>
      <c r="T194">
        <v>514</v>
      </c>
      <c r="U194">
        <v>7662</v>
      </c>
      <c r="V194" t="s">
        <v>1599</v>
      </c>
      <c r="W194">
        <v>2320.79</v>
      </c>
      <c r="X194">
        <v>1278.28</v>
      </c>
      <c r="Y194">
        <v>1.8160000000000001</v>
      </c>
      <c r="Z194">
        <v>10.997</v>
      </c>
      <c r="AA194">
        <v>154.139115</v>
      </c>
      <c r="AB194">
        <v>8.2955079999999999</v>
      </c>
      <c r="AC194">
        <v>53.870234000000004</v>
      </c>
      <c r="AD194" s="1">
        <v>393</v>
      </c>
      <c r="AE194">
        <v>8</v>
      </c>
      <c r="AF194">
        <v>263</v>
      </c>
      <c r="AG194">
        <v>64</v>
      </c>
      <c r="AH194">
        <v>15.056463000000001</v>
      </c>
      <c r="AI194">
        <v>52.8</v>
      </c>
      <c r="AJ194">
        <v>0</v>
      </c>
      <c r="AK194">
        <v>32</v>
      </c>
      <c r="AL194">
        <v>11315</v>
      </c>
      <c r="AM194" t="s">
        <v>1600</v>
      </c>
      <c r="AN194" t="s">
        <v>1601</v>
      </c>
      <c r="AO194">
        <v>2320.79</v>
      </c>
      <c r="AR194" t="s">
        <v>160</v>
      </c>
      <c r="AS194" t="s">
        <v>234</v>
      </c>
      <c r="AT194" t="s">
        <v>800</v>
      </c>
      <c r="AU194" t="s">
        <v>709</v>
      </c>
      <c r="AV194" t="s">
        <v>49</v>
      </c>
      <c r="AW194">
        <v>1</v>
      </c>
      <c r="BB194">
        <v>0.90800000000000003</v>
      </c>
      <c r="BC194" t="s">
        <v>71</v>
      </c>
      <c r="BF194" t="s">
        <v>160</v>
      </c>
      <c r="BG194" t="s">
        <v>234</v>
      </c>
      <c r="BH194" t="s">
        <v>1599</v>
      </c>
      <c r="BI194">
        <v>7662</v>
      </c>
      <c r="BJ194">
        <v>1</v>
      </c>
      <c r="BK194" t="s">
        <v>800</v>
      </c>
      <c r="BL194" t="s">
        <v>757</v>
      </c>
      <c r="BM194">
        <v>0.90800000000000003</v>
      </c>
      <c r="BN194" t="s">
        <v>71</v>
      </c>
      <c r="BO194" t="s">
        <v>758</v>
      </c>
      <c r="BP194">
        <v>2320.79</v>
      </c>
      <c r="BQ194" t="s">
        <v>71</v>
      </c>
    </row>
    <row r="195" spans="1:69" ht="16.5">
      <c r="A195" s="126" t="str">
        <f t="shared" si="72"/>
        <v>삼환교통</v>
      </c>
      <c r="B195" s="127" t="str">
        <f t="shared" si="73"/>
        <v>이봉학</v>
      </c>
      <c r="C195" s="128" t="str">
        <f t="shared" si="74"/>
        <v>C</v>
      </c>
      <c r="D195" s="129">
        <f t="shared" si="75"/>
        <v>0.8911</v>
      </c>
      <c r="E195" s="130">
        <f t="shared" si="76"/>
        <v>1675</v>
      </c>
      <c r="F195" s="131" t="str">
        <f t="shared" si="77"/>
        <v>58</v>
      </c>
      <c r="G195" s="132" t="str">
        <f t="shared" si="78"/>
        <v>72아1203</v>
      </c>
      <c r="H195" s="133">
        <f t="shared" si="79"/>
        <v>2</v>
      </c>
      <c r="I195" s="134">
        <f t="shared" si="80"/>
        <v>2180.471</v>
      </c>
      <c r="J195" s="135">
        <f t="shared" si="81"/>
        <v>3.8934219396904918E-2</v>
      </c>
      <c r="K195" s="135">
        <f t="shared" si="82"/>
        <v>0.37543394556789106</v>
      </c>
      <c r="L195" s="135">
        <f t="shared" si="83"/>
        <v>0.28113192058046177</v>
      </c>
      <c r="M195" s="136">
        <f t="shared" si="84"/>
        <v>9.7159999999999993</v>
      </c>
      <c r="N195" s="137">
        <f t="shared" si="85"/>
        <v>4.5861650991918718E-2</v>
      </c>
      <c r="O195" s="137">
        <f t="shared" si="86"/>
        <v>6.8333859977958893</v>
      </c>
      <c r="P195" s="272">
        <f t="shared" si="87"/>
        <v>16</v>
      </c>
      <c r="Q195" s="273">
        <f t="shared" si="88"/>
        <v>1</v>
      </c>
      <c r="R195" s="273">
        <f t="shared" si="89"/>
        <v>149</v>
      </c>
      <c r="T195">
        <v>514</v>
      </c>
      <c r="U195">
        <v>1675</v>
      </c>
      <c r="V195" t="s">
        <v>1602</v>
      </c>
      <c r="W195">
        <v>2180.471</v>
      </c>
      <c r="X195">
        <v>850.82899999999995</v>
      </c>
      <c r="Y195">
        <v>2.5630000000000002</v>
      </c>
      <c r="Z195">
        <v>9.7159999999999993</v>
      </c>
      <c r="AA195">
        <v>154.93244999999999</v>
      </c>
      <c r="AB195">
        <v>6.0321740000000004</v>
      </c>
      <c r="AC195">
        <v>58.166901000000003</v>
      </c>
      <c r="AD195" s="1">
        <v>613</v>
      </c>
      <c r="AE195">
        <v>1</v>
      </c>
      <c r="AF195">
        <v>149</v>
      </c>
      <c r="AG195">
        <v>70</v>
      </c>
      <c r="AH195">
        <v>14.073688000000001</v>
      </c>
      <c r="AI195">
        <v>132.5</v>
      </c>
      <c r="AJ195">
        <v>0</v>
      </c>
      <c r="AK195">
        <v>16</v>
      </c>
      <c r="AL195">
        <v>12283</v>
      </c>
      <c r="AM195" t="s">
        <v>1603</v>
      </c>
      <c r="AN195" t="s">
        <v>1604</v>
      </c>
      <c r="AO195">
        <v>1983.336</v>
      </c>
      <c r="AR195" t="s">
        <v>160</v>
      </c>
      <c r="AS195" t="s">
        <v>237</v>
      </c>
      <c r="AT195" t="s">
        <v>932</v>
      </c>
      <c r="AU195" t="s">
        <v>776</v>
      </c>
      <c r="AV195" t="s">
        <v>49</v>
      </c>
      <c r="AW195">
        <v>2</v>
      </c>
      <c r="BB195">
        <v>0.8911</v>
      </c>
      <c r="BC195" t="s">
        <v>72</v>
      </c>
      <c r="BF195" t="s">
        <v>160</v>
      </c>
      <c r="BG195" t="s">
        <v>237</v>
      </c>
      <c r="BH195" t="s">
        <v>1602</v>
      </c>
      <c r="BI195">
        <v>1675</v>
      </c>
      <c r="BJ195">
        <v>2</v>
      </c>
      <c r="BK195" t="s">
        <v>932</v>
      </c>
      <c r="BL195" t="s">
        <v>1033</v>
      </c>
      <c r="BM195">
        <v>0.8911</v>
      </c>
      <c r="BN195" t="s">
        <v>72</v>
      </c>
      <c r="BO195" t="s">
        <v>760</v>
      </c>
      <c r="BP195">
        <v>2180.471</v>
      </c>
      <c r="BQ195" t="s">
        <v>72</v>
      </c>
    </row>
    <row r="196" spans="1:69" ht="16.5">
      <c r="A196" s="126" t="str">
        <f t="shared" si="72"/>
        <v>삼환교통</v>
      </c>
      <c r="B196" s="127" t="str">
        <f t="shared" si="73"/>
        <v>이상일</v>
      </c>
      <c r="C196" s="128" t="str">
        <f t="shared" si="74"/>
        <v>B</v>
      </c>
      <c r="D196" s="129">
        <f t="shared" si="75"/>
        <v>0.92920000000000003</v>
      </c>
      <c r="E196" s="130">
        <f t="shared" si="76"/>
        <v>2781</v>
      </c>
      <c r="F196" s="131" t="str">
        <f t="shared" si="77"/>
        <v>14</v>
      </c>
      <c r="G196" s="132" t="str">
        <f t="shared" si="78"/>
        <v>70바3155</v>
      </c>
      <c r="H196" s="133">
        <f t="shared" si="79"/>
        <v>2</v>
      </c>
      <c r="I196" s="134">
        <f t="shared" si="80"/>
        <v>2214.0729999999999</v>
      </c>
      <c r="J196" s="135">
        <f t="shared" si="81"/>
        <v>3.0525500439924351E-2</v>
      </c>
      <c r="K196" s="135">
        <f t="shared" si="82"/>
        <v>0.34237582203046746</v>
      </c>
      <c r="L196" s="135">
        <f t="shared" si="83"/>
        <v>9.5751133770205415E-2</v>
      </c>
      <c r="M196" s="136">
        <f t="shared" si="84"/>
        <v>8.7080000000000002</v>
      </c>
      <c r="N196" s="137">
        <f t="shared" si="85"/>
        <v>0.81298132446400828</v>
      </c>
      <c r="O196" s="137">
        <f t="shared" si="86"/>
        <v>6.9555068870809595</v>
      </c>
      <c r="P196" s="272">
        <f t="shared" si="87"/>
        <v>16</v>
      </c>
      <c r="Q196" s="273">
        <f t="shared" si="88"/>
        <v>18</v>
      </c>
      <c r="R196" s="273">
        <f t="shared" si="89"/>
        <v>154</v>
      </c>
      <c r="T196">
        <v>514</v>
      </c>
      <c r="U196">
        <v>2781</v>
      </c>
      <c r="V196" t="s">
        <v>1605</v>
      </c>
      <c r="W196">
        <v>2214.0729999999999</v>
      </c>
      <c r="X196">
        <v>1189.058</v>
      </c>
      <c r="Y196">
        <v>1.8620000000000001</v>
      </c>
      <c r="Z196">
        <v>8.7080000000000002</v>
      </c>
      <c r="AA196">
        <v>153.03994800000001</v>
      </c>
      <c r="AB196">
        <v>4.671621</v>
      </c>
      <c r="AC196">
        <v>52.397177999999997</v>
      </c>
      <c r="AD196" s="1">
        <v>212</v>
      </c>
      <c r="AE196">
        <v>18</v>
      </c>
      <c r="AF196">
        <v>154</v>
      </c>
      <c r="AG196">
        <v>78</v>
      </c>
      <c r="AH196">
        <v>14.467287000000001</v>
      </c>
      <c r="AI196">
        <v>312.89999999999998</v>
      </c>
      <c r="AJ196">
        <v>0</v>
      </c>
      <c r="AK196">
        <v>16</v>
      </c>
      <c r="AL196">
        <v>4629</v>
      </c>
      <c r="AM196" t="s">
        <v>1606</v>
      </c>
      <c r="AN196" t="s">
        <v>1607</v>
      </c>
      <c r="AO196">
        <v>2106.6329999999998</v>
      </c>
      <c r="AR196" t="s">
        <v>160</v>
      </c>
      <c r="AS196" t="s">
        <v>234</v>
      </c>
      <c r="AT196" t="s">
        <v>802</v>
      </c>
      <c r="AU196" t="s">
        <v>709</v>
      </c>
      <c r="AV196" t="s">
        <v>49</v>
      </c>
      <c r="AW196">
        <v>2</v>
      </c>
      <c r="BB196">
        <v>0.92920000000000003</v>
      </c>
      <c r="BC196" t="s">
        <v>71</v>
      </c>
      <c r="BF196" t="s">
        <v>160</v>
      </c>
      <c r="BG196" t="s">
        <v>234</v>
      </c>
      <c r="BH196" t="s">
        <v>1605</v>
      </c>
      <c r="BI196">
        <v>2781</v>
      </c>
      <c r="BJ196">
        <v>2</v>
      </c>
      <c r="BK196" t="s">
        <v>802</v>
      </c>
      <c r="BL196" t="s">
        <v>796</v>
      </c>
      <c r="BM196">
        <v>0.92920000000000003</v>
      </c>
      <c r="BN196" t="s">
        <v>71</v>
      </c>
      <c r="BO196" t="s">
        <v>758</v>
      </c>
      <c r="BP196">
        <v>2214.0729999999999</v>
      </c>
      <c r="BQ196" t="s">
        <v>71</v>
      </c>
    </row>
    <row r="197" spans="1:69" ht="16.5">
      <c r="A197" s="126" t="str">
        <f t="shared" si="72"/>
        <v>삼환교통</v>
      </c>
      <c r="B197" s="127" t="str">
        <f t="shared" si="73"/>
        <v>이상천</v>
      </c>
      <c r="C197" s="128" t="str">
        <f t="shared" si="74"/>
        <v>C</v>
      </c>
      <c r="D197" s="129">
        <f t="shared" si="75"/>
        <v>0.87429999999999997</v>
      </c>
      <c r="E197" s="130">
        <f t="shared" si="76"/>
        <v>3812</v>
      </c>
      <c r="F197" s="131" t="str">
        <f t="shared" si="77"/>
        <v>62</v>
      </c>
      <c r="G197" s="132" t="str">
        <f t="shared" si="78"/>
        <v>70바3119</v>
      </c>
      <c r="H197" s="133">
        <f t="shared" si="79"/>
        <v>1</v>
      </c>
      <c r="I197" s="134">
        <f t="shared" si="80"/>
        <v>1558.807</v>
      </c>
      <c r="J197" s="135">
        <f t="shared" si="81"/>
        <v>3.0890657045231688E-2</v>
      </c>
      <c r="K197" s="135">
        <f t="shared" si="82"/>
        <v>0.34271091886308858</v>
      </c>
      <c r="L197" s="135">
        <f t="shared" si="83"/>
        <v>0.23094584512386715</v>
      </c>
      <c r="M197" s="136">
        <f t="shared" si="84"/>
        <v>13.667999999999999</v>
      </c>
      <c r="N197" s="137">
        <f t="shared" si="85"/>
        <v>0</v>
      </c>
      <c r="O197" s="137">
        <f t="shared" si="86"/>
        <v>7.63404321381672</v>
      </c>
      <c r="P197" s="272">
        <f t="shared" si="87"/>
        <v>0</v>
      </c>
      <c r="Q197" s="273">
        <f t="shared" si="88"/>
        <v>0</v>
      </c>
      <c r="R197" s="273">
        <f t="shared" si="89"/>
        <v>119</v>
      </c>
      <c r="T197">
        <v>514</v>
      </c>
      <c r="U197">
        <v>3812</v>
      </c>
      <c r="V197" t="s">
        <v>1608</v>
      </c>
      <c r="W197">
        <v>1558.807</v>
      </c>
      <c r="X197">
        <v>849.18799999999999</v>
      </c>
      <c r="Y197">
        <v>1.8360000000000001</v>
      </c>
      <c r="Z197">
        <v>13.667999999999999</v>
      </c>
      <c r="AA197">
        <v>108.382447</v>
      </c>
      <c r="AB197">
        <v>3.3480050000000001</v>
      </c>
      <c r="AC197">
        <v>37.143847999999998</v>
      </c>
      <c r="AD197" s="1">
        <v>360</v>
      </c>
      <c r="AE197">
        <v>0</v>
      </c>
      <c r="AF197">
        <v>119</v>
      </c>
      <c r="AG197">
        <v>61</v>
      </c>
      <c r="AH197">
        <v>14.382467</v>
      </c>
      <c r="AI197">
        <v>0</v>
      </c>
      <c r="AJ197">
        <v>0</v>
      </c>
      <c r="AK197">
        <v>0</v>
      </c>
      <c r="AL197">
        <v>0</v>
      </c>
      <c r="AM197" t="s">
        <v>1609</v>
      </c>
      <c r="AN197" t="s">
        <v>1610</v>
      </c>
      <c r="AO197">
        <v>1558.807</v>
      </c>
      <c r="AR197" t="s">
        <v>160</v>
      </c>
      <c r="AS197" t="s">
        <v>238</v>
      </c>
      <c r="AT197" t="s">
        <v>939</v>
      </c>
      <c r="AU197" t="s">
        <v>788</v>
      </c>
      <c r="AV197" t="s">
        <v>49</v>
      </c>
      <c r="AW197">
        <v>1</v>
      </c>
      <c r="BB197">
        <v>0.87429999999999997</v>
      </c>
      <c r="BC197" t="s">
        <v>72</v>
      </c>
      <c r="BF197" t="s">
        <v>160</v>
      </c>
      <c r="BG197" t="s">
        <v>238</v>
      </c>
      <c r="BH197" t="s">
        <v>1608</v>
      </c>
      <c r="BI197">
        <v>3812</v>
      </c>
      <c r="BJ197">
        <v>1</v>
      </c>
      <c r="BK197" t="s">
        <v>939</v>
      </c>
      <c r="BL197" t="s">
        <v>757</v>
      </c>
      <c r="BM197">
        <v>0.87429999999999997</v>
      </c>
      <c r="BN197" t="s">
        <v>72</v>
      </c>
      <c r="BO197" t="s">
        <v>760</v>
      </c>
      <c r="BP197">
        <v>1558.807</v>
      </c>
      <c r="BQ197" t="s">
        <v>72</v>
      </c>
    </row>
    <row r="198" spans="1:69" ht="16.5">
      <c r="A198" s="126" t="str">
        <f t="shared" si="72"/>
        <v>삼환교통</v>
      </c>
      <c r="B198" s="127" t="str">
        <f t="shared" si="73"/>
        <v>이성엽</v>
      </c>
      <c r="C198" s="128" t="str">
        <f t="shared" si="74"/>
        <v>B</v>
      </c>
      <c r="D198" s="129">
        <f t="shared" si="75"/>
        <v>0.91720000000000002</v>
      </c>
      <c r="E198" s="130">
        <f t="shared" si="76"/>
        <v>4564</v>
      </c>
      <c r="F198" s="131" t="str">
        <f t="shared" si="77"/>
        <v>4</v>
      </c>
      <c r="G198" s="132" t="str">
        <f t="shared" si="78"/>
        <v>72아1205</v>
      </c>
      <c r="H198" s="133">
        <f t="shared" si="79"/>
        <v>2</v>
      </c>
      <c r="I198" s="134">
        <f t="shared" si="80"/>
        <v>2084.0590000000002</v>
      </c>
      <c r="J198" s="135">
        <f t="shared" si="81"/>
        <v>4.6824211419848764E-2</v>
      </c>
      <c r="K198" s="135">
        <f t="shared" si="82"/>
        <v>0.31303421219011734</v>
      </c>
      <c r="L198" s="135">
        <f t="shared" si="83"/>
        <v>0.15738517959424372</v>
      </c>
      <c r="M198" s="136">
        <f t="shared" si="84"/>
        <v>8.6760000000000002</v>
      </c>
      <c r="N198" s="137">
        <f t="shared" si="85"/>
        <v>0.23991643230829834</v>
      </c>
      <c r="O198" s="137">
        <f t="shared" si="86"/>
        <v>10.220440016333511</v>
      </c>
      <c r="P198" s="272">
        <f t="shared" si="87"/>
        <v>8</v>
      </c>
      <c r="Q198" s="273">
        <f t="shared" si="88"/>
        <v>5</v>
      </c>
      <c r="R198" s="273">
        <f t="shared" si="89"/>
        <v>213</v>
      </c>
      <c r="T198">
        <v>514</v>
      </c>
      <c r="U198">
        <v>4564</v>
      </c>
      <c r="V198" t="s">
        <v>1611</v>
      </c>
      <c r="W198">
        <v>2084.0590000000002</v>
      </c>
      <c r="X198">
        <v>785.00699999999995</v>
      </c>
      <c r="Y198">
        <v>2.6549999999999998</v>
      </c>
      <c r="Z198">
        <v>8.6760000000000002</v>
      </c>
      <c r="AA198">
        <v>130.69467299999999</v>
      </c>
      <c r="AB198">
        <v>6.119675</v>
      </c>
      <c r="AC198">
        <v>40.911904</v>
      </c>
      <c r="AD198" s="1">
        <v>328</v>
      </c>
      <c r="AE198">
        <v>5</v>
      </c>
      <c r="AF198">
        <v>213</v>
      </c>
      <c r="AG198">
        <v>74</v>
      </c>
      <c r="AH198">
        <v>15.946013000000001</v>
      </c>
      <c r="AI198">
        <v>89.3</v>
      </c>
      <c r="AJ198">
        <v>0</v>
      </c>
      <c r="AK198">
        <v>8</v>
      </c>
      <c r="AL198">
        <v>3687</v>
      </c>
      <c r="AM198" t="s">
        <v>1612</v>
      </c>
      <c r="AN198" t="s">
        <v>1613</v>
      </c>
      <c r="AO198">
        <v>1603.075</v>
      </c>
      <c r="AR198" t="s">
        <v>160</v>
      </c>
      <c r="AS198" t="s">
        <v>236</v>
      </c>
      <c r="AT198" t="s">
        <v>867</v>
      </c>
      <c r="AU198" t="s">
        <v>776</v>
      </c>
      <c r="AV198" t="s">
        <v>49</v>
      </c>
      <c r="AW198">
        <v>2</v>
      </c>
      <c r="BB198">
        <v>0.91720000000000002</v>
      </c>
      <c r="BC198" t="s">
        <v>71</v>
      </c>
      <c r="BF198" t="s">
        <v>160</v>
      </c>
      <c r="BG198" t="s">
        <v>236</v>
      </c>
      <c r="BH198" t="s">
        <v>1611</v>
      </c>
      <c r="BI198">
        <v>4564</v>
      </c>
      <c r="BJ198">
        <v>2</v>
      </c>
      <c r="BK198" t="s">
        <v>867</v>
      </c>
      <c r="BL198" t="s">
        <v>1035</v>
      </c>
      <c r="BM198">
        <v>0.91720000000000002</v>
      </c>
      <c r="BN198" t="s">
        <v>71</v>
      </c>
      <c r="BO198" t="s">
        <v>758</v>
      </c>
      <c r="BP198">
        <v>2084.0590000000002</v>
      </c>
      <c r="BQ198" t="s">
        <v>71</v>
      </c>
    </row>
    <row r="199" spans="1:69" ht="16.5">
      <c r="A199" s="126" t="str">
        <f t="shared" si="72"/>
        <v>삼환교통</v>
      </c>
      <c r="B199" s="127" t="str">
        <f t="shared" si="73"/>
        <v>이수석</v>
      </c>
      <c r="C199" s="128" t="str">
        <f t="shared" si="74"/>
        <v>B</v>
      </c>
      <c r="D199" s="129">
        <f t="shared" si="75"/>
        <v>0.94179999999999997</v>
      </c>
      <c r="E199" s="130">
        <f t="shared" si="76"/>
        <v>4488</v>
      </c>
      <c r="F199" s="131" t="str">
        <f t="shared" si="77"/>
        <v>58</v>
      </c>
      <c r="G199" s="132" t="str">
        <f t="shared" si="78"/>
        <v>72아1202</v>
      </c>
      <c r="H199" s="133">
        <f t="shared" si="79"/>
        <v>3</v>
      </c>
      <c r="I199" s="134">
        <f t="shared" si="80"/>
        <v>2269.0410000000002</v>
      </c>
      <c r="J199" s="135">
        <f t="shared" si="81"/>
        <v>2.4131695308672166E-2</v>
      </c>
      <c r="K199" s="135">
        <f t="shared" si="82"/>
        <v>0.38164805117582479</v>
      </c>
      <c r="L199" s="135">
        <f t="shared" si="83"/>
        <v>0.24591887057131182</v>
      </c>
      <c r="M199" s="136">
        <f t="shared" si="84"/>
        <v>8.83</v>
      </c>
      <c r="N199" s="137">
        <f t="shared" si="85"/>
        <v>4.4071482181238679E-2</v>
      </c>
      <c r="O199" s="137">
        <f t="shared" si="86"/>
        <v>4.363076735942629</v>
      </c>
      <c r="P199" s="272">
        <f t="shared" si="87"/>
        <v>7</v>
      </c>
      <c r="Q199" s="273">
        <f t="shared" si="88"/>
        <v>1</v>
      </c>
      <c r="R199" s="273">
        <f t="shared" si="89"/>
        <v>99</v>
      </c>
      <c r="T199">
        <v>514</v>
      </c>
      <c r="U199">
        <v>4488</v>
      </c>
      <c r="V199" t="s">
        <v>1614</v>
      </c>
      <c r="W199">
        <v>2269.0410000000002</v>
      </c>
      <c r="X199">
        <v>831.55499999999995</v>
      </c>
      <c r="Y199">
        <v>2.7290000000000001</v>
      </c>
      <c r="Z199">
        <v>8.83</v>
      </c>
      <c r="AA199">
        <v>154.18717799999999</v>
      </c>
      <c r="AB199">
        <v>3.7207979999999998</v>
      </c>
      <c r="AC199">
        <v>58.845236</v>
      </c>
      <c r="AD199" s="1">
        <v>558</v>
      </c>
      <c r="AE199">
        <v>1</v>
      </c>
      <c r="AF199">
        <v>99</v>
      </c>
      <c r="AG199">
        <v>70</v>
      </c>
      <c r="AH199">
        <v>14.716144999999999</v>
      </c>
      <c r="AI199">
        <v>104.1</v>
      </c>
      <c r="AJ199">
        <v>0</v>
      </c>
      <c r="AK199">
        <v>7</v>
      </c>
      <c r="AL199">
        <v>2721</v>
      </c>
      <c r="AM199" t="s">
        <v>1615</v>
      </c>
      <c r="AN199" t="s">
        <v>1616</v>
      </c>
      <c r="AO199">
        <v>2023.4849999999999</v>
      </c>
      <c r="AR199" t="s">
        <v>160</v>
      </c>
      <c r="AS199" t="s">
        <v>237</v>
      </c>
      <c r="AT199" t="s">
        <v>930</v>
      </c>
      <c r="AU199" t="s">
        <v>776</v>
      </c>
      <c r="AV199" t="s">
        <v>49</v>
      </c>
      <c r="AW199">
        <v>3</v>
      </c>
      <c r="BB199">
        <v>0.94179999999999997</v>
      </c>
      <c r="BC199" t="s">
        <v>71</v>
      </c>
      <c r="BF199" t="s">
        <v>160</v>
      </c>
      <c r="BG199" t="s">
        <v>237</v>
      </c>
      <c r="BH199" t="s">
        <v>1614</v>
      </c>
      <c r="BI199">
        <v>4488</v>
      </c>
      <c r="BJ199">
        <v>3</v>
      </c>
      <c r="BK199" t="s">
        <v>930</v>
      </c>
      <c r="BL199" t="s">
        <v>911</v>
      </c>
      <c r="BM199">
        <v>0.94179999999999997</v>
      </c>
      <c r="BN199" t="s">
        <v>71</v>
      </c>
      <c r="BO199" t="s">
        <v>758</v>
      </c>
      <c r="BP199">
        <v>2269.0410000000002</v>
      </c>
      <c r="BQ199" t="s">
        <v>71</v>
      </c>
    </row>
    <row r="200" spans="1:69" ht="16.5">
      <c r="A200" s="126" t="str">
        <f t="shared" si="72"/>
        <v>삼환교통</v>
      </c>
      <c r="B200" s="127" t="str">
        <f t="shared" si="73"/>
        <v>이순경</v>
      </c>
      <c r="C200" s="128" t="str">
        <f t="shared" si="74"/>
        <v>B</v>
      </c>
      <c r="D200" s="129">
        <f t="shared" si="75"/>
        <v>0.92810000000000004</v>
      </c>
      <c r="E200" s="130">
        <f t="shared" si="76"/>
        <v>1140</v>
      </c>
      <c r="F200" s="131" t="str">
        <f t="shared" si="77"/>
        <v>14</v>
      </c>
      <c r="G200" s="132" t="str">
        <f t="shared" si="78"/>
        <v>70바3143</v>
      </c>
      <c r="H200" s="133">
        <f t="shared" si="79"/>
        <v>11</v>
      </c>
      <c r="I200" s="134">
        <f t="shared" si="80"/>
        <v>2017.6410000000001</v>
      </c>
      <c r="J200" s="135">
        <f t="shared" si="81"/>
        <v>2.7790620965882806E-2</v>
      </c>
      <c r="K200" s="135">
        <f t="shared" si="82"/>
        <v>0.36184228987530681</v>
      </c>
      <c r="L200" s="135">
        <f t="shared" si="83"/>
        <v>0.21014640364663484</v>
      </c>
      <c r="M200" s="136">
        <f t="shared" si="84"/>
        <v>10.593</v>
      </c>
      <c r="N200" s="137">
        <f t="shared" si="85"/>
        <v>0.34693981734114243</v>
      </c>
      <c r="O200" s="137">
        <f t="shared" si="86"/>
        <v>15.414040456156471</v>
      </c>
      <c r="P200" s="272">
        <f t="shared" si="87"/>
        <v>14</v>
      </c>
      <c r="Q200" s="273">
        <f t="shared" si="88"/>
        <v>7</v>
      </c>
      <c r="R200" s="273">
        <f t="shared" si="89"/>
        <v>311</v>
      </c>
      <c r="T200">
        <v>514</v>
      </c>
      <c r="U200">
        <v>1140</v>
      </c>
      <c r="V200" t="s">
        <v>1617</v>
      </c>
      <c r="W200">
        <v>2017.6410000000001</v>
      </c>
      <c r="X200">
        <v>1084.5730000000001</v>
      </c>
      <c r="Y200">
        <v>1.86</v>
      </c>
      <c r="Z200">
        <v>10.593</v>
      </c>
      <c r="AA200">
        <v>137.165233</v>
      </c>
      <c r="AB200">
        <v>3.8119070000000002</v>
      </c>
      <c r="AC200">
        <v>49.632182</v>
      </c>
      <c r="AD200" s="1">
        <v>424</v>
      </c>
      <c r="AE200">
        <v>7</v>
      </c>
      <c r="AF200">
        <v>311</v>
      </c>
      <c r="AG200">
        <v>71</v>
      </c>
      <c r="AH200">
        <v>14.709565</v>
      </c>
      <c r="AI200">
        <v>58.9</v>
      </c>
      <c r="AJ200">
        <v>0</v>
      </c>
      <c r="AK200">
        <v>14</v>
      </c>
      <c r="AL200">
        <v>5082</v>
      </c>
      <c r="AM200" t="s">
        <v>1618</v>
      </c>
      <c r="AN200" t="s">
        <v>1619</v>
      </c>
      <c r="AO200">
        <v>243.41300000000001</v>
      </c>
      <c r="AR200" t="s">
        <v>160</v>
      </c>
      <c r="AS200" t="s">
        <v>234</v>
      </c>
      <c r="AT200" t="s">
        <v>794</v>
      </c>
      <c r="AU200" t="s">
        <v>788</v>
      </c>
      <c r="AV200" t="s">
        <v>49</v>
      </c>
      <c r="AW200">
        <v>11</v>
      </c>
      <c r="BB200">
        <v>0.92810000000000004</v>
      </c>
      <c r="BC200" t="s">
        <v>71</v>
      </c>
      <c r="BF200" t="s">
        <v>160</v>
      </c>
      <c r="BG200" t="s">
        <v>234</v>
      </c>
      <c r="BH200" t="s">
        <v>1617</v>
      </c>
      <c r="BI200">
        <v>1140</v>
      </c>
      <c r="BJ200">
        <v>11</v>
      </c>
      <c r="BK200" t="s">
        <v>794</v>
      </c>
      <c r="BL200" t="s">
        <v>857</v>
      </c>
      <c r="BM200">
        <v>0.92810000000000004</v>
      </c>
      <c r="BN200" t="s">
        <v>71</v>
      </c>
      <c r="BO200" t="s">
        <v>758</v>
      </c>
      <c r="BP200">
        <v>2017.6410000000001</v>
      </c>
      <c r="BQ200" t="s">
        <v>71</v>
      </c>
    </row>
    <row r="201" spans="1:69" ht="16.5">
      <c r="A201" s="126" t="str">
        <f t="shared" si="72"/>
        <v>삼환교통</v>
      </c>
      <c r="B201" s="127" t="str">
        <f t="shared" si="73"/>
        <v>이승준</v>
      </c>
      <c r="C201" s="128" t="str">
        <f t="shared" si="74"/>
        <v>S</v>
      </c>
      <c r="D201" s="129">
        <f t="shared" si="75"/>
        <v>1.0390999999999999</v>
      </c>
      <c r="E201" s="130">
        <f t="shared" si="76"/>
        <v>2260</v>
      </c>
      <c r="F201" s="131" t="str">
        <f t="shared" si="77"/>
        <v>79</v>
      </c>
      <c r="G201" s="132" t="str">
        <f t="shared" si="78"/>
        <v>70바3167</v>
      </c>
      <c r="H201" s="133">
        <f t="shared" si="79"/>
        <v>13</v>
      </c>
      <c r="I201" s="134">
        <f t="shared" si="80"/>
        <v>2364.0839999999998</v>
      </c>
      <c r="J201" s="135">
        <f t="shared" si="81"/>
        <v>1.3548612692348144E-2</v>
      </c>
      <c r="K201" s="135">
        <f t="shared" si="82"/>
        <v>0.32795402250036876</v>
      </c>
      <c r="L201" s="135">
        <f t="shared" si="83"/>
        <v>0.21699736557584251</v>
      </c>
      <c r="M201" s="136">
        <f t="shared" si="84"/>
        <v>8.5559999999999992</v>
      </c>
      <c r="N201" s="137">
        <f t="shared" si="85"/>
        <v>0.4229968139879971</v>
      </c>
      <c r="O201" s="137">
        <f t="shared" si="86"/>
        <v>13.747396454609905</v>
      </c>
      <c r="P201" s="272">
        <f t="shared" si="87"/>
        <v>3</v>
      </c>
      <c r="Q201" s="273">
        <f t="shared" si="88"/>
        <v>10</v>
      </c>
      <c r="R201" s="273">
        <f t="shared" si="89"/>
        <v>325</v>
      </c>
      <c r="T201">
        <v>514</v>
      </c>
      <c r="U201">
        <v>2260</v>
      </c>
      <c r="V201" t="s">
        <v>1620</v>
      </c>
      <c r="W201">
        <v>2364.0839999999998</v>
      </c>
      <c r="X201">
        <v>1116.375</v>
      </c>
      <c r="Y201">
        <v>2.1179999999999999</v>
      </c>
      <c r="Z201">
        <v>8.5559999999999992</v>
      </c>
      <c r="AA201">
        <v>145.521615</v>
      </c>
      <c r="AB201">
        <v>1.971616</v>
      </c>
      <c r="AC201">
        <v>47.724398999999998</v>
      </c>
      <c r="AD201" s="1">
        <v>513</v>
      </c>
      <c r="AE201">
        <v>10</v>
      </c>
      <c r="AF201">
        <v>325</v>
      </c>
      <c r="AG201">
        <v>82</v>
      </c>
      <c r="AH201">
        <v>16.245585999999999</v>
      </c>
      <c r="AI201">
        <v>295.5</v>
      </c>
      <c r="AJ201">
        <v>2.2000000000000002</v>
      </c>
      <c r="AK201">
        <v>3</v>
      </c>
      <c r="AL201">
        <v>1399</v>
      </c>
      <c r="AM201" t="s">
        <v>1621</v>
      </c>
      <c r="AN201" t="s">
        <v>1622</v>
      </c>
      <c r="AO201">
        <v>269.39699999999999</v>
      </c>
      <c r="AR201" t="s">
        <v>160</v>
      </c>
      <c r="AS201" t="s">
        <v>239</v>
      </c>
      <c r="AT201" t="s">
        <v>994</v>
      </c>
      <c r="AU201" t="s">
        <v>709</v>
      </c>
      <c r="AV201" t="s">
        <v>49</v>
      </c>
      <c r="AW201">
        <v>13</v>
      </c>
      <c r="BB201">
        <v>1.0390999999999999</v>
      </c>
      <c r="BC201" t="s">
        <v>74</v>
      </c>
      <c r="BF201" t="s">
        <v>160</v>
      </c>
      <c r="BG201" t="s">
        <v>239</v>
      </c>
      <c r="BH201" t="s">
        <v>1620</v>
      </c>
      <c r="BI201">
        <v>2260</v>
      </c>
      <c r="BJ201">
        <v>13</v>
      </c>
      <c r="BK201" t="s">
        <v>994</v>
      </c>
      <c r="BL201" t="s">
        <v>790</v>
      </c>
      <c r="BM201">
        <v>1.0390999999999999</v>
      </c>
      <c r="BN201" t="s">
        <v>74</v>
      </c>
      <c r="BO201" t="s">
        <v>759</v>
      </c>
      <c r="BP201">
        <v>2364.0839999999998</v>
      </c>
      <c r="BQ201" t="s">
        <v>74</v>
      </c>
    </row>
    <row r="202" spans="1:69" ht="16.5">
      <c r="A202" s="126" t="str">
        <f t="shared" si="72"/>
        <v>삼환교통</v>
      </c>
      <c r="B202" s="127" t="str">
        <f t="shared" si="73"/>
        <v>이영관</v>
      </c>
      <c r="C202" s="128" t="str">
        <f t="shared" si="74"/>
        <v>C</v>
      </c>
      <c r="D202" s="129">
        <f t="shared" si="75"/>
        <v>0.89</v>
      </c>
      <c r="E202" s="130">
        <f t="shared" si="76"/>
        <v>2618</v>
      </c>
      <c r="F202" s="131" t="str">
        <f t="shared" si="77"/>
        <v>4</v>
      </c>
      <c r="G202" s="132" t="str">
        <f t="shared" si="78"/>
        <v>72아1226</v>
      </c>
      <c r="H202" s="133">
        <f t="shared" si="79"/>
        <v>1</v>
      </c>
      <c r="I202" s="134">
        <f t="shared" si="80"/>
        <v>1935.9469999999999</v>
      </c>
      <c r="J202" s="135">
        <f t="shared" si="81"/>
        <v>4.656828464382886E-2</v>
      </c>
      <c r="K202" s="135">
        <f t="shared" si="82"/>
        <v>0.33520112070241936</v>
      </c>
      <c r="L202" s="135">
        <f t="shared" si="83"/>
        <v>0.19215402074540264</v>
      </c>
      <c r="M202" s="136">
        <f t="shared" si="84"/>
        <v>10.592000000000001</v>
      </c>
      <c r="N202" s="137">
        <f t="shared" si="85"/>
        <v>0.25827153325994978</v>
      </c>
      <c r="O202" s="137">
        <f t="shared" si="86"/>
        <v>19.731945141060166</v>
      </c>
      <c r="P202" s="272">
        <f t="shared" si="87"/>
        <v>7</v>
      </c>
      <c r="Q202" s="273">
        <f t="shared" si="88"/>
        <v>5</v>
      </c>
      <c r="R202" s="273">
        <f t="shared" si="89"/>
        <v>382</v>
      </c>
      <c r="T202">
        <v>514</v>
      </c>
      <c r="U202">
        <v>2618</v>
      </c>
      <c r="V202" t="s">
        <v>1623</v>
      </c>
      <c r="W202">
        <v>1935.9469999999999</v>
      </c>
      <c r="X202">
        <v>750.08500000000004</v>
      </c>
      <c r="Y202">
        <v>2.581</v>
      </c>
      <c r="Z202">
        <v>10.592000000000001</v>
      </c>
      <c r="AA202">
        <v>120.008307</v>
      </c>
      <c r="AB202">
        <v>5.5885809999999996</v>
      </c>
      <c r="AC202">
        <v>40.226919000000002</v>
      </c>
      <c r="AD202" s="1">
        <v>372</v>
      </c>
      <c r="AE202">
        <v>5</v>
      </c>
      <c r="AF202">
        <v>382</v>
      </c>
      <c r="AG202">
        <v>67</v>
      </c>
      <c r="AH202">
        <v>16.131774</v>
      </c>
      <c r="AI202">
        <v>88</v>
      </c>
      <c r="AJ202">
        <v>0</v>
      </c>
      <c r="AK202">
        <v>7</v>
      </c>
      <c r="AL202">
        <v>3196</v>
      </c>
      <c r="AM202" t="s">
        <v>1624</v>
      </c>
      <c r="AN202" t="s">
        <v>1625</v>
      </c>
      <c r="AO202">
        <v>1935.9469999999999</v>
      </c>
      <c r="AR202" t="s">
        <v>160</v>
      </c>
      <c r="AS202" t="s">
        <v>236</v>
      </c>
      <c r="AT202" t="s">
        <v>899</v>
      </c>
      <c r="AU202" t="s">
        <v>776</v>
      </c>
      <c r="AV202" t="s">
        <v>49</v>
      </c>
      <c r="AW202">
        <v>1</v>
      </c>
      <c r="BB202">
        <v>0.89</v>
      </c>
      <c r="BC202" t="s">
        <v>72</v>
      </c>
      <c r="BF202" t="s">
        <v>160</v>
      </c>
      <c r="BG202" t="s">
        <v>236</v>
      </c>
      <c r="BH202" t="s">
        <v>1623</v>
      </c>
      <c r="BI202">
        <v>2618</v>
      </c>
      <c r="BJ202">
        <v>1</v>
      </c>
      <c r="BK202" t="s">
        <v>899</v>
      </c>
      <c r="BL202" t="s">
        <v>757</v>
      </c>
      <c r="BM202">
        <v>0.89</v>
      </c>
      <c r="BN202" t="s">
        <v>72</v>
      </c>
      <c r="BO202" t="s">
        <v>760</v>
      </c>
      <c r="BP202">
        <v>1935.9469999999999</v>
      </c>
      <c r="BQ202" t="s">
        <v>72</v>
      </c>
    </row>
    <row r="203" spans="1:69" ht="16.5">
      <c r="A203" s="126" t="str">
        <f t="shared" si="72"/>
        <v>삼환교통</v>
      </c>
      <c r="B203" s="127" t="str">
        <f t="shared" si="73"/>
        <v>이영철</v>
      </c>
      <c r="C203" s="128" t="str">
        <f t="shared" si="74"/>
        <v>S</v>
      </c>
      <c r="D203" s="129">
        <f t="shared" si="75"/>
        <v>1.0115000000000001</v>
      </c>
      <c r="E203" s="130">
        <f t="shared" si="76"/>
        <v>9058</v>
      </c>
      <c r="F203" s="131" t="str">
        <f t="shared" si="77"/>
        <v>23</v>
      </c>
      <c r="G203" s="132" t="str">
        <f t="shared" si="78"/>
        <v>70바3129</v>
      </c>
      <c r="H203" s="133">
        <f t="shared" si="79"/>
        <v>1</v>
      </c>
      <c r="I203" s="134">
        <f t="shared" si="80"/>
        <v>2122.6640000000002</v>
      </c>
      <c r="J203" s="135">
        <f t="shared" si="81"/>
        <v>2.8581761360523695E-2</v>
      </c>
      <c r="K203" s="135">
        <f t="shared" si="82"/>
        <v>0.36442483763696232</v>
      </c>
      <c r="L203" s="135">
        <f t="shared" si="83"/>
        <v>0.1672426724154176</v>
      </c>
      <c r="M203" s="136">
        <f t="shared" si="84"/>
        <v>7.9610000000000003</v>
      </c>
      <c r="N203" s="137">
        <f t="shared" si="85"/>
        <v>4.7110611948004956E-2</v>
      </c>
      <c r="O203" s="137">
        <f t="shared" si="86"/>
        <v>7.1137024041487482</v>
      </c>
      <c r="P203" s="272">
        <f t="shared" si="87"/>
        <v>36</v>
      </c>
      <c r="Q203" s="273">
        <f t="shared" si="88"/>
        <v>1</v>
      </c>
      <c r="R203" s="273">
        <f t="shared" si="89"/>
        <v>151</v>
      </c>
      <c r="T203">
        <v>514</v>
      </c>
      <c r="U203">
        <v>9058</v>
      </c>
      <c r="V203" t="s">
        <v>1626</v>
      </c>
      <c r="W203">
        <v>2122.6640000000002</v>
      </c>
      <c r="X203">
        <v>1049.492</v>
      </c>
      <c r="Y203">
        <v>2.0230000000000001</v>
      </c>
      <c r="Z203">
        <v>7.9610000000000003</v>
      </c>
      <c r="AA203">
        <v>149.31662</v>
      </c>
      <c r="AB203">
        <v>4.2677319999999996</v>
      </c>
      <c r="AC203">
        <v>54.414684999999999</v>
      </c>
      <c r="AD203" s="1">
        <v>355</v>
      </c>
      <c r="AE203">
        <v>1</v>
      </c>
      <c r="AF203">
        <v>151</v>
      </c>
      <c r="AG203">
        <v>72</v>
      </c>
      <c r="AH203">
        <v>14.215858000000001</v>
      </c>
      <c r="AI203">
        <v>51.6</v>
      </c>
      <c r="AJ203">
        <v>0</v>
      </c>
      <c r="AK203">
        <v>36</v>
      </c>
      <c r="AL203">
        <v>8942</v>
      </c>
      <c r="AM203" t="s">
        <v>1627</v>
      </c>
      <c r="AN203" t="s">
        <v>1628</v>
      </c>
      <c r="AO203">
        <v>2122.6640000000002</v>
      </c>
      <c r="AR203" t="s">
        <v>160</v>
      </c>
      <c r="AS203" t="s">
        <v>235</v>
      </c>
      <c r="AT203" t="s">
        <v>835</v>
      </c>
      <c r="AU203" t="s">
        <v>709</v>
      </c>
      <c r="AV203" t="s">
        <v>49</v>
      </c>
      <c r="AW203">
        <v>1</v>
      </c>
      <c r="BB203">
        <v>1.0115000000000001</v>
      </c>
      <c r="BC203" t="s">
        <v>74</v>
      </c>
      <c r="BF203" t="s">
        <v>160</v>
      </c>
      <c r="BG203" t="s">
        <v>235</v>
      </c>
      <c r="BH203" t="s">
        <v>1626</v>
      </c>
      <c r="BI203">
        <v>9058</v>
      </c>
      <c r="BJ203">
        <v>1</v>
      </c>
      <c r="BK203" t="s">
        <v>835</v>
      </c>
      <c r="BL203" t="s">
        <v>757</v>
      </c>
      <c r="BM203">
        <v>1.0115000000000001</v>
      </c>
      <c r="BN203" t="s">
        <v>74</v>
      </c>
      <c r="BO203" t="s">
        <v>759</v>
      </c>
      <c r="BP203">
        <v>2122.6640000000002</v>
      </c>
      <c r="BQ203" t="s">
        <v>74</v>
      </c>
    </row>
    <row r="204" spans="1:69" ht="16.5">
      <c r="A204" s="126" t="str">
        <f t="shared" si="72"/>
        <v>삼환교통</v>
      </c>
      <c r="B204" s="127" t="str">
        <f t="shared" si="73"/>
        <v>이용표</v>
      </c>
      <c r="C204" s="128" t="str">
        <f t="shared" si="74"/>
        <v>A</v>
      </c>
      <c r="D204" s="129">
        <f t="shared" si="75"/>
        <v>0.95</v>
      </c>
      <c r="E204" s="130">
        <f t="shared" si="76"/>
        <v>2278</v>
      </c>
      <c r="F204" s="131" t="str">
        <f t="shared" si="77"/>
        <v>4</v>
      </c>
      <c r="G204" s="132" t="str">
        <f t="shared" si="78"/>
        <v>72아1225</v>
      </c>
      <c r="H204" s="133">
        <f t="shared" si="79"/>
        <v>1</v>
      </c>
      <c r="I204" s="134">
        <f t="shared" si="80"/>
        <v>2159.6610000000001</v>
      </c>
      <c r="J204" s="135">
        <f t="shared" si="81"/>
        <v>2.7999532194599046E-2</v>
      </c>
      <c r="K204" s="135">
        <f t="shared" si="82"/>
        <v>0.30217011110067232</v>
      </c>
      <c r="L204" s="135">
        <f t="shared" si="83"/>
        <v>0.19725318001297426</v>
      </c>
      <c r="M204" s="136">
        <f t="shared" si="84"/>
        <v>7.274</v>
      </c>
      <c r="N204" s="137">
        <f t="shared" si="85"/>
        <v>0.27782138029996373</v>
      </c>
      <c r="O204" s="137">
        <f t="shared" si="86"/>
        <v>8.0568200286989491</v>
      </c>
      <c r="P204" s="272">
        <f t="shared" si="87"/>
        <v>2</v>
      </c>
      <c r="Q204" s="273">
        <f t="shared" si="88"/>
        <v>6</v>
      </c>
      <c r="R204" s="273">
        <f t="shared" si="89"/>
        <v>174</v>
      </c>
      <c r="T204">
        <v>514</v>
      </c>
      <c r="U204">
        <v>2278</v>
      </c>
      <c r="V204" t="s">
        <v>1629</v>
      </c>
      <c r="W204">
        <v>2159.6610000000001</v>
      </c>
      <c r="X204">
        <v>781.69399999999996</v>
      </c>
      <c r="Y204">
        <v>2.7629999999999999</v>
      </c>
      <c r="Z204">
        <v>7.274</v>
      </c>
      <c r="AA204">
        <v>135.030506</v>
      </c>
      <c r="AB204">
        <v>3.7807909999999998</v>
      </c>
      <c r="AC204">
        <v>40.802182999999999</v>
      </c>
      <c r="AD204" s="1">
        <v>426</v>
      </c>
      <c r="AE204">
        <v>6</v>
      </c>
      <c r="AF204">
        <v>174</v>
      </c>
      <c r="AG204">
        <v>69</v>
      </c>
      <c r="AH204">
        <v>15.993874</v>
      </c>
      <c r="AI204">
        <v>9.9</v>
      </c>
      <c r="AJ204">
        <v>0</v>
      </c>
      <c r="AK204">
        <v>2</v>
      </c>
      <c r="AL204">
        <v>1078</v>
      </c>
      <c r="AM204" t="s">
        <v>1630</v>
      </c>
      <c r="AN204" t="s">
        <v>1631</v>
      </c>
      <c r="AO204">
        <v>2097.2190000000001</v>
      </c>
      <c r="AR204" t="s">
        <v>160</v>
      </c>
      <c r="AS204" t="s">
        <v>236</v>
      </c>
      <c r="AT204" t="s">
        <v>897</v>
      </c>
      <c r="AU204" t="s">
        <v>776</v>
      </c>
      <c r="AV204" t="s">
        <v>49</v>
      </c>
      <c r="AW204">
        <v>1</v>
      </c>
      <c r="BB204">
        <v>0.95</v>
      </c>
      <c r="BC204" t="s">
        <v>69</v>
      </c>
      <c r="BF204" t="s">
        <v>160</v>
      </c>
      <c r="BG204" t="s">
        <v>236</v>
      </c>
      <c r="BH204" t="s">
        <v>1629</v>
      </c>
      <c r="BI204">
        <v>2278</v>
      </c>
      <c r="BJ204">
        <v>1</v>
      </c>
      <c r="BK204" t="s">
        <v>897</v>
      </c>
      <c r="BL204" t="s">
        <v>757</v>
      </c>
      <c r="BM204">
        <v>0.95</v>
      </c>
      <c r="BN204" t="s">
        <v>69</v>
      </c>
      <c r="BO204" t="s">
        <v>761</v>
      </c>
      <c r="BP204">
        <v>2159.6610000000001</v>
      </c>
      <c r="BQ204" t="s">
        <v>69</v>
      </c>
    </row>
    <row r="205" spans="1:69" ht="16.5">
      <c r="A205" s="126" t="str">
        <f t="shared" si="72"/>
        <v>삼환교통</v>
      </c>
      <c r="B205" s="127" t="str">
        <f t="shared" si="73"/>
        <v>이재식</v>
      </c>
      <c r="C205" s="128" t="str">
        <f t="shared" si="74"/>
        <v>C</v>
      </c>
      <c r="D205" s="129">
        <f t="shared" si="75"/>
        <v>0.85009999999999997</v>
      </c>
      <c r="E205" s="130">
        <f t="shared" si="76"/>
        <v>6470</v>
      </c>
      <c r="F205" s="131" t="str">
        <f t="shared" si="77"/>
        <v>62</v>
      </c>
      <c r="G205" s="132" t="str">
        <f t="shared" si="78"/>
        <v>70바3171</v>
      </c>
      <c r="H205" s="133">
        <f t="shared" si="79"/>
        <v>2</v>
      </c>
      <c r="I205" s="134">
        <f t="shared" si="80"/>
        <v>1943.8589999999999</v>
      </c>
      <c r="J205" s="135">
        <f t="shared" si="81"/>
        <v>2.8742932408197159E-2</v>
      </c>
      <c r="K205" s="135">
        <f t="shared" si="82"/>
        <v>0.347278501010723</v>
      </c>
      <c r="L205" s="135">
        <f t="shared" si="83"/>
        <v>0.18314085538097158</v>
      </c>
      <c r="M205" s="136">
        <f t="shared" si="84"/>
        <v>9.3960000000000008</v>
      </c>
      <c r="N205" s="137">
        <f t="shared" si="85"/>
        <v>5.1444060500272913E-2</v>
      </c>
      <c r="O205" s="137">
        <f t="shared" si="86"/>
        <v>1.8519861780098248</v>
      </c>
      <c r="P205" s="272">
        <f t="shared" si="87"/>
        <v>14</v>
      </c>
      <c r="Q205" s="273">
        <f t="shared" si="88"/>
        <v>1</v>
      </c>
      <c r="R205" s="273">
        <f t="shared" si="89"/>
        <v>36</v>
      </c>
      <c r="T205">
        <v>514</v>
      </c>
      <c r="U205">
        <v>6470</v>
      </c>
      <c r="V205" t="s">
        <v>1632</v>
      </c>
      <c r="W205">
        <v>1943.8589999999999</v>
      </c>
      <c r="X205">
        <v>1038.3689999999999</v>
      </c>
      <c r="Y205">
        <v>1.8720000000000001</v>
      </c>
      <c r="Z205">
        <v>9.3960000000000008</v>
      </c>
      <c r="AA205">
        <v>143.994946</v>
      </c>
      <c r="AB205">
        <v>4.1388369999999997</v>
      </c>
      <c r="AC205">
        <v>50.006349</v>
      </c>
      <c r="AD205" s="1">
        <v>356</v>
      </c>
      <c r="AE205">
        <v>1</v>
      </c>
      <c r="AF205">
        <v>36</v>
      </c>
      <c r="AG205">
        <v>61</v>
      </c>
      <c r="AH205">
        <v>13.499494</v>
      </c>
      <c r="AI205">
        <v>0</v>
      </c>
      <c r="AJ205">
        <v>0</v>
      </c>
      <c r="AK205">
        <v>14</v>
      </c>
      <c r="AL205">
        <v>1573</v>
      </c>
      <c r="AM205" t="s">
        <v>1633</v>
      </c>
      <c r="AN205" t="s">
        <v>1634</v>
      </c>
      <c r="AO205">
        <v>1837.989</v>
      </c>
      <c r="AR205" t="s">
        <v>160</v>
      </c>
      <c r="AS205" t="s">
        <v>238</v>
      </c>
      <c r="AT205" t="s">
        <v>953</v>
      </c>
      <c r="AU205" t="s">
        <v>709</v>
      </c>
      <c r="AV205" t="s">
        <v>49</v>
      </c>
      <c r="AW205">
        <v>2</v>
      </c>
      <c r="BB205">
        <v>0.85009999999999997</v>
      </c>
      <c r="BC205" t="s">
        <v>72</v>
      </c>
      <c r="BF205" t="s">
        <v>160</v>
      </c>
      <c r="BG205" t="s">
        <v>238</v>
      </c>
      <c r="BH205" t="s">
        <v>1632</v>
      </c>
      <c r="BI205">
        <v>6470</v>
      </c>
      <c r="BJ205">
        <v>2</v>
      </c>
      <c r="BK205" t="s">
        <v>953</v>
      </c>
      <c r="BL205" t="s">
        <v>963</v>
      </c>
      <c r="BM205">
        <v>0.85009999999999997</v>
      </c>
      <c r="BN205" t="s">
        <v>72</v>
      </c>
      <c r="BO205" t="s">
        <v>760</v>
      </c>
      <c r="BP205">
        <v>1943.8589999999999</v>
      </c>
      <c r="BQ205" t="s">
        <v>72</v>
      </c>
    </row>
    <row r="206" spans="1:69" ht="16.5">
      <c r="A206" s="126" t="str">
        <f t="shared" si="72"/>
        <v>삼환교통</v>
      </c>
      <c r="B206" s="127" t="str">
        <f t="shared" si="73"/>
        <v>이정남</v>
      </c>
      <c r="C206" s="128" t="str">
        <f t="shared" si="74"/>
        <v>B</v>
      </c>
      <c r="D206" s="129">
        <f t="shared" si="75"/>
        <v>0.91669999999999996</v>
      </c>
      <c r="E206" s="130">
        <f t="shared" si="76"/>
        <v>248</v>
      </c>
      <c r="F206" s="131" t="str">
        <f t="shared" si="77"/>
        <v>14</v>
      </c>
      <c r="G206" s="132" t="str">
        <f t="shared" si="78"/>
        <v>70바3178</v>
      </c>
      <c r="H206" s="133">
        <f t="shared" si="79"/>
        <v>9</v>
      </c>
      <c r="I206" s="134">
        <f t="shared" si="80"/>
        <v>1915.5519999999999</v>
      </c>
      <c r="J206" s="135">
        <f t="shared" si="81"/>
        <v>2.2115920957997588E-2</v>
      </c>
      <c r="K206" s="135">
        <f t="shared" si="82"/>
        <v>0.37778149744675188</v>
      </c>
      <c r="L206" s="135">
        <f t="shared" si="83"/>
        <v>0.13886336679975278</v>
      </c>
      <c r="M206" s="136">
        <f t="shared" si="84"/>
        <v>10.465</v>
      </c>
      <c r="N206" s="137">
        <f t="shared" si="85"/>
        <v>5.2204273232989762E-2</v>
      </c>
      <c r="O206" s="137">
        <f t="shared" si="86"/>
        <v>4.3851589515711398</v>
      </c>
      <c r="P206" s="272">
        <f t="shared" si="87"/>
        <v>25</v>
      </c>
      <c r="Q206" s="273">
        <f t="shared" si="88"/>
        <v>1</v>
      </c>
      <c r="R206" s="273">
        <f t="shared" si="89"/>
        <v>84</v>
      </c>
      <c r="T206">
        <v>514</v>
      </c>
      <c r="U206">
        <v>248</v>
      </c>
      <c r="V206" t="s">
        <v>1635</v>
      </c>
      <c r="W206">
        <v>1915.5519999999999</v>
      </c>
      <c r="X206">
        <v>1067.596</v>
      </c>
      <c r="Y206">
        <v>1.794</v>
      </c>
      <c r="Z206">
        <v>10.465</v>
      </c>
      <c r="AA206">
        <v>136.33829700000001</v>
      </c>
      <c r="AB206">
        <v>3.015247</v>
      </c>
      <c r="AC206">
        <v>51.506086000000003</v>
      </c>
      <c r="AD206" s="1">
        <v>266</v>
      </c>
      <c r="AE206">
        <v>1</v>
      </c>
      <c r="AF206">
        <v>84</v>
      </c>
      <c r="AG206">
        <v>69</v>
      </c>
      <c r="AH206">
        <v>14.049992</v>
      </c>
      <c r="AI206">
        <v>61.7</v>
      </c>
      <c r="AJ206">
        <v>0</v>
      </c>
      <c r="AK206">
        <v>25</v>
      </c>
      <c r="AL206">
        <v>8328</v>
      </c>
      <c r="AM206" t="s">
        <v>1636</v>
      </c>
      <c r="AN206" t="s">
        <v>1637</v>
      </c>
      <c r="AO206">
        <v>287.46899999999999</v>
      </c>
      <c r="AR206" t="s">
        <v>160</v>
      </c>
      <c r="AS206" t="s">
        <v>234</v>
      </c>
      <c r="AT206" t="s">
        <v>808</v>
      </c>
      <c r="AU206" t="s">
        <v>709</v>
      </c>
      <c r="AV206" t="s">
        <v>49</v>
      </c>
      <c r="AW206">
        <v>9</v>
      </c>
      <c r="BB206">
        <v>0.91669999999999996</v>
      </c>
      <c r="BC206" t="s">
        <v>71</v>
      </c>
      <c r="BF206" t="s">
        <v>160</v>
      </c>
      <c r="BG206" t="s">
        <v>234</v>
      </c>
      <c r="BH206" t="s">
        <v>1635</v>
      </c>
      <c r="BI206">
        <v>248</v>
      </c>
      <c r="BJ206">
        <v>9</v>
      </c>
      <c r="BK206" t="s">
        <v>808</v>
      </c>
      <c r="BL206" t="s">
        <v>825</v>
      </c>
      <c r="BM206">
        <v>0.91669999999999996</v>
      </c>
      <c r="BN206" t="s">
        <v>71</v>
      </c>
      <c r="BO206" t="s">
        <v>758</v>
      </c>
      <c r="BP206">
        <v>1915.5519999999999</v>
      </c>
      <c r="BQ206" t="s">
        <v>71</v>
      </c>
    </row>
    <row r="207" spans="1:69" ht="16.5">
      <c r="A207" s="126" t="str">
        <f t="shared" si="72"/>
        <v>삼환교통</v>
      </c>
      <c r="B207" s="127" t="str">
        <f t="shared" si="73"/>
        <v>이정빈</v>
      </c>
      <c r="C207" s="128" t="str">
        <f t="shared" si="74"/>
        <v>A</v>
      </c>
      <c r="D207" s="129">
        <f t="shared" si="75"/>
        <v>0.96360000000000001</v>
      </c>
      <c r="E207" s="130">
        <f t="shared" si="76"/>
        <v>4852</v>
      </c>
      <c r="F207" s="131" t="str">
        <f t="shared" si="77"/>
        <v>62</v>
      </c>
      <c r="G207" s="132" t="str">
        <f t="shared" si="78"/>
        <v>70바3172</v>
      </c>
      <c r="H207" s="133">
        <f t="shared" si="79"/>
        <v>1</v>
      </c>
      <c r="I207" s="134">
        <f t="shared" si="80"/>
        <v>2011.818</v>
      </c>
      <c r="J207" s="135">
        <f t="shared" si="81"/>
        <v>2.6387681913829657E-2</v>
      </c>
      <c r="K207" s="135">
        <f t="shared" si="82"/>
        <v>0.34313862340081658</v>
      </c>
      <c r="L207" s="135">
        <f t="shared" si="83"/>
        <v>0.22914597642530288</v>
      </c>
      <c r="M207" s="136">
        <f t="shared" si="84"/>
        <v>7.7859999999999996</v>
      </c>
      <c r="N207" s="137">
        <f t="shared" si="85"/>
        <v>0</v>
      </c>
      <c r="O207" s="137">
        <f t="shared" si="86"/>
        <v>1.1929508534072168</v>
      </c>
      <c r="P207" s="272">
        <f t="shared" si="87"/>
        <v>2</v>
      </c>
      <c r="Q207" s="273">
        <f t="shared" si="88"/>
        <v>0</v>
      </c>
      <c r="R207" s="273">
        <f t="shared" si="89"/>
        <v>24</v>
      </c>
      <c r="T207">
        <v>514</v>
      </c>
      <c r="U207">
        <v>4852</v>
      </c>
      <c r="V207" t="s">
        <v>1638</v>
      </c>
      <c r="W207">
        <v>2011.818</v>
      </c>
      <c r="X207">
        <v>948.94299999999998</v>
      </c>
      <c r="Y207">
        <v>2.12</v>
      </c>
      <c r="Z207">
        <v>7.7859999999999996</v>
      </c>
      <c r="AA207">
        <v>143.55216999999999</v>
      </c>
      <c r="AB207">
        <v>3.7880090000000002</v>
      </c>
      <c r="AC207">
        <v>49.258293999999999</v>
      </c>
      <c r="AD207" s="1">
        <v>461</v>
      </c>
      <c r="AE207">
        <v>0</v>
      </c>
      <c r="AF207">
        <v>24</v>
      </c>
      <c r="AG207">
        <v>66</v>
      </c>
      <c r="AH207">
        <v>14.014542</v>
      </c>
      <c r="AI207">
        <v>1.7</v>
      </c>
      <c r="AJ207">
        <v>0</v>
      </c>
      <c r="AK207">
        <v>2</v>
      </c>
      <c r="AL207">
        <v>184</v>
      </c>
      <c r="AM207" t="s">
        <v>1639</v>
      </c>
      <c r="AN207" t="s">
        <v>1640</v>
      </c>
      <c r="AO207">
        <v>2011.818</v>
      </c>
      <c r="AR207" t="s">
        <v>160</v>
      </c>
      <c r="AS207" t="s">
        <v>238</v>
      </c>
      <c r="AT207" t="s">
        <v>955</v>
      </c>
      <c r="AU207" t="s">
        <v>709</v>
      </c>
      <c r="AV207" t="s">
        <v>49</v>
      </c>
      <c r="AW207">
        <v>1</v>
      </c>
      <c r="BB207">
        <v>0.96360000000000001</v>
      </c>
      <c r="BC207" t="s">
        <v>69</v>
      </c>
      <c r="BF207" t="s">
        <v>160</v>
      </c>
      <c r="BG207" t="s">
        <v>238</v>
      </c>
      <c r="BH207" t="s">
        <v>1638</v>
      </c>
      <c r="BI207">
        <v>4852</v>
      </c>
      <c r="BJ207">
        <v>1</v>
      </c>
      <c r="BK207" t="s">
        <v>955</v>
      </c>
      <c r="BL207" t="s">
        <v>757</v>
      </c>
      <c r="BM207">
        <v>0.96360000000000001</v>
      </c>
      <c r="BN207" t="s">
        <v>69</v>
      </c>
      <c r="BO207" t="s">
        <v>761</v>
      </c>
      <c r="BP207">
        <v>2011.818</v>
      </c>
      <c r="BQ207" t="s">
        <v>69</v>
      </c>
    </row>
    <row r="208" spans="1:69" ht="16.5">
      <c r="A208" s="126" t="str">
        <f t="shared" si="72"/>
        <v>삼환교통</v>
      </c>
      <c r="B208" s="127" t="str">
        <f t="shared" si="73"/>
        <v>이제열</v>
      </c>
      <c r="C208" s="128" t="str">
        <f t="shared" si="74"/>
        <v>D</v>
      </c>
      <c r="D208" s="129">
        <f t="shared" si="75"/>
        <v>0.83909999999999996</v>
      </c>
      <c r="E208" s="130">
        <f t="shared" si="76"/>
        <v>7474</v>
      </c>
      <c r="F208" s="131" t="str">
        <f t="shared" si="77"/>
        <v>62</v>
      </c>
      <c r="G208" s="132" t="str">
        <f t="shared" si="78"/>
        <v>70바3172</v>
      </c>
      <c r="H208" s="133">
        <f t="shared" si="79"/>
        <v>1</v>
      </c>
      <c r="I208" s="134">
        <f t="shared" si="80"/>
        <v>2119.5990000000002</v>
      </c>
      <c r="J208" s="135">
        <f t="shared" si="81"/>
        <v>2.0749632077245218E-2</v>
      </c>
      <c r="K208" s="135">
        <f t="shared" si="82"/>
        <v>0.38543175536550817</v>
      </c>
      <c r="L208" s="135">
        <f t="shared" si="83"/>
        <v>0.10851109101296989</v>
      </c>
      <c r="M208" s="136">
        <f t="shared" si="84"/>
        <v>10.682</v>
      </c>
      <c r="N208" s="137">
        <f t="shared" si="85"/>
        <v>0.37742988178424314</v>
      </c>
      <c r="O208" s="137">
        <f t="shared" si="86"/>
        <v>7.4070614300157711</v>
      </c>
      <c r="P208" s="272">
        <f t="shared" si="87"/>
        <v>15</v>
      </c>
      <c r="Q208" s="273">
        <f t="shared" si="88"/>
        <v>8</v>
      </c>
      <c r="R208" s="273">
        <f t="shared" si="89"/>
        <v>157</v>
      </c>
      <c r="T208">
        <v>514</v>
      </c>
      <c r="U208">
        <v>7474</v>
      </c>
      <c r="V208" t="s">
        <v>1641</v>
      </c>
      <c r="W208">
        <v>2119.5990000000002</v>
      </c>
      <c r="X208">
        <v>1148.2080000000001</v>
      </c>
      <c r="Y208">
        <v>1.8460000000000001</v>
      </c>
      <c r="Z208">
        <v>10.682</v>
      </c>
      <c r="AA208">
        <v>154.298013</v>
      </c>
      <c r="AB208">
        <v>3.2016269999999998</v>
      </c>
      <c r="AC208">
        <v>59.471353999999998</v>
      </c>
      <c r="AD208" s="1">
        <v>230</v>
      </c>
      <c r="AE208">
        <v>8</v>
      </c>
      <c r="AF208">
        <v>157</v>
      </c>
      <c r="AG208">
        <v>73</v>
      </c>
      <c r="AH208">
        <v>13.737045999999999</v>
      </c>
      <c r="AI208">
        <v>38.299999999999997</v>
      </c>
      <c r="AJ208">
        <v>0</v>
      </c>
      <c r="AK208">
        <v>15</v>
      </c>
      <c r="AL208">
        <v>3508</v>
      </c>
      <c r="AM208" t="s">
        <v>1642</v>
      </c>
      <c r="AN208" t="s">
        <v>1643</v>
      </c>
      <c r="AO208">
        <v>2119.5990000000002</v>
      </c>
      <c r="AR208" t="s">
        <v>160</v>
      </c>
      <c r="AS208" t="s">
        <v>238</v>
      </c>
      <c r="AT208" t="s">
        <v>955</v>
      </c>
      <c r="AU208" t="s">
        <v>709</v>
      </c>
      <c r="AV208" t="s">
        <v>49</v>
      </c>
      <c r="AW208">
        <v>1</v>
      </c>
      <c r="BB208">
        <v>0.83909999999999996</v>
      </c>
      <c r="BC208" t="s">
        <v>70</v>
      </c>
      <c r="BF208" t="s">
        <v>160</v>
      </c>
      <c r="BG208" t="s">
        <v>238</v>
      </c>
      <c r="BH208" t="s">
        <v>1641</v>
      </c>
      <c r="BI208">
        <v>7474</v>
      </c>
      <c r="BJ208">
        <v>1</v>
      </c>
      <c r="BK208" t="s">
        <v>955</v>
      </c>
      <c r="BL208" t="s">
        <v>757</v>
      </c>
      <c r="BM208">
        <v>0.83909999999999996</v>
      </c>
      <c r="BN208" t="s">
        <v>70</v>
      </c>
      <c r="BO208" t="s">
        <v>762</v>
      </c>
      <c r="BP208">
        <v>2119.5990000000002</v>
      </c>
      <c r="BQ208" t="s">
        <v>70</v>
      </c>
    </row>
    <row r="209" spans="1:69" ht="16.5">
      <c r="A209" s="126" t="str">
        <f t="shared" si="72"/>
        <v>삼환교통</v>
      </c>
      <c r="B209" s="127" t="str">
        <f t="shared" si="73"/>
        <v>이종부</v>
      </c>
      <c r="C209" s="128" t="str">
        <f t="shared" si="74"/>
        <v>A</v>
      </c>
      <c r="D209" s="129">
        <f t="shared" si="75"/>
        <v>0.99070000000000003</v>
      </c>
      <c r="E209" s="130">
        <f t="shared" si="76"/>
        <v>9970</v>
      </c>
      <c r="F209" s="131" t="str">
        <f t="shared" si="77"/>
        <v>급행99</v>
      </c>
      <c r="G209" s="132" t="str">
        <f t="shared" si="78"/>
        <v>70바3151</v>
      </c>
      <c r="H209" s="133">
        <f t="shared" si="79"/>
        <v>1</v>
      </c>
      <c r="I209" s="134">
        <f t="shared" si="80"/>
        <v>2808.605</v>
      </c>
      <c r="J209" s="135">
        <f t="shared" si="81"/>
        <v>1.9785142551861885E-2</v>
      </c>
      <c r="K209" s="135">
        <f t="shared" si="82"/>
        <v>0.3352852892648614</v>
      </c>
      <c r="L209" s="135">
        <f t="shared" si="83"/>
        <v>0.27095301760126467</v>
      </c>
      <c r="M209" s="136">
        <f t="shared" si="84"/>
        <v>10.205</v>
      </c>
      <c r="N209" s="137">
        <f t="shared" si="85"/>
        <v>0</v>
      </c>
      <c r="O209" s="137">
        <f t="shared" si="86"/>
        <v>9.6489182352092939</v>
      </c>
      <c r="P209" s="272">
        <f t="shared" si="87"/>
        <v>23</v>
      </c>
      <c r="Q209" s="273">
        <f t="shared" si="88"/>
        <v>0</v>
      </c>
      <c r="R209" s="273">
        <f t="shared" si="89"/>
        <v>271</v>
      </c>
      <c r="T209">
        <v>514</v>
      </c>
      <c r="U209">
        <v>9970</v>
      </c>
      <c r="V209" t="s">
        <v>1644</v>
      </c>
      <c r="W209">
        <v>2808.605</v>
      </c>
      <c r="X209">
        <v>945.10599999999999</v>
      </c>
      <c r="Y209">
        <v>2.972</v>
      </c>
      <c r="Z209">
        <v>10.205</v>
      </c>
      <c r="AA209">
        <v>150.883017</v>
      </c>
      <c r="AB209">
        <v>2.985242</v>
      </c>
      <c r="AC209">
        <v>50.588856</v>
      </c>
      <c r="AD209" s="1">
        <v>761</v>
      </c>
      <c r="AE209">
        <v>0</v>
      </c>
      <c r="AF209">
        <v>271</v>
      </c>
      <c r="AG209">
        <v>68</v>
      </c>
      <c r="AH209">
        <v>18.614453999999999</v>
      </c>
      <c r="AI209">
        <v>302.5</v>
      </c>
      <c r="AJ209">
        <v>0</v>
      </c>
      <c r="AK209">
        <v>23</v>
      </c>
      <c r="AL209">
        <v>2217</v>
      </c>
      <c r="AM209" t="s">
        <v>1645</v>
      </c>
      <c r="AN209" t="s">
        <v>1646</v>
      </c>
      <c r="AO209">
        <v>2808.605</v>
      </c>
      <c r="AR209" t="s">
        <v>160</v>
      </c>
      <c r="AS209" t="s">
        <v>240</v>
      </c>
      <c r="AT209" t="s">
        <v>1027</v>
      </c>
      <c r="AU209" t="s">
        <v>709</v>
      </c>
      <c r="AV209" t="s">
        <v>49</v>
      </c>
      <c r="AW209">
        <v>1</v>
      </c>
      <c r="BB209">
        <v>0.99070000000000003</v>
      </c>
      <c r="BC209" t="s">
        <v>69</v>
      </c>
      <c r="BF209" t="s">
        <v>160</v>
      </c>
      <c r="BG209" t="s">
        <v>240</v>
      </c>
      <c r="BH209" t="s">
        <v>1644</v>
      </c>
      <c r="BI209">
        <v>9970</v>
      </c>
      <c r="BJ209">
        <v>1</v>
      </c>
      <c r="BK209" t="s">
        <v>1027</v>
      </c>
      <c r="BL209" t="s">
        <v>757</v>
      </c>
      <c r="BM209">
        <v>0.99070000000000003</v>
      </c>
      <c r="BN209" t="s">
        <v>69</v>
      </c>
      <c r="BO209" t="s">
        <v>761</v>
      </c>
      <c r="BP209">
        <v>2808.605</v>
      </c>
      <c r="BQ209" t="s">
        <v>69</v>
      </c>
    </row>
    <row r="210" spans="1:69" ht="16.5">
      <c r="A210" s="126" t="str">
        <f t="shared" si="72"/>
        <v>삼환교통</v>
      </c>
      <c r="B210" s="127" t="str">
        <f t="shared" si="73"/>
        <v>이종석</v>
      </c>
      <c r="C210" s="128" t="str">
        <f t="shared" si="74"/>
        <v>B</v>
      </c>
      <c r="D210" s="129">
        <f t="shared" si="75"/>
        <v>0.91049999999999998</v>
      </c>
      <c r="E210" s="130">
        <f t="shared" si="76"/>
        <v>3271</v>
      </c>
      <c r="F210" s="131" t="str">
        <f t="shared" si="77"/>
        <v>14</v>
      </c>
      <c r="G210" s="132" t="str">
        <f t="shared" si="78"/>
        <v>70바3187</v>
      </c>
      <c r="H210" s="133">
        <f t="shared" si="79"/>
        <v>1</v>
      </c>
      <c r="I210" s="134">
        <f t="shared" si="80"/>
        <v>2103.261</v>
      </c>
      <c r="J210" s="135">
        <f t="shared" si="81"/>
        <v>5.0215594118139202E-2</v>
      </c>
      <c r="K210" s="135">
        <f t="shared" si="82"/>
        <v>0.35162100694775666</v>
      </c>
      <c r="L210" s="135">
        <f t="shared" si="83"/>
        <v>0.24675967461955506</v>
      </c>
      <c r="M210" s="136">
        <f t="shared" si="84"/>
        <v>10.988</v>
      </c>
      <c r="N210" s="137">
        <f t="shared" si="85"/>
        <v>0.90335911710434413</v>
      </c>
      <c r="O210" s="137">
        <f t="shared" si="86"/>
        <v>7.654779887042074</v>
      </c>
      <c r="P210" s="272">
        <f t="shared" si="87"/>
        <v>38</v>
      </c>
      <c r="Q210" s="273">
        <f t="shared" si="88"/>
        <v>19</v>
      </c>
      <c r="R210" s="273">
        <f t="shared" si="89"/>
        <v>161</v>
      </c>
      <c r="T210">
        <v>514</v>
      </c>
      <c r="U210">
        <v>3271</v>
      </c>
      <c r="V210" t="s">
        <v>1647</v>
      </c>
      <c r="W210">
        <v>2103.261</v>
      </c>
      <c r="X210">
        <v>1154.7940000000001</v>
      </c>
      <c r="Y210">
        <v>1.821</v>
      </c>
      <c r="Z210">
        <v>10.988</v>
      </c>
      <c r="AA210">
        <v>145.295244</v>
      </c>
      <c r="AB210">
        <v>7.296087</v>
      </c>
      <c r="AC210">
        <v>51.088859999999997</v>
      </c>
      <c r="AD210" s="1">
        <v>519</v>
      </c>
      <c r="AE210">
        <v>19</v>
      </c>
      <c r="AF210">
        <v>161</v>
      </c>
      <c r="AG210">
        <v>64</v>
      </c>
      <c r="AH210">
        <v>14.475773</v>
      </c>
      <c r="AI210">
        <v>22</v>
      </c>
      <c r="AJ210">
        <v>0</v>
      </c>
      <c r="AK210">
        <v>38</v>
      </c>
      <c r="AL210">
        <v>9779</v>
      </c>
      <c r="AM210" t="s">
        <v>1648</v>
      </c>
      <c r="AN210" t="s">
        <v>1649</v>
      </c>
      <c r="AO210">
        <v>2103.261</v>
      </c>
      <c r="AR210" t="s">
        <v>160</v>
      </c>
      <c r="AS210" t="s">
        <v>234</v>
      </c>
      <c r="AT210" t="s">
        <v>814</v>
      </c>
      <c r="AU210" t="s">
        <v>709</v>
      </c>
      <c r="AV210" t="s">
        <v>49</v>
      </c>
      <c r="AW210">
        <v>1</v>
      </c>
      <c r="BB210">
        <v>0.91049999999999998</v>
      </c>
      <c r="BC210" t="s">
        <v>71</v>
      </c>
      <c r="BF210" t="s">
        <v>160</v>
      </c>
      <c r="BG210" t="s">
        <v>234</v>
      </c>
      <c r="BH210" t="s">
        <v>1647</v>
      </c>
      <c r="BI210">
        <v>3271</v>
      </c>
      <c r="BJ210">
        <v>1</v>
      </c>
      <c r="BK210" t="s">
        <v>814</v>
      </c>
      <c r="BL210" t="s">
        <v>757</v>
      </c>
      <c r="BM210">
        <v>0.91049999999999998</v>
      </c>
      <c r="BN210" t="s">
        <v>71</v>
      </c>
      <c r="BO210" t="s">
        <v>758</v>
      </c>
      <c r="BP210">
        <v>2103.261</v>
      </c>
      <c r="BQ210" t="s">
        <v>71</v>
      </c>
    </row>
    <row r="211" spans="1:69" ht="16.5">
      <c r="A211" s="126" t="str">
        <f t="shared" si="72"/>
        <v>삼환교통</v>
      </c>
      <c r="B211" s="127" t="str">
        <f t="shared" si="73"/>
        <v>이종섭</v>
      </c>
      <c r="C211" s="128" t="str">
        <f t="shared" si="74"/>
        <v>B</v>
      </c>
      <c r="D211" s="129">
        <f t="shared" si="75"/>
        <v>0.91969999999999996</v>
      </c>
      <c r="E211" s="130">
        <f t="shared" si="76"/>
        <v>249</v>
      </c>
      <c r="F211" s="131" t="str">
        <f t="shared" si="77"/>
        <v>4</v>
      </c>
      <c r="G211" s="132" t="str">
        <f t="shared" si="78"/>
        <v>72아1237</v>
      </c>
      <c r="H211" s="133">
        <f t="shared" si="79"/>
        <v>1</v>
      </c>
      <c r="I211" s="134">
        <f t="shared" si="80"/>
        <v>2379.498</v>
      </c>
      <c r="J211" s="135">
        <f t="shared" si="81"/>
        <v>2.7502987936438027E-2</v>
      </c>
      <c r="K211" s="135">
        <f t="shared" si="82"/>
        <v>0.30716842506253894</v>
      </c>
      <c r="L211" s="135">
        <f t="shared" si="83"/>
        <v>0.20298399074090417</v>
      </c>
      <c r="M211" s="136">
        <f t="shared" si="84"/>
        <v>8.8800000000000008</v>
      </c>
      <c r="N211" s="137">
        <f t="shared" si="85"/>
        <v>0.25215402576509832</v>
      </c>
      <c r="O211" s="137">
        <f t="shared" si="86"/>
        <v>3.9504130703198741</v>
      </c>
      <c r="P211" s="272">
        <f t="shared" si="87"/>
        <v>1</v>
      </c>
      <c r="Q211" s="273">
        <f t="shared" si="88"/>
        <v>6</v>
      </c>
      <c r="R211" s="273">
        <f t="shared" si="89"/>
        <v>94</v>
      </c>
      <c r="T211">
        <v>514</v>
      </c>
      <c r="U211">
        <v>249</v>
      </c>
      <c r="V211" t="s">
        <v>1650</v>
      </c>
      <c r="W211">
        <v>2379.498</v>
      </c>
      <c r="X211">
        <v>892.34199999999998</v>
      </c>
      <c r="Y211">
        <v>2.6669999999999998</v>
      </c>
      <c r="Z211">
        <v>8.8800000000000008</v>
      </c>
      <c r="AA211">
        <v>144.63912099999999</v>
      </c>
      <c r="AB211">
        <v>3.978008</v>
      </c>
      <c r="AC211">
        <v>44.428570999999998</v>
      </c>
      <c r="AD211" s="1">
        <v>483</v>
      </c>
      <c r="AE211">
        <v>6</v>
      </c>
      <c r="AF211">
        <v>94</v>
      </c>
      <c r="AG211">
        <v>63</v>
      </c>
      <c r="AH211">
        <v>16.451274999999999</v>
      </c>
      <c r="AI211">
        <v>0</v>
      </c>
      <c r="AJ211">
        <v>0</v>
      </c>
      <c r="AK211">
        <v>1</v>
      </c>
      <c r="AL211">
        <v>330</v>
      </c>
      <c r="AM211" t="s">
        <v>1651</v>
      </c>
      <c r="AN211" t="s">
        <v>1652</v>
      </c>
      <c r="AO211">
        <v>2379.498</v>
      </c>
      <c r="AR211" t="s">
        <v>160</v>
      </c>
      <c r="AS211" t="s">
        <v>236</v>
      </c>
      <c r="AT211" t="s">
        <v>909</v>
      </c>
      <c r="AU211" t="s">
        <v>776</v>
      </c>
      <c r="AV211" t="s">
        <v>49</v>
      </c>
      <c r="AW211">
        <v>1</v>
      </c>
      <c r="BB211">
        <v>0.91969999999999996</v>
      </c>
      <c r="BC211" t="s">
        <v>71</v>
      </c>
      <c r="BF211" t="s">
        <v>160</v>
      </c>
      <c r="BG211" t="s">
        <v>236</v>
      </c>
      <c r="BH211" t="s">
        <v>1650</v>
      </c>
      <c r="BI211">
        <v>249</v>
      </c>
      <c r="BJ211">
        <v>1</v>
      </c>
      <c r="BK211" t="s">
        <v>909</v>
      </c>
      <c r="BL211" t="s">
        <v>757</v>
      </c>
      <c r="BM211">
        <v>0.91969999999999996</v>
      </c>
      <c r="BN211" t="s">
        <v>71</v>
      </c>
      <c r="BO211" t="s">
        <v>758</v>
      </c>
      <c r="BP211">
        <v>2379.498</v>
      </c>
      <c r="BQ211" t="s">
        <v>71</v>
      </c>
    </row>
    <row r="212" spans="1:69" ht="16.5">
      <c r="A212" s="126" t="str">
        <f t="shared" si="72"/>
        <v>삼환교통</v>
      </c>
      <c r="B212" s="127" t="str">
        <f t="shared" si="73"/>
        <v>이종호</v>
      </c>
      <c r="C212" s="128" t="str">
        <f t="shared" si="74"/>
        <v>D</v>
      </c>
      <c r="D212" s="129">
        <f t="shared" si="75"/>
        <v>0.83479999999999999</v>
      </c>
      <c r="E212" s="130">
        <f t="shared" si="76"/>
        <v>3164</v>
      </c>
      <c r="F212" s="131" t="str">
        <f t="shared" si="77"/>
        <v>4</v>
      </c>
      <c r="G212" s="132" t="str">
        <f t="shared" si="78"/>
        <v>72아1207</v>
      </c>
      <c r="H212" s="133">
        <f t="shared" si="79"/>
        <v>2</v>
      </c>
      <c r="I212" s="134">
        <f t="shared" si="80"/>
        <v>2518.866</v>
      </c>
      <c r="J212" s="135">
        <f t="shared" si="81"/>
        <v>6.4401340746946339E-2</v>
      </c>
      <c r="K212" s="135">
        <f t="shared" si="82"/>
        <v>0.33882391127336015</v>
      </c>
      <c r="L212" s="135">
        <f t="shared" si="83"/>
        <v>0.24256947372349302</v>
      </c>
      <c r="M212" s="136">
        <f t="shared" si="84"/>
        <v>12.288</v>
      </c>
      <c r="N212" s="137">
        <f t="shared" si="85"/>
        <v>0.23820242918837287</v>
      </c>
      <c r="O212" s="137">
        <f t="shared" si="86"/>
        <v>28.107886644228</v>
      </c>
      <c r="P212" s="272">
        <f t="shared" si="87"/>
        <v>17</v>
      </c>
      <c r="Q212" s="273">
        <f t="shared" si="88"/>
        <v>6</v>
      </c>
      <c r="R212" s="273">
        <f t="shared" si="89"/>
        <v>708</v>
      </c>
      <c r="T212">
        <v>514</v>
      </c>
      <c r="U212">
        <v>3164</v>
      </c>
      <c r="V212" t="s">
        <v>1653</v>
      </c>
      <c r="W212">
        <v>2518.866</v>
      </c>
      <c r="X212">
        <v>1039.125</v>
      </c>
      <c r="Y212">
        <v>2.4239999999999999</v>
      </c>
      <c r="Z212">
        <v>12.288</v>
      </c>
      <c r="AA212">
        <v>165.092153</v>
      </c>
      <c r="AB212">
        <v>10.632156</v>
      </c>
      <c r="AC212">
        <v>55.937168999999997</v>
      </c>
      <c r="AD212" s="1">
        <v>611</v>
      </c>
      <c r="AE212">
        <v>6</v>
      </c>
      <c r="AF212">
        <v>708</v>
      </c>
      <c r="AG212">
        <v>74</v>
      </c>
      <c r="AH212">
        <v>15.257332999999999</v>
      </c>
      <c r="AI212">
        <v>72.7</v>
      </c>
      <c r="AJ212">
        <v>0</v>
      </c>
      <c r="AK212">
        <v>17</v>
      </c>
      <c r="AL212">
        <v>7342</v>
      </c>
      <c r="AM212" t="s">
        <v>1654</v>
      </c>
      <c r="AN212" t="s">
        <v>1655</v>
      </c>
      <c r="AO212">
        <v>2324.268</v>
      </c>
      <c r="AR212" t="s">
        <v>160</v>
      </c>
      <c r="AS212" t="s">
        <v>236</v>
      </c>
      <c r="AT212" t="s">
        <v>869</v>
      </c>
      <c r="AU212" t="s">
        <v>776</v>
      </c>
      <c r="AV212" t="s">
        <v>49</v>
      </c>
      <c r="AW212">
        <v>2</v>
      </c>
      <c r="BB212">
        <v>0.83479999999999999</v>
      </c>
      <c r="BC212" t="s">
        <v>70</v>
      </c>
      <c r="BF212" t="s">
        <v>160</v>
      </c>
      <c r="BG212" t="s">
        <v>236</v>
      </c>
      <c r="BH212" t="s">
        <v>1653</v>
      </c>
      <c r="BI212">
        <v>3164</v>
      </c>
      <c r="BJ212">
        <v>2</v>
      </c>
      <c r="BK212" t="s">
        <v>869</v>
      </c>
      <c r="BL212" t="s">
        <v>877</v>
      </c>
      <c r="BM212">
        <v>0.83479999999999999</v>
      </c>
      <c r="BN212" t="s">
        <v>70</v>
      </c>
      <c r="BO212" t="s">
        <v>762</v>
      </c>
      <c r="BP212">
        <v>2518.866</v>
      </c>
      <c r="BQ212" t="s">
        <v>70</v>
      </c>
    </row>
    <row r="213" spans="1:69" ht="16.5">
      <c r="A213" s="126" t="str">
        <f t="shared" si="72"/>
        <v>삼환교통</v>
      </c>
      <c r="B213" s="127" t="str">
        <f t="shared" si="73"/>
        <v>이준용</v>
      </c>
      <c r="C213" s="128" t="str">
        <f t="shared" si="74"/>
        <v>B</v>
      </c>
      <c r="D213" s="129">
        <f t="shared" si="75"/>
        <v>0.90600000000000003</v>
      </c>
      <c r="E213" s="130">
        <f t="shared" si="76"/>
        <v>7013</v>
      </c>
      <c r="F213" s="131" t="str">
        <f t="shared" si="77"/>
        <v>23</v>
      </c>
      <c r="G213" s="132" t="str">
        <f t="shared" si="78"/>
        <v>70바3141</v>
      </c>
      <c r="H213" s="133">
        <f t="shared" si="79"/>
        <v>2</v>
      </c>
      <c r="I213" s="134">
        <f t="shared" si="80"/>
        <v>4732.6660000000002</v>
      </c>
      <c r="J213" s="135">
        <f t="shared" si="81"/>
        <v>3.1343348130312317E-2</v>
      </c>
      <c r="K213" s="135">
        <f t="shared" si="82"/>
        <v>0.3486507189181301</v>
      </c>
      <c r="L213" s="135">
        <f t="shared" si="83"/>
        <v>0.16523456335181902</v>
      </c>
      <c r="M213" s="136">
        <f t="shared" si="84"/>
        <v>9.6720000000000006</v>
      </c>
      <c r="N213" s="137">
        <f t="shared" si="85"/>
        <v>2.1129739559056143E-2</v>
      </c>
      <c r="O213" s="137">
        <f t="shared" si="86"/>
        <v>4.7119319216695201</v>
      </c>
      <c r="P213" s="272">
        <f t="shared" si="87"/>
        <v>30</v>
      </c>
      <c r="Q213" s="273">
        <f t="shared" si="88"/>
        <v>1</v>
      </c>
      <c r="R213" s="273">
        <f t="shared" si="89"/>
        <v>223</v>
      </c>
      <c r="T213">
        <v>514</v>
      </c>
      <c r="U213">
        <v>7013</v>
      </c>
      <c r="V213" t="s">
        <v>1656</v>
      </c>
      <c r="W213">
        <v>4732.6660000000002</v>
      </c>
      <c r="X213">
        <v>2708.989</v>
      </c>
      <c r="Y213">
        <v>1.7470000000000001</v>
      </c>
      <c r="Z213">
        <v>9.6720000000000006</v>
      </c>
      <c r="AA213">
        <v>323.16461399999997</v>
      </c>
      <c r="AB213">
        <v>10.129061</v>
      </c>
      <c r="AC213">
        <v>112.671575</v>
      </c>
      <c r="AD213" s="1">
        <v>782</v>
      </c>
      <c r="AE213">
        <v>1</v>
      </c>
      <c r="AF213">
        <v>223</v>
      </c>
      <c r="AG213">
        <v>67</v>
      </c>
      <c r="AH213">
        <v>14.644753</v>
      </c>
      <c r="AI213">
        <v>28.8</v>
      </c>
      <c r="AJ213">
        <v>0</v>
      </c>
      <c r="AK213">
        <v>30</v>
      </c>
      <c r="AL213">
        <v>5231</v>
      </c>
      <c r="AM213" t="s">
        <v>1657</v>
      </c>
      <c r="AN213" t="s">
        <v>1658</v>
      </c>
      <c r="AO213">
        <v>2423.9470000000001</v>
      </c>
      <c r="AR213" t="s">
        <v>160</v>
      </c>
      <c r="AS213" t="s">
        <v>235</v>
      </c>
      <c r="AT213" t="s">
        <v>837</v>
      </c>
      <c r="AU213" t="s">
        <v>709</v>
      </c>
      <c r="AV213" t="s">
        <v>49</v>
      </c>
      <c r="AW213">
        <v>2</v>
      </c>
      <c r="BB213">
        <v>0.90600000000000003</v>
      </c>
      <c r="BC213" t="s">
        <v>71</v>
      </c>
      <c r="BF213" t="s">
        <v>160</v>
      </c>
      <c r="BG213" t="s">
        <v>235</v>
      </c>
      <c r="BH213" t="s">
        <v>1656</v>
      </c>
      <c r="BI213">
        <v>7013</v>
      </c>
      <c r="BJ213">
        <v>2</v>
      </c>
      <c r="BK213" t="s">
        <v>837</v>
      </c>
      <c r="BL213" t="s">
        <v>841</v>
      </c>
      <c r="BM213">
        <v>0.90600000000000003</v>
      </c>
      <c r="BN213" t="s">
        <v>71</v>
      </c>
      <c r="BO213" t="s">
        <v>758</v>
      </c>
      <c r="BP213">
        <v>4732.6660000000002</v>
      </c>
      <c r="BQ213" t="s">
        <v>71</v>
      </c>
    </row>
    <row r="214" spans="1:69" ht="16.5">
      <c r="A214" s="126" t="str">
        <f t="shared" si="72"/>
        <v>삼환교통</v>
      </c>
      <c r="B214" s="127" t="str">
        <f t="shared" si="73"/>
        <v>이준표</v>
      </c>
      <c r="C214" s="128" t="str">
        <f t="shared" si="74"/>
        <v>F</v>
      </c>
      <c r="D214" s="129">
        <f t="shared" si="75"/>
        <v>0.77610000000000001</v>
      </c>
      <c r="E214" s="130">
        <f t="shared" si="76"/>
        <v>7788</v>
      </c>
      <c r="F214" s="131" t="str">
        <f t="shared" si="77"/>
        <v>23</v>
      </c>
      <c r="G214" s="132" t="str">
        <f t="shared" si="78"/>
        <v>72아1011</v>
      </c>
      <c r="H214" s="133">
        <f t="shared" si="79"/>
        <v>2</v>
      </c>
      <c r="I214" s="134">
        <f t="shared" si="80"/>
        <v>2430.4760000000001</v>
      </c>
      <c r="J214" s="135">
        <f t="shared" si="81"/>
        <v>3.7695753141210854E-2</v>
      </c>
      <c r="K214" s="135">
        <f t="shared" si="82"/>
        <v>0.36682827862789086</v>
      </c>
      <c r="L214" s="135">
        <f t="shared" si="83"/>
        <v>0.10615204593668071</v>
      </c>
      <c r="M214" s="136">
        <f t="shared" si="84"/>
        <v>11.686</v>
      </c>
      <c r="N214" s="137">
        <f t="shared" si="85"/>
        <v>0.49373044621711959</v>
      </c>
      <c r="O214" s="137">
        <f t="shared" si="86"/>
        <v>0.94631668858281259</v>
      </c>
      <c r="P214" s="272">
        <f t="shared" si="87"/>
        <v>20</v>
      </c>
      <c r="Q214" s="273">
        <f t="shared" si="88"/>
        <v>12</v>
      </c>
      <c r="R214" s="273">
        <f t="shared" si="89"/>
        <v>23</v>
      </c>
      <c r="T214">
        <v>514</v>
      </c>
      <c r="U214">
        <v>7788</v>
      </c>
      <c r="V214" t="s">
        <v>1659</v>
      </c>
      <c r="W214">
        <v>2430.4760000000001</v>
      </c>
      <c r="X214">
        <v>1434.558</v>
      </c>
      <c r="Y214">
        <v>1.694</v>
      </c>
      <c r="Z214">
        <v>11.686</v>
      </c>
      <c r="AA214">
        <v>167.64188200000001</v>
      </c>
      <c r="AB214">
        <v>6.3193869999999999</v>
      </c>
      <c r="AC214">
        <v>61.495783000000003</v>
      </c>
      <c r="AD214" s="1">
        <v>258</v>
      </c>
      <c r="AE214">
        <v>12</v>
      </c>
      <c r="AF214">
        <v>23</v>
      </c>
      <c r="AG214">
        <v>73</v>
      </c>
      <c r="AH214">
        <v>14.498023</v>
      </c>
      <c r="AI214">
        <v>60.9</v>
      </c>
      <c r="AJ214">
        <v>0</v>
      </c>
      <c r="AK214">
        <v>20</v>
      </c>
      <c r="AL214">
        <v>4763</v>
      </c>
      <c r="AM214" t="s">
        <v>1660</v>
      </c>
      <c r="AN214" t="s">
        <v>1661</v>
      </c>
      <c r="AO214">
        <v>2110.498</v>
      </c>
      <c r="AR214" t="s">
        <v>160</v>
      </c>
      <c r="AS214" t="s">
        <v>235</v>
      </c>
      <c r="AT214" t="s">
        <v>863</v>
      </c>
      <c r="AU214" t="s">
        <v>709</v>
      </c>
      <c r="AV214" t="s">
        <v>49</v>
      </c>
      <c r="AW214">
        <v>2</v>
      </c>
      <c r="BB214">
        <v>0.77610000000000001</v>
      </c>
      <c r="BC214" t="s">
        <v>73</v>
      </c>
      <c r="BF214" t="s">
        <v>160</v>
      </c>
      <c r="BG214" t="s">
        <v>235</v>
      </c>
      <c r="BH214" t="s">
        <v>1659</v>
      </c>
      <c r="BI214">
        <v>7788</v>
      </c>
      <c r="BJ214">
        <v>2</v>
      </c>
      <c r="BK214" t="s">
        <v>863</v>
      </c>
      <c r="BL214" t="s">
        <v>827</v>
      </c>
      <c r="BM214">
        <v>0.77610000000000001</v>
      </c>
      <c r="BN214" t="s">
        <v>73</v>
      </c>
      <c r="BO214" t="s">
        <v>774</v>
      </c>
      <c r="BP214">
        <v>2430.4760000000001</v>
      </c>
      <c r="BQ214" t="s">
        <v>73</v>
      </c>
    </row>
    <row r="215" spans="1:69" ht="16.5">
      <c r="A215" s="126" t="str">
        <f t="shared" si="72"/>
        <v>삼환교통</v>
      </c>
      <c r="B215" s="127" t="str">
        <f t="shared" si="73"/>
        <v>이창희</v>
      </c>
      <c r="C215" s="128" t="str">
        <f t="shared" si="74"/>
        <v>B</v>
      </c>
      <c r="D215" s="129">
        <f t="shared" si="75"/>
        <v>0.90669999999999995</v>
      </c>
      <c r="E215" s="130">
        <f t="shared" si="76"/>
        <v>617</v>
      </c>
      <c r="F215" s="131" t="str">
        <f t="shared" si="77"/>
        <v>62</v>
      </c>
      <c r="G215" s="132" t="str">
        <f t="shared" si="78"/>
        <v>70바3136</v>
      </c>
      <c r="H215" s="133">
        <f t="shared" si="79"/>
        <v>1</v>
      </c>
      <c r="I215" s="134">
        <f t="shared" si="80"/>
        <v>2066.7330000000002</v>
      </c>
      <c r="J215" s="135">
        <f t="shared" si="81"/>
        <v>3.2348472635146876E-2</v>
      </c>
      <c r="K215" s="135">
        <f t="shared" si="82"/>
        <v>0.35293461847391294</v>
      </c>
      <c r="L215" s="135">
        <f t="shared" si="83"/>
        <v>0.24966940577229857</v>
      </c>
      <c r="M215" s="136">
        <f t="shared" si="84"/>
        <v>7.4279999999999999</v>
      </c>
      <c r="N215" s="137">
        <f t="shared" si="85"/>
        <v>9.6771087508642856E-2</v>
      </c>
      <c r="O215" s="137">
        <f t="shared" si="86"/>
        <v>1.8870362064185358</v>
      </c>
      <c r="P215" s="272">
        <f t="shared" si="87"/>
        <v>11</v>
      </c>
      <c r="Q215" s="273">
        <f t="shared" si="88"/>
        <v>2</v>
      </c>
      <c r="R215" s="273">
        <f t="shared" si="89"/>
        <v>39</v>
      </c>
      <c r="T215">
        <v>514</v>
      </c>
      <c r="U215">
        <v>617</v>
      </c>
      <c r="V215" t="s">
        <v>1662</v>
      </c>
      <c r="W215">
        <v>2066.7330000000002</v>
      </c>
      <c r="X215">
        <v>949.70399999999995</v>
      </c>
      <c r="Y215">
        <v>2.1760000000000002</v>
      </c>
      <c r="Z215">
        <v>7.4279999999999999</v>
      </c>
      <c r="AA215">
        <v>148.099388</v>
      </c>
      <c r="AB215">
        <v>4.7907890000000002</v>
      </c>
      <c r="AC215">
        <v>52.269401000000002</v>
      </c>
      <c r="AD215" s="1">
        <v>516</v>
      </c>
      <c r="AE215">
        <v>2</v>
      </c>
      <c r="AF215">
        <v>39</v>
      </c>
      <c r="AG215">
        <v>61</v>
      </c>
      <c r="AH215">
        <v>13.95504</v>
      </c>
      <c r="AI215">
        <v>0</v>
      </c>
      <c r="AJ215">
        <v>0</v>
      </c>
      <c r="AK215">
        <v>11</v>
      </c>
      <c r="AL215">
        <v>1185</v>
      </c>
      <c r="AM215" t="s">
        <v>1663</v>
      </c>
      <c r="AN215" t="s">
        <v>1664</v>
      </c>
      <c r="AO215">
        <v>2066.7330000000002</v>
      </c>
      <c r="AR215" t="s">
        <v>160</v>
      </c>
      <c r="AS215" t="s">
        <v>238</v>
      </c>
      <c r="AT215" t="s">
        <v>943</v>
      </c>
      <c r="AU215" t="s">
        <v>709</v>
      </c>
      <c r="AV215" t="s">
        <v>49</v>
      </c>
      <c r="AW215">
        <v>1</v>
      </c>
      <c r="BB215">
        <v>0.90669999999999995</v>
      </c>
      <c r="BC215" t="s">
        <v>71</v>
      </c>
      <c r="BF215" t="s">
        <v>160</v>
      </c>
      <c r="BG215" t="s">
        <v>238</v>
      </c>
      <c r="BH215" t="s">
        <v>1662</v>
      </c>
      <c r="BI215">
        <v>617</v>
      </c>
      <c r="BJ215">
        <v>1</v>
      </c>
      <c r="BK215" t="s">
        <v>943</v>
      </c>
      <c r="BL215" t="s">
        <v>757</v>
      </c>
      <c r="BM215">
        <v>0.90669999999999995</v>
      </c>
      <c r="BN215" t="s">
        <v>71</v>
      </c>
      <c r="BO215" t="s">
        <v>758</v>
      </c>
      <c r="BP215">
        <v>2066.7330000000002</v>
      </c>
      <c r="BQ215" t="s">
        <v>71</v>
      </c>
    </row>
    <row r="216" spans="1:69" ht="16.5">
      <c r="A216" s="126" t="str">
        <f t="shared" si="72"/>
        <v>삼환교통</v>
      </c>
      <c r="B216" s="127" t="str">
        <f t="shared" si="73"/>
        <v>이춘석</v>
      </c>
      <c r="C216" s="128" t="str">
        <f t="shared" si="74"/>
        <v>B</v>
      </c>
      <c r="D216" s="129">
        <f t="shared" si="75"/>
        <v>0.92210000000000003</v>
      </c>
      <c r="E216" s="130">
        <f t="shared" si="76"/>
        <v>6384</v>
      </c>
      <c r="F216" s="131" t="str">
        <f t="shared" si="77"/>
        <v>79</v>
      </c>
      <c r="G216" s="132" t="str">
        <f t="shared" si="78"/>
        <v>70바3196</v>
      </c>
      <c r="H216" s="133">
        <f t="shared" si="79"/>
        <v>1</v>
      </c>
      <c r="I216" s="134">
        <f t="shared" si="80"/>
        <v>2591.6390000000001</v>
      </c>
      <c r="J216" s="135">
        <f t="shared" si="81"/>
        <v>5.4357220069964143E-2</v>
      </c>
      <c r="K216" s="135">
        <f t="shared" si="82"/>
        <v>0.31796435262733763</v>
      </c>
      <c r="L216" s="135">
        <f t="shared" si="83"/>
        <v>0.18714026143301593</v>
      </c>
      <c r="M216" s="136">
        <f t="shared" si="84"/>
        <v>9.3480000000000008</v>
      </c>
      <c r="N216" s="137">
        <f t="shared" si="85"/>
        <v>7.7171241828047812E-2</v>
      </c>
      <c r="O216" s="137">
        <f t="shared" si="86"/>
        <v>19.485738561582071</v>
      </c>
      <c r="P216" s="272">
        <f t="shared" si="87"/>
        <v>18</v>
      </c>
      <c r="Q216" s="273">
        <f t="shared" si="88"/>
        <v>2</v>
      </c>
      <c r="R216" s="273">
        <f t="shared" si="89"/>
        <v>505</v>
      </c>
      <c r="T216">
        <v>514</v>
      </c>
      <c r="U216">
        <v>6384</v>
      </c>
      <c r="V216" t="s">
        <v>1665</v>
      </c>
      <c r="W216">
        <v>2591.6390000000001</v>
      </c>
      <c r="X216">
        <v>1171.0309999999999</v>
      </c>
      <c r="Y216">
        <v>2.2130000000000001</v>
      </c>
      <c r="Z216">
        <v>9.3480000000000008</v>
      </c>
      <c r="AA216">
        <v>154.14353399999999</v>
      </c>
      <c r="AB216">
        <v>8.3788140000000002</v>
      </c>
      <c r="AC216">
        <v>49.012149000000001</v>
      </c>
      <c r="AD216" s="1">
        <v>485</v>
      </c>
      <c r="AE216">
        <v>2</v>
      </c>
      <c r="AF216">
        <v>505</v>
      </c>
      <c r="AG216">
        <v>75</v>
      </c>
      <c r="AH216">
        <v>16.813154000000001</v>
      </c>
      <c r="AI216">
        <v>556.29999999999995</v>
      </c>
      <c r="AJ216">
        <v>0</v>
      </c>
      <c r="AK216">
        <v>18</v>
      </c>
      <c r="AL216">
        <v>7483</v>
      </c>
      <c r="AM216" t="s">
        <v>1666</v>
      </c>
      <c r="AN216" t="s">
        <v>1667</v>
      </c>
      <c r="AO216">
        <v>2591.6390000000001</v>
      </c>
      <c r="AR216" t="s">
        <v>160</v>
      </c>
      <c r="AS216" t="s">
        <v>239</v>
      </c>
      <c r="AT216" t="s">
        <v>1006</v>
      </c>
      <c r="AU216" t="s">
        <v>709</v>
      </c>
      <c r="AV216" t="s">
        <v>49</v>
      </c>
      <c r="AW216">
        <v>1</v>
      </c>
      <c r="BB216">
        <v>0.92210000000000003</v>
      </c>
      <c r="BC216" t="s">
        <v>71</v>
      </c>
      <c r="BF216" t="s">
        <v>160</v>
      </c>
      <c r="BG216" t="s">
        <v>239</v>
      </c>
      <c r="BH216" t="s">
        <v>1665</v>
      </c>
      <c r="BI216">
        <v>6384</v>
      </c>
      <c r="BJ216">
        <v>1</v>
      </c>
      <c r="BK216" t="s">
        <v>1006</v>
      </c>
      <c r="BL216" t="s">
        <v>757</v>
      </c>
      <c r="BM216">
        <v>0.92210000000000003</v>
      </c>
      <c r="BN216" t="s">
        <v>71</v>
      </c>
      <c r="BO216" t="s">
        <v>758</v>
      </c>
      <c r="BP216">
        <v>2591.6390000000001</v>
      </c>
      <c r="BQ216" t="s">
        <v>71</v>
      </c>
    </row>
    <row r="217" spans="1:69" ht="16.5">
      <c r="A217" s="126" t="str">
        <f t="shared" si="72"/>
        <v>삼환교통</v>
      </c>
      <c r="B217" s="127" t="str">
        <f t="shared" si="73"/>
        <v>이충환</v>
      </c>
      <c r="C217" s="128" t="str">
        <f t="shared" si="74"/>
        <v>A</v>
      </c>
      <c r="D217" s="129">
        <f t="shared" si="75"/>
        <v>0.98419999999999996</v>
      </c>
      <c r="E217" s="130">
        <f t="shared" si="76"/>
        <v>4686</v>
      </c>
      <c r="F217" s="131" t="str">
        <f t="shared" si="77"/>
        <v>4</v>
      </c>
      <c r="G217" s="132" t="str">
        <f t="shared" si="78"/>
        <v>72아1230</v>
      </c>
      <c r="H217" s="133">
        <f t="shared" si="79"/>
        <v>16</v>
      </c>
      <c r="I217" s="134">
        <f t="shared" si="80"/>
        <v>2532.779</v>
      </c>
      <c r="J217" s="135">
        <f t="shared" si="81"/>
        <v>2.5124283869838226E-2</v>
      </c>
      <c r="K217" s="135">
        <f t="shared" si="82"/>
        <v>0.32423868802798417</v>
      </c>
      <c r="L217" s="135">
        <f t="shared" si="83"/>
        <v>8.4886995667604631E-2</v>
      </c>
      <c r="M217" s="136">
        <f t="shared" si="84"/>
        <v>7.7480000000000002</v>
      </c>
      <c r="N217" s="137">
        <f t="shared" si="85"/>
        <v>0.15792929426531094</v>
      </c>
      <c r="O217" s="137">
        <f t="shared" si="86"/>
        <v>4.6983965043930009</v>
      </c>
      <c r="P217" s="272">
        <f t="shared" si="87"/>
        <v>2</v>
      </c>
      <c r="Q217" s="273">
        <f t="shared" si="88"/>
        <v>4</v>
      </c>
      <c r="R217" s="273">
        <f t="shared" si="89"/>
        <v>119</v>
      </c>
      <c r="T217">
        <v>514</v>
      </c>
      <c r="U217">
        <v>4686</v>
      </c>
      <c r="V217" t="s">
        <v>1668</v>
      </c>
      <c r="W217">
        <v>2532.779</v>
      </c>
      <c r="X217">
        <v>897.18</v>
      </c>
      <c r="Y217">
        <v>2.823</v>
      </c>
      <c r="Z217">
        <v>7.7480000000000002</v>
      </c>
      <c r="AA217">
        <v>160.06884099999999</v>
      </c>
      <c r="AB217">
        <v>4.0216149999999997</v>
      </c>
      <c r="AC217">
        <v>51.900511000000002</v>
      </c>
      <c r="AD217" s="1">
        <v>215</v>
      </c>
      <c r="AE217">
        <v>4</v>
      </c>
      <c r="AF217">
        <v>119</v>
      </c>
      <c r="AG217">
        <v>74</v>
      </c>
      <c r="AH217">
        <v>15.82306</v>
      </c>
      <c r="AI217">
        <v>125.1</v>
      </c>
      <c r="AJ217">
        <v>0</v>
      </c>
      <c r="AK217">
        <v>2</v>
      </c>
      <c r="AL217">
        <v>137</v>
      </c>
      <c r="AM217" t="s">
        <v>1669</v>
      </c>
      <c r="AN217" t="s">
        <v>1670</v>
      </c>
      <c r="AO217">
        <v>279.65800000000002</v>
      </c>
      <c r="AR217" t="s">
        <v>160</v>
      </c>
      <c r="AS217" t="s">
        <v>236</v>
      </c>
      <c r="AT217" t="s">
        <v>907</v>
      </c>
      <c r="AU217" t="s">
        <v>776</v>
      </c>
      <c r="AV217" t="s">
        <v>49</v>
      </c>
      <c r="AW217">
        <v>16</v>
      </c>
      <c r="BB217">
        <v>0.98419999999999996</v>
      </c>
      <c r="BC217" t="s">
        <v>69</v>
      </c>
      <c r="BF217" t="s">
        <v>160</v>
      </c>
      <c r="BG217" t="s">
        <v>236</v>
      </c>
      <c r="BH217" t="s">
        <v>1668</v>
      </c>
      <c r="BI217">
        <v>4686</v>
      </c>
      <c r="BJ217">
        <v>16</v>
      </c>
      <c r="BK217" t="s">
        <v>907</v>
      </c>
      <c r="BL217" t="s">
        <v>875</v>
      </c>
      <c r="BM217">
        <v>0.98419999999999996</v>
      </c>
      <c r="BN217" t="s">
        <v>69</v>
      </c>
      <c r="BO217" t="s">
        <v>761</v>
      </c>
      <c r="BP217">
        <v>2532.779</v>
      </c>
      <c r="BQ217" t="s">
        <v>69</v>
      </c>
    </row>
    <row r="218" spans="1:69" ht="16.5">
      <c r="A218" s="126" t="str">
        <f t="shared" si="72"/>
        <v>삼환교통</v>
      </c>
      <c r="B218" s="127" t="str">
        <f t="shared" si="73"/>
        <v>이태민</v>
      </c>
      <c r="C218" s="128" t="str">
        <f t="shared" si="74"/>
        <v>A</v>
      </c>
      <c r="D218" s="129">
        <f t="shared" si="75"/>
        <v>0.99939999999999996</v>
      </c>
      <c r="E218" s="130">
        <f t="shared" si="76"/>
        <v>5236</v>
      </c>
      <c r="F218" s="131" t="str">
        <f t="shared" si="77"/>
        <v>79</v>
      </c>
      <c r="G218" s="132" t="str">
        <f t="shared" si="78"/>
        <v>70바3190</v>
      </c>
      <c r="H218" s="133">
        <f t="shared" si="79"/>
        <v>2</v>
      </c>
      <c r="I218" s="134">
        <f t="shared" si="80"/>
        <v>2522.8719999999998</v>
      </c>
      <c r="J218" s="135">
        <f t="shared" si="81"/>
        <v>3.1035532739990542E-2</v>
      </c>
      <c r="K218" s="135">
        <f t="shared" si="82"/>
        <v>0.31504918839905321</v>
      </c>
      <c r="L218" s="135">
        <f t="shared" si="83"/>
        <v>0.18589924498745874</v>
      </c>
      <c r="M218" s="136">
        <f t="shared" si="84"/>
        <v>7.3769999999999998</v>
      </c>
      <c r="N218" s="137">
        <f t="shared" si="85"/>
        <v>7.92747313379355E-2</v>
      </c>
      <c r="O218" s="137">
        <f t="shared" si="86"/>
        <v>4.8357586116140654</v>
      </c>
      <c r="P218" s="272">
        <f t="shared" si="87"/>
        <v>1</v>
      </c>
      <c r="Q218" s="273">
        <f t="shared" si="88"/>
        <v>2</v>
      </c>
      <c r="R218" s="273">
        <f t="shared" si="89"/>
        <v>122</v>
      </c>
      <c r="T218">
        <v>514</v>
      </c>
      <c r="U218">
        <v>5236</v>
      </c>
      <c r="V218" t="s">
        <v>1671</v>
      </c>
      <c r="W218">
        <v>2522.8719999999998</v>
      </c>
      <c r="X218">
        <v>1021.941</v>
      </c>
      <c r="Y218">
        <v>2.4689999999999999</v>
      </c>
      <c r="Z218">
        <v>7.3769999999999998</v>
      </c>
      <c r="AA218">
        <v>147.62495100000001</v>
      </c>
      <c r="AB218">
        <v>4.5816189999999999</v>
      </c>
      <c r="AC218">
        <v>46.509121</v>
      </c>
      <c r="AD218" s="1">
        <v>469</v>
      </c>
      <c r="AE218">
        <v>2</v>
      </c>
      <c r="AF218">
        <v>122</v>
      </c>
      <c r="AG218">
        <v>74</v>
      </c>
      <c r="AH218">
        <v>17.089739000000002</v>
      </c>
      <c r="AI218">
        <v>590.6</v>
      </c>
      <c r="AJ218">
        <v>0</v>
      </c>
      <c r="AK218">
        <v>1</v>
      </c>
      <c r="AL218">
        <v>1642</v>
      </c>
      <c r="AM218" t="s">
        <v>1672</v>
      </c>
      <c r="AN218" t="s">
        <v>1673</v>
      </c>
      <c r="AO218">
        <v>2386.1109999999999</v>
      </c>
      <c r="AR218" t="s">
        <v>160</v>
      </c>
      <c r="AS218" t="s">
        <v>239</v>
      </c>
      <c r="AT218" t="s">
        <v>1002</v>
      </c>
      <c r="AU218" t="s">
        <v>709</v>
      </c>
      <c r="AV218" t="s">
        <v>49</v>
      </c>
      <c r="AW218">
        <v>2</v>
      </c>
      <c r="BB218">
        <v>0.99939999999999996</v>
      </c>
      <c r="BC218" t="s">
        <v>69</v>
      </c>
      <c r="BF218" t="s">
        <v>160</v>
      </c>
      <c r="BG218" t="s">
        <v>239</v>
      </c>
      <c r="BH218" t="s">
        <v>1671</v>
      </c>
      <c r="BI218">
        <v>5236</v>
      </c>
      <c r="BJ218">
        <v>2</v>
      </c>
      <c r="BK218" t="s">
        <v>1002</v>
      </c>
      <c r="BL218" t="s">
        <v>979</v>
      </c>
      <c r="BM218">
        <v>0.99939999999999996</v>
      </c>
      <c r="BN218" t="s">
        <v>69</v>
      </c>
      <c r="BO218" t="s">
        <v>761</v>
      </c>
      <c r="BP218">
        <v>2522.8719999999998</v>
      </c>
      <c r="BQ218" t="s">
        <v>69</v>
      </c>
    </row>
    <row r="219" spans="1:69" ht="16.5">
      <c r="A219" s="126" t="str">
        <f t="shared" si="72"/>
        <v>삼환교통</v>
      </c>
      <c r="B219" s="127" t="str">
        <f t="shared" si="73"/>
        <v>이필득</v>
      </c>
      <c r="C219" s="128" t="str">
        <f t="shared" si="74"/>
        <v>S</v>
      </c>
      <c r="D219" s="129">
        <f t="shared" si="75"/>
        <v>1.0390999999999999</v>
      </c>
      <c r="E219" s="130">
        <f t="shared" si="76"/>
        <v>433</v>
      </c>
      <c r="F219" s="131" t="str">
        <f t="shared" si="77"/>
        <v>62</v>
      </c>
      <c r="G219" s="132" t="str">
        <f t="shared" si="78"/>
        <v>70바3199</v>
      </c>
      <c r="H219" s="133">
        <f t="shared" si="79"/>
        <v>1</v>
      </c>
      <c r="I219" s="134">
        <f t="shared" si="80"/>
        <v>1996.8820000000001</v>
      </c>
      <c r="J219" s="135">
        <f t="shared" si="81"/>
        <v>2.2072620313063038E-2</v>
      </c>
      <c r="K219" s="135">
        <f t="shared" si="82"/>
        <v>0.35433794986024769</v>
      </c>
      <c r="L219" s="135">
        <f t="shared" si="83"/>
        <v>5.3082756016629921E-2</v>
      </c>
      <c r="M219" s="136">
        <f t="shared" si="84"/>
        <v>7.7949999999999999</v>
      </c>
      <c r="N219" s="137">
        <f t="shared" si="85"/>
        <v>5.0078071713801818E-2</v>
      </c>
      <c r="O219" s="137">
        <f t="shared" si="86"/>
        <v>3.1549185179695143</v>
      </c>
      <c r="P219" s="272">
        <f t="shared" si="87"/>
        <v>24</v>
      </c>
      <c r="Q219" s="273">
        <f t="shared" si="88"/>
        <v>1</v>
      </c>
      <c r="R219" s="273">
        <f t="shared" si="89"/>
        <v>63</v>
      </c>
      <c r="T219">
        <v>514</v>
      </c>
      <c r="U219">
        <v>433</v>
      </c>
      <c r="V219" t="s">
        <v>1674</v>
      </c>
      <c r="W219">
        <v>1996.8820000000001</v>
      </c>
      <c r="X219">
        <v>835.61599999999999</v>
      </c>
      <c r="Y219">
        <v>2.39</v>
      </c>
      <c r="Z219">
        <v>7.7949999999999999</v>
      </c>
      <c r="AA219">
        <v>144.50885099999999</v>
      </c>
      <c r="AB219">
        <v>3.189689</v>
      </c>
      <c r="AC219">
        <v>51.204970000000003</v>
      </c>
      <c r="AD219" s="1">
        <v>106</v>
      </c>
      <c r="AE219">
        <v>1</v>
      </c>
      <c r="AF219">
        <v>63</v>
      </c>
      <c r="AG219">
        <v>85</v>
      </c>
      <c r="AH219">
        <v>13.818406</v>
      </c>
      <c r="AI219">
        <v>86.8</v>
      </c>
      <c r="AJ219">
        <v>18.600000000000001</v>
      </c>
      <c r="AK219">
        <v>24</v>
      </c>
      <c r="AL219">
        <v>2823</v>
      </c>
      <c r="AM219" t="s">
        <v>1675</v>
      </c>
      <c r="AN219" t="s">
        <v>1676</v>
      </c>
      <c r="AO219">
        <v>1996.8820000000001</v>
      </c>
      <c r="AR219" t="s">
        <v>160</v>
      </c>
      <c r="AS219" t="s">
        <v>238</v>
      </c>
      <c r="AT219" t="s">
        <v>971</v>
      </c>
      <c r="AU219" t="s">
        <v>709</v>
      </c>
      <c r="AV219" t="s">
        <v>49</v>
      </c>
      <c r="AW219">
        <v>1</v>
      </c>
      <c r="BB219">
        <v>1.0390999999999999</v>
      </c>
      <c r="BC219" t="s">
        <v>74</v>
      </c>
      <c r="BF219" t="s">
        <v>160</v>
      </c>
      <c r="BG219" t="s">
        <v>238</v>
      </c>
      <c r="BH219" t="s">
        <v>1674</v>
      </c>
      <c r="BI219">
        <v>433</v>
      </c>
      <c r="BJ219">
        <v>1</v>
      </c>
      <c r="BK219" t="s">
        <v>971</v>
      </c>
      <c r="BL219" t="s">
        <v>757</v>
      </c>
      <c r="BM219">
        <v>1.0390999999999999</v>
      </c>
      <c r="BN219" t="s">
        <v>74</v>
      </c>
      <c r="BO219" t="s">
        <v>759</v>
      </c>
      <c r="BP219">
        <v>1996.8820000000001</v>
      </c>
      <c r="BQ219" t="s">
        <v>74</v>
      </c>
    </row>
    <row r="220" spans="1:69" ht="16.5">
      <c r="A220" s="126" t="str">
        <f t="shared" si="72"/>
        <v>삼환교통</v>
      </c>
      <c r="B220" s="127" t="str">
        <f t="shared" si="73"/>
        <v>이헌언</v>
      </c>
      <c r="C220" s="128" t="str">
        <f t="shared" si="74"/>
        <v>B</v>
      </c>
      <c r="D220" s="129">
        <f t="shared" si="75"/>
        <v>0.93340000000000001</v>
      </c>
      <c r="E220" s="130">
        <f t="shared" si="76"/>
        <v>5011</v>
      </c>
      <c r="F220" s="131" t="str">
        <f t="shared" si="77"/>
        <v>58</v>
      </c>
      <c r="G220" s="132" t="str">
        <f t="shared" si="78"/>
        <v>72아1201</v>
      </c>
      <c r="H220" s="133">
        <f t="shared" si="79"/>
        <v>1</v>
      </c>
      <c r="I220" s="134">
        <f t="shared" si="80"/>
        <v>2180.5039999999999</v>
      </c>
      <c r="J220" s="135">
        <f t="shared" si="81"/>
        <v>4.6703459309836388E-2</v>
      </c>
      <c r="K220" s="135">
        <f t="shared" si="82"/>
        <v>0.33971732997956061</v>
      </c>
      <c r="L220" s="135">
        <f t="shared" si="83"/>
        <v>0.14354479514827764</v>
      </c>
      <c r="M220" s="136">
        <f t="shared" si="84"/>
        <v>9.0459999999999994</v>
      </c>
      <c r="N220" s="137">
        <f t="shared" si="85"/>
        <v>0</v>
      </c>
      <c r="O220" s="137">
        <f t="shared" si="86"/>
        <v>7.0625873651229263</v>
      </c>
      <c r="P220" s="272">
        <f t="shared" si="87"/>
        <v>4</v>
      </c>
      <c r="Q220" s="273">
        <f t="shared" si="88"/>
        <v>0</v>
      </c>
      <c r="R220" s="273">
        <f t="shared" si="89"/>
        <v>154</v>
      </c>
      <c r="T220">
        <v>514</v>
      </c>
      <c r="U220">
        <v>5011</v>
      </c>
      <c r="V220" t="s">
        <v>1677</v>
      </c>
      <c r="W220">
        <v>2180.5039999999999</v>
      </c>
      <c r="X220">
        <v>805.39300000000003</v>
      </c>
      <c r="Y220">
        <v>2.7069999999999999</v>
      </c>
      <c r="Z220">
        <v>9.0459999999999994</v>
      </c>
      <c r="AA220">
        <v>149.79190199999999</v>
      </c>
      <c r="AB220">
        <v>6.9958</v>
      </c>
      <c r="AC220">
        <v>50.886904999999999</v>
      </c>
      <c r="AD220" s="1">
        <v>313</v>
      </c>
      <c r="AE220">
        <v>0</v>
      </c>
      <c r="AF220">
        <v>154</v>
      </c>
      <c r="AG220">
        <v>73</v>
      </c>
      <c r="AH220">
        <v>14.556888000000001</v>
      </c>
      <c r="AI220">
        <v>1299.8</v>
      </c>
      <c r="AJ220">
        <v>0</v>
      </c>
      <c r="AK220">
        <v>4</v>
      </c>
      <c r="AL220">
        <v>2151</v>
      </c>
      <c r="AM220" t="s">
        <v>1678</v>
      </c>
      <c r="AN220" t="s">
        <v>1679</v>
      </c>
      <c r="AO220">
        <v>2180.5039999999999</v>
      </c>
      <c r="AR220" t="s">
        <v>160</v>
      </c>
      <c r="AS220" t="s">
        <v>237</v>
      </c>
      <c r="AT220" t="s">
        <v>928</v>
      </c>
      <c r="AU220" t="s">
        <v>776</v>
      </c>
      <c r="AV220" t="s">
        <v>49</v>
      </c>
      <c r="AW220">
        <v>1</v>
      </c>
      <c r="BB220">
        <v>0.93340000000000001</v>
      </c>
      <c r="BC220" t="s">
        <v>71</v>
      </c>
      <c r="BF220" t="s">
        <v>160</v>
      </c>
      <c r="BG220" t="s">
        <v>237</v>
      </c>
      <c r="BH220" t="s">
        <v>1677</v>
      </c>
      <c r="BI220">
        <v>5011</v>
      </c>
      <c r="BJ220">
        <v>1</v>
      </c>
      <c r="BK220" t="s">
        <v>928</v>
      </c>
      <c r="BL220" t="s">
        <v>757</v>
      </c>
      <c r="BM220">
        <v>0.93340000000000001</v>
      </c>
      <c r="BN220" t="s">
        <v>71</v>
      </c>
      <c r="BO220" t="s">
        <v>758</v>
      </c>
      <c r="BP220">
        <v>2180.5039999999999</v>
      </c>
      <c r="BQ220" t="s">
        <v>71</v>
      </c>
    </row>
    <row r="221" spans="1:69" ht="16.5">
      <c r="A221" s="126" t="str">
        <f t="shared" si="72"/>
        <v>삼환교통</v>
      </c>
      <c r="B221" s="127" t="str">
        <f t="shared" si="73"/>
        <v>이형호</v>
      </c>
      <c r="C221" s="128" t="str">
        <f t="shared" si="74"/>
        <v>S</v>
      </c>
      <c r="D221" s="129">
        <f t="shared" si="75"/>
        <v>1.0027999999999999</v>
      </c>
      <c r="E221" s="130">
        <f t="shared" si="76"/>
        <v>5202</v>
      </c>
      <c r="F221" s="131" t="str">
        <f t="shared" si="77"/>
        <v>4</v>
      </c>
      <c r="G221" s="132" t="str">
        <f t="shared" si="78"/>
        <v>72아1230</v>
      </c>
      <c r="H221" s="133">
        <f t="shared" si="79"/>
        <v>1</v>
      </c>
      <c r="I221" s="134">
        <f t="shared" si="80"/>
        <v>2479.5189999999998</v>
      </c>
      <c r="J221" s="135">
        <f t="shared" si="81"/>
        <v>3.8778016519296944E-2</v>
      </c>
      <c r="K221" s="135">
        <f t="shared" si="82"/>
        <v>0.29751953289147726</v>
      </c>
      <c r="L221" s="135">
        <f t="shared" si="83"/>
        <v>5.8075780020237798E-2</v>
      </c>
      <c r="M221" s="136">
        <f t="shared" si="84"/>
        <v>7.5359999999999996</v>
      </c>
      <c r="N221" s="137">
        <f t="shared" si="85"/>
        <v>0.60495604187747709</v>
      </c>
      <c r="O221" s="137">
        <f t="shared" si="86"/>
        <v>16.97909957536119</v>
      </c>
      <c r="P221" s="272">
        <f t="shared" si="87"/>
        <v>4</v>
      </c>
      <c r="Q221" s="273">
        <f t="shared" si="88"/>
        <v>15</v>
      </c>
      <c r="R221" s="273">
        <f t="shared" si="89"/>
        <v>421</v>
      </c>
      <c r="T221">
        <v>514</v>
      </c>
      <c r="U221">
        <v>5202</v>
      </c>
      <c r="V221" t="s">
        <v>1680</v>
      </c>
      <c r="W221">
        <v>2479.5189999999998</v>
      </c>
      <c r="X221">
        <v>858.02700000000004</v>
      </c>
      <c r="Y221">
        <v>2.89</v>
      </c>
      <c r="Z221">
        <v>7.5359999999999996</v>
      </c>
      <c r="AA221">
        <v>155.098005</v>
      </c>
      <c r="AB221">
        <v>6.0143930000000001</v>
      </c>
      <c r="AC221">
        <v>46.144686</v>
      </c>
      <c r="AD221" s="1">
        <v>144</v>
      </c>
      <c r="AE221">
        <v>15</v>
      </c>
      <c r="AF221">
        <v>421</v>
      </c>
      <c r="AG221">
        <v>71</v>
      </c>
      <c r="AH221">
        <v>15.986788000000001</v>
      </c>
      <c r="AI221">
        <v>183.8</v>
      </c>
      <c r="AJ221">
        <v>0</v>
      </c>
      <c r="AK221">
        <v>4</v>
      </c>
      <c r="AL221">
        <v>1355</v>
      </c>
      <c r="AM221" t="s">
        <v>1681</v>
      </c>
      <c r="AN221" t="s">
        <v>1682</v>
      </c>
      <c r="AO221">
        <v>2394.71</v>
      </c>
      <c r="AR221" t="s">
        <v>160</v>
      </c>
      <c r="AS221" t="s">
        <v>236</v>
      </c>
      <c r="AT221" t="s">
        <v>907</v>
      </c>
      <c r="AU221" t="s">
        <v>776</v>
      </c>
      <c r="AV221" t="s">
        <v>49</v>
      </c>
      <c r="AW221">
        <v>1</v>
      </c>
      <c r="BB221">
        <v>1.0027999999999999</v>
      </c>
      <c r="BC221" t="s">
        <v>74</v>
      </c>
      <c r="BF221" t="s">
        <v>160</v>
      </c>
      <c r="BG221" t="s">
        <v>236</v>
      </c>
      <c r="BH221" t="s">
        <v>1680</v>
      </c>
      <c r="BI221">
        <v>5202</v>
      </c>
      <c r="BJ221">
        <v>1</v>
      </c>
      <c r="BK221" t="s">
        <v>907</v>
      </c>
      <c r="BL221" t="s">
        <v>757</v>
      </c>
      <c r="BM221">
        <v>1.0027999999999999</v>
      </c>
      <c r="BN221" t="s">
        <v>74</v>
      </c>
      <c r="BO221" t="s">
        <v>759</v>
      </c>
      <c r="BP221">
        <v>2479.5189999999998</v>
      </c>
      <c r="BQ221" t="s">
        <v>74</v>
      </c>
    </row>
    <row r="222" spans="1:69" ht="16.5">
      <c r="A222" s="126" t="str">
        <f t="shared" si="72"/>
        <v>삼환교통</v>
      </c>
      <c r="B222" s="127" t="str">
        <f t="shared" si="73"/>
        <v>이효상</v>
      </c>
      <c r="C222" s="128" t="str">
        <f t="shared" si="74"/>
        <v>S</v>
      </c>
      <c r="D222" s="129">
        <f t="shared" si="75"/>
        <v>1.0243</v>
      </c>
      <c r="E222" s="130">
        <f t="shared" si="76"/>
        <v>6758</v>
      </c>
      <c r="F222" s="131" t="str">
        <f t="shared" si="77"/>
        <v>79</v>
      </c>
      <c r="G222" s="132" t="str">
        <f t="shared" si="78"/>
        <v>70바3198</v>
      </c>
      <c r="H222" s="133">
        <f t="shared" si="79"/>
        <v>1</v>
      </c>
      <c r="I222" s="134">
        <f t="shared" si="80"/>
        <v>2449.4580000000001</v>
      </c>
      <c r="J222" s="135">
        <f t="shared" si="81"/>
        <v>2.9082159987475324E-2</v>
      </c>
      <c r="K222" s="135">
        <f t="shared" si="82"/>
        <v>0.32974703485226226</v>
      </c>
      <c r="L222" s="135">
        <f t="shared" si="83"/>
        <v>0.1824893507053397</v>
      </c>
      <c r="M222" s="136">
        <f t="shared" si="84"/>
        <v>8.6270000000000007</v>
      </c>
      <c r="N222" s="137">
        <f t="shared" si="85"/>
        <v>0</v>
      </c>
      <c r="O222" s="137">
        <f t="shared" si="86"/>
        <v>6.2054544311435427</v>
      </c>
      <c r="P222" s="272">
        <f t="shared" si="87"/>
        <v>6</v>
      </c>
      <c r="Q222" s="273">
        <f t="shared" si="88"/>
        <v>0</v>
      </c>
      <c r="R222" s="273">
        <f t="shared" si="89"/>
        <v>152</v>
      </c>
      <c r="T222">
        <v>514</v>
      </c>
      <c r="U222">
        <v>6758</v>
      </c>
      <c r="V222" t="s">
        <v>1683</v>
      </c>
      <c r="W222">
        <v>2449.4580000000001</v>
      </c>
      <c r="X222">
        <v>1039.53</v>
      </c>
      <c r="Y222">
        <v>2.3559999999999999</v>
      </c>
      <c r="Z222">
        <v>8.6270000000000007</v>
      </c>
      <c r="AA222">
        <v>143.614092</v>
      </c>
      <c r="AB222">
        <v>4.1766079999999999</v>
      </c>
      <c r="AC222">
        <v>47.356321000000001</v>
      </c>
      <c r="AD222" s="1">
        <v>447</v>
      </c>
      <c r="AE222">
        <v>0</v>
      </c>
      <c r="AF222">
        <v>152</v>
      </c>
      <c r="AG222">
        <v>76</v>
      </c>
      <c r="AH222">
        <v>17.055833</v>
      </c>
      <c r="AI222">
        <v>479.4</v>
      </c>
      <c r="AJ222">
        <v>0</v>
      </c>
      <c r="AK222">
        <v>6</v>
      </c>
      <c r="AL222">
        <v>3150</v>
      </c>
      <c r="AM222" t="s">
        <v>1684</v>
      </c>
      <c r="AN222" t="s">
        <v>1685</v>
      </c>
      <c r="AO222">
        <v>2449.4580000000001</v>
      </c>
      <c r="AR222" t="s">
        <v>160</v>
      </c>
      <c r="AS222" t="s">
        <v>239</v>
      </c>
      <c r="AT222" t="s">
        <v>1008</v>
      </c>
      <c r="AU222" t="s">
        <v>709</v>
      </c>
      <c r="AV222" t="s">
        <v>49</v>
      </c>
      <c r="AW222">
        <v>1</v>
      </c>
      <c r="BB222">
        <v>1.0243</v>
      </c>
      <c r="BC222" t="s">
        <v>74</v>
      </c>
      <c r="BF222" t="s">
        <v>160</v>
      </c>
      <c r="BG222" t="s">
        <v>239</v>
      </c>
      <c r="BH222" t="s">
        <v>1683</v>
      </c>
      <c r="BI222">
        <v>6758</v>
      </c>
      <c r="BJ222">
        <v>1</v>
      </c>
      <c r="BK222" t="s">
        <v>1008</v>
      </c>
      <c r="BL222" t="s">
        <v>757</v>
      </c>
      <c r="BM222">
        <v>1.0243</v>
      </c>
      <c r="BN222" t="s">
        <v>74</v>
      </c>
      <c r="BO222" t="s">
        <v>759</v>
      </c>
      <c r="BP222">
        <v>2449.4580000000001</v>
      </c>
      <c r="BQ222" t="s">
        <v>74</v>
      </c>
    </row>
    <row r="223" spans="1:69" ht="16.5">
      <c r="A223" s="126" t="str">
        <f t="shared" si="72"/>
        <v>삼환교통</v>
      </c>
      <c r="B223" s="127" t="str">
        <f t="shared" si="73"/>
        <v>이희성</v>
      </c>
      <c r="C223" s="128" t="str">
        <f t="shared" si="74"/>
        <v>A</v>
      </c>
      <c r="D223" s="129">
        <f t="shared" si="75"/>
        <v>0.99809999999999999</v>
      </c>
      <c r="E223" s="130">
        <f t="shared" si="76"/>
        <v>2008</v>
      </c>
      <c r="F223" s="131" t="str">
        <f t="shared" si="77"/>
        <v>62</v>
      </c>
      <c r="G223" s="132" t="str">
        <f t="shared" si="78"/>
        <v>70바3130</v>
      </c>
      <c r="H223" s="133">
        <f t="shared" si="79"/>
        <v>11</v>
      </c>
      <c r="I223" s="134">
        <f t="shared" si="80"/>
        <v>2192.9720000000002</v>
      </c>
      <c r="J223" s="135">
        <f t="shared" si="81"/>
        <v>3.4356808813864291E-2</v>
      </c>
      <c r="K223" s="135">
        <f t="shared" si="82"/>
        <v>0.36167280791616485</v>
      </c>
      <c r="L223" s="135">
        <f t="shared" si="83"/>
        <v>9.3024443540546786E-2</v>
      </c>
      <c r="M223" s="136">
        <f t="shared" si="84"/>
        <v>8.3469999999999995</v>
      </c>
      <c r="N223" s="137">
        <f t="shared" si="85"/>
        <v>0</v>
      </c>
      <c r="O223" s="137">
        <f t="shared" si="86"/>
        <v>3.0096143498412196</v>
      </c>
      <c r="P223" s="272">
        <f t="shared" si="87"/>
        <v>15</v>
      </c>
      <c r="Q223" s="273">
        <f t="shared" si="88"/>
        <v>0</v>
      </c>
      <c r="R223" s="273">
        <f t="shared" si="89"/>
        <v>66</v>
      </c>
      <c r="T223">
        <v>514</v>
      </c>
      <c r="U223">
        <v>2008</v>
      </c>
      <c r="V223" t="s">
        <v>1686</v>
      </c>
      <c r="W223">
        <v>2192.9720000000002</v>
      </c>
      <c r="X223">
        <v>950.39300000000003</v>
      </c>
      <c r="Y223">
        <v>2.3069999999999999</v>
      </c>
      <c r="Z223">
        <v>8.3469999999999995</v>
      </c>
      <c r="AA223">
        <v>161.029391</v>
      </c>
      <c r="AB223">
        <v>5.5324559999999998</v>
      </c>
      <c r="AC223">
        <v>58.239952000000002</v>
      </c>
      <c r="AD223" s="1">
        <v>204</v>
      </c>
      <c r="AE223">
        <v>0</v>
      </c>
      <c r="AF223">
        <v>66</v>
      </c>
      <c r="AG223">
        <v>88</v>
      </c>
      <c r="AH223">
        <v>13.618458</v>
      </c>
      <c r="AI223">
        <v>192.2</v>
      </c>
      <c r="AJ223">
        <v>56</v>
      </c>
      <c r="AK223">
        <v>15</v>
      </c>
      <c r="AL223">
        <v>3326</v>
      </c>
      <c r="AM223" t="s">
        <v>1687</v>
      </c>
      <c r="AN223" t="s">
        <v>1688</v>
      </c>
      <c r="AO223">
        <v>330.76499999999999</v>
      </c>
      <c r="AR223" t="s">
        <v>160</v>
      </c>
      <c r="AS223" t="s">
        <v>238</v>
      </c>
      <c r="AT223" t="s">
        <v>941</v>
      </c>
      <c r="AU223" t="s">
        <v>709</v>
      </c>
      <c r="AV223" t="s">
        <v>49</v>
      </c>
      <c r="AW223">
        <v>11</v>
      </c>
      <c r="BB223">
        <v>0.99809999999999999</v>
      </c>
      <c r="BC223" t="s">
        <v>69</v>
      </c>
      <c r="BF223" t="s">
        <v>160</v>
      </c>
      <c r="BG223" t="s">
        <v>238</v>
      </c>
      <c r="BH223" t="s">
        <v>1686</v>
      </c>
      <c r="BI223">
        <v>2008</v>
      </c>
      <c r="BJ223">
        <v>11</v>
      </c>
      <c r="BK223" t="s">
        <v>941</v>
      </c>
      <c r="BL223" t="s">
        <v>973</v>
      </c>
      <c r="BM223">
        <v>0.99809999999999999</v>
      </c>
      <c r="BN223" t="s">
        <v>69</v>
      </c>
      <c r="BO223" t="s">
        <v>761</v>
      </c>
      <c r="BP223">
        <v>2192.9720000000002</v>
      </c>
      <c r="BQ223" t="s">
        <v>69</v>
      </c>
    </row>
    <row r="224" spans="1:69" ht="16.5">
      <c r="A224" s="126" t="str">
        <f t="shared" si="72"/>
        <v>삼환교통</v>
      </c>
      <c r="B224" s="127" t="str">
        <f t="shared" si="73"/>
        <v>인슬기</v>
      </c>
      <c r="C224" s="128" t="str">
        <f t="shared" si="74"/>
        <v>C</v>
      </c>
      <c r="D224" s="129">
        <f t="shared" si="75"/>
        <v>0.88119999999999998</v>
      </c>
      <c r="E224" s="130">
        <f t="shared" si="76"/>
        <v>2036</v>
      </c>
      <c r="F224" s="131" t="str">
        <f t="shared" si="77"/>
        <v>62</v>
      </c>
      <c r="G224" s="132" t="str">
        <f t="shared" si="78"/>
        <v>70바3119</v>
      </c>
      <c r="H224" s="133">
        <f t="shared" si="79"/>
        <v>11</v>
      </c>
      <c r="I224" s="134">
        <f t="shared" si="80"/>
        <v>1958.21</v>
      </c>
      <c r="J224" s="135">
        <f t="shared" si="81"/>
        <v>5.1990180851927185E-2</v>
      </c>
      <c r="K224" s="135">
        <f t="shared" si="82"/>
        <v>0.37903655029733935</v>
      </c>
      <c r="L224" s="135">
        <f t="shared" si="83"/>
        <v>0.12153956930053467</v>
      </c>
      <c r="M224" s="136">
        <f t="shared" si="84"/>
        <v>10.94</v>
      </c>
      <c r="N224" s="137">
        <f t="shared" si="85"/>
        <v>0</v>
      </c>
      <c r="O224" s="137">
        <f t="shared" si="86"/>
        <v>1.3277431940394544</v>
      </c>
      <c r="P224" s="272">
        <f t="shared" si="87"/>
        <v>26</v>
      </c>
      <c r="Q224" s="273">
        <f t="shared" si="88"/>
        <v>0</v>
      </c>
      <c r="R224" s="273">
        <f t="shared" si="89"/>
        <v>26</v>
      </c>
      <c r="T224">
        <v>514</v>
      </c>
      <c r="U224">
        <v>2036</v>
      </c>
      <c r="V224" t="s">
        <v>1689</v>
      </c>
      <c r="W224">
        <v>1958.21</v>
      </c>
      <c r="X224">
        <v>970.68499999999995</v>
      </c>
      <c r="Y224">
        <v>2.0169999999999999</v>
      </c>
      <c r="Z224">
        <v>10.94</v>
      </c>
      <c r="AA224">
        <v>146.58135200000001</v>
      </c>
      <c r="AB224">
        <v>7.6207909999999996</v>
      </c>
      <c r="AC224">
        <v>55.559690000000003</v>
      </c>
      <c r="AD224" s="1">
        <v>238</v>
      </c>
      <c r="AE224">
        <v>0</v>
      </c>
      <c r="AF224">
        <v>26</v>
      </c>
      <c r="AG224">
        <v>87</v>
      </c>
      <c r="AH224">
        <v>13.359202</v>
      </c>
      <c r="AI224">
        <v>114.8</v>
      </c>
      <c r="AJ224">
        <v>19.3</v>
      </c>
      <c r="AK224">
        <v>26</v>
      </c>
      <c r="AL224">
        <v>5872</v>
      </c>
      <c r="AM224" t="s">
        <v>1690</v>
      </c>
      <c r="AN224" t="s">
        <v>1691</v>
      </c>
      <c r="AO224">
        <v>372.61500000000001</v>
      </c>
      <c r="AR224" t="s">
        <v>160</v>
      </c>
      <c r="AS224" t="s">
        <v>238</v>
      </c>
      <c r="AT224" t="s">
        <v>939</v>
      </c>
      <c r="AU224" t="s">
        <v>788</v>
      </c>
      <c r="AV224" t="s">
        <v>49</v>
      </c>
      <c r="AW224">
        <v>11</v>
      </c>
      <c r="BB224">
        <v>0.88119999999999998</v>
      </c>
      <c r="BC224" t="s">
        <v>72</v>
      </c>
      <c r="BF224" t="s">
        <v>160</v>
      </c>
      <c r="BG224" t="s">
        <v>238</v>
      </c>
      <c r="BH224" t="s">
        <v>1689</v>
      </c>
      <c r="BI224">
        <v>2036</v>
      </c>
      <c r="BJ224">
        <v>11</v>
      </c>
      <c r="BK224" t="s">
        <v>939</v>
      </c>
      <c r="BL224" t="s">
        <v>977</v>
      </c>
      <c r="BM224">
        <v>0.88119999999999998</v>
      </c>
      <c r="BN224" t="s">
        <v>72</v>
      </c>
      <c r="BO224" t="s">
        <v>760</v>
      </c>
      <c r="BP224">
        <v>1958.21</v>
      </c>
      <c r="BQ224" t="s">
        <v>72</v>
      </c>
    </row>
    <row r="225" spans="1:69" ht="16.5">
      <c r="A225" s="126" t="str">
        <f t="shared" si="72"/>
        <v>삼환교통</v>
      </c>
      <c r="B225" s="127" t="str">
        <f t="shared" si="73"/>
        <v>임보현</v>
      </c>
      <c r="C225" s="128" t="str">
        <f t="shared" si="74"/>
        <v>B</v>
      </c>
      <c r="D225" s="129">
        <f t="shared" si="75"/>
        <v>0.9083</v>
      </c>
      <c r="E225" s="130">
        <f t="shared" si="76"/>
        <v>1356</v>
      </c>
      <c r="F225" s="131" t="str">
        <f t="shared" si="77"/>
        <v>4</v>
      </c>
      <c r="G225" s="132" t="str">
        <f t="shared" si="78"/>
        <v>72아1222</v>
      </c>
      <c r="H225" s="133">
        <f t="shared" si="79"/>
        <v>2</v>
      </c>
      <c r="I225" s="134">
        <f t="shared" si="80"/>
        <v>2564.2759999999998</v>
      </c>
      <c r="J225" s="135">
        <f t="shared" si="81"/>
        <v>3.1277123481360435E-2</v>
      </c>
      <c r="K225" s="135">
        <f t="shared" si="82"/>
        <v>0.33471578540264951</v>
      </c>
      <c r="L225" s="135">
        <f t="shared" si="83"/>
        <v>0.12323166461020578</v>
      </c>
      <c r="M225" s="136">
        <f t="shared" si="84"/>
        <v>8.3930000000000007</v>
      </c>
      <c r="N225" s="137">
        <f t="shared" si="85"/>
        <v>0.46796834662103459</v>
      </c>
      <c r="O225" s="137">
        <f t="shared" si="86"/>
        <v>13.298100516481066</v>
      </c>
      <c r="P225" s="272">
        <f t="shared" si="87"/>
        <v>4</v>
      </c>
      <c r="Q225" s="273">
        <f t="shared" si="88"/>
        <v>12</v>
      </c>
      <c r="R225" s="273">
        <f t="shared" si="89"/>
        <v>341</v>
      </c>
      <c r="T225">
        <v>514</v>
      </c>
      <c r="U225">
        <v>1356</v>
      </c>
      <c r="V225" t="s">
        <v>1692</v>
      </c>
      <c r="W225">
        <v>2564.2759999999998</v>
      </c>
      <c r="X225">
        <v>992.60400000000004</v>
      </c>
      <c r="Y225">
        <v>2.5830000000000002</v>
      </c>
      <c r="Z225">
        <v>8.3930000000000007</v>
      </c>
      <c r="AA225">
        <v>171.57412199999999</v>
      </c>
      <c r="AB225">
        <v>5.3663449999999999</v>
      </c>
      <c r="AC225">
        <v>57.428567000000001</v>
      </c>
      <c r="AD225" s="1">
        <v>316</v>
      </c>
      <c r="AE225">
        <v>12</v>
      </c>
      <c r="AF225">
        <v>341</v>
      </c>
      <c r="AG225">
        <v>78</v>
      </c>
      <c r="AH225">
        <v>14.945587</v>
      </c>
      <c r="AI225">
        <v>308.89999999999998</v>
      </c>
      <c r="AJ225">
        <v>0</v>
      </c>
      <c r="AK225">
        <v>4</v>
      </c>
      <c r="AL225">
        <v>275</v>
      </c>
      <c r="AM225" t="s">
        <v>1693</v>
      </c>
      <c r="AN225" t="s">
        <v>1694</v>
      </c>
      <c r="AO225">
        <v>2183.2629999999999</v>
      </c>
      <c r="AR225" t="s">
        <v>160</v>
      </c>
      <c r="AS225" t="s">
        <v>236</v>
      </c>
      <c r="AT225" t="s">
        <v>891</v>
      </c>
      <c r="AU225" t="s">
        <v>776</v>
      </c>
      <c r="AV225" t="s">
        <v>49</v>
      </c>
      <c r="AW225">
        <v>2</v>
      </c>
      <c r="BB225">
        <v>0.9083</v>
      </c>
      <c r="BC225" t="s">
        <v>71</v>
      </c>
      <c r="BF225" t="s">
        <v>160</v>
      </c>
      <c r="BG225" t="s">
        <v>236</v>
      </c>
      <c r="BH225" t="s">
        <v>1692</v>
      </c>
      <c r="BI225">
        <v>1356</v>
      </c>
      <c r="BJ225">
        <v>2</v>
      </c>
      <c r="BK225" t="s">
        <v>891</v>
      </c>
      <c r="BL225" t="s">
        <v>1033</v>
      </c>
      <c r="BM225">
        <v>0.9083</v>
      </c>
      <c r="BN225" t="s">
        <v>71</v>
      </c>
      <c r="BO225" t="s">
        <v>758</v>
      </c>
      <c r="BP225">
        <v>2564.2759999999998</v>
      </c>
      <c r="BQ225" t="s">
        <v>71</v>
      </c>
    </row>
    <row r="226" spans="1:69" ht="16.5">
      <c r="A226" s="126" t="str">
        <f t="shared" si="72"/>
        <v>삼환교통</v>
      </c>
      <c r="B226" s="127" t="str">
        <f t="shared" si="73"/>
        <v>임봉재</v>
      </c>
      <c r="C226" s="128" t="str">
        <f t="shared" si="74"/>
        <v>A</v>
      </c>
      <c r="D226" s="129">
        <f t="shared" si="75"/>
        <v>0.97770000000000001</v>
      </c>
      <c r="E226" s="130">
        <f t="shared" si="76"/>
        <v>1232</v>
      </c>
      <c r="F226" s="131" t="str">
        <f t="shared" si="77"/>
        <v>79</v>
      </c>
      <c r="G226" s="132" t="str">
        <f t="shared" si="78"/>
        <v>70바3179</v>
      </c>
      <c r="H226" s="133">
        <f t="shared" si="79"/>
        <v>1</v>
      </c>
      <c r="I226" s="134">
        <f t="shared" si="80"/>
        <v>2432.4459999999999</v>
      </c>
      <c r="J226" s="135">
        <f t="shared" si="81"/>
        <v>4.2886989518605166E-2</v>
      </c>
      <c r="K226" s="135">
        <f t="shared" si="82"/>
        <v>0.36858422965864229</v>
      </c>
      <c r="L226" s="135">
        <f t="shared" si="83"/>
        <v>0.16608796248714258</v>
      </c>
      <c r="M226" s="136">
        <f t="shared" si="84"/>
        <v>12.358000000000001</v>
      </c>
      <c r="N226" s="137">
        <f t="shared" si="85"/>
        <v>0.16444352721499264</v>
      </c>
      <c r="O226" s="137">
        <f t="shared" si="86"/>
        <v>21.007660601715312</v>
      </c>
      <c r="P226" s="272">
        <f t="shared" si="87"/>
        <v>15</v>
      </c>
      <c r="Q226" s="273">
        <f t="shared" si="88"/>
        <v>4</v>
      </c>
      <c r="R226" s="273">
        <f t="shared" si="89"/>
        <v>511</v>
      </c>
      <c r="T226">
        <v>514</v>
      </c>
      <c r="U226">
        <v>1232</v>
      </c>
      <c r="V226" t="s">
        <v>1695</v>
      </c>
      <c r="W226">
        <v>2432.4459999999999</v>
      </c>
      <c r="X226">
        <v>1130.9190000000001</v>
      </c>
      <c r="Y226">
        <v>2.1509999999999998</v>
      </c>
      <c r="Z226">
        <v>12.358000000000001</v>
      </c>
      <c r="AA226">
        <v>143.05548300000001</v>
      </c>
      <c r="AB226">
        <v>6.1352190000000002</v>
      </c>
      <c r="AC226">
        <v>52.727995</v>
      </c>
      <c r="AD226" s="1">
        <v>404</v>
      </c>
      <c r="AE226">
        <v>4</v>
      </c>
      <c r="AF226">
        <v>511</v>
      </c>
      <c r="AG226">
        <v>73</v>
      </c>
      <c r="AH226">
        <v>17.003513999999999</v>
      </c>
      <c r="AI226">
        <v>370.7</v>
      </c>
      <c r="AJ226">
        <v>0</v>
      </c>
      <c r="AK226">
        <v>15</v>
      </c>
      <c r="AL226">
        <v>8412</v>
      </c>
      <c r="AM226" t="s">
        <v>1696</v>
      </c>
      <c r="AN226" t="s">
        <v>1697</v>
      </c>
      <c r="AO226">
        <v>2432.4459999999999</v>
      </c>
      <c r="AR226" t="s">
        <v>160</v>
      </c>
      <c r="AS226" t="s">
        <v>239</v>
      </c>
      <c r="AT226" t="s">
        <v>1000</v>
      </c>
      <c r="AU226" t="s">
        <v>709</v>
      </c>
      <c r="AV226" t="s">
        <v>49</v>
      </c>
      <c r="AW226">
        <v>1</v>
      </c>
      <c r="BB226">
        <v>0.97770000000000001</v>
      </c>
      <c r="BC226" t="s">
        <v>69</v>
      </c>
      <c r="BF226" t="s">
        <v>160</v>
      </c>
      <c r="BG226" t="s">
        <v>239</v>
      </c>
      <c r="BH226" t="s">
        <v>1695</v>
      </c>
      <c r="BI226">
        <v>1232</v>
      </c>
      <c r="BJ226">
        <v>1</v>
      </c>
      <c r="BK226" t="s">
        <v>1000</v>
      </c>
      <c r="BL226" t="s">
        <v>757</v>
      </c>
      <c r="BM226">
        <v>0.97770000000000001</v>
      </c>
      <c r="BN226" t="s">
        <v>69</v>
      </c>
      <c r="BO226" t="s">
        <v>761</v>
      </c>
      <c r="BP226">
        <v>2432.4459999999999</v>
      </c>
      <c r="BQ226" t="s">
        <v>69</v>
      </c>
    </row>
    <row r="227" spans="1:69" ht="16.5">
      <c r="A227" s="126" t="str">
        <f t="shared" si="72"/>
        <v>삼환교통</v>
      </c>
      <c r="B227" s="127" t="str">
        <f t="shared" si="73"/>
        <v>임영만</v>
      </c>
      <c r="C227" s="128" t="str">
        <f t="shared" si="74"/>
        <v>D</v>
      </c>
      <c r="D227" s="129">
        <f t="shared" si="75"/>
        <v>0.82579999999999998</v>
      </c>
      <c r="E227" s="130">
        <f t="shared" si="76"/>
        <v>3240</v>
      </c>
      <c r="F227" s="131" t="str">
        <f t="shared" si="77"/>
        <v>58</v>
      </c>
      <c r="G227" s="132" t="str">
        <f t="shared" si="78"/>
        <v>72아1197</v>
      </c>
      <c r="H227" s="133">
        <f t="shared" si="79"/>
        <v>2</v>
      </c>
      <c r="I227" s="134">
        <f t="shared" si="80"/>
        <v>2257.453</v>
      </c>
      <c r="J227" s="135">
        <f t="shared" si="81"/>
        <v>5.2394232287547256E-2</v>
      </c>
      <c r="K227" s="135">
        <f t="shared" si="82"/>
        <v>0.38747013670735975</v>
      </c>
      <c r="L227" s="135">
        <f t="shared" si="83"/>
        <v>0.30654015831115866</v>
      </c>
      <c r="M227" s="136">
        <f t="shared" si="84"/>
        <v>11.605</v>
      </c>
      <c r="N227" s="137">
        <f t="shared" si="85"/>
        <v>0.13289313221582022</v>
      </c>
      <c r="O227" s="137">
        <f t="shared" si="86"/>
        <v>11.827488767207999</v>
      </c>
      <c r="P227" s="272">
        <f t="shared" si="87"/>
        <v>8</v>
      </c>
      <c r="Q227" s="273">
        <f t="shared" si="88"/>
        <v>3</v>
      </c>
      <c r="R227" s="273">
        <f t="shared" si="89"/>
        <v>267</v>
      </c>
      <c r="T227">
        <v>514</v>
      </c>
      <c r="U227">
        <v>3240</v>
      </c>
      <c r="V227" t="s">
        <v>1698</v>
      </c>
      <c r="W227">
        <v>2257.453</v>
      </c>
      <c r="X227">
        <v>942.50800000000004</v>
      </c>
      <c r="Y227">
        <v>2.395</v>
      </c>
      <c r="Z227">
        <v>11.605</v>
      </c>
      <c r="AA227">
        <v>155.00467599999999</v>
      </c>
      <c r="AB227">
        <v>8.1213510000000007</v>
      </c>
      <c r="AC227">
        <v>60.059683</v>
      </c>
      <c r="AD227" s="1">
        <v>692</v>
      </c>
      <c r="AE227">
        <v>3</v>
      </c>
      <c r="AF227">
        <v>267</v>
      </c>
      <c r="AG227">
        <v>71</v>
      </c>
      <c r="AH227">
        <v>14.563772999999999</v>
      </c>
      <c r="AI227">
        <v>457.5</v>
      </c>
      <c r="AJ227">
        <v>0</v>
      </c>
      <c r="AK227">
        <v>8</v>
      </c>
      <c r="AL227">
        <v>7805</v>
      </c>
      <c r="AM227" t="s">
        <v>1699</v>
      </c>
      <c r="AN227" t="s">
        <v>1700</v>
      </c>
      <c r="AO227">
        <v>2108.8119999999999</v>
      </c>
      <c r="AR227" t="s">
        <v>160</v>
      </c>
      <c r="AS227" t="s">
        <v>237</v>
      </c>
      <c r="AT227" t="s">
        <v>920</v>
      </c>
      <c r="AU227" t="s">
        <v>776</v>
      </c>
      <c r="AV227" t="s">
        <v>49</v>
      </c>
      <c r="AW227">
        <v>2</v>
      </c>
      <c r="BB227">
        <v>0.82579999999999998</v>
      </c>
      <c r="BC227" t="s">
        <v>70</v>
      </c>
      <c r="BF227" t="s">
        <v>160</v>
      </c>
      <c r="BG227" t="s">
        <v>237</v>
      </c>
      <c r="BH227" t="s">
        <v>1698</v>
      </c>
      <c r="BI227">
        <v>3240</v>
      </c>
      <c r="BJ227">
        <v>2</v>
      </c>
      <c r="BK227" t="s">
        <v>920</v>
      </c>
      <c r="BL227" t="s">
        <v>918</v>
      </c>
      <c r="BM227">
        <v>0.82579999999999998</v>
      </c>
      <c r="BN227" t="s">
        <v>70</v>
      </c>
      <c r="BO227" t="s">
        <v>762</v>
      </c>
      <c r="BP227">
        <v>2257.453</v>
      </c>
      <c r="BQ227" t="s">
        <v>70</v>
      </c>
    </row>
    <row r="228" spans="1:69" ht="16.5">
      <c r="A228" s="126" t="str">
        <f t="shared" si="72"/>
        <v>삼환교통</v>
      </c>
      <c r="B228" s="127" t="str">
        <f t="shared" si="73"/>
        <v>임우열</v>
      </c>
      <c r="C228" s="128" t="str">
        <f t="shared" si="74"/>
        <v>A</v>
      </c>
      <c r="D228" s="129">
        <f t="shared" si="75"/>
        <v>0.97699999999999998</v>
      </c>
      <c r="E228" s="130">
        <f t="shared" si="76"/>
        <v>4425</v>
      </c>
      <c r="F228" s="131" t="str">
        <f t="shared" si="77"/>
        <v>14</v>
      </c>
      <c r="G228" s="132" t="str">
        <f t="shared" si="78"/>
        <v>70바3175</v>
      </c>
      <c r="H228" s="133">
        <f t="shared" si="79"/>
        <v>1</v>
      </c>
      <c r="I228" s="134">
        <f t="shared" si="80"/>
        <v>2091.5990000000002</v>
      </c>
      <c r="J228" s="135">
        <f t="shared" si="81"/>
        <v>3.7757615500490803E-2</v>
      </c>
      <c r="K228" s="135">
        <f t="shared" si="82"/>
        <v>0.33445130446269927</v>
      </c>
      <c r="L228" s="135">
        <f t="shared" si="83"/>
        <v>0.15155868787468343</v>
      </c>
      <c r="M228" s="136">
        <f t="shared" si="84"/>
        <v>8.4260000000000002</v>
      </c>
      <c r="N228" s="137">
        <f t="shared" si="85"/>
        <v>0.66934436285349141</v>
      </c>
      <c r="O228" s="137">
        <f t="shared" si="86"/>
        <v>8.2233736007714668</v>
      </c>
      <c r="P228" s="272">
        <f t="shared" si="87"/>
        <v>14</v>
      </c>
      <c r="Q228" s="273">
        <f t="shared" si="88"/>
        <v>14</v>
      </c>
      <c r="R228" s="273">
        <f t="shared" si="89"/>
        <v>172</v>
      </c>
      <c r="T228">
        <v>514</v>
      </c>
      <c r="U228">
        <v>4425</v>
      </c>
      <c r="V228" t="s">
        <v>1701</v>
      </c>
      <c r="W228">
        <v>2091.5990000000002</v>
      </c>
      <c r="X228">
        <v>1070.3520000000001</v>
      </c>
      <c r="Y228">
        <v>1.954</v>
      </c>
      <c r="Z228">
        <v>8.4260000000000002</v>
      </c>
      <c r="AA228">
        <v>142.76606000000001</v>
      </c>
      <c r="AB228">
        <v>5.3905060000000002</v>
      </c>
      <c r="AC228">
        <v>47.748294999999999</v>
      </c>
      <c r="AD228" s="1">
        <v>317</v>
      </c>
      <c r="AE228">
        <v>14</v>
      </c>
      <c r="AF228">
        <v>172</v>
      </c>
      <c r="AG228">
        <v>71</v>
      </c>
      <c r="AH228">
        <v>14.650532999999999</v>
      </c>
      <c r="AI228">
        <v>48.2</v>
      </c>
      <c r="AJ228">
        <v>0</v>
      </c>
      <c r="AK228">
        <v>14</v>
      </c>
      <c r="AL228">
        <v>2767</v>
      </c>
      <c r="AM228" t="s">
        <v>1702</v>
      </c>
      <c r="AN228" t="s">
        <v>1703</v>
      </c>
      <c r="AO228">
        <v>2091.5990000000002</v>
      </c>
      <c r="AR228" t="s">
        <v>160</v>
      </c>
      <c r="AS228" t="s">
        <v>234</v>
      </c>
      <c r="AT228" t="s">
        <v>806</v>
      </c>
      <c r="AU228" t="s">
        <v>709</v>
      </c>
      <c r="AV228" t="s">
        <v>49</v>
      </c>
      <c r="AW228">
        <v>1</v>
      </c>
      <c r="BB228">
        <v>0.97699999999999998</v>
      </c>
      <c r="BC228" t="s">
        <v>69</v>
      </c>
      <c r="BF228" t="s">
        <v>160</v>
      </c>
      <c r="BG228" t="s">
        <v>234</v>
      </c>
      <c r="BH228" t="s">
        <v>1701</v>
      </c>
      <c r="BI228">
        <v>4425</v>
      </c>
      <c r="BJ228">
        <v>1</v>
      </c>
      <c r="BK228" t="s">
        <v>806</v>
      </c>
      <c r="BL228" t="s">
        <v>757</v>
      </c>
      <c r="BM228">
        <v>0.97699999999999998</v>
      </c>
      <c r="BN228" t="s">
        <v>69</v>
      </c>
      <c r="BO228" t="s">
        <v>761</v>
      </c>
      <c r="BP228">
        <v>2091.5990000000002</v>
      </c>
      <c r="BQ228" t="s">
        <v>69</v>
      </c>
    </row>
    <row r="229" spans="1:69" ht="16.5">
      <c r="A229" s="126" t="str">
        <f t="shared" si="72"/>
        <v>삼환교통</v>
      </c>
      <c r="B229" s="127" t="str">
        <f t="shared" si="73"/>
        <v>장규봉</v>
      </c>
      <c r="C229" s="128" t="str">
        <f t="shared" si="74"/>
        <v>A</v>
      </c>
      <c r="D229" s="129">
        <f t="shared" si="75"/>
        <v>0.96540000000000004</v>
      </c>
      <c r="E229" s="130">
        <f t="shared" si="76"/>
        <v>3009</v>
      </c>
      <c r="F229" s="131" t="str">
        <f t="shared" si="77"/>
        <v>4</v>
      </c>
      <c r="G229" s="132" t="str">
        <f t="shared" si="78"/>
        <v>72아1211</v>
      </c>
      <c r="H229" s="133">
        <f t="shared" si="79"/>
        <v>15</v>
      </c>
      <c r="I229" s="134">
        <f t="shared" si="80"/>
        <v>2503.1030000000001</v>
      </c>
      <c r="J229" s="135">
        <f t="shared" si="81"/>
        <v>4.1671341822850969E-2</v>
      </c>
      <c r="K229" s="135">
        <f t="shared" si="82"/>
        <v>0.30573449772226891</v>
      </c>
      <c r="L229" s="135">
        <f t="shared" si="83"/>
        <v>0.22571983653888791</v>
      </c>
      <c r="M229" s="136">
        <f t="shared" si="84"/>
        <v>7.78</v>
      </c>
      <c r="N229" s="137">
        <f t="shared" si="85"/>
        <v>0.31960330837364664</v>
      </c>
      <c r="O229" s="137">
        <f t="shared" si="86"/>
        <v>4.9139008662448171</v>
      </c>
      <c r="P229" s="272">
        <f t="shared" si="87"/>
        <v>9</v>
      </c>
      <c r="Q229" s="273">
        <f t="shared" si="88"/>
        <v>8</v>
      </c>
      <c r="R229" s="273">
        <f t="shared" si="89"/>
        <v>123</v>
      </c>
      <c r="T229">
        <v>514</v>
      </c>
      <c r="U229">
        <v>3009</v>
      </c>
      <c r="V229" t="s">
        <v>1704</v>
      </c>
      <c r="W229">
        <v>2503.1030000000001</v>
      </c>
      <c r="X229">
        <v>900.78399999999999</v>
      </c>
      <c r="Y229">
        <v>2.7789999999999999</v>
      </c>
      <c r="Z229">
        <v>7.78</v>
      </c>
      <c r="AA229">
        <v>161.36715799999999</v>
      </c>
      <c r="AB229">
        <v>6.724386</v>
      </c>
      <c r="AC229">
        <v>49.335507</v>
      </c>
      <c r="AD229" s="1">
        <v>565</v>
      </c>
      <c r="AE229">
        <v>8</v>
      </c>
      <c r="AF229">
        <v>123</v>
      </c>
      <c r="AG229">
        <v>75</v>
      </c>
      <c r="AH229">
        <v>15.511849</v>
      </c>
      <c r="AI229">
        <v>187</v>
      </c>
      <c r="AJ229">
        <v>0</v>
      </c>
      <c r="AK229">
        <v>9</v>
      </c>
      <c r="AL229">
        <v>6445</v>
      </c>
      <c r="AM229" t="s">
        <v>1705</v>
      </c>
      <c r="AN229" t="s">
        <v>1706</v>
      </c>
      <c r="AO229">
        <v>414.15699999999998</v>
      </c>
      <c r="AR229" t="s">
        <v>160</v>
      </c>
      <c r="AS229" t="s">
        <v>236</v>
      </c>
      <c r="AT229" t="s">
        <v>871</v>
      </c>
      <c r="AU229" t="s">
        <v>776</v>
      </c>
      <c r="AV229" t="s">
        <v>49</v>
      </c>
      <c r="AW229">
        <v>15</v>
      </c>
      <c r="BB229">
        <v>0.96540000000000004</v>
      </c>
      <c r="BC229" t="s">
        <v>69</v>
      </c>
      <c r="BF229" t="s">
        <v>160</v>
      </c>
      <c r="BG229" t="s">
        <v>236</v>
      </c>
      <c r="BH229" t="s">
        <v>1704</v>
      </c>
      <c r="BI229">
        <v>3009</v>
      </c>
      <c r="BJ229">
        <v>15</v>
      </c>
      <c r="BK229" t="s">
        <v>871</v>
      </c>
      <c r="BL229" t="s">
        <v>909</v>
      </c>
      <c r="BM229">
        <v>0.96540000000000004</v>
      </c>
      <c r="BN229" t="s">
        <v>69</v>
      </c>
      <c r="BO229" t="s">
        <v>761</v>
      </c>
      <c r="BP229">
        <v>2503.1030000000001</v>
      </c>
      <c r="BQ229" t="s">
        <v>69</v>
      </c>
    </row>
    <row r="230" spans="1:69" ht="16.5">
      <c r="A230" s="126" t="str">
        <f t="shared" si="72"/>
        <v>삼환교통</v>
      </c>
      <c r="B230" s="127" t="str">
        <f t="shared" si="73"/>
        <v>장기산</v>
      </c>
      <c r="C230" s="128" t="str">
        <f t="shared" si="74"/>
        <v>B</v>
      </c>
      <c r="D230" s="129">
        <f t="shared" si="75"/>
        <v>0.90700000000000003</v>
      </c>
      <c r="E230" s="130">
        <f t="shared" si="76"/>
        <v>2585</v>
      </c>
      <c r="F230" s="131" t="str">
        <f t="shared" si="77"/>
        <v>62</v>
      </c>
      <c r="G230" s="132" t="str">
        <f t="shared" si="78"/>
        <v>70바3156</v>
      </c>
      <c r="H230" s="133">
        <f t="shared" si="79"/>
        <v>2</v>
      </c>
      <c r="I230" s="134">
        <f t="shared" si="80"/>
        <v>1847.039</v>
      </c>
      <c r="J230" s="135">
        <f t="shared" si="81"/>
        <v>5.7499403460647774E-2</v>
      </c>
      <c r="K230" s="135">
        <f t="shared" si="82"/>
        <v>0.35557375259675789</v>
      </c>
      <c r="L230" s="135">
        <f t="shared" si="83"/>
        <v>0.16675338203470527</v>
      </c>
      <c r="M230" s="136">
        <f t="shared" si="84"/>
        <v>10.875999999999999</v>
      </c>
      <c r="N230" s="137">
        <f t="shared" si="85"/>
        <v>0</v>
      </c>
      <c r="O230" s="137">
        <f t="shared" si="86"/>
        <v>5.1975080114713332</v>
      </c>
      <c r="P230" s="272">
        <f t="shared" si="87"/>
        <v>5</v>
      </c>
      <c r="Q230" s="273">
        <f t="shared" si="88"/>
        <v>0</v>
      </c>
      <c r="R230" s="273">
        <f t="shared" si="89"/>
        <v>96</v>
      </c>
      <c r="T230">
        <v>514</v>
      </c>
      <c r="U230">
        <v>2585</v>
      </c>
      <c r="V230" t="s">
        <v>1707</v>
      </c>
      <c r="W230">
        <v>1847.039</v>
      </c>
      <c r="X230">
        <v>851.35199999999998</v>
      </c>
      <c r="Y230">
        <v>2.17</v>
      </c>
      <c r="Z230">
        <v>10.875999999999999</v>
      </c>
      <c r="AA230">
        <v>136.47884199999999</v>
      </c>
      <c r="AB230">
        <v>7.8474519999999997</v>
      </c>
      <c r="AC230">
        <v>48.528294000000002</v>
      </c>
      <c r="AD230" s="1">
        <v>308</v>
      </c>
      <c r="AE230">
        <v>0</v>
      </c>
      <c r="AF230">
        <v>96</v>
      </c>
      <c r="AG230">
        <v>84</v>
      </c>
      <c r="AH230">
        <v>13.533518000000001</v>
      </c>
      <c r="AI230">
        <v>233.4</v>
      </c>
      <c r="AJ230">
        <v>7.2</v>
      </c>
      <c r="AK230">
        <v>5</v>
      </c>
      <c r="AL230">
        <v>5423</v>
      </c>
      <c r="AM230" t="s">
        <v>1708</v>
      </c>
      <c r="AN230" t="s">
        <v>1709</v>
      </c>
      <c r="AO230">
        <v>1737.01</v>
      </c>
      <c r="AR230" t="s">
        <v>160</v>
      </c>
      <c r="AS230" t="s">
        <v>238</v>
      </c>
      <c r="AT230" t="s">
        <v>949</v>
      </c>
      <c r="AU230" t="s">
        <v>709</v>
      </c>
      <c r="AV230" t="s">
        <v>49</v>
      </c>
      <c r="AW230">
        <v>2</v>
      </c>
      <c r="BB230">
        <v>0.90700000000000003</v>
      </c>
      <c r="BC230" t="s">
        <v>71</v>
      </c>
      <c r="BF230" t="s">
        <v>160</v>
      </c>
      <c r="BG230" t="s">
        <v>238</v>
      </c>
      <c r="BH230" t="s">
        <v>1707</v>
      </c>
      <c r="BI230">
        <v>2585</v>
      </c>
      <c r="BJ230">
        <v>2</v>
      </c>
      <c r="BK230" t="s">
        <v>949</v>
      </c>
      <c r="BL230" t="s">
        <v>975</v>
      </c>
      <c r="BM230">
        <v>0.90700000000000003</v>
      </c>
      <c r="BN230" t="s">
        <v>71</v>
      </c>
      <c r="BO230" t="s">
        <v>758</v>
      </c>
      <c r="BP230">
        <v>1847.039</v>
      </c>
      <c r="BQ230" t="s">
        <v>71</v>
      </c>
    </row>
    <row r="231" spans="1:69" ht="16.5">
      <c r="A231" s="126" t="str">
        <f t="shared" si="72"/>
        <v>삼환교통</v>
      </c>
      <c r="B231" s="127" t="str">
        <f t="shared" si="73"/>
        <v>장성인</v>
      </c>
      <c r="C231" s="128" t="str">
        <f t="shared" si="74"/>
        <v>A</v>
      </c>
      <c r="D231" s="129">
        <f t="shared" si="75"/>
        <v>0.97709999999999997</v>
      </c>
      <c r="E231" s="130">
        <f t="shared" si="76"/>
        <v>3105</v>
      </c>
      <c r="F231" s="131" t="str">
        <f t="shared" si="77"/>
        <v>62</v>
      </c>
      <c r="G231" s="132" t="str">
        <f t="shared" si="78"/>
        <v>70바3181</v>
      </c>
      <c r="H231" s="133">
        <f t="shared" si="79"/>
        <v>1</v>
      </c>
      <c r="I231" s="134">
        <f t="shared" si="80"/>
        <v>2150.3960000000002</v>
      </c>
      <c r="J231" s="135">
        <f t="shared" si="81"/>
        <v>2.8739288090446277E-2</v>
      </c>
      <c r="K231" s="135">
        <f t="shared" si="82"/>
        <v>0.34508586520899243</v>
      </c>
      <c r="L231" s="135">
        <f t="shared" si="83"/>
        <v>0.11067728920626711</v>
      </c>
      <c r="M231" s="136">
        <f t="shared" si="84"/>
        <v>7.5279999999999996</v>
      </c>
      <c r="N231" s="137">
        <f t="shared" si="85"/>
        <v>0</v>
      </c>
      <c r="O231" s="137">
        <f t="shared" si="86"/>
        <v>1.5811041315181016</v>
      </c>
      <c r="P231" s="272">
        <f t="shared" si="87"/>
        <v>2</v>
      </c>
      <c r="Q231" s="273">
        <f t="shared" si="88"/>
        <v>0</v>
      </c>
      <c r="R231" s="273">
        <f t="shared" si="89"/>
        <v>34</v>
      </c>
      <c r="T231">
        <v>514</v>
      </c>
      <c r="U231">
        <v>3105</v>
      </c>
      <c r="V231" t="s">
        <v>1710</v>
      </c>
      <c r="W231">
        <v>2150.3960000000002</v>
      </c>
      <c r="X231">
        <v>916.94799999999998</v>
      </c>
      <c r="Y231">
        <v>2.3450000000000002</v>
      </c>
      <c r="Z231">
        <v>7.5279999999999996</v>
      </c>
      <c r="AA231">
        <v>160.35773</v>
      </c>
      <c r="AB231">
        <v>4.6085669999999999</v>
      </c>
      <c r="AC231">
        <v>55.337186000000003</v>
      </c>
      <c r="AD231" s="1">
        <v>238</v>
      </c>
      <c r="AE231">
        <v>0</v>
      </c>
      <c r="AF231">
        <v>34</v>
      </c>
      <c r="AG231">
        <v>61</v>
      </c>
      <c r="AH231">
        <v>13.409992000000001</v>
      </c>
      <c r="AI231">
        <v>0</v>
      </c>
      <c r="AJ231">
        <v>0</v>
      </c>
      <c r="AK231">
        <v>2</v>
      </c>
      <c r="AL231">
        <v>1341</v>
      </c>
      <c r="AM231" t="s">
        <v>1711</v>
      </c>
      <c r="AN231" t="s">
        <v>1712</v>
      </c>
      <c r="AO231">
        <v>2150.3960000000002</v>
      </c>
      <c r="AR231" t="s">
        <v>160</v>
      </c>
      <c r="AS231" t="s">
        <v>238</v>
      </c>
      <c r="AT231" t="s">
        <v>965</v>
      </c>
      <c r="AU231" t="s">
        <v>709</v>
      </c>
      <c r="AV231" t="s">
        <v>49</v>
      </c>
      <c r="AW231">
        <v>1</v>
      </c>
      <c r="BB231">
        <v>0.97709999999999997</v>
      </c>
      <c r="BC231" t="s">
        <v>69</v>
      </c>
      <c r="BF231" t="s">
        <v>160</v>
      </c>
      <c r="BG231" t="s">
        <v>238</v>
      </c>
      <c r="BH231" t="s">
        <v>1710</v>
      </c>
      <c r="BI231">
        <v>3105</v>
      </c>
      <c r="BJ231">
        <v>1</v>
      </c>
      <c r="BK231" t="s">
        <v>965</v>
      </c>
      <c r="BL231" t="s">
        <v>757</v>
      </c>
      <c r="BM231">
        <v>0.97709999999999997</v>
      </c>
      <c r="BN231" t="s">
        <v>69</v>
      </c>
      <c r="BO231" t="s">
        <v>761</v>
      </c>
      <c r="BP231">
        <v>2150.3960000000002</v>
      </c>
      <c r="BQ231" t="s">
        <v>69</v>
      </c>
    </row>
    <row r="232" spans="1:69" ht="16.5">
      <c r="A232" s="126" t="str">
        <f t="shared" si="72"/>
        <v>삼환교통</v>
      </c>
      <c r="B232" s="127" t="str">
        <f t="shared" si="73"/>
        <v>장재용</v>
      </c>
      <c r="C232" s="128" t="str">
        <f t="shared" si="74"/>
        <v>A</v>
      </c>
      <c r="D232" s="129">
        <f t="shared" si="75"/>
        <v>0.95369999999999999</v>
      </c>
      <c r="E232" s="130">
        <f t="shared" si="76"/>
        <v>8085</v>
      </c>
      <c r="F232" s="131" t="str">
        <f t="shared" si="77"/>
        <v>14</v>
      </c>
      <c r="G232" s="132" t="str">
        <f t="shared" si="78"/>
        <v>72아1005</v>
      </c>
      <c r="H232" s="133">
        <f t="shared" si="79"/>
        <v>1</v>
      </c>
      <c r="I232" s="134">
        <f t="shared" si="80"/>
        <v>2245.596</v>
      </c>
      <c r="J232" s="135">
        <f t="shared" si="81"/>
        <v>6.4750207978977251E-2</v>
      </c>
      <c r="K232" s="135">
        <f t="shared" si="82"/>
        <v>0.36296353386017488</v>
      </c>
      <c r="L232" s="135">
        <f t="shared" si="83"/>
        <v>0.17278263766055871</v>
      </c>
      <c r="M232" s="136">
        <f t="shared" si="84"/>
        <v>11.523</v>
      </c>
      <c r="N232" s="137">
        <f t="shared" si="85"/>
        <v>0.71250572231158227</v>
      </c>
      <c r="O232" s="137">
        <f t="shared" si="86"/>
        <v>22.666588291037211</v>
      </c>
      <c r="P232" s="272">
        <f t="shared" si="87"/>
        <v>39</v>
      </c>
      <c r="Q232" s="273">
        <f t="shared" si="88"/>
        <v>16</v>
      </c>
      <c r="R232" s="273">
        <f t="shared" si="89"/>
        <v>509</v>
      </c>
      <c r="T232">
        <v>514</v>
      </c>
      <c r="U232">
        <v>8085</v>
      </c>
      <c r="V232" t="s">
        <v>1713</v>
      </c>
      <c r="W232">
        <v>2245.596</v>
      </c>
      <c r="X232">
        <v>1239.5989999999999</v>
      </c>
      <c r="Y232">
        <v>1.8120000000000001</v>
      </c>
      <c r="Z232">
        <v>11.523</v>
      </c>
      <c r="AA232">
        <v>155.67438799999999</v>
      </c>
      <c r="AB232">
        <v>10.079948999999999</v>
      </c>
      <c r="AC232">
        <v>56.504125999999999</v>
      </c>
      <c r="AD232" s="1">
        <v>388</v>
      </c>
      <c r="AE232">
        <v>16</v>
      </c>
      <c r="AF232">
        <v>509</v>
      </c>
      <c r="AG232">
        <v>73</v>
      </c>
      <c r="AH232">
        <v>14.424954</v>
      </c>
      <c r="AI232">
        <v>455.1</v>
      </c>
      <c r="AJ232">
        <v>0</v>
      </c>
      <c r="AK232">
        <v>39</v>
      </c>
      <c r="AL232">
        <v>10255</v>
      </c>
      <c r="AM232" t="s">
        <v>1714</v>
      </c>
      <c r="AN232" t="s">
        <v>1715</v>
      </c>
      <c r="AO232">
        <v>2245.596</v>
      </c>
      <c r="AR232" t="s">
        <v>160</v>
      </c>
      <c r="AS232" t="s">
        <v>234</v>
      </c>
      <c r="AT232" t="s">
        <v>820</v>
      </c>
      <c r="AU232" t="s">
        <v>709</v>
      </c>
      <c r="AV232" t="s">
        <v>49</v>
      </c>
      <c r="AW232">
        <v>1</v>
      </c>
      <c r="BB232">
        <v>0.95369999999999999</v>
      </c>
      <c r="BC232" t="s">
        <v>69</v>
      </c>
      <c r="BF232" t="s">
        <v>160</v>
      </c>
      <c r="BG232" t="s">
        <v>234</v>
      </c>
      <c r="BH232" t="s">
        <v>1713</v>
      </c>
      <c r="BI232">
        <v>8085</v>
      </c>
      <c r="BJ232">
        <v>1</v>
      </c>
      <c r="BK232" t="s">
        <v>820</v>
      </c>
      <c r="BL232" t="s">
        <v>757</v>
      </c>
      <c r="BM232">
        <v>0.95369999999999999</v>
      </c>
      <c r="BN232" t="s">
        <v>69</v>
      </c>
      <c r="BO232" t="s">
        <v>761</v>
      </c>
      <c r="BP232">
        <v>2245.596</v>
      </c>
      <c r="BQ232" t="s">
        <v>69</v>
      </c>
    </row>
    <row r="233" spans="1:69" ht="16.5">
      <c r="A233" s="126" t="str">
        <f t="shared" si="72"/>
        <v>삼환교통</v>
      </c>
      <c r="B233" s="127" t="str">
        <f t="shared" si="73"/>
        <v>장진태</v>
      </c>
      <c r="C233" s="128" t="str">
        <f t="shared" si="74"/>
        <v>B</v>
      </c>
      <c r="D233" s="129">
        <f t="shared" si="75"/>
        <v>0.90780000000000005</v>
      </c>
      <c r="E233" s="130">
        <f t="shared" si="76"/>
        <v>7643</v>
      </c>
      <c r="F233" s="131" t="str">
        <f t="shared" si="77"/>
        <v>23</v>
      </c>
      <c r="G233" s="132" t="str">
        <f t="shared" si="78"/>
        <v>70바3101</v>
      </c>
      <c r="H233" s="133">
        <f t="shared" si="79"/>
        <v>14</v>
      </c>
      <c r="I233" s="134">
        <f t="shared" si="80"/>
        <v>2285.7289999999998</v>
      </c>
      <c r="J233" s="135">
        <f t="shared" si="81"/>
        <v>2.4308559262085735E-2</v>
      </c>
      <c r="K233" s="135">
        <f t="shared" si="82"/>
        <v>0.36240306962688568</v>
      </c>
      <c r="L233" s="135">
        <f t="shared" si="83"/>
        <v>0.22837352984540163</v>
      </c>
      <c r="M233" s="136">
        <f t="shared" si="84"/>
        <v>9.8140000000000001</v>
      </c>
      <c r="N233" s="137">
        <f t="shared" si="85"/>
        <v>0.52499662033425665</v>
      </c>
      <c r="O233" s="137">
        <f t="shared" si="86"/>
        <v>2.9749808485607878</v>
      </c>
      <c r="P233" s="272">
        <f t="shared" si="87"/>
        <v>5</v>
      </c>
      <c r="Q233" s="273">
        <f t="shared" si="88"/>
        <v>12</v>
      </c>
      <c r="R233" s="273">
        <f t="shared" si="89"/>
        <v>68</v>
      </c>
      <c r="T233">
        <v>514</v>
      </c>
      <c r="U233">
        <v>7643</v>
      </c>
      <c r="V233" t="s">
        <v>1716</v>
      </c>
      <c r="W233">
        <v>2285.7289999999998</v>
      </c>
      <c r="X233">
        <v>1178.1410000000001</v>
      </c>
      <c r="Y233">
        <v>1.94</v>
      </c>
      <c r="Z233">
        <v>9.8140000000000001</v>
      </c>
      <c r="AA233">
        <v>167.42855700000001</v>
      </c>
      <c r="AB233">
        <v>4.069947</v>
      </c>
      <c r="AC233">
        <v>60.676622999999999</v>
      </c>
      <c r="AD233" s="1">
        <v>522</v>
      </c>
      <c r="AE233">
        <v>12</v>
      </c>
      <c r="AF233">
        <v>68</v>
      </c>
      <c r="AG233">
        <v>69</v>
      </c>
      <c r="AH233">
        <v>13.651966</v>
      </c>
      <c r="AI233">
        <v>4.0999999999999996</v>
      </c>
      <c r="AJ233">
        <v>0</v>
      </c>
      <c r="AK233">
        <v>5</v>
      </c>
      <c r="AL233">
        <v>505</v>
      </c>
      <c r="AM233" t="s">
        <v>1717</v>
      </c>
      <c r="AN233" t="s">
        <v>1718</v>
      </c>
      <c r="AO233">
        <v>271.00299999999999</v>
      </c>
      <c r="AR233" t="s">
        <v>160</v>
      </c>
      <c r="AS233" t="s">
        <v>235</v>
      </c>
      <c r="AT233" t="s">
        <v>822</v>
      </c>
      <c r="AU233" t="s">
        <v>788</v>
      </c>
      <c r="AV233" t="s">
        <v>49</v>
      </c>
      <c r="AW233">
        <v>14</v>
      </c>
      <c r="BB233">
        <v>0.90780000000000005</v>
      </c>
      <c r="BC233" t="s">
        <v>71</v>
      </c>
      <c r="BF233" t="s">
        <v>160</v>
      </c>
      <c r="BG233" t="s">
        <v>235</v>
      </c>
      <c r="BH233" t="s">
        <v>1716</v>
      </c>
      <c r="BI233">
        <v>7643</v>
      </c>
      <c r="BJ233">
        <v>14</v>
      </c>
      <c r="BK233" t="s">
        <v>822</v>
      </c>
      <c r="BL233" t="s">
        <v>827</v>
      </c>
      <c r="BM233">
        <v>0.90780000000000005</v>
      </c>
      <c r="BN233" t="s">
        <v>71</v>
      </c>
      <c r="BO233" t="s">
        <v>758</v>
      </c>
      <c r="BP233">
        <v>2285.7289999999998</v>
      </c>
      <c r="BQ233" t="s">
        <v>71</v>
      </c>
    </row>
    <row r="234" spans="1:69" ht="16.5">
      <c r="A234" s="126" t="str">
        <f t="shared" si="72"/>
        <v>삼환교통</v>
      </c>
      <c r="B234" s="127" t="str">
        <f t="shared" si="73"/>
        <v>장천웅</v>
      </c>
      <c r="C234" s="128" t="str">
        <f t="shared" si="74"/>
        <v>B</v>
      </c>
      <c r="D234" s="129">
        <f t="shared" si="75"/>
        <v>0.93410000000000004</v>
      </c>
      <c r="E234" s="130">
        <f t="shared" si="76"/>
        <v>5354</v>
      </c>
      <c r="F234" s="131" t="str">
        <f t="shared" si="77"/>
        <v>58</v>
      </c>
      <c r="G234" s="132" t="str">
        <f t="shared" si="78"/>
        <v>72아1193</v>
      </c>
      <c r="H234" s="133">
        <f t="shared" si="79"/>
        <v>2</v>
      </c>
      <c r="I234" s="134">
        <f t="shared" si="80"/>
        <v>2351.5590000000002</v>
      </c>
      <c r="J234" s="135">
        <f t="shared" si="81"/>
        <v>4.0672447308711689E-2</v>
      </c>
      <c r="K234" s="135">
        <f t="shared" si="82"/>
        <v>0.34308315265693778</v>
      </c>
      <c r="L234" s="135">
        <f t="shared" si="83"/>
        <v>0.24111663794104249</v>
      </c>
      <c r="M234" s="136">
        <f t="shared" si="84"/>
        <v>8.6969999999999992</v>
      </c>
      <c r="N234" s="137">
        <f t="shared" si="85"/>
        <v>0</v>
      </c>
      <c r="O234" s="137">
        <f t="shared" si="86"/>
        <v>12.332244268589475</v>
      </c>
      <c r="P234" s="272">
        <f t="shared" si="87"/>
        <v>10</v>
      </c>
      <c r="Q234" s="273">
        <f t="shared" si="88"/>
        <v>0</v>
      </c>
      <c r="R234" s="273">
        <f t="shared" si="89"/>
        <v>290</v>
      </c>
      <c r="T234">
        <v>514</v>
      </c>
      <c r="U234">
        <v>5354</v>
      </c>
      <c r="V234" t="s">
        <v>1719</v>
      </c>
      <c r="W234">
        <v>2351.5590000000002</v>
      </c>
      <c r="X234">
        <v>868.995</v>
      </c>
      <c r="Y234">
        <v>2.706</v>
      </c>
      <c r="Z234">
        <v>8.6969999999999992</v>
      </c>
      <c r="AA234">
        <v>156.923284</v>
      </c>
      <c r="AB234">
        <v>6.3824540000000001</v>
      </c>
      <c r="AC234">
        <v>53.837735000000002</v>
      </c>
      <c r="AD234" s="1">
        <v>567</v>
      </c>
      <c r="AE234">
        <v>0</v>
      </c>
      <c r="AF234">
        <v>290</v>
      </c>
      <c r="AG234">
        <v>70</v>
      </c>
      <c r="AH234">
        <v>14.985405</v>
      </c>
      <c r="AI234">
        <v>186.2</v>
      </c>
      <c r="AJ234">
        <v>0</v>
      </c>
      <c r="AK234">
        <v>10</v>
      </c>
      <c r="AL234">
        <v>3688</v>
      </c>
      <c r="AM234" t="s">
        <v>1720</v>
      </c>
      <c r="AN234" t="s">
        <v>1721</v>
      </c>
      <c r="AO234">
        <v>2229.8180000000002</v>
      </c>
      <c r="AR234" t="s">
        <v>160</v>
      </c>
      <c r="AS234" t="s">
        <v>237</v>
      </c>
      <c r="AT234" t="s">
        <v>911</v>
      </c>
      <c r="AU234" t="s">
        <v>776</v>
      </c>
      <c r="AV234" t="s">
        <v>49</v>
      </c>
      <c r="AW234">
        <v>2</v>
      </c>
      <c r="BB234">
        <v>0.93410000000000004</v>
      </c>
      <c r="BC234" t="s">
        <v>71</v>
      </c>
      <c r="BF234" t="s">
        <v>160</v>
      </c>
      <c r="BG234" t="s">
        <v>237</v>
      </c>
      <c r="BH234" t="s">
        <v>1719</v>
      </c>
      <c r="BI234">
        <v>5354</v>
      </c>
      <c r="BJ234">
        <v>2</v>
      </c>
      <c r="BK234" t="s">
        <v>911</v>
      </c>
      <c r="BL234" t="s">
        <v>932</v>
      </c>
      <c r="BM234">
        <v>0.93410000000000004</v>
      </c>
      <c r="BN234" t="s">
        <v>71</v>
      </c>
      <c r="BO234" t="s">
        <v>758</v>
      </c>
      <c r="BP234">
        <v>2351.5590000000002</v>
      </c>
      <c r="BQ234" t="s">
        <v>71</v>
      </c>
    </row>
    <row r="235" spans="1:69" ht="16.5">
      <c r="A235" s="126" t="str">
        <f t="shared" ref="A235:A295" si="90">BF235</f>
        <v>삼환교통</v>
      </c>
      <c r="B235" s="127" t="str">
        <f t="shared" ref="B235:B295" si="91">BH235</f>
        <v>장훈</v>
      </c>
      <c r="C235" s="128" t="str">
        <f t="shared" ref="C235:C295" si="92">BN235</f>
        <v>A</v>
      </c>
      <c r="D235" s="129">
        <f t="shared" ref="D235:D295" si="93">BM235</f>
        <v>0.99280000000000002</v>
      </c>
      <c r="E235" s="130">
        <f t="shared" ref="E235:E295" si="94">U235</f>
        <v>8002</v>
      </c>
      <c r="F235" s="131" t="str">
        <f t="shared" ref="F235:F295" si="95">BG235</f>
        <v>4</v>
      </c>
      <c r="G235" s="132" t="str">
        <f t="shared" ref="G235:G295" si="96">BK235</f>
        <v>72아1220</v>
      </c>
      <c r="H235" s="133">
        <f t="shared" ref="H235:H295" si="97">BJ235</f>
        <v>2</v>
      </c>
      <c r="I235" s="134">
        <f t="shared" ref="I235:I295" si="98">BP235</f>
        <v>2222.8049999999998</v>
      </c>
      <c r="J235" s="135">
        <f t="shared" ref="J235:J295" si="99">AB235/AA235</f>
        <v>1.5934472177373885E-2</v>
      </c>
      <c r="K235" s="135">
        <f t="shared" ref="K235:K295" si="100">AC235/AA235</f>
        <v>0.30184009773025144</v>
      </c>
      <c r="L235" s="135">
        <f t="shared" ref="L235:L295" si="101">AD235/I235</f>
        <v>0.26722991895375442</v>
      </c>
      <c r="M235" s="136">
        <f t="shared" ref="M235:M295" si="102">Z235</f>
        <v>7.4219999999999997</v>
      </c>
      <c r="N235" s="137">
        <f t="shared" ref="N235:N295" si="103">AE235*100/W235</f>
        <v>0.22494100922033197</v>
      </c>
      <c r="O235" s="137">
        <f t="shared" ref="O235:O295" si="104">AF235*100/W235</f>
        <v>4.8137375973151046</v>
      </c>
      <c r="P235" s="272">
        <f t="shared" ref="P235:P295" si="105">AK235</f>
        <v>4</v>
      </c>
      <c r="Q235" s="273">
        <f t="shared" ref="Q235:Q295" si="106">AE235</f>
        <v>5</v>
      </c>
      <c r="R235" s="273">
        <f t="shared" ref="R235:R295" si="107">AF235</f>
        <v>107</v>
      </c>
      <c r="T235">
        <v>514</v>
      </c>
      <c r="U235">
        <v>8002</v>
      </c>
      <c r="V235" t="s">
        <v>1722</v>
      </c>
      <c r="W235">
        <v>2222.8049999999998</v>
      </c>
      <c r="X235">
        <v>776.92899999999997</v>
      </c>
      <c r="Y235">
        <v>2.8610000000000002</v>
      </c>
      <c r="Z235">
        <v>7.4219999999999997</v>
      </c>
      <c r="AA235">
        <v>136.73800900000001</v>
      </c>
      <c r="AB235">
        <v>2.1788479999999999</v>
      </c>
      <c r="AC235">
        <v>41.273014000000003</v>
      </c>
      <c r="AD235" s="1">
        <v>594</v>
      </c>
      <c r="AE235">
        <v>5</v>
      </c>
      <c r="AF235">
        <v>107</v>
      </c>
      <c r="AG235">
        <v>68</v>
      </c>
      <c r="AH235">
        <v>16.255939999999999</v>
      </c>
      <c r="AI235">
        <v>13.8</v>
      </c>
      <c r="AJ235">
        <v>0</v>
      </c>
      <c r="AK235">
        <v>4</v>
      </c>
      <c r="AL235">
        <v>1475</v>
      </c>
      <c r="AM235" t="s">
        <v>1723</v>
      </c>
      <c r="AN235" t="s">
        <v>1724</v>
      </c>
      <c r="AO235">
        <v>2016.0409999999999</v>
      </c>
      <c r="AR235" t="s">
        <v>160</v>
      </c>
      <c r="AS235" t="s">
        <v>236</v>
      </c>
      <c r="AT235" t="s">
        <v>887</v>
      </c>
      <c r="AU235" t="s">
        <v>776</v>
      </c>
      <c r="AV235" t="s">
        <v>49</v>
      </c>
      <c r="AW235">
        <v>2</v>
      </c>
      <c r="BB235">
        <v>0.99280000000000002</v>
      </c>
      <c r="BC235" t="s">
        <v>69</v>
      </c>
      <c r="BF235" t="s">
        <v>160</v>
      </c>
      <c r="BG235" t="s">
        <v>236</v>
      </c>
      <c r="BH235" t="s">
        <v>1722</v>
      </c>
      <c r="BI235">
        <v>8002</v>
      </c>
      <c r="BJ235">
        <v>2</v>
      </c>
      <c r="BK235" t="s">
        <v>887</v>
      </c>
      <c r="BL235" t="s">
        <v>1035</v>
      </c>
      <c r="BM235">
        <v>0.99280000000000002</v>
      </c>
      <c r="BN235" t="s">
        <v>69</v>
      </c>
      <c r="BO235" t="s">
        <v>761</v>
      </c>
      <c r="BP235">
        <v>2222.8049999999998</v>
      </c>
      <c r="BQ235" t="s">
        <v>69</v>
      </c>
    </row>
    <row r="236" spans="1:69" ht="16.5">
      <c r="A236" s="126" t="str">
        <f t="shared" si="90"/>
        <v>삼환교통</v>
      </c>
      <c r="B236" s="127" t="str">
        <f t="shared" si="91"/>
        <v>전광배</v>
      </c>
      <c r="C236" s="128" t="str">
        <f t="shared" si="92"/>
        <v>D</v>
      </c>
      <c r="D236" s="129">
        <f t="shared" si="93"/>
        <v>0.83579999999999999</v>
      </c>
      <c r="E236" s="130">
        <f t="shared" si="94"/>
        <v>6693</v>
      </c>
      <c r="F236" s="131" t="str">
        <f t="shared" si="95"/>
        <v>23</v>
      </c>
      <c r="G236" s="132" t="str">
        <f t="shared" si="96"/>
        <v>70바3101</v>
      </c>
      <c r="H236" s="133">
        <f t="shared" si="97"/>
        <v>1</v>
      </c>
      <c r="I236" s="134">
        <f t="shared" si="98"/>
        <v>2031.127</v>
      </c>
      <c r="J236" s="135">
        <f t="shared" si="99"/>
        <v>2.7276779685782803E-2</v>
      </c>
      <c r="K236" s="135">
        <f t="shared" si="100"/>
        <v>0.3913574689775095</v>
      </c>
      <c r="L236" s="135">
        <f t="shared" si="101"/>
        <v>0.22696758991436775</v>
      </c>
      <c r="M236" s="136">
        <f t="shared" si="102"/>
        <v>14.420999999999999</v>
      </c>
      <c r="N236" s="137">
        <f t="shared" si="103"/>
        <v>4.9233750523724022E-2</v>
      </c>
      <c r="O236" s="137">
        <f t="shared" si="104"/>
        <v>6.6957900712264671</v>
      </c>
      <c r="P236" s="272">
        <f t="shared" si="105"/>
        <v>37</v>
      </c>
      <c r="Q236" s="273">
        <f t="shared" si="106"/>
        <v>1</v>
      </c>
      <c r="R236" s="273">
        <f t="shared" si="107"/>
        <v>136</v>
      </c>
      <c r="T236">
        <v>514</v>
      </c>
      <c r="U236">
        <v>6693</v>
      </c>
      <c r="V236" t="s">
        <v>1725</v>
      </c>
      <c r="W236">
        <v>2031.127</v>
      </c>
      <c r="X236">
        <v>1276.2760000000001</v>
      </c>
      <c r="Y236">
        <v>1.591</v>
      </c>
      <c r="Z236">
        <v>14.420999999999999</v>
      </c>
      <c r="AA236">
        <v>144.4033</v>
      </c>
      <c r="AB236">
        <v>3.9388570000000001</v>
      </c>
      <c r="AC236">
        <v>56.513309999999997</v>
      </c>
      <c r="AD236" s="1">
        <v>461</v>
      </c>
      <c r="AE236">
        <v>1</v>
      </c>
      <c r="AF236">
        <v>136</v>
      </c>
      <c r="AG236">
        <v>66</v>
      </c>
      <c r="AH236">
        <v>14.065655</v>
      </c>
      <c r="AI236">
        <v>7</v>
      </c>
      <c r="AJ236">
        <v>0</v>
      </c>
      <c r="AK236">
        <v>37</v>
      </c>
      <c r="AL236">
        <v>12199</v>
      </c>
      <c r="AM236" t="s">
        <v>1726</v>
      </c>
      <c r="AN236" t="s">
        <v>1727</v>
      </c>
      <c r="AO236">
        <v>1987.306</v>
      </c>
      <c r="AR236" t="s">
        <v>160</v>
      </c>
      <c r="AS236" t="s">
        <v>235</v>
      </c>
      <c r="AT236" t="s">
        <v>822</v>
      </c>
      <c r="AU236" t="s">
        <v>788</v>
      </c>
      <c r="AV236" t="s">
        <v>49</v>
      </c>
      <c r="AW236">
        <v>1</v>
      </c>
      <c r="BB236">
        <v>0.83579999999999999</v>
      </c>
      <c r="BC236" t="s">
        <v>70</v>
      </c>
      <c r="BF236" t="s">
        <v>160</v>
      </c>
      <c r="BG236" t="s">
        <v>235</v>
      </c>
      <c r="BH236" t="s">
        <v>1725</v>
      </c>
      <c r="BI236">
        <v>6693</v>
      </c>
      <c r="BJ236">
        <v>1</v>
      </c>
      <c r="BK236" t="s">
        <v>822</v>
      </c>
      <c r="BL236" t="s">
        <v>757</v>
      </c>
      <c r="BM236">
        <v>0.83579999999999999</v>
      </c>
      <c r="BN236" t="s">
        <v>70</v>
      </c>
      <c r="BO236" t="s">
        <v>762</v>
      </c>
      <c r="BP236">
        <v>2031.127</v>
      </c>
      <c r="BQ236" t="s">
        <v>70</v>
      </c>
    </row>
    <row r="237" spans="1:69" ht="16.5">
      <c r="A237" s="126" t="str">
        <f t="shared" si="90"/>
        <v>삼환교통</v>
      </c>
      <c r="B237" s="127" t="str">
        <f t="shared" si="91"/>
        <v>전봉순</v>
      </c>
      <c r="C237" s="128" t="str">
        <f t="shared" si="92"/>
        <v>B</v>
      </c>
      <c r="D237" s="129">
        <f t="shared" si="93"/>
        <v>0.9476</v>
      </c>
      <c r="E237" s="130">
        <f t="shared" si="94"/>
        <v>9757</v>
      </c>
      <c r="F237" s="131" t="str">
        <f t="shared" si="95"/>
        <v>14</v>
      </c>
      <c r="G237" s="132" t="str">
        <f t="shared" si="96"/>
        <v>70바3183</v>
      </c>
      <c r="H237" s="133">
        <f t="shared" si="97"/>
        <v>1</v>
      </c>
      <c r="I237" s="134">
        <f t="shared" si="98"/>
        <v>2300.6039999999998</v>
      </c>
      <c r="J237" s="135">
        <f t="shared" si="99"/>
        <v>4.0257727027906302E-2</v>
      </c>
      <c r="K237" s="135">
        <f t="shared" si="100"/>
        <v>0.32307233139248392</v>
      </c>
      <c r="L237" s="135">
        <f t="shared" si="101"/>
        <v>0.13257388059831246</v>
      </c>
      <c r="M237" s="136">
        <f t="shared" si="102"/>
        <v>9.0169999999999995</v>
      </c>
      <c r="N237" s="137">
        <f t="shared" si="103"/>
        <v>0.56506899927149568</v>
      </c>
      <c r="O237" s="137">
        <f t="shared" si="104"/>
        <v>8.3021676046812054</v>
      </c>
      <c r="P237" s="272">
        <f t="shared" si="105"/>
        <v>9</v>
      </c>
      <c r="Q237" s="273">
        <f t="shared" si="106"/>
        <v>13</v>
      </c>
      <c r="R237" s="273">
        <f t="shared" si="107"/>
        <v>191</v>
      </c>
      <c r="T237">
        <v>514</v>
      </c>
      <c r="U237">
        <v>9757</v>
      </c>
      <c r="V237" t="s">
        <v>1728</v>
      </c>
      <c r="W237">
        <v>2300.6039999999998</v>
      </c>
      <c r="X237">
        <v>1156.329</v>
      </c>
      <c r="Y237">
        <v>1.99</v>
      </c>
      <c r="Z237">
        <v>9.0169999999999995</v>
      </c>
      <c r="AA237">
        <v>156.48354900000001</v>
      </c>
      <c r="AB237">
        <v>6.2996720000000002</v>
      </c>
      <c r="AC237">
        <v>50.555504999999997</v>
      </c>
      <c r="AD237" s="1">
        <v>305</v>
      </c>
      <c r="AE237">
        <v>13</v>
      </c>
      <c r="AF237">
        <v>191</v>
      </c>
      <c r="AG237">
        <v>68</v>
      </c>
      <c r="AH237">
        <v>14.701890000000001</v>
      </c>
      <c r="AI237">
        <v>30.4</v>
      </c>
      <c r="AJ237">
        <v>0</v>
      </c>
      <c r="AK237">
        <v>9</v>
      </c>
      <c r="AL237">
        <v>3227</v>
      </c>
      <c r="AM237" t="s">
        <v>1729</v>
      </c>
      <c r="AN237" t="s">
        <v>1730</v>
      </c>
      <c r="AO237">
        <v>2300.6039999999998</v>
      </c>
      <c r="AR237" t="s">
        <v>160</v>
      </c>
      <c r="AS237" t="s">
        <v>234</v>
      </c>
      <c r="AT237" t="s">
        <v>810</v>
      </c>
      <c r="AU237" t="s">
        <v>709</v>
      </c>
      <c r="AV237" t="s">
        <v>49</v>
      </c>
      <c r="AW237">
        <v>1</v>
      </c>
      <c r="BB237">
        <v>0.9476</v>
      </c>
      <c r="BC237" t="s">
        <v>71</v>
      </c>
      <c r="BF237" t="s">
        <v>160</v>
      </c>
      <c r="BG237" t="s">
        <v>234</v>
      </c>
      <c r="BH237" t="s">
        <v>1728</v>
      </c>
      <c r="BI237">
        <v>9757</v>
      </c>
      <c r="BJ237">
        <v>1</v>
      </c>
      <c r="BK237" t="s">
        <v>810</v>
      </c>
      <c r="BL237" t="s">
        <v>757</v>
      </c>
      <c r="BM237">
        <v>0.9476</v>
      </c>
      <c r="BN237" t="s">
        <v>71</v>
      </c>
      <c r="BO237" t="s">
        <v>758</v>
      </c>
      <c r="BP237">
        <v>2300.6039999999998</v>
      </c>
      <c r="BQ237" t="s">
        <v>71</v>
      </c>
    </row>
    <row r="238" spans="1:69" ht="16.5">
      <c r="A238" s="126" t="str">
        <f t="shared" si="90"/>
        <v>삼환교통</v>
      </c>
      <c r="B238" s="127" t="str">
        <f t="shared" si="91"/>
        <v>전상범</v>
      </c>
      <c r="C238" s="128" t="str">
        <f t="shared" si="92"/>
        <v>S</v>
      </c>
      <c r="D238" s="129">
        <f t="shared" si="93"/>
        <v>1.0034000000000001</v>
      </c>
      <c r="E238" s="130">
        <f t="shared" si="94"/>
        <v>5465</v>
      </c>
      <c r="F238" s="131" t="str">
        <f t="shared" si="95"/>
        <v>급행99</v>
      </c>
      <c r="G238" s="132" t="str">
        <f t="shared" si="96"/>
        <v>70바3149</v>
      </c>
      <c r="H238" s="133">
        <f t="shared" si="97"/>
        <v>13</v>
      </c>
      <c r="I238" s="134">
        <f t="shared" si="98"/>
        <v>2317.7600000000002</v>
      </c>
      <c r="J238" s="135">
        <f t="shared" si="99"/>
        <v>2.2856647994801946E-2</v>
      </c>
      <c r="K238" s="135">
        <f t="shared" si="100"/>
        <v>0.30553621282309079</v>
      </c>
      <c r="L238" s="135">
        <f t="shared" si="101"/>
        <v>0.1760320309264117</v>
      </c>
      <c r="M238" s="136">
        <f t="shared" si="102"/>
        <v>7.5810000000000004</v>
      </c>
      <c r="N238" s="137">
        <f t="shared" si="103"/>
        <v>0.47459616181140407</v>
      </c>
      <c r="O238" s="137">
        <f t="shared" si="104"/>
        <v>3.365318238299047</v>
      </c>
      <c r="P238" s="272">
        <f t="shared" si="105"/>
        <v>3</v>
      </c>
      <c r="Q238" s="273">
        <f t="shared" si="106"/>
        <v>11</v>
      </c>
      <c r="R238" s="273">
        <f t="shared" si="107"/>
        <v>78</v>
      </c>
      <c r="T238">
        <v>514</v>
      </c>
      <c r="U238">
        <v>5465</v>
      </c>
      <c r="V238" t="s">
        <v>1731</v>
      </c>
      <c r="W238">
        <v>2317.7600000000002</v>
      </c>
      <c r="X238">
        <v>782.69500000000005</v>
      </c>
      <c r="Y238">
        <v>2.9609999999999999</v>
      </c>
      <c r="Z238">
        <v>7.5810000000000004</v>
      </c>
      <c r="AA238">
        <v>140.18328500000001</v>
      </c>
      <c r="AB238">
        <v>3.2041200000000001</v>
      </c>
      <c r="AC238">
        <v>42.831069999999997</v>
      </c>
      <c r="AD238" s="1">
        <v>408</v>
      </c>
      <c r="AE238">
        <v>11</v>
      </c>
      <c r="AF238">
        <v>78</v>
      </c>
      <c r="AG238">
        <v>71</v>
      </c>
      <c r="AH238">
        <v>16.533781999999999</v>
      </c>
      <c r="AI238">
        <v>155.5</v>
      </c>
      <c r="AJ238">
        <v>0</v>
      </c>
      <c r="AK238">
        <v>3</v>
      </c>
      <c r="AL238">
        <v>2990</v>
      </c>
      <c r="AM238" t="s">
        <v>1732</v>
      </c>
      <c r="AN238" t="s">
        <v>1733</v>
      </c>
      <c r="AO238">
        <v>365.00799999999998</v>
      </c>
      <c r="AR238" t="s">
        <v>160</v>
      </c>
      <c r="AS238" t="s">
        <v>240</v>
      </c>
      <c r="AT238" t="s">
        <v>1025</v>
      </c>
      <c r="AU238" t="s">
        <v>709</v>
      </c>
      <c r="AV238" t="s">
        <v>49</v>
      </c>
      <c r="AW238">
        <v>13</v>
      </c>
      <c r="BB238">
        <v>1.0034000000000001</v>
      </c>
      <c r="BC238" t="s">
        <v>74</v>
      </c>
      <c r="BF238" t="s">
        <v>160</v>
      </c>
      <c r="BG238" t="s">
        <v>240</v>
      </c>
      <c r="BH238" t="s">
        <v>1731</v>
      </c>
      <c r="BI238">
        <v>5465</v>
      </c>
      <c r="BJ238">
        <v>13</v>
      </c>
      <c r="BK238" t="s">
        <v>1025</v>
      </c>
      <c r="BL238" t="s">
        <v>1015</v>
      </c>
      <c r="BM238">
        <v>1.0034000000000001</v>
      </c>
      <c r="BN238" t="s">
        <v>74</v>
      </c>
      <c r="BO238" t="s">
        <v>759</v>
      </c>
      <c r="BP238">
        <v>2317.7600000000002</v>
      </c>
      <c r="BQ238" t="s">
        <v>74</v>
      </c>
    </row>
    <row r="239" spans="1:69" ht="16.5">
      <c r="A239" s="126" t="str">
        <f t="shared" si="90"/>
        <v>삼환교통</v>
      </c>
      <c r="B239" s="127" t="str">
        <f t="shared" si="91"/>
        <v>전상훈</v>
      </c>
      <c r="C239" s="128" t="str">
        <f t="shared" si="92"/>
        <v>A</v>
      </c>
      <c r="D239" s="129">
        <f t="shared" si="93"/>
        <v>0.98629999999999995</v>
      </c>
      <c r="E239" s="130">
        <f t="shared" si="94"/>
        <v>3655</v>
      </c>
      <c r="F239" s="131" t="str">
        <f t="shared" si="95"/>
        <v>급행99</v>
      </c>
      <c r="G239" s="132" t="str">
        <f t="shared" si="96"/>
        <v>70바3117</v>
      </c>
      <c r="H239" s="133">
        <f t="shared" si="97"/>
        <v>1</v>
      </c>
      <c r="I239" s="134">
        <f t="shared" si="98"/>
        <v>2217.741</v>
      </c>
      <c r="J239" s="135">
        <f t="shared" si="99"/>
        <v>1.7507702672185845E-2</v>
      </c>
      <c r="K239" s="135">
        <f t="shared" si="100"/>
        <v>0.34333937752482252</v>
      </c>
      <c r="L239" s="135">
        <f t="shared" si="101"/>
        <v>0.18261825884988372</v>
      </c>
      <c r="M239" s="136">
        <f t="shared" si="102"/>
        <v>7.7060000000000004</v>
      </c>
      <c r="N239" s="137">
        <f t="shared" si="103"/>
        <v>0</v>
      </c>
      <c r="O239" s="137">
        <f t="shared" si="104"/>
        <v>2.2996373336652027</v>
      </c>
      <c r="P239" s="272">
        <f t="shared" si="105"/>
        <v>22</v>
      </c>
      <c r="Q239" s="273">
        <f t="shared" si="106"/>
        <v>0</v>
      </c>
      <c r="R239" s="273">
        <f t="shared" si="107"/>
        <v>51</v>
      </c>
      <c r="T239">
        <v>514</v>
      </c>
      <c r="U239">
        <v>3655</v>
      </c>
      <c r="V239" t="s">
        <v>1734</v>
      </c>
      <c r="W239">
        <v>2217.741</v>
      </c>
      <c r="X239">
        <v>749.38400000000001</v>
      </c>
      <c r="Y239">
        <v>2.9590000000000001</v>
      </c>
      <c r="Z239">
        <v>7.7060000000000004</v>
      </c>
      <c r="AA239">
        <v>129.29052100000001</v>
      </c>
      <c r="AB239">
        <v>2.2635800000000001</v>
      </c>
      <c r="AC239">
        <v>44.390526999999999</v>
      </c>
      <c r="AD239" s="1">
        <v>405</v>
      </c>
      <c r="AE239">
        <v>0</v>
      </c>
      <c r="AF239">
        <v>51</v>
      </c>
      <c r="AG239">
        <v>64</v>
      </c>
      <c r="AH239">
        <v>17.15316</v>
      </c>
      <c r="AI239">
        <v>52.2</v>
      </c>
      <c r="AJ239">
        <v>0</v>
      </c>
      <c r="AK239">
        <v>22</v>
      </c>
      <c r="AL239">
        <v>9176</v>
      </c>
      <c r="AM239" t="s">
        <v>1735</v>
      </c>
      <c r="AN239" t="s">
        <v>1736</v>
      </c>
      <c r="AO239">
        <v>2217.741</v>
      </c>
      <c r="AR239" t="s">
        <v>160</v>
      </c>
      <c r="AS239" t="s">
        <v>240</v>
      </c>
      <c r="AT239" t="s">
        <v>1010</v>
      </c>
      <c r="AU239" t="s">
        <v>709</v>
      </c>
      <c r="AV239" t="s">
        <v>49</v>
      </c>
      <c r="AW239">
        <v>1</v>
      </c>
      <c r="BB239">
        <v>0.98629999999999995</v>
      </c>
      <c r="BC239" t="s">
        <v>69</v>
      </c>
      <c r="BF239" t="s">
        <v>160</v>
      </c>
      <c r="BG239" t="s">
        <v>240</v>
      </c>
      <c r="BH239" t="s">
        <v>1734</v>
      </c>
      <c r="BI239">
        <v>3655</v>
      </c>
      <c r="BJ239">
        <v>1</v>
      </c>
      <c r="BK239" t="s">
        <v>1010</v>
      </c>
      <c r="BL239" t="s">
        <v>757</v>
      </c>
      <c r="BM239">
        <v>0.98629999999999995</v>
      </c>
      <c r="BN239" t="s">
        <v>69</v>
      </c>
      <c r="BO239" t="s">
        <v>761</v>
      </c>
      <c r="BP239">
        <v>2217.741</v>
      </c>
      <c r="BQ239" t="s">
        <v>69</v>
      </c>
    </row>
    <row r="240" spans="1:69" ht="16.5">
      <c r="A240" s="126" t="str">
        <f t="shared" si="90"/>
        <v>삼환교통</v>
      </c>
      <c r="B240" s="127" t="str">
        <f t="shared" si="91"/>
        <v>전성환</v>
      </c>
      <c r="C240" s="128" t="str">
        <f t="shared" si="92"/>
        <v>B</v>
      </c>
      <c r="D240" s="129">
        <f t="shared" si="93"/>
        <v>0.93079999999999996</v>
      </c>
      <c r="E240" s="130">
        <f t="shared" si="94"/>
        <v>3021</v>
      </c>
      <c r="F240" s="131" t="str">
        <f t="shared" si="95"/>
        <v>79</v>
      </c>
      <c r="G240" s="132" t="str">
        <f t="shared" si="96"/>
        <v>70바3190</v>
      </c>
      <c r="H240" s="133">
        <f t="shared" si="97"/>
        <v>1</v>
      </c>
      <c r="I240" s="134">
        <f t="shared" si="98"/>
        <v>2382.0500000000002</v>
      </c>
      <c r="J240" s="135">
        <f t="shared" si="99"/>
        <v>3.7201298043739117E-2</v>
      </c>
      <c r="K240" s="135">
        <f t="shared" si="100"/>
        <v>0.35262445221325178</v>
      </c>
      <c r="L240" s="135">
        <f t="shared" si="101"/>
        <v>0.1116685208119057</v>
      </c>
      <c r="M240" s="136">
        <f t="shared" si="102"/>
        <v>9.2040000000000006</v>
      </c>
      <c r="N240" s="137">
        <f t="shared" si="103"/>
        <v>0.29386452845238342</v>
      </c>
      <c r="O240" s="137">
        <f t="shared" si="104"/>
        <v>15.784723242585168</v>
      </c>
      <c r="P240" s="272">
        <f t="shared" si="105"/>
        <v>22</v>
      </c>
      <c r="Q240" s="273">
        <f t="shared" si="106"/>
        <v>7</v>
      </c>
      <c r="R240" s="273">
        <f t="shared" si="107"/>
        <v>376</v>
      </c>
      <c r="T240">
        <v>514</v>
      </c>
      <c r="U240">
        <v>3021</v>
      </c>
      <c r="V240" t="s">
        <v>1737</v>
      </c>
      <c r="W240">
        <v>2382.0500000000002</v>
      </c>
      <c r="X240">
        <v>1023.788</v>
      </c>
      <c r="Y240">
        <v>2.327</v>
      </c>
      <c r="Z240">
        <v>9.2040000000000006</v>
      </c>
      <c r="AA240">
        <v>140.25690700000001</v>
      </c>
      <c r="AB240">
        <v>5.2177389999999999</v>
      </c>
      <c r="AC240">
        <v>49.458015000000003</v>
      </c>
      <c r="AD240" s="1">
        <v>266</v>
      </c>
      <c r="AE240">
        <v>7</v>
      </c>
      <c r="AF240">
        <v>376</v>
      </c>
      <c r="AG240">
        <v>87</v>
      </c>
      <c r="AH240">
        <v>16.983477000000001</v>
      </c>
      <c r="AI240">
        <v>857</v>
      </c>
      <c r="AJ240">
        <v>11.2</v>
      </c>
      <c r="AK240">
        <v>22</v>
      </c>
      <c r="AL240">
        <v>3915</v>
      </c>
      <c r="AM240" t="s">
        <v>1738</v>
      </c>
      <c r="AN240" t="s">
        <v>1739</v>
      </c>
      <c r="AO240">
        <v>2382.0500000000002</v>
      </c>
      <c r="AR240" t="s">
        <v>160</v>
      </c>
      <c r="AS240" t="s">
        <v>239</v>
      </c>
      <c r="AT240" t="s">
        <v>1002</v>
      </c>
      <c r="AU240" t="s">
        <v>709</v>
      </c>
      <c r="AV240" t="s">
        <v>49</v>
      </c>
      <c r="AW240">
        <v>1</v>
      </c>
      <c r="BB240">
        <v>0.93079999999999996</v>
      </c>
      <c r="BC240" t="s">
        <v>71</v>
      </c>
      <c r="BF240" t="s">
        <v>160</v>
      </c>
      <c r="BG240" t="s">
        <v>239</v>
      </c>
      <c r="BH240" t="s">
        <v>1737</v>
      </c>
      <c r="BI240">
        <v>3021</v>
      </c>
      <c r="BJ240">
        <v>1</v>
      </c>
      <c r="BK240" t="s">
        <v>1002</v>
      </c>
      <c r="BL240" t="s">
        <v>757</v>
      </c>
      <c r="BM240">
        <v>0.93079999999999996</v>
      </c>
      <c r="BN240" t="s">
        <v>71</v>
      </c>
      <c r="BO240" t="s">
        <v>758</v>
      </c>
      <c r="BP240">
        <v>2382.0500000000002</v>
      </c>
      <c r="BQ240" t="s">
        <v>71</v>
      </c>
    </row>
    <row r="241" spans="1:69" ht="16.5">
      <c r="A241" s="126" t="str">
        <f t="shared" si="90"/>
        <v>삼환교통</v>
      </c>
      <c r="B241" s="127" t="str">
        <f t="shared" si="91"/>
        <v>정관호</v>
      </c>
      <c r="C241" s="128" t="str">
        <f t="shared" si="92"/>
        <v>S</v>
      </c>
      <c r="D241" s="129">
        <f t="shared" si="93"/>
        <v>1.0638000000000001</v>
      </c>
      <c r="E241" s="130">
        <f t="shared" si="94"/>
        <v>9619</v>
      </c>
      <c r="F241" s="131" t="str">
        <f t="shared" si="95"/>
        <v>급행99</v>
      </c>
      <c r="G241" s="132" t="str">
        <f t="shared" si="96"/>
        <v>70바3124</v>
      </c>
      <c r="H241" s="133">
        <f t="shared" si="97"/>
        <v>1</v>
      </c>
      <c r="I241" s="134">
        <f t="shared" si="98"/>
        <v>2886.2179999999998</v>
      </c>
      <c r="J241" s="135">
        <f t="shared" si="99"/>
        <v>3.4321766227032841E-2</v>
      </c>
      <c r="K241" s="135">
        <f t="shared" si="100"/>
        <v>0.26710053875050016</v>
      </c>
      <c r="L241" s="135">
        <f t="shared" si="101"/>
        <v>0.24322487074780907</v>
      </c>
      <c r="M241" s="136">
        <f t="shared" si="102"/>
        <v>8.7249999999999996</v>
      </c>
      <c r="N241" s="137">
        <f t="shared" si="103"/>
        <v>3.4647417485442887E-2</v>
      </c>
      <c r="O241" s="137">
        <f t="shared" si="104"/>
        <v>4.1230426807677034</v>
      </c>
      <c r="P241" s="272">
        <f t="shared" si="105"/>
        <v>2</v>
      </c>
      <c r="Q241" s="273">
        <f t="shared" si="106"/>
        <v>1</v>
      </c>
      <c r="R241" s="273">
        <f t="shared" si="107"/>
        <v>119</v>
      </c>
      <c r="T241">
        <v>514</v>
      </c>
      <c r="U241">
        <v>9619</v>
      </c>
      <c r="V241" t="s">
        <v>1740</v>
      </c>
      <c r="W241">
        <v>2886.2179999999998</v>
      </c>
      <c r="X241">
        <v>935.55100000000004</v>
      </c>
      <c r="Y241">
        <v>3.085</v>
      </c>
      <c r="Z241">
        <v>8.7249999999999996</v>
      </c>
      <c r="AA241">
        <v>152.031599</v>
      </c>
      <c r="AB241">
        <v>5.2179929999999999</v>
      </c>
      <c r="AC241">
        <v>40.607722000000003</v>
      </c>
      <c r="AD241" s="1">
        <v>702</v>
      </c>
      <c r="AE241">
        <v>1</v>
      </c>
      <c r="AF241">
        <v>119</v>
      </c>
      <c r="AG241">
        <v>68</v>
      </c>
      <c r="AH241">
        <v>18.984328999999999</v>
      </c>
      <c r="AI241">
        <v>59.7</v>
      </c>
      <c r="AJ241">
        <v>0</v>
      </c>
      <c r="AK241">
        <v>2</v>
      </c>
      <c r="AL241">
        <v>934</v>
      </c>
      <c r="AM241" t="s">
        <v>1741</v>
      </c>
      <c r="AN241" t="s">
        <v>1742</v>
      </c>
      <c r="AO241">
        <v>2886.2179999999998</v>
      </c>
      <c r="AR241" t="s">
        <v>160</v>
      </c>
      <c r="AS241" t="s">
        <v>240</v>
      </c>
      <c r="AT241" t="s">
        <v>1015</v>
      </c>
      <c r="AU241" t="s">
        <v>709</v>
      </c>
      <c r="AV241" t="s">
        <v>49</v>
      </c>
      <c r="AW241">
        <v>1</v>
      </c>
      <c r="BB241">
        <v>1.0638000000000001</v>
      </c>
      <c r="BC241" t="s">
        <v>74</v>
      </c>
      <c r="BF241" t="s">
        <v>160</v>
      </c>
      <c r="BG241" t="s">
        <v>240</v>
      </c>
      <c r="BH241" t="s">
        <v>1740</v>
      </c>
      <c r="BI241">
        <v>9619</v>
      </c>
      <c r="BJ241">
        <v>1</v>
      </c>
      <c r="BK241" t="s">
        <v>1015</v>
      </c>
      <c r="BL241" t="s">
        <v>757</v>
      </c>
      <c r="BM241">
        <v>1.0638000000000001</v>
      </c>
      <c r="BN241" t="s">
        <v>74</v>
      </c>
      <c r="BO241" t="s">
        <v>759</v>
      </c>
      <c r="BP241">
        <v>2886.2179999999998</v>
      </c>
      <c r="BQ241" t="s">
        <v>74</v>
      </c>
    </row>
    <row r="242" spans="1:69" ht="16.5">
      <c r="A242" s="126" t="str">
        <f t="shared" si="90"/>
        <v>삼환교통</v>
      </c>
      <c r="B242" s="127" t="str">
        <f t="shared" si="91"/>
        <v>정기수</v>
      </c>
      <c r="C242" s="128" t="str">
        <f t="shared" si="92"/>
        <v>B</v>
      </c>
      <c r="D242" s="129">
        <f t="shared" si="93"/>
        <v>0.91549999999999998</v>
      </c>
      <c r="E242" s="130">
        <f t="shared" si="94"/>
        <v>7049</v>
      </c>
      <c r="F242" s="131" t="str">
        <f t="shared" si="95"/>
        <v>58</v>
      </c>
      <c r="G242" s="132" t="str">
        <f t="shared" si="96"/>
        <v>72아1197</v>
      </c>
      <c r="H242" s="133">
        <f t="shared" si="97"/>
        <v>1</v>
      </c>
      <c r="I242" s="134">
        <f t="shared" si="98"/>
        <v>2187.4580000000001</v>
      </c>
      <c r="J242" s="135">
        <f t="shared" si="99"/>
        <v>3.4275725510575818E-2</v>
      </c>
      <c r="K242" s="135">
        <f t="shared" si="100"/>
        <v>0.34911053109541118</v>
      </c>
      <c r="L242" s="135">
        <f t="shared" si="101"/>
        <v>0.18788932176069209</v>
      </c>
      <c r="M242" s="136">
        <f t="shared" si="102"/>
        <v>8.8650000000000002</v>
      </c>
      <c r="N242" s="137">
        <f t="shared" si="103"/>
        <v>0</v>
      </c>
      <c r="O242" s="137">
        <f t="shared" si="104"/>
        <v>4.2972253638698437</v>
      </c>
      <c r="P242" s="272">
        <f t="shared" si="105"/>
        <v>5</v>
      </c>
      <c r="Q242" s="273">
        <f t="shared" si="106"/>
        <v>0</v>
      </c>
      <c r="R242" s="273">
        <f t="shared" si="107"/>
        <v>94</v>
      </c>
      <c r="T242">
        <v>514</v>
      </c>
      <c r="U242">
        <v>7049</v>
      </c>
      <c r="V242" t="s">
        <v>1743</v>
      </c>
      <c r="W242">
        <v>2187.4580000000001</v>
      </c>
      <c r="X242">
        <v>823.89499999999998</v>
      </c>
      <c r="Y242">
        <v>2.6549999999999998</v>
      </c>
      <c r="Z242">
        <v>8.8650000000000002</v>
      </c>
      <c r="AA242">
        <v>144.16468</v>
      </c>
      <c r="AB242">
        <v>4.9413489999999998</v>
      </c>
      <c r="AC242">
        <v>50.329408000000001</v>
      </c>
      <c r="AD242" s="1">
        <v>411</v>
      </c>
      <c r="AE242">
        <v>0</v>
      </c>
      <c r="AF242">
        <v>94</v>
      </c>
      <c r="AG242">
        <v>70</v>
      </c>
      <c r="AH242">
        <v>15.173328</v>
      </c>
      <c r="AI242">
        <v>1000.2</v>
      </c>
      <c r="AJ242">
        <v>0</v>
      </c>
      <c r="AK242">
        <v>5</v>
      </c>
      <c r="AL242">
        <v>6250</v>
      </c>
      <c r="AM242" t="s">
        <v>1744</v>
      </c>
      <c r="AN242" t="s">
        <v>1745</v>
      </c>
      <c r="AO242">
        <v>2149.2820000000002</v>
      </c>
      <c r="AR242" t="s">
        <v>160</v>
      </c>
      <c r="AS242" t="s">
        <v>237</v>
      </c>
      <c r="AT242" t="s">
        <v>920</v>
      </c>
      <c r="AU242" t="s">
        <v>776</v>
      </c>
      <c r="AV242" t="s">
        <v>49</v>
      </c>
      <c r="AW242">
        <v>1</v>
      </c>
      <c r="BB242">
        <v>0.91549999999999998</v>
      </c>
      <c r="BC242" t="s">
        <v>71</v>
      </c>
      <c r="BF242" t="s">
        <v>160</v>
      </c>
      <c r="BG242" t="s">
        <v>237</v>
      </c>
      <c r="BH242" t="s">
        <v>1743</v>
      </c>
      <c r="BI242">
        <v>7049</v>
      </c>
      <c r="BJ242">
        <v>1</v>
      </c>
      <c r="BK242" t="s">
        <v>920</v>
      </c>
      <c r="BL242" t="s">
        <v>757</v>
      </c>
      <c r="BM242">
        <v>0.91549999999999998</v>
      </c>
      <c r="BN242" t="s">
        <v>71</v>
      </c>
      <c r="BO242" t="s">
        <v>758</v>
      </c>
      <c r="BP242">
        <v>2187.4580000000001</v>
      </c>
      <c r="BQ242" t="s">
        <v>71</v>
      </c>
    </row>
    <row r="243" spans="1:69" ht="16.5">
      <c r="A243" s="126" t="str">
        <f t="shared" si="90"/>
        <v>삼환교통</v>
      </c>
      <c r="B243" s="127" t="str">
        <f t="shared" si="91"/>
        <v>정담수</v>
      </c>
      <c r="C243" s="128" t="str">
        <f t="shared" si="92"/>
        <v>A</v>
      </c>
      <c r="D243" s="129">
        <f t="shared" si="93"/>
        <v>0.98970000000000002</v>
      </c>
      <c r="E243" s="130">
        <f t="shared" si="94"/>
        <v>1008</v>
      </c>
      <c r="F243" s="131" t="str">
        <f t="shared" si="95"/>
        <v>79</v>
      </c>
      <c r="G243" s="132" t="str">
        <f t="shared" si="96"/>
        <v>70바3196</v>
      </c>
      <c r="H243" s="133">
        <f t="shared" si="97"/>
        <v>10</v>
      </c>
      <c r="I243" s="134">
        <f t="shared" si="98"/>
        <v>2524.3180000000002</v>
      </c>
      <c r="J243" s="135">
        <f t="shared" si="99"/>
        <v>3.4692645014597859E-2</v>
      </c>
      <c r="K243" s="135">
        <f t="shared" si="100"/>
        <v>0.34951021484724049</v>
      </c>
      <c r="L243" s="135">
        <f t="shared" si="101"/>
        <v>0.17668138483344806</v>
      </c>
      <c r="M243" s="136">
        <f t="shared" si="102"/>
        <v>9.5530000000000008</v>
      </c>
      <c r="N243" s="137">
        <f t="shared" si="103"/>
        <v>0.19807330138278931</v>
      </c>
      <c r="O243" s="137">
        <f t="shared" si="104"/>
        <v>14.498965661220177</v>
      </c>
      <c r="P243" s="272">
        <f t="shared" si="105"/>
        <v>11</v>
      </c>
      <c r="Q243" s="273">
        <f t="shared" si="106"/>
        <v>5</v>
      </c>
      <c r="R243" s="273">
        <f t="shared" si="107"/>
        <v>366</v>
      </c>
      <c r="T243">
        <v>514</v>
      </c>
      <c r="U243">
        <v>1008</v>
      </c>
      <c r="V243" t="s">
        <v>1746</v>
      </c>
      <c r="W243">
        <v>2524.3180000000002</v>
      </c>
      <c r="X243">
        <v>1108.6880000000001</v>
      </c>
      <c r="Y243">
        <v>2.2770000000000001</v>
      </c>
      <c r="Z243">
        <v>9.5530000000000008</v>
      </c>
      <c r="AA243">
        <v>149.56547699999999</v>
      </c>
      <c r="AB243">
        <v>5.188822</v>
      </c>
      <c r="AC243">
        <v>52.274661999999999</v>
      </c>
      <c r="AD243" s="1">
        <v>446</v>
      </c>
      <c r="AE243">
        <v>5</v>
      </c>
      <c r="AF243">
        <v>366</v>
      </c>
      <c r="AG243">
        <v>80</v>
      </c>
      <c r="AH243">
        <v>16.877678</v>
      </c>
      <c r="AI243">
        <v>869.3</v>
      </c>
      <c r="AJ243">
        <v>0</v>
      </c>
      <c r="AK243">
        <v>11</v>
      </c>
      <c r="AL243">
        <v>10026</v>
      </c>
      <c r="AM243" t="s">
        <v>1747</v>
      </c>
      <c r="AN243" t="s">
        <v>1748</v>
      </c>
      <c r="AO243">
        <v>643.82100000000003</v>
      </c>
      <c r="AR243" t="s">
        <v>160</v>
      </c>
      <c r="AS243" t="s">
        <v>239</v>
      </c>
      <c r="AT243" t="s">
        <v>1006</v>
      </c>
      <c r="AU243" t="s">
        <v>709</v>
      </c>
      <c r="AV243" t="s">
        <v>49</v>
      </c>
      <c r="AW243">
        <v>10</v>
      </c>
      <c r="BB243">
        <v>0.98970000000000002</v>
      </c>
      <c r="BC243" t="s">
        <v>69</v>
      </c>
      <c r="BF243" t="s">
        <v>160</v>
      </c>
      <c r="BG243" t="s">
        <v>239</v>
      </c>
      <c r="BH243" t="s">
        <v>1746</v>
      </c>
      <c r="BI243">
        <v>1008</v>
      </c>
      <c r="BJ243">
        <v>10</v>
      </c>
      <c r="BK243" t="s">
        <v>1006</v>
      </c>
      <c r="BL243" t="s">
        <v>1008</v>
      </c>
      <c r="BM243">
        <v>0.98970000000000002</v>
      </c>
      <c r="BN243" t="s">
        <v>69</v>
      </c>
      <c r="BO243" t="s">
        <v>761</v>
      </c>
      <c r="BP243">
        <v>2524.3180000000002</v>
      </c>
      <c r="BQ243" t="s">
        <v>69</v>
      </c>
    </row>
    <row r="244" spans="1:69" ht="16.5">
      <c r="A244" s="126" t="str">
        <f t="shared" si="90"/>
        <v>삼환교통</v>
      </c>
      <c r="B244" s="127" t="str">
        <f t="shared" si="91"/>
        <v>정병현</v>
      </c>
      <c r="C244" s="128" t="str">
        <f t="shared" si="92"/>
        <v>S</v>
      </c>
      <c r="D244" s="129">
        <f t="shared" si="93"/>
        <v>1.0014000000000001</v>
      </c>
      <c r="E244" s="130">
        <f t="shared" si="94"/>
        <v>4283</v>
      </c>
      <c r="F244" s="131" t="str">
        <f t="shared" si="95"/>
        <v>14</v>
      </c>
      <c r="G244" s="132" t="str">
        <f t="shared" si="96"/>
        <v>70바3154</v>
      </c>
      <c r="H244" s="133">
        <f t="shared" si="97"/>
        <v>10</v>
      </c>
      <c r="I244" s="134">
        <f t="shared" si="98"/>
        <v>2217.2489999999998</v>
      </c>
      <c r="J244" s="135">
        <f t="shared" si="99"/>
        <v>2.9502368232912569E-2</v>
      </c>
      <c r="K244" s="135">
        <f t="shared" si="100"/>
        <v>0.31836237239373893</v>
      </c>
      <c r="L244" s="135">
        <f t="shared" si="101"/>
        <v>0.2742136764973172</v>
      </c>
      <c r="M244" s="136">
        <f t="shared" si="102"/>
        <v>9.4280000000000008</v>
      </c>
      <c r="N244" s="137">
        <f t="shared" si="103"/>
        <v>0.22550466817213585</v>
      </c>
      <c r="O244" s="137">
        <f t="shared" si="104"/>
        <v>8.5691773905411619</v>
      </c>
      <c r="P244" s="272">
        <f t="shared" si="105"/>
        <v>4</v>
      </c>
      <c r="Q244" s="273">
        <f t="shared" si="106"/>
        <v>5</v>
      </c>
      <c r="R244" s="273">
        <f t="shared" si="107"/>
        <v>190</v>
      </c>
      <c r="T244">
        <v>514</v>
      </c>
      <c r="U244">
        <v>4283</v>
      </c>
      <c r="V244" t="s">
        <v>1749</v>
      </c>
      <c r="W244">
        <v>2217.2489999999998</v>
      </c>
      <c r="X244">
        <v>1139.0340000000001</v>
      </c>
      <c r="Y244">
        <v>1.9470000000000001</v>
      </c>
      <c r="Z244">
        <v>9.4280000000000008</v>
      </c>
      <c r="AA244">
        <v>144.788546</v>
      </c>
      <c r="AB244">
        <v>4.2716050000000001</v>
      </c>
      <c r="AC244">
        <v>46.095224999999999</v>
      </c>
      <c r="AD244" s="1">
        <v>608</v>
      </c>
      <c r="AE244">
        <v>5</v>
      </c>
      <c r="AF244">
        <v>190</v>
      </c>
      <c r="AG244">
        <v>78</v>
      </c>
      <c r="AH244">
        <v>15.313704</v>
      </c>
      <c r="AI244">
        <v>140</v>
      </c>
      <c r="AJ244">
        <v>0</v>
      </c>
      <c r="AK244">
        <v>4</v>
      </c>
      <c r="AL244">
        <v>2235</v>
      </c>
      <c r="AM244" t="s">
        <v>1750</v>
      </c>
      <c r="AN244" t="s">
        <v>1751</v>
      </c>
      <c r="AO244">
        <v>284.73899999999998</v>
      </c>
      <c r="AR244" t="s">
        <v>160</v>
      </c>
      <c r="AS244" t="s">
        <v>234</v>
      </c>
      <c r="AT244" t="s">
        <v>800</v>
      </c>
      <c r="AU244" t="s">
        <v>709</v>
      </c>
      <c r="AV244" t="s">
        <v>49</v>
      </c>
      <c r="AW244">
        <v>10</v>
      </c>
      <c r="BB244">
        <v>1.0014000000000001</v>
      </c>
      <c r="BC244" t="s">
        <v>74</v>
      </c>
      <c r="BF244" t="s">
        <v>160</v>
      </c>
      <c r="BG244" t="s">
        <v>234</v>
      </c>
      <c r="BH244" t="s">
        <v>1749</v>
      </c>
      <c r="BI244">
        <v>4283</v>
      </c>
      <c r="BJ244">
        <v>10</v>
      </c>
      <c r="BK244" t="s">
        <v>800</v>
      </c>
      <c r="BL244" t="s">
        <v>855</v>
      </c>
      <c r="BM244">
        <v>1.0014000000000001</v>
      </c>
      <c r="BN244" t="s">
        <v>74</v>
      </c>
      <c r="BO244" t="s">
        <v>759</v>
      </c>
      <c r="BP244">
        <v>2217.2489999999998</v>
      </c>
      <c r="BQ244" t="s">
        <v>74</v>
      </c>
    </row>
    <row r="245" spans="1:69" ht="16.5">
      <c r="A245" s="126" t="str">
        <f t="shared" si="90"/>
        <v>삼환교통</v>
      </c>
      <c r="B245" s="127" t="str">
        <f t="shared" si="91"/>
        <v>정수일</v>
      </c>
      <c r="C245" s="128" t="str">
        <f t="shared" si="92"/>
        <v>C</v>
      </c>
      <c r="D245" s="129">
        <f t="shared" si="93"/>
        <v>0.88390000000000002</v>
      </c>
      <c r="E245" s="130">
        <f t="shared" si="94"/>
        <v>4158</v>
      </c>
      <c r="F245" s="131" t="str">
        <f t="shared" si="95"/>
        <v>79</v>
      </c>
      <c r="G245" s="132" t="str">
        <f t="shared" si="96"/>
        <v>70바3194</v>
      </c>
      <c r="H245" s="133">
        <f t="shared" si="97"/>
        <v>1</v>
      </c>
      <c r="I245" s="134">
        <f t="shared" si="98"/>
        <v>2426.4450000000002</v>
      </c>
      <c r="J245" s="135">
        <f t="shared" si="99"/>
        <v>2.2652375105658484E-2</v>
      </c>
      <c r="K245" s="135">
        <f t="shared" si="100"/>
        <v>0.372926611968248</v>
      </c>
      <c r="L245" s="135">
        <f t="shared" si="101"/>
        <v>0.18257162227044091</v>
      </c>
      <c r="M245" s="136">
        <f t="shared" si="102"/>
        <v>11.093</v>
      </c>
      <c r="N245" s="137">
        <f t="shared" si="103"/>
        <v>4.1212555817255282E-2</v>
      </c>
      <c r="O245" s="137">
        <f t="shared" si="104"/>
        <v>8.8194869448926312</v>
      </c>
      <c r="P245" s="272">
        <f t="shared" si="105"/>
        <v>24</v>
      </c>
      <c r="Q245" s="273">
        <f t="shared" si="106"/>
        <v>1</v>
      </c>
      <c r="R245" s="273">
        <f t="shared" si="107"/>
        <v>214</v>
      </c>
      <c r="T245">
        <v>514</v>
      </c>
      <c r="U245">
        <v>4158</v>
      </c>
      <c r="V245" t="s">
        <v>1752</v>
      </c>
      <c r="W245">
        <v>2426.4450000000002</v>
      </c>
      <c r="X245">
        <v>1193.903</v>
      </c>
      <c r="Y245">
        <v>2.032</v>
      </c>
      <c r="Z245">
        <v>11.093</v>
      </c>
      <c r="AA245">
        <v>147.517732</v>
      </c>
      <c r="AB245">
        <v>3.3416269999999999</v>
      </c>
      <c r="AC245">
        <v>55.013288000000003</v>
      </c>
      <c r="AD245" s="1">
        <v>443</v>
      </c>
      <c r="AE245">
        <v>1</v>
      </c>
      <c r="AF245">
        <v>214</v>
      </c>
      <c r="AG245">
        <v>77</v>
      </c>
      <c r="AH245">
        <v>16.448497</v>
      </c>
      <c r="AI245">
        <v>1194.3</v>
      </c>
      <c r="AJ245">
        <v>0</v>
      </c>
      <c r="AK245">
        <v>24</v>
      </c>
      <c r="AL245">
        <v>3685</v>
      </c>
      <c r="AM245" t="s">
        <v>1753</v>
      </c>
      <c r="AN245" t="s">
        <v>1754</v>
      </c>
      <c r="AO245">
        <v>2425.7950000000001</v>
      </c>
      <c r="AR245" t="s">
        <v>160</v>
      </c>
      <c r="AS245" t="s">
        <v>239</v>
      </c>
      <c r="AT245" t="s">
        <v>1004</v>
      </c>
      <c r="AU245" t="s">
        <v>709</v>
      </c>
      <c r="AV245" t="s">
        <v>49</v>
      </c>
      <c r="AW245">
        <v>1</v>
      </c>
      <c r="BB245">
        <v>0.88390000000000002</v>
      </c>
      <c r="BC245" t="s">
        <v>72</v>
      </c>
      <c r="BF245" t="s">
        <v>160</v>
      </c>
      <c r="BG245" t="s">
        <v>239</v>
      </c>
      <c r="BH245" t="s">
        <v>1752</v>
      </c>
      <c r="BI245">
        <v>4158</v>
      </c>
      <c r="BJ245">
        <v>1</v>
      </c>
      <c r="BK245" t="s">
        <v>1004</v>
      </c>
      <c r="BL245" t="s">
        <v>757</v>
      </c>
      <c r="BM245">
        <v>0.88390000000000002</v>
      </c>
      <c r="BN245" t="s">
        <v>72</v>
      </c>
      <c r="BO245" t="s">
        <v>760</v>
      </c>
      <c r="BP245">
        <v>2426.4450000000002</v>
      </c>
      <c r="BQ245" t="s">
        <v>72</v>
      </c>
    </row>
    <row r="246" spans="1:69" ht="16.5">
      <c r="A246" s="126" t="str">
        <f t="shared" si="90"/>
        <v>삼환교통</v>
      </c>
      <c r="B246" s="127" t="str">
        <f t="shared" si="91"/>
        <v>정승용</v>
      </c>
      <c r="C246" s="128" t="str">
        <f t="shared" si="92"/>
        <v>B</v>
      </c>
      <c r="D246" s="129">
        <f t="shared" si="93"/>
        <v>0.92720000000000002</v>
      </c>
      <c r="E246" s="130">
        <f t="shared" si="94"/>
        <v>9889</v>
      </c>
      <c r="F246" s="131" t="str">
        <f t="shared" si="95"/>
        <v>58</v>
      </c>
      <c r="G246" s="132" t="str">
        <f t="shared" si="96"/>
        <v>72아1214</v>
      </c>
      <c r="H246" s="133">
        <f t="shared" si="97"/>
        <v>4</v>
      </c>
      <c r="I246" s="134">
        <f t="shared" si="98"/>
        <v>1529.1659999999999</v>
      </c>
      <c r="J246" s="135">
        <f t="shared" si="99"/>
        <v>3.2806378199828359E-2</v>
      </c>
      <c r="K246" s="135">
        <f t="shared" si="100"/>
        <v>0.35645409583732429</v>
      </c>
      <c r="L246" s="135">
        <f t="shared" si="101"/>
        <v>0.20272488402174782</v>
      </c>
      <c r="M246" s="136">
        <f t="shared" si="102"/>
        <v>7.5439999999999996</v>
      </c>
      <c r="N246" s="137">
        <f t="shared" si="103"/>
        <v>0.13079024775596632</v>
      </c>
      <c r="O246" s="137">
        <f t="shared" si="104"/>
        <v>7.0626733788221818</v>
      </c>
      <c r="P246" s="272">
        <f t="shared" si="105"/>
        <v>2</v>
      </c>
      <c r="Q246" s="273">
        <f t="shared" si="106"/>
        <v>2</v>
      </c>
      <c r="R246" s="273">
        <f t="shared" si="107"/>
        <v>108</v>
      </c>
      <c r="T246">
        <v>514</v>
      </c>
      <c r="U246">
        <v>9889</v>
      </c>
      <c r="V246" t="s">
        <v>1755</v>
      </c>
      <c r="W246">
        <v>1529.1659999999999</v>
      </c>
      <c r="X246">
        <v>601.88199999999995</v>
      </c>
      <c r="Y246">
        <v>2.5409999999999999</v>
      </c>
      <c r="Z246">
        <v>7.5439999999999996</v>
      </c>
      <c r="AA246">
        <v>106.98191</v>
      </c>
      <c r="AB246">
        <v>3.5096889999999998</v>
      </c>
      <c r="AC246">
        <v>38.134140000000002</v>
      </c>
      <c r="AD246" s="1">
        <v>310</v>
      </c>
      <c r="AE246">
        <v>2</v>
      </c>
      <c r="AF246">
        <v>108</v>
      </c>
      <c r="AG246">
        <v>70</v>
      </c>
      <c r="AH246">
        <v>14.293687</v>
      </c>
      <c r="AI246">
        <v>372.7</v>
      </c>
      <c r="AJ246">
        <v>0</v>
      </c>
      <c r="AK246">
        <v>2</v>
      </c>
      <c r="AL246">
        <v>1471</v>
      </c>
      <c r="AM246" t="s">
        <v>1756</v>
      </c>
      <c r="AN246" t="s">
        <v>1757</v>
      </c>
      <c r="AO246">
        <v>1052.443</v>
      </c>
      <c r="AR246" t="s">
        <v>160</v>
      </c>
      <c r="AS246" t="s">
        <v>237</v>
      </c>
      <c r="AT246" t="s">
        <v>934</v>
      </c>
      <c r="AU246" t="s">
        <v>776</v>
      </c>
      <c r="AV246" t="s">
        <v>49</v>
      </c>
      <c r="AW246">
        <v>4</v>
      </c>
      <c r="BB246">
        <v>0.92720000000000002</v>
      </c>
      <c r="BC246" t="s">
        <v>71</v>
      </c>
      <c r="BF246" t="s">
        <v>160</v>
      </c>
      <c r="BG246" t="s">
        <v>237</v>
      </c>
      <c r="BH246" t="s">
        <v>1755</v>
      </c>
      <c r="BI246">
        <v>9889</v>
      </c>
      <c r="BJ246">
        <v>4</v>
      </c>
      <c r="BK246" t="s">
        <v>934</v>
      </c>
      <c r="BL246" t="s">
        <v>1035</v>
      </c>
      <c r="BM246">
        <v>0.92720000000000002</v>
      </c>
      <c r="BN246" t="s">
        <v>71</v>
      </c>
      <c r="BO246" t="s">
        <v>758</v>
      </c>
      <c r="BP246">
        <v>1529.1659999999999</v>
      </c>
      <c r="BQ246" t="s">
        <v>71</v>
      </c>
    </row>
    <row r="247" spans="1:69" ht="16.5">
      <c r="A247" s="126" t="str">
        <f t="shared" si="90"/>
        <v>삼환교통</v>
      </c>
      <c r="B247" s="127" t="str">
        <f t="shared" si="91"/>
        <v>정승원</v>
      </c>
      <c r="C247" s="128" t="str">
        <f t="shared" si="92"/>
        <v>A</v>
      </c>
      <c r="D247" s="129">
        <f t="shared" si="93"/>
        <v>0.96430000000000005</v>
      </c>
      <c r="E247" s="130">
        <f t="shared" si="94"/>
        <v>6302</v>
      </c>
      <c r="F247" s="131" t="str">
        <f t="shared" si="95"/>
        <v>58</v>
      </c>
      <c r="G247" s="132" t="str">
        <f t="shared" si="96"/>
        <v>72아1202</v>
      </c>
      <c r="H247" s="133">
        <f t="shared" si="97"/>
        <v>14</v>
      </c>
      <c r="I247" s="134">
        <f t="shared" si="98"/>
        <v>2538.6759999999999</v>
      </c>
      <c r="J247" s="135">
        <f t="shared" si="99"/>
        <v>2.7911581581897292E-2</v>
      </c>
      <c r="K247" s="135">
        <f t="shared" si="100"/>
        <v>0.34748293938715286</v>
      </c>
      <c r="L247" s="135">
        <f t="shared" si="101"/>
        <v>0.30448942677206547</v>
      </c>
      <c r="M247" s="136">
        <f t="shared" si="102"/>
        <v>9.1110000000000007</v>
      </c>
      <c r="N247" s="137">
        <f t="shared" si="103"/>
        <v>0.11817183445228931</v>
      </c>
      <c r="O247" s="137">
        <f t="shared" si="104"/>
        <v>7.1297006786214547</v>
      </c>
      <c r="P247" s="272">
        <f t="shared" si="105"/>
        <v>13</v>
      </c>
      <c r="Q247" s="273">
        <f t="shared" si="106"/>
        <v>3</v>
      </c>
      <c r="R247" s="273">
        <f t="shared" si="107"/>
        <v>181</v>
      </c>
      <c r="T247">
        <v>514</v>
      </c>
      <c r="U247">
        <v>6302</v>
      </c>
      <c r="V247" t="s">
        <v>1758</v>
      </c>
      <c r="W247">
        <v>2538.6759999999999</v>
      </c>
      <c r="X247">
        <v>909.06100000000004</v>
      </c>
      <c r="Y247">
        <v>2.7930000000000001</v>
      </c>
      <c r="Z247">
        <v>9.1110000000000007</v>
      </c>
      <c r="AA247">
        <v>160.27633499999999</v>
      </c>
      <c r="AB247">
        <v>4.4735659999999999</v>
      </c>
      <c r="AC247">
        <v>55.693292</v>
      </c>
      <c r="AD247" s="1">
        <v>773</v>
      </c>
      <c r="AE247">
        <v>3</v>
      </c>
      <c r="AF247">
        <v>181</v>
      </c>
      <c r="AG247">
        <v>80</v>
      </c>
      <c r="AH247">
        <v>15.839368</v>
      </c>
      <c r="AI247">
        <v>383.4</v>
      </c>
      <c r="AJ247">
        <v>0</v>
      </c>
      <c r="AK247">
        <v>13</v>
      </c>
      <c r="AL247">
        <v>2414</v>
      </c>
      <c r="AM247" t="s">
        <v>1759</v>
      </c>
      <c r="AN247" t="s">
        <v>1760</v>
      </c>
      <c r="AO247">
        <v>355.24400000000003</v>
      </c>
      <c r="AR247" t="s">
        <v>160</v>
      </c>
      <c r="AS247" t="s">
        <v>237</v>
      </c>
      <c r="AT247" t="s">
        <v>930</v>
      </c>
      <c r="AU247" t="s">
        <v>776</v>
      </c>
      <c r="AV247" t="s">
        <v>49</v>
      </c>
      <c r="AW247">
        <v>14</v>
      </c>
      <c r="BB247">
        <v>0.96430000000000005</v>
      </c>
      <c r="BC247" t="s">
        <v>69</v>
      </c>
      <c r="BF247" t="s">
        <v>160</v>
      </c>
      <c r="BG247" t="s">
        <v>237</v>
      </c>
      <c r="BH247" t="s">
        <v>1758</v>
      </c>
      <c r="BI247">
        <v>6302</v>
      </c>
      <c r="BJ247">
        <v>14</v>
      </c>
      <c r="BK247" t="s">
        <v>930</v>
      </c>
      <c r="BL247" t="s">
        <v>903</v>
      </c>
      <c r="BM247">
        <v>0.96430000000000005</v>
      </c>
      <c r="BN247" t="s">
        <v>69</v>
      </c>
      <c r="BO247" t="s">
        <v>761</v>
      </c>
      <c r="BP247">
        <v>2538.6759999999999</v>
      </c>
      <c r="BQ247" t="s">
        <v>69</v>
      </c>
    </row>
    <row r="248" spans="1:69" ht="16.5">
      <c r="A248" s="126" t="str">
        <f t="shared" si="90"/>
        <v>삼환교통</v>
      </c>
      <c r="B248" s="127" t="str">
        <f t="shared" si="91"/>
        <v>정승택</v>
      </c>
      <c r="C248" s="128" t="str">
        <f t="shared" si="92"/>
        <v>A</v>
      </c>
      <c r="D248" s="129">
        <f t="shared" si="93"/>
        <v>0.99270000000000003</v>
      </c>
      <c r="E248" s="130">
        <f t="shared" si="94"/>
        <v>4140</v>
      </c>
      <c r="F248" s="131" t="str">
        <f t="shared" si="95"/>
        <v>4</v>
      </c>
      <c r="G248" s="132" t="str">
        <f t="shared" si="96"/>
        <v>72아1212</v>
      </c>
      <c r="H248" s="133">
        <f t="shared" si="97"/>
        <v>3</v>
      </c>
      <c r="I248" s="134">
        <f t="shared" si="98"/>
        <v>2177.0079999999998</v>
      </c>
      <c r="J248" s="135">
        <f t="shared" si="99"/>
        <v>4.9544608662682406E-2</v>
      </c>
      <c r="K248" s="135">
        <f t="shared" si="100"/>
        <v>0.30901883694662113</v>
      </c>
      <c r="L248" s="135">
        <f t="shared" si="101"/>
        <v>0.25309966706599152</v>
      </c>
      <c r="M248" s="136">
        <f t="shared" si="102"/>
        <v>7.1879999999999997</v>
      </c>
      <c r="N248" s="137">
        <f t="shared" si="103"/>
        <v>0.36747683058583158</v>
      </c>
      <c r="O248" s="137">
        <f t="shared" si="104"/>
        <v>3.9044413249744605</v>
      </c>
      <c r="P248" s="272">
        <f t="shared" si="105"/>
        <v>7</v>
      </c>
      <c r="Q248" s="273">
        <f t="shared" si="106"/>
        <v>8</v>
      </c>
      <c r="R248" s="273">
        <f t="shared" si="107"/>
        <v>85</v>
      </c>
      <c r="T248">
        <v>514</v>
      </c>
      <c r="U248">
        <v>4140</v>
      </c>
      <c r="V248" t="s">
        <v>1761</v>
      </c>
      <c r="W248">
        <v>2177.0079999999998</v>
      </c>
      <c r="X248">
        <v>763.78</v>
      </c>
      <c r="Y248">
        <v>2.85</v>
      </c>
      <c r="Z248">
        <v>7.1879999999999997</v>
      </c>
      <c r="AA248">
        <v>140.265514</v>
      </c>
      <c r="AB248">
        <v>6.9493999999999998</v>
      </c>
      <c r="AC248">
        <v>43.344686000000003</v>
      </c>
      <c r="AD248" s="1">
        <v>551</v>
      </c>
      <c r="AE248">
        <v>8</v>
      </c>
      <c r="AF248">
        <v>85</v>
      </c>
      <c r="AG248">
        <v>69</v>
      </c>
      <c r="AH248">
        <v>15.520621</v>
      </c>
      <c r="AI248">
        <v>10.8</v>
      </c>
      <c r="AJ248">
        <v>0</v>
      </c>
      <c r="AK248">
        <v>7</v>
      </c>
      <c r="AL248">
        <v>1706</v>
      </c>
      <c r="AM248" t="s">
        <v>1762</v>
      </c>
      <c r="AN248" t="s">
        <v>1763</v>
      </c>
      <c r="AO248">
        <v>1793.845</v>
      </c>
      <c r="AR248" t="s">
        <v>160</v>
      </c>
      <c r="AS248" t="s">
        <v>236</v>
      </c>
      <c r="AT248" t="s">
        <v>873</v>
      </c>
      <c r="AU248" t="s">
        <v>776</v>
      </c>
      <c r="AV248" t="s">
        <v>49</v>
      </c>
      <c r="AW248">
        <v>3</v>
      </c>
      <c r="BB248">
        <v>0.99270000000000003</v>
      </c>
      <c r="BC248" t="s">
        <v>69</v>
      </c>
      <c r="BF248" t="s">
        <v>160</v>
      </c>
      <c r="BG248" t="s">
        <v>236</v>
      </c>
      <c r="BH248" t="s">
        <v>1761</v>
      </c>
      <c r="BI248">
        <v>4140</v>
      </c>
      <c r="BJ248">
        <v>3</v>
      </c>
      <c r="BK248" t="s">
        <v>873</v>
      </c>
      <c r="BL248" t="s">
        <v>1029</v>
      </c>
      <c r="BM248">
        <v>0.99270000000000003</v>
      </c>
      <c r="BN248" t="s">
        <v>69</v>
      </c>
      <c r="BO248" t="s">
        <v>761</v>
      </c>
      <c r="BP248">
        <v>2177.0079999999998</v>
      </c>
      <c r="BQ248" t="s">
        <v>69</v>
      </c>
    </row>
    <row r="249" spans="1:69" ht="16.5">
      <c r="A249" s="126" t="str">
        <f t="shared" si="90"/>
        <v>삼환교통</v>
      </c>
      <c r="B249" s="127" t="str">
        <f t="shared" si="91"/>
        <v>정신영</v>
      </c>
      <c r="C249" s="128" t="str">
        <f t="shared" si="92"/>
        <v>A</v>
      </c>
      <c r="D249" s="129">
        <f t="shared" si="93"/>
        <v>0.96860000000000002</v>
      </c>
      <c r="E249" s="130">
        <f t="shared" si="94"/>
        <v>4830</v>
      </c>
      <c r="F249" s="131" t="str">
        <f t="shared" si="95"/>
        <v>예비</v>
      </c>
      <c r="G249" s="132" t="str">
        <f t="shared" si="96"/>
        <v>72아1236</v>
      </c>
      <c r="H249" s="133">
        <f t="shared" si="97"/>
        <v>15</v>
      </c>
      <c r="I249" s="134">
        <f t="shared" si="98"/>
        <v>2544.2820000000002</v>
      </c>
      <c r="J249" s="135">
        <f t="shared" si="99"/>
        <v>5.5379425422738444E-2</v>
      </c>
      <c r="K249" s="135">
        <f t="shared" si="100"/>
        <v>0.33277209045494915</v>
      </c>
      <c r="L249" s="135">
        <f t="shared" si="101"/>
        <v>0.25783305466925444</v>
      </c>
      <c r="M249" s="136">
        <f t="shared" si="102"/>
        <v>8.1170000000000009</v>
      </c>
      <c r="N249" s="137">
        <f t="shared" si="103"/>
        <v>0.23582291585602538</v>
      </c>
      <c r="O249" s="137">
        <f t="shared" si="104"/>
        <v>5.4239270646885833</v>
      </c>
      <c r="P249" s="272">
        <f t="shared" si="105"/>
        <v>18</v>
      </c>
      <c r="Q249" s="273">
        <f t="shared" si="106"/>
        <v>6</v>
      </c>
      <c r="R249" s="273">
        <f t="shared" si="107"/>
        <v>138</v>
      </c>
      <c r="T249">
        <v>514</v>
      </c>
      <c r="U249">
        <v>4830</v>
      </c>
      <c r="V249" t="s">
        <v>1764</v>
      </c>
      <c r="W249">
        <v>2544.2820000000002</v>
      </c>
      <c r="X249">
        <v>908.77499999999998</v>
      </c>
      <c r="Y249">
        <v>2.8</v>
      </c>
      <c r="Z249">
        <v>8.1170000000000009</v>
      </c>
      <c r="AA249">
        <v>166.50189</v>
      </c>
      <c r="AB249">
        <v>9.2207790000000003</v>
      </c>
      <c r="AC249">
        <v>55.407181999999999</v>
      </c>
      <c r="AD249" s="1">
        <v>656</v>
      </c>
      <c r="AE249">
        <v>6</v>
      </c>
      <c r="AF249">
        <v>138</v>
      </c>
      <c r="AG249">
        <v>70</v>
      </c>
      <c r="AH249">
        <v>15.280799</v>
      </c>
      <c r="AI249">
        <v>626.6</v>
      </c>
      <c r="AJ249">
        <v>0</v>
      </c>
      <c r="AK249">
        <v>18</v>
      </c>
      <c r="AL249">
        <v>7660</v>
      </c>
      <c r="AM249" t="s">
        <v>1765</v>
      </c>
      <c r="AN249" t="s">
        <v>1766</v>
      </c>
      <c r="AO249">
        <v>279.21499999999997</v>
      </c>
      <c r="AR249" t="s">
        <v>160</v>
      </c>
      <c r="AS249" t="s">
        <v>99</v>
      </c>
      <c r="AT249" t="s">
        <v>1035</v>
      </c>
      <c r="AU249" t="s">
        <v>776</v>
      </c>
      <c r="AV249" t="s">
        <v>49</v>
      </c>
      <c r="AW249">
        <v>15</v>
      </c>
      <c r="BB249">
        <v>0.96860000000000002</v>
      </c>
      <c r="BC249" t="s">
        <v>69</v>
      </c>
      <c r="BF249" t="s">
        <v>160</v>
      </c>
      <c r="BG249" t="s">
        <v>99</v>
      </c>
      <c r="BH249" t="s">
        <v>1764</v>
      </c>
      <c r="BI249">
        <v>4830</v>
      </c>
      <c r="BJ249">
        <v>15</v>
      </c>
      <c r="BK249" t="s">
        <v>1035</v>
      </c>
      <c r="BL249" t="s">
        <v>934</v>
      </c>
      <c r="BM249">
        <v>0.96860000000000002</v>
      </c>
      <c r="BN249" t="s">
        <v>69</v>
      </c>
      <c r="BO249" t="s">
        <v>761</v>
      </c>
      <c r="BP249">
        <v>2544.2820000000002</v>
      </c>
      <c r="BQ249" t="s">
        <v>69</v>
      </c>
    </row>
    <row r="250" spans="1:69" ht="16.5">
      <c r="A250" s="126" t="str">
        <f t="shared" si="90"/>
        <v>삼환교통</v>
      </c>
      <c r="B250" s="127" t="str">
        <f t="shared" si="91"/>
        <v>정영철</v>
      </c>
      <c r="C250" s="128" t="str">
        <f t="shared" si="92"/>
        <v>B</v>
      </c>
      <c r="D250" s="129">
        <f t="shared" si="93"/>
        <v>0.9123</v>
      </c>
      <c r="E250" s="130">
        <f t="shared" si="94"/>
        <v>1944</v>
      </c>
      <c r="F250" s="131" t="str">
        <f t="shared" si="95"/>
        <v>급행99</v>
      </c>
      <c r="G250" s="132" t="str">
        <f t="shared" si="96"/>
        <v>70바3147</v>
      </c>
      <c r="H250" s="133">
        <f t="shared" si="97"/>
        <v>1</v>
      </c>
      <c r="I250" s="134">
        <f t="shared" si="98"/>
        <v>2812.4160000000002</v>
      </c>
      <c r="J250" s="135">
        <f t="shared" si="99"/>
        <v>4.9395329378974444E-2</v>
      </c>
      <c r="K250" s="135">
        <f t="shared" si="100"/>
        <v>0.35740829898072968</v>
      </c>
      <c r="L250" s="135">
        <f t="shared" si="101"/>
        <v>0.18809450664482066</v>
      </c>
      <c r="M250" s="136">
        <f t="shared" si="102"/>
        <v>12.500999999999999</v>
      </c>
      <c r="N250" s="137">
        <f t="shared" si="103"/>
        <v>3.5556617513198614E-2</v>
      </c>
      <c r="O250" s="137">
        <f t="shared" si="104"/>
        <v>7.8224558529036949</v>
      </c>
      <c r="P250" s="272">
        <f t="shared" si="105"/>
        <v>37</v>
      </c>
      <c r="Q250" s="273">
        <f t="shared" si="106"/>
        <v>1</v>
      </c>
      <c r="R250" s="273">
        <f t="shared" si="107"/>
        <v>220</v>
      </c>
      <c r="T250">
        <v>514</v>
      </c>
      <c r="U250">
        <v>1944</v>
      </c>
      <c r="V250" t="s">
        <v>1767</v>
      </c>
      <c r="W250">
        <v>2812.4160000000002</v>
      </c>
      <c r="X250">
        <v>1027.6759999999999</v>
      </c>
      <c r="Y250">
        <v>2.7370000000000001</v>
      </c>
      <c r="Z250">
        <v>12.500999999999999</v>
      </c>
      <c r="AA250">
        <v>159.83189300000001</v>
      </c>
      <c r="AB250">
        <v>7.8949490000000004</v>
      </c>
      <c r="AC250">
        <v>57.125245</v>
      </c>
      <c r="AD250" s="1">
        <v>529</v>
      </c>
      <c r="AE250">
        <v>1</v>
      </c>
      <c r="AF250">
        <v>220</v>
      </c>
      <c r="AG250">
        <v>70</v>
      </c>
      <c r="AH250">
        <v>17.596087000000001</v>
      </c>
      <c r="AI250">
        <v>387.4</v>
      </c>
      <c r="AJ250">
        <v>0</v>
      </c>
      <c r="AK250">
        <v>37</v>
      </c>
      <c r="AL250">
        <v>12048</v>
      </c>
      <c r="AM250" t="s">
        <v>1768</v>
      </c>
      <c r="AN250" t="s">
        <v>1769</v>
      </c>
      <c r="AO250">
        <v>2812.4160000000002</v>
      </c>
      <c r="AR250" t="s">
        <v>160</v>
      </c>
      <c r="AS250" t="s">
        <v>240</v>
      </c>
      <c r="AT250" t="s">
        <v>1021</v>
      </c>
      <c r="AU250" t="s">
        <v>709</v>
      </c>
      <c r="AV250" t="s">
        <v>49</v>
      </c>
      <c r="AW250">
        <v>1</v>
      </c>
      <c r="BB250">
        <v>0.9123</v>
      </c>
      <c r="BC250" t="s">
        <v>71</v>
      </c>
      <c r="BF250" t="s">
        <v>160</v>
      </c>
      <c r="BG250" t="s">
        <v>240</v>
      </c>
      <c r="BH250" t="s">
        <v>1767</v>
      </c>
      <c r="BI250">
        <v>1944</v>
      </c>
      <c r="BJ250">
        <v>1</v>
      </c>
      <c r="BK250" t="s">
        <v>1021</v>
      </c>
      <c r="BL250" t="s">
        <v>757</v>
      </c>
      <c r="BM250">
        <v>0.9123</v>
      </c>
      <c r="BN250" t="s">
        <v>71</v>
      </c>
      <c r="BO250" t="s">
        <v>758</v>
      </c>
      <c r="BP250">
        <v>2812.4160000000002</v>
      </c>
      <c r="BQ250" t="s">
        <v>71</v>
      </c>
    </row>
    <row r="251" spans="1:69" ht="16.5">
      <c r="A251" s="126" t="str">
        <f t="shared" si="90"/>
        <v>삼환교통</v>
      </c>
      <c r="B251" s="127" t="str">
        <f t="shared" si="91"/>
        <v>정운경</v>
      </c>
      <c r="C251" s="128" t="str">
        <f t="shared" si="92"/>
        <v>S</v>
      </c>
      <c r="D251" s="129">
        <f t="shared" si="93"/>
        <v>1.0483</v>
      </c>
      <c r="E251" s="130">
        <f t="shared" si="94"/>
        <v>3992</v>
      </c>
      <c r="F251" s="131" t="str">
        <f t="shared" si="95"/>
        <v>79</v>
      </c>
      <c r="G251" s="132" t="str">
        <f t="shared" si="96"/>
        <v>70바3128</v>
      </c>
      <c r="H251" s="133">
        <f t="shared" si="97"/>
        <v>1</v>
      </c>
      <c r="I251" s="134">
        <f t="shared" si="98"/>
        <v>2543.4659999999999</v>
      </c>
      <c r="J251" s="135">
        <f t="shared" si="99"/>
        <v>2.4373150969220225E-2</v>
      </c>
      <c r="K251" s="135">
        <f t="shared" si="100"/>
        <v>0.31742812134268927</v>
      </c>
      <c r="L251" s="135">
        <f t="shared" si="101"/>
        <v>0.26342007323864364</v>
      </c>
      <c r="M251" s="136">
        <f t="shared" si="102"/>
        <v>6.7910000000000004</v>
      </c>
      <c r="N251" s="137">
        <f t="shared" si="103"/>
        <v>0.15726571536635442</v>
      </c>
      <c r="O251" s="137">
        <f t="shared" si="104"/>
        <v>4.285490743733158</v>
      </c>
      <c r="P251" s="272">
        <f t="shared" si="105"/>
        <v>3</v>
      </c>
      <c r="Q251" s="273">
        <f t="shared" si="106"/>
        <v>4</v>
      </c>
      <c r="R251" s="273">
        <f t="shared" si="107"/>
        <v>109</v>
      </c>
      <c r="T251">
        <v>514</v>
      </c>
      <c r="U251">
        <v>3992</v>
      </c>
      <c r="V251" t="s">
        <v>1770</v>
      </c>
      <c r="W251">
        <v>2543.4659999999999</v>
      </c>
      <c r="X251">
        <v>1010.846</v>
      </c>
      <c r="Y251">
        <v>2.516</v>
      </c>
      <c r="Z251">
        <v>6.7910000000000004</v>
      </c>
      <c r="AA251">
        <v>143.677976</v>
      </c>
      <c r="AB251">
        <v>3.5018850000000001</v>
      </c>
      <c r="AC251">
        <v>45.607430000000001</v>
      </c>
      <c r="AD251" s="1">
        <v>670</v>
      </c>
      <c r="AE251">
        <v>4</v>
      </c>
      <c r="AF251">
        <v>109</v>
      </c>
      <c r="AG251">
        <v>73</v>
      </c>
      <c r="AH251">
        <v>17.702546000000002</v>
      </c>
      <c r="AI251">
        <v>239</v>
      </c>
      <c r="AJ251">
        <v>0</v>
      </c>
      <c r="AK251">
        <v>3</v>
      </c>
      <c r="AL251">
        <v>1554</v>
      </c>
      <c r="AM251" t="s">
        <v>1771</v>
      </c>
      <c r="AN251" t="s">
        <v>1772</v>
      </c>
      <c r="AO251">
        <v>2543.4659999999999</v>
      </c>
      <c r="AR251" t="s">
        <v>160</v>
      </c>
      <c r="AS251" t="s">
        <v>239</v>
      </c>
      <c r="AT251" t="s">
        <v>986</v>
      </c>
      <c r="AU251" t="s">
        <v>709</v>
      </c>
      <c r="AV251" t="s">
        <v>49</v>
      </c>
      <c r="AW251">
        <v>1</v>
      </c>
      <c r="BB251">
        <v>1.0483</v>
      </c>
      <c r="BC251" t="s">
        <v>74</v>
      </c>
      <c r="BF251" t="s">
        <v>160</v>
      </c>
      <c r="BG251" t="s">
        <v>239</v>
      </c>
      <c r="BH251" t="s">
        <v>1770</v>
      </c>
      <c r="BI251">
        <v>3992</v>
      </c>
      <c r="BJ251">
        <v>1</v>
      </c>
      <c r="BK251" t="s">
        <v>986</v>
      </c>
      <c r="BL251" t="s">
        <v>757</v>
      </c>
      <c r="BM251">
        <v>1.0483</v>
      </c>
      <c r="BN251" t="s">
        <v>74</v>
      </c>
      <c r="BO251" t="s">
        <v>759</v>
      </c>
      <c r="BP251">
        <v>2543.4659999999999</v>
      </c>
      <c r="BQ251" t="s">
        <v>74</v>
      </c>
    </row>
    <row r="252" spans="1:69" ht="16.5">
      <c r="A252" s="126" t="str">
        <f t="shared" si="90"/>
        <v>삼환교통</v>
      </c>
      <c r="B252" s="127" t="str">
        <f t="shared" si="91"/>
        <v>정인수</v>
      </c>
      <c r="C252" s="128" t="str">
        <f t="shared" si="92"/>
        <v>C</v>
      </c>
      <c r="D252" s="129">
        <f t="shared" si="93"/>
        <v>0.88639999999999997</v>
      </c>
      <c r="E252" s="130">
        <f t="shared" si="94"/>
        <v>1461</v>
      </c>
      <c r="F252" s="131" t="str">
        <f t="shared" si="95"/>
        <v>79</v>
      </c>
      <c r="G252" s="132" t="str">
        <f t="shared" si="96"/>
        <v>70바3102</v>
      </c>
      <c r="H252" s="133">
        <f t="shared" si="97"/>
        <v>2</v>
      </c>
      <c r="I252" s="134">
        <f t="shared" si="98"/>
        <v>2320.6550000000002</v>
      </c>
      <c r="J252" s="135">
        <f t="shared" si="99"/>
        <v>3.8553258465458186E-2</v>
      </c>
      <c r="K252" s="135">
        <f t="shared" si="100"/>
        <v>0.31937888405516773</v>
      </c>
      <c r="L252" s="135">
        <f t="shared" si="101"/>
        <v>0.22709105834344182</v>
      </c>
      <c r="M252" s="136">
        <f t="shared" si="102"/>
        <v>11.097</v>
      </c>
      <c r="N252" s="137">
        <f t="shared" si="103"/>
        <v>4.3091282418110402E-2</v>
      </c>
      <c r="O252" s="137">
        <f t="shared" si="104"/>
        <v>3.6627590055393839</v>
      </c>
      <c r="P252" s="272">
        <f t="shared" si="105"/>
        <v>14</v>
      </c>
      <c r="Q252" s="273">
        <f t="shared" si="106"/>
        <v>1</v>
      </c>
      <c r="R252" s="273">
        <f t="shared" si="107"/>
        <v>85</v>
      </c>
      <c r="T252">
        <v>514</v>
      </c>
      <c r="U252">
        <v>1461</v>
      </c>
      <c r="V252" t="s">
        <v>1773</v>
      </c>
      <c r="W252">
        <v>2320.6550000000002</v>
      </c>
      <c r="X252">
        <v>1243.5930000000001</v>
      </c>
      <c r="Y252">
        <v>1.8660000000000001</v>
      </c>
      <c r="Z252">
        <v>11.097</v>
      </c>
      <c r="AA252">
        <v>145.216623</v>
      </c>
      <c r="AB252">
        <v>5.5985740000000002</v>
      </c>
      <c r="AC252">
        <v>46.379123</v>
      </c>
      <c r="AD252" s="1">
        <v>527</v>
      </c>
      <c r="AE252">
        <v>1</v>
      </c>
      <c r="AF252">
        <v>85</v>
      </c>
      <c r="AG252">
        <v>75</v>
      </c>
      <c r="AH252">
        <v>15.980642</v>
      </c>
      <c r="AI252">
        <v>537.6</v>
      </c>
      <c r="AJ252">
        <v>0</v>
      </c>
      <c r="AK252">
        <v>14</v>
      </c>
      <c r="AL252">
        <v>7460</v>
      </c>
      <c r="AM252" t="s">
        <v>1774</v>
      </c>
      <c r="AN252" t="s">
        <v>1775</v>
      </c>
      <c r="AO252">
        <v>2204.1</v>
      </c>
      <c r="AR252" t="s">
        <v>160</v>
      </c>
      <c r="AS252" t="s">
        <v>239</v>
      </c>
      <c r="AT252" t="s">
        <v>979</v>
      </c>
      <c r="AU252" t="s">
        <v>788</v>
      </c>
      <c r="AV252" t="s">
        <v>49</v>
      </c>
      <c r="AW252">
        <v>2</v>
      </c>
      <c r="BB252">
        <v>0.88639999999999997</v>
      </c>
      <c r="BC252" t="s">
        <v>72</v>
      </c>
      <c r="BF252" t="s">
        <v>160</v>
      </c>
      <c r="BG252" t="s">
        <v>239</v>
      </c>
      <c r="BH252" t="s">
        <v>1773</v>
      </c>
      <c r="BI252">
        <v>1461</v>
      </c>
      <c r="BJ252">
        <v>2</v>
      </c>
      <c r="BK252" t="s">
        <v>979</v>
      </c>
      <c r="BL252" t="s">
        <v>1004</v>
      </c>
      <c r="BM252">
        <v>0.88639999999999997</v>
      </c>
      <c r="BN252" t="s">
        <v>72</v>
      </c>
      <c r="BO252" t="s">
        <v>760</v>
      </c>
      <c r="BP252">
        <v>2320.6550000000002</v>
      </c>
      <c r="BQ252" t="s">
        <v>72</v>
      </c>
    </row>
    <row r="253" spans="1:69" ht="16.5">
      <c r="A253" s="126" t="str">
        <f t="shared" si="90"/>
        <v>삼환교통</v>
      </c>
      <c r="B253" s="127" t="str">
        <f t="shared" si="91"/>
        <v>정철우</v>
      </c>
      <c r="C253" s="128" t="str">
        <f t="shared" si="92"/>
        <v>B</v>
      </c>
      <c r="D253" s="129">
        <f t="shared" si="93"/>
        <v>0.92879999999999996</v>
      </c>
      <c r="E253" s="130">
        <f t="shared" si="94"/>
        <v>934</v>
      </c>
      <c r="F253" s="131" t="str">
        <f t="shared" si="95"/>
        <v>4</v>
      </c>
      <c r="G253" s="132" t="str">
        <f t="shared" si="96"/>
        <v>72아1237</v>
      </c>
      <c r="H253" s="133">
        <f t="shared" si="97"/>
        <v>2</v>
      </c>
      <c r="I253" s="134">
        <f t="shared" si="98"/>
        <v>2278.4789999999998</v>
      </c>
      <c r="J253" s="135">
        <f t="shared" si="99"/>
        <v>2.4296575253791971E-2</v>
      </c>
      <c r="K253" s="135">
        <f t="shared" si="100"/>
        <v>0.30167077636513934</v>
      </c>
      <c r="L253" s="135">
        <f t="shared" si="101"/>
        <v>0.26772245871039413</v>
      </c>
      <c r="M253" s="136">
        <f t="shared" si="102"/>
        <v>8.2129999999999992</v>
      </c>
      <c r="N253" s="137">
        <f t="shared" si="103"/>
        <v>0.39500034891697489</v>
      </c>
      <c r="O253" s="137">
        <f t="shared" si="104"/>
        <v>1.931112816927433</v>
      </c>
      <c r="P253" s="272">
        <f t="shared" si="105"/>
        <v>1</v>
      </c>
      <c r="Q253" s="273">
        <f t="shared" si="106"/>
        <v>9</v>
      </c>
      <c r="R253" s="273">
        <f t="shared" si="107"/>
        <v>44</v>
      </c>
      <c r="T253">
        <v>514</v>
      </c>
      <c r="U253">
        <v>934</v>
      </c>
      <c r="V253" t="s">
        <v>1776</v>
      </c>
      <c r="W253">
        <v>2278.4789999999998</v>
      </c>
      <c r="X253">
        <v>846.17499999999995</v>
      </c>
      <c r="Y253">
        <v>2.6930000000000001</v>
      </c>
      <c r="Z253">
        <v>8.2129999999999992</v>
      </c>
      <c r="AA253">
        <v>141.136064</v>
      </c>
      <c r="AB253">
        <v>3.4291230000000001</v>
      </c>
      <c r="AC253">
        <v>42.576625999999997</v>
      </c>
      <c r="AD253" s="1">
        <v>610</v>
      </c>
      <c r="AE253">
        <v>9</v>
      </c>
      <c r="AF253">
        <v>44</v>
      </c>
      <c r="AG253">
        <v>67</v>
      </c>
      <c r="AH253">
        <v>16.143846</v>
      </c>
      <c r="AI253">
        <v>22</v>
      </c>
      <c r="AJ253">
        <v>0</v>
      </c>
      <c r="AK253">
        <v>1</v>
      </c>
      <c r="AL253">
        <v>310</v>
      </c>
      <c r="AM253" t="s">
        <v>1777</v>
      </c>
      <c r="AN253" t="s">
        <v>1778</v>
      </c>
      <c r="AO253">
        <v>2139.1390000000001</v>
      </c>
      <c r="AR253" t="s">
        <v>160</v>
      </c>
      <c r="AS253" t="s">
        <v>236</v>
      </c>
      <c r="AT253" t="s">
        <v>909</v>
      </c>
      <c r="AU253" t="s">
        <v>776</v>
      </c>
      <c r="AV253" t="s">
        <v>49</v>
      </c>
      <c r="AW253">
        <v>2</v>
      </c>
      <c r="BB253">
        <v>0.92879999999999996</v>
      </c>
      <c r="BC253" t="s">
        <v>71</v>
      </c>
      <c r="BF253" t="s">
        <v>160</v>
      </c>
      <c r="BG253" t="s">
        <v>236</v>
      </c>
      <c r="BH253" t="s">
        <v>1776</v>
      </c>
      <c r="BI253">
        <v>934</v>
      </c>
      <c r="BJ253">
        <v>2</v>
      </c>
      <c r="BK253" t="s">
        <v>909</v>
      </c>
      <c r="BL253" t="s">
        <v>905</v>
      </c>
      <c r="BM253">
        <v>0.92879999999999996</v>
      </c>
      <c r="BN253" t="s">
        <v>71</v>
      </c>
      <c r="BO253" t="s">
        <v>758</v>
      </c>
      <c r="BP253">
        <v>2278.4789999999998</v>
      </c>
      <c r="BQ253" t="s">
        <v>71</v>
      </c>
    </row>
    <row r="254" spans="1:69" ht="16.5">
      <c r="A254" s="126" t="str">
        <f t="shared" si="90"/>
        <v>삼환교통</v>
      </c>
      <c r="B254" s="127" t="str">
        <f t="shared" si="91"/>
        <v>정태덕</v>
      </c>
      <c r="C254" s="128" t="str">
        <f t="shared" si="92"/>
        <v>B</v>
      </c>
      <c r="D254" s="129">
        <f t="shared" si="93"/>
        <v>0.94359999999999999</v>
      </c>
      <c r="E254" s="130">
        <f t="shared" si="94"/>
        <v>5108</v>
      </c>
      <c r="F254" s="131" t="str">
        <f t="shared" si="95"/>
        <v>62</v>
      </c>
      <c r="G254" s="132" t="str">
        <f t="shared" si="96"/>
        <v>70바3142</v>
      </c>
      <c r="H254" s="133">
        <f t="shared" si="97"/>
        <v>2</v>
      </c>
      <c r="I254" s="134">
        <f t="shared" si="98"/>
        <v>1137.8689999999999</v>
      </c>
      <c r="J254" s="135">
        <f t="shared" si="99"/>
        <v>1.3546539286111632E-2</v>
      </c>
      <c r="K254" s="135">
        <f t="shared" si="100"/>
        <v>0.35536175397315917</v>
      </c>
      <c r="L254" s="135">
        <f t="shared" si="101"/>
        <v>0.17664599351946492</v>
      </c>
      <c r="M254" s="136">
        <f t="shared" si="102"/>
        <v>7.2430000000000003</v>
      </c>
      <c r="N254" s="137">
        <f t="shared" si="103"/>
        <v>8.7883578865405432E-2</v>
      </c>
      <c r="O254" s="137">
        <f t="shared" si="104"/>
        <v>3.6911103123470279</v>
      </c>
      <c r="P254" s="272">
        <f t="shared" si="105"/>
        <v>4</v>
      </c>
      <c r="Q254" s="273">
        <f t="shared" si="106"/>
        <v>1</v>
      </c>
      <c r="R254" s="273">
        <f t="shared" si="107"/>
        <v>42</v>
      </c>
      <c r="T254">
        <v>514</v>
      </c>
      <c r="U254">
        <v>5108</v>
      </c>
      <c r="V254" t="s">
        <v>1779</v>
      </c>
      <c r="W254">
        <v>1137.8689999999999</v>
      </c>
      <c r="X254">
        <v>469.971</v>
      </c>
      <c r="Y254">
        <v>2.4209999999999998</v>
      </c>
      <c r="Z254">
        <v>7.2430000000000003</v>
      </c>
      <c r="AA254">
        <v>84.255246</v>
      </c>
      <c r="AB254">
        <v>1.141367</v>
      </c>
      <c r="AC254">
        <v>29.941092000000001</v>
      </c>
      <c r="AD254" s="1">
        <v>201</v>
      </c>
      <c r="AE254">
        <v>1</v>
      </c>
      <c r="AF254">
        <v>42</v>
      </c>
      <c r="AG254">
        <v>82</v>
      </c>
      <c r="AH254">
        <v>13.505022</v>
      </c>
      <c r="AI254">
        <v>22.8</v>
      </c>
      <c r="AJ254">
        <v>1.2</v>
      </c>
      <c r="AK254">
        <v>4</v>
      </c>
      <c r="AL254">
        <v>3797</v>
      </c>
      <c r="AM254" t="s">
        <v>1780</v>
      </c>
      <c r="AN254" t="s">
        <v>1781</v>
      </c>
      <c r="AO254">
        <v>1026.1610000000001</v>
      </c>
      <c r="AR254" t="s">
        <v>160</v>
      </c>
      <c r="AS254" t="s">
        <v>238</v>
      </c>
      <c r="AT254" t="s">
        <v>947</v>
      </c>
      <c r="AU254" t="s">
        <v>709</v>
      </c>
      <c r="AV254" t="s">
        <v>49</v>
      </c>
      <c r="AW254">
        <v>2</v>
      </c>
      <c r="BB254">
        <v>0.94359999999999999</v>
      </c>
      <c r="BC254" t="s">
        <v>71</v>
      </c>
      <c r="BF254" t="s">
        <v>160</v>
      </c>
      <c r="BG254" t="s">
        <v>238</v>
      </c>
      <c r="BH254" t="s">
        <v>1779</v>
      </c>
      <c r="BI254">
        <v>5108</v>
      </c>
      <c r="BJ254">
        <v>2</v>
      </c>
      <c r="BK254" t="s">
        <v>947</v>
      </c>
      <c r="BL254" t="s">
        <v>975</v>
      </c>
      <c r="BM254">
        <v>0.94359999999999999</v>
      </c>
      <c r="BN254" t="s">
        <v>71</v>
      </c>
      <c r="BO254" t="s">
        <v>758</v>
      </c>
      <c r="BP254">
        <v>1137.8689999999999</v>
      </c>
      <c r="BQ254" t="s">
        <v>71</v>
      </c>
    </row>
    <row r="255" spans="1:69" ht="16.5">
      <c r="A255" s="126" t="str">
        <f t="shared" si="90"/>
        <v>삼환교통</v>
      </c>
      <c r="B255" s="127" t="str">
        <f t="shared" si="91"/>
        <v>정태원</v>
      </c>
      <c r="C255" s="128" t="str">
        <f t="shared" si="92"/>
        <v>C</v>
      </c>
      <c r="D255" s="129">
        <f t="shared" si="93"/>
        <v>0.85</v>
      </c>
      <c r="E255" s="130">
        <f t="shared" si="94"/>
        <v>3694</v>
      </c>
      <c r="F255" s="131" t="str">
        <f t="shared" si="95"/>
        <v>14</v>
      </c>
      <c r="G255" s="132" t="str">
        <f t="shared" si="96"/>
        <v>70바3178</v>
      </c>
      <c r="H255" s="133">
        <f t="shared" si="97"/>
        <v>1</v>
      </c>
      <c r="I255" s="134">
        <f t="shared" si="98"/>
        <v>1944.454</v>
      </c>
      <c r="J255" s="135">
        <f t="shared" si="99"/>
        <v>3.6802544003605518E-2</v>
      </c>
      <c r="K255" s="135">
        <f t="shared" si="100"/>
        <v>0.36895779593917577</v>
      </c>
      <c r="L255" s="135">
        <f t="shared" si="101"/>
        <v>0.11982798255962857</v>
      </c>
      <c r="M255" s="136">
        <f t="shared" si="102"/>
        <v>10.134</v>
      </c>
      <c r="N255" s="137">
        <f t="shared" si="103"/>
        <v>0.20571327478047824</v>
      </c>
      <c r="O255" s="137">
        <f t="shared" si="104"/>
        <v>28.337003601010874</v>
      </c>
      <c r="P255" s="272">
        <f t="shared" si="105"/>
        <v>40</v>
      </c>
      <c r="Q255" s="273">
        <f t="shared" si="106"/>
        <v>4</v>
      </c>
      <c r="R255" s="273">
        <f t="shared" si="107"/>
        <v>551</v>
      </c>
      <c r="T255">
        <v>514</v>
      </c>
      <c r="U255">
        <v>3694</v>
      </c>
      <c r="V255" t="s">
        <v>1782</v>
      </c>
      <c r="W255">
        <v>1944.454</v>
      </c>
      <c r="X255">
        <v>1089.539</v>
      </c>
      <c r="Y255">
        <v>1.7849999999999999</v>
      </c>
      <c r="Z255">
        <v>10.134</v>
      </c>
      <c r="AA255">
        <v>138.23691099999999</v>
      </c>
      <c r="AB255">
        <v>5.0874699999999997</v>
      </c>
      <c r="AC255">
        <v>51.003585999999999</v>
      </c>
      <c r="AD255" s="1">
        <v>233</v>
      </c>
      <c r="AE255">
        <v>4</v>
      </c>
      <c r="AF255">
        <v>551</v>
      </c>
      <c r="AG255">
        <v>62</v>
      </c>
      <c r="AH255">
        <v>14.066098</v>
      </c>
      <c r="AI255">
        <v>13.2</v>
      </c>
      <c r="AJ255">
        <v>0</v>
      </c>
      <c r="AK255">
        <v>40</v>
      </c>
      <c r="AL255">
        <v>17999</v>
      </c>
      <c r="AM255" t="s">
        <v>1783</v>
      </c>
      <c r="AN255" t="s">
        <v>1784</v>
      </c>
      <c r="AO255">
        <v>1944.454</v>
      </c>
      <c r="AR255" t="s">
        <v>160</v>
      </c>
      <c r="AS255" t="s">
        <v>234</v>
      </c>
      <c r="AT255" t="s">
        <v>808</v>
      </c>
      <c r="AU255" t="s">
        <v>709</v>
      </c>
      <c r="AV255" t="s">
        <v>49</v>
      </c>
      <c r="AW255">
        <v>1</v>
      </c>
      <c r="BB255">
        <v>0.85</v>
      </c>
      <c r="BC255" t="s">
        <v>72</v>
      </c>
      <c r="BF255" t="s">
        <v>160</v>
      </c>
      <c r="BG255" t="s">
        <v>234</v>
      </c>
      <c r="BH255" t="s">
        <v>1782</v>
      </c>
      <c r="BI255">
        <v>3694</v>
      </c>
      <c r="BJ255">
        <v>1</v>
      </c>
      <c r="BK255" t="s">
        <v>808</v>
      </c>
      <c r="BL255" t="s">
        <v>757</v>
      </c>
      <c r="BM255">
        <v>0.85</v>
      </c>
      <c r="BN255" t="s">
        <v>72</v>
      </c>
      <c r="BO255" t="s">
        <v>760</v>
      </c>
      <c r="BP255">
        <v>1944.454</v>
      </c>
      <c r="BQ255" t="s">
        <v>72</v>
      </c>
    </row>
    <row r="256" spans="1:69" ht="16.5">
      <c r="A256" s="126" t="str">
        <f t="shared" si="90"/>
        <v>삼환교통</v>
      </c>
      <c r="B256" s="127" t="str">
        <f t="shared" si="91"/>
        <v>정환길</v>
      </c>
      <c r="C256" s="128" t="str">
        <f t="shared" si="92"/>
        <v>C</v>
      </c>
      <c r="D256" s="129">
        <f t="shared" si="93"/>
        <v>0.88739999999999997</v>
      </c>
      <c r="E256" s="130">
        <f t="shared" si="94"/>
        <v>8755</v>
      </c>
      <c r="F256" s="131" t="str">
        <f t="shared" si="95"/>
        <v>58</v>
      </c>
      <c r="G256" s="132" t="str">
        <f t="shared" si="96"/>
        <v>72아1198</v>
      </c>
      <c r="H256" s="133">
        <f t="shared" si="97"/>
        <v>2</v>
      </c>
      <c r="I256" s="134">
        <f t="shared" si="98"/>
        <v>2291.3429999999998</v>
      </c>
      <c r="J256" s="135">
        <f t="shared" si="99"/>
        <v>2.8924148627093436E-2</v>
      </c>
      <c r="K256" s="135">
        <f t="shared" si="100"/>
        <v>0.3822805311663669</v>
      </c>
      <c r="L256" s="135">
        <f t="shared" si="101"/>
        <v>0.16584160468336692</v>
      </c>
      <c r="M256" s="136">
        <f t="shared" si="102"/>
        <v>9.8940000000000001</v>
      </c>
      <c r="N256" s="137">
        <f t="shared" si="103"/>
        <v>4.3642527548254456E-2</v>
      </c>
      <c r="O256" s="137">
        <f t="shared" si="104"/>
        <v>7.4628722107515113</v>
      </c>
      <c r="P256" s="272">
        <f t="shared" si="105"/>
        <v>7</v>
      </c>
      <c r="Q256" s="273">
        <f t="shared" si="106"/>
        <v>1</v>
      </c>
      <c r="R256" s="273">
        <f t="shared" si="107"/>
        <v>171</v>
      </c>
      <c r="T256">
        <v>514</v>
      </c>
      <c r="U256">
        <v>8755</v>
      </c>
      <c r="V256" t="s">
        <v>1785</v>
      </c>
      <c r="W256">
        <v>2291.3429999999998</v>
      </c>
      <c r="X256">
        <v>890.798</v>
      </c>
      <c r="Y256">
        <v>2.5720000000000001</v>
      </c>
      <c r="Z256">
        <v>9.8940000000000001</v>
      </c>
      <c r="AA256">
        <v>153.407454</v>
      </c>
      <c r="AB256">
        <v>4.4371799999999997</v>
      </c>
      <c r="AC256">
        <v>58.644683000000001</v>
      </c>
      <c r="AD256" s="1">
        <v>380</v>
      </c>
      <c r="AE256">
        <v>1</v>
      </c>
      <c r="AF256">
        <v>171</v>
      </c>
      <c r="AG256">
        <v>71</v>
      </c>
      <c r="AH256">
        <v>14.936321</v>
      </c>
      <c r="AI256">
        <v>263.39999999999998</v>
      </c>
      <c r="AJ256">
        <v>0</v>
      </c>
      <c r="AK256">
        <v>7</v>
      </c>
      <c r="AL256">
        <v>5666</v>
      </c>
      <c r="AM256" t="s">
        <v>1786</v>
      </c>
      <c r="AN256" t="s">
        <v>1787</v>
      </c>
      <c r="AO256">
        <v>2169.4850000000001</v>
      </c>
      <c r="AR256" t="s">
        <v>160</v>
      </c>
      <c r="AS256" t="s">
        <v>237</v>
      </c>
      <c r="AT256" t="s">
        <v>922</v>
      </c>
      <c r="AU256" t="s">
        <v>776</v>
      </c>
      <c r="AV256" t="s">
        <v>49</v>
      </c>
      <c r="AW256">
        <v>2</v>
      </c>
      <c r="BB256">
        <v>0.88739999999999997</v>
      </c>
      <c r="BC256" t="s">
        <v>72</v>
      </c>
      <c r="BF256" t="s">
        <v>160</v>
      </c>
      <c r="BG256" t="s">
        <v>237</v>
      </c>
      <c r="BH256" t="s">
        <v>1785</v>
      </c>
      <c r="BI256">
        <v>8755</v>
      </c>
      <c r="BJ256">
        <v>2</v>
      </c>
      <c r="BK256" t="s">
        <v>922</v>
      </c>
      <c r="BL256" t="s">
        <v>920</v>
      </c>
      <c r="BM256">
        <v>0.88739999999999997</v>
      </c>
      <c r="BN256" t="s">
        <v>72</v>
      </c>
      <c r="BO256" t="s">
        <v>760</v>
      </c>
      <c r="BP256">
        <v>2291.3429999999998</v>
      </c>
      <c r="BQ256" t="s">
        <v>72</v>
      </c>
    </row>
    <row r="257" spans="1:69" ht="16.5">
      <c r="A257" s="126" t="str">
        <f t="shared" si="90"/>
        <v>삼환교통</v>
      </c>
      <c r="B257" s="127" t="str">
        <f t="shared" si="91"/>
        <v>조성만</v>
      </c>
      <c r="C257" s="128" t="str">
        <f t="shared" si="92"/>
        <v>C</v>
      </c>
      <c r="D257" s="129">
        <f t="shared" si="93"/>
        <v>0.87619999999999998</v>
      </c>
      <c r="E257" s="130">
        <f t="shared" si="94"/>
        <v>8504</v>
      </c>
      <c r="F257" s="131" t="str">
        <f t="shared" si="95"/>
        <v>79</v>
      </c>
      <c r="G257" s="132" t="str">
        <f t="shared" si="96"/>
        <v>70바3167</v>
      </c>
      <c r="H257" s="133">
        <f t="shared" si="97"/>
        <v>11</v>
      </c>
      <c r="I257" s="134">
        <f t="shared" si="98"/>
        <v>2179.078</v>
      </c>
      <c r="J257" s="135">
        <f t="shared" si="99"/>
        <v>5.4493488995877234E-2</v>
      </c>
      <c r="K257" s="135">
        <f t="shared" si="100"/>
        <v>0.35090929817536598</v>
      </c>
      <c r="L257" s="135">
        <f t="shared" si="101"/>
        <v>0.19916680357472288</v>
      </c>
      <c r="M257" s="136">
        <f t="shared" si="102"/>
        <v>12.675000000000001</v>
      </c>
      <c r="N257" s="137">
        <f t="shared" si="103"/>
        <v>0.13767290569681306</v>
      </c>
      <c r="O257" s="137">
        <f t="shared" si="104"/>
        <v>37.53881228666436</v>
      </c>
      <c r="P257" s="272">
        <f t="shared" si="105"/>
        <v>4</v>
      </c>
      <c r="Q257" s="273">
        <f t="shared" si="106"/>
        <v>3</v>
      </c>
      <c r="R257" s="273">
        <f t="shared" si="107"/>
        <v>818</v>
      </c>
      <c r="T257">
        <v>514</v>
      </c>
      <c r="U257">
        <v>8504</v>
      </c>
      <c r="V257" t="s">
        <v>1788</v>
      </c>
      <c r="W257">
        <v>2179.078</v>
      </c>
      <c r="X257">
        <v>1122.5129999999999</v>
      </c>
      <c r="Y257">
        <v>1.9410000000000001</v>
      </c>
      <c r="Z257">
        <v>12.675000000000001</v>
      </c>
      <c r="AA257">
        <v>132.17078100000001</v>
      </c>
      <c r="AB257">
        <v>7.2024470000000003</v>
      </c>
      <c r="AC257">
        <v>46.379956</v>
      </c>
      <c r="AD257" s="1">
        <v>434</v>
      </c>
      <c r="AE257">
        <v>3</v>
      </c>
      <c r="AF257">
        <v>818</v>
      </c>
      <c r="AG257">
        <v>80</v>
      </c>
      <c r="AH257">
        <v>16.486836</v>
      </c>
      <c r="AI257">
        <v>499</v>
      </c>
      <c r="AJ257">
        <v>0</v>
      </c>
      <c r="AK257">
        <v>4</v>
      </c>
      <c r="AL257">
        <v>2928</v>
      </c>
      <c r="AM257" t="s">
        <v>1789</v>
      </c>
      <c r="AN257" t="s">
        <v>1790</v>
      </c>
      <c r="AO257">
        <v>504.98099999999999</v>
      </c>
      <c r="AR257" t="s">
        <v>160</v>
      </c>
      <c r="AS257" t="s">
        <v>239</v>
      </c>
      <c r="AT257" t="s">
        <v>994</v>
      </c>
      <c r="AU257" t="s">
        <v>709</v>
      </c>
      <c r="AV257" t="s">
        <v>49</v>
      </c>
      <c r="AW257">
        <v>11</v>
      </c>
      <c r="BB257">
        <v>0.87619999999999998</v>
      </c>
      <c r="BC257" t="s">
        <v>72</v>
      </c>
      <c r="BF257" t="s">
        <v>160</v>
      </c>
      <c r="BG257" t="s">
        <v>239</v>
      </c>
      <c r="BH257" t="s">
        <v>1788</v>
      </c>
      <c r="BI257">
        <v>8504</v>
      </c>
      <c r="BJ257">
        <v>11</v>
      </c>
      <c r="BK257" t="s">
        <v>994</v>
      </c>
      <c r="BL257" t="s">
        <v>988</v>
      </c>
      <c r="BM257">
        <v>0.87619999999999998</v>
      </c>
      <c r="BN257" t="s">
        <v>72</v>
      </c>
      <c r="BO257" t="s">
        <v>760</v>
      </c>
      <c r="BP257">
        <v>2179.078</v>
      </c>
      <c r="BQ257" t="s">
        <v>72</v>
      </c>
    </row>
    <row r="258" spans="1:69" ht="16.5">
      <c r="A258" s="126" t="str">
        <f t="shared" si="90"/>
        <v>삼환교통</v>
      </c>
      <c r="B258" s="127" t="str">
        <f t="shared" si="91"/>
        <v>조원준</v>
      </c>
      <c r="C258" s="128" t="str">
        <f t="shared" si="92"/>
        <v>B</v>
      </c>
      <c r="D258" s="129">
        <f t="shared" si="93"/>
        <v>0.90239999999999998</v>
      </c>
      <c r="E258" s="130">
        <f t="shared" si="94"/>
        <v>1933</v>
      </c>
      <c r="F258" s="131" t="str">
        <f t="shared" si="95"/>
        <v>4</v>
      </c>
      <c r="G258" s="132" t="str">
        <f t="shared" si="96"/>
        <v>72아1229</v>
      </c>
      <c r="H258" s="133">
        <f t="shared" si="97"/>
        <v>1</v>
      </c>
      <c r="I258" s="134">
        <f t="shared" si="98"/>
        <v>2392.6239999999998</v>
      </c>
      <c r="J258" s="135">
        <f t="shared" si="99"/>
        <v>4.7471107669074628E-2</v>
      </c>
      <c r="K258" s="135">
        <f t="shared" si="100"/>
        <v>0.32545171002913753</v>
      </c>
      <c r="L258" s="135">
        <f t="shared" si="101"/>
        <v>0.25160660429720677</v>
      </c>
      <c r="M258" s="136">
        <f t="shared" si="102"/>
        <v>8.7750000000000004</v>
      </c>
      <c r="N258" s="137">
        <f t="shared" si="103"/>
        <v>0.25077070195734896</v>
      </c>
      <c r="O258" s="137">
        <f t="shared" si="104"/>
        <v>18.139080774914905</v>
      </c>
      <c r="P258" s="272">
        <f t="shared" si="105"/>
        <v>19</v>
      </c>
      <c r="Q258" s="273">
        <f t="shared" si="106"/>
        <v>6</v>
      </c>
      <c r="R258" s="273">
        <f t="shared" si="107"/>
        <v>434</v>
      </c>
      <c r="T258">
        <v>514</v>
      </c>
      <c r="U258">
        <v>1933</v>
      </c>
      <c r="V258" t="s">
        <v>1791</v>
      </c>
      <c r="W258">
        <v>2392.6239999999998</v>
      </c>
      <c r="X258">
        <v>914.24800000000005</v>
      </c>
      <c r="Y258">
        <v>2.617</v>
      </c>
      <c r="Z258">
        <v>8.7750000000000004</v>
      </c>
      <c r="AA258">
        <v>155.28662299999999</v>
      </c>
      <c r="AB258">
        <v>7.3716280000000003</v>
      </c>
      <c r="AC258">
        <v>50.538297</v>
      </c>
      <c r="AD258" s="1">
        <v>602</v>
      </c>
      <c r="AE258">
        <v>6</v>
      </c>
      <c r="AF258">
        <v>434</v>
      </c>
      <c r="AG258">
        <v>70</v>
      </c>
      <c r="AH258">
        <v>15.407792000000001</v>
      </c>
      <c r="AI258">
        <v>59.9</v>
      </c>
      <c r="AJ258">
        <v>0</v>
      </c>
      <c r="AK258">
        <v>19</v>
      </c>
      <c r="AL258">
        <v>12680</v>
      </c>
      <c r="AM258" t="s">
        <v>1792</v>
      </c>
      <c r="AN258" t="s">
        <v>1793</v>
      </c>
      <c r="AO258">
        <v>2392.6239999999998</v>
      </c>
      <c r="AR258" t="s">
        <v>160</v>
      </c>
      <c r="AS258" t="s">
        <v>236</v>
      </c>
      <c r="AT258" t="s">
        <v>905</v>
      </c>
      <c r="AU258" t="s">
        <v>776</v>
      </c>
      <c r="AV258" t="s">
        <v>49</v>
      </c>
      <c r="AW258">
        <v>1</v>
      </c>
      <c r="BB258">
        <v>0.90239999999999998</v>
      </c>
      <c r="BC258" t="s">
        <v>71</v>
      </c>
      <c r="BF258" t="s">
        <v>160</v>
      </c>
      <c r="BG258" t="s">
        <v>236</v>
      </c>
      <c r="BH258" t="s">
        <v>1791</v>
      </c>
      <c r="BI258">
        <v>1933</v>
      </c>
      <c r="BJ258">
        <v>1</v>
      </c>
      <c r="BK258" t="s">
        <v>905</v>
      </c>
      <c r="BL258" t="s">
        <v>757</v>
      </c>
      <c r="BM258">
        <v>0.90239999999999998</v>
      </c>
      <c r="BN258" t="s">
        <v>71</v>
      </c>
      <c r="BO258" t="s">
        <v>758</v>
      </c>
      <c r="BP258">
        <v>2392.6239999999998</v>
      </c>
      <c r="BQ258" t="s">
        <v>71</v>
      </c>
    </row>
    <row r="259" spans="1:69" ht="16.5">
      <c r="A259" s="126" t="str">
        <f t="shared" si="90"/>
        <v>삼환교통</v>
      </c>
      <c r="B259" s="127" t="str">
        <f t="shared" si="91"/>
        <v>조인석</v>
      </c>
      <c r="C259" s="128" t="str">
        <f t="shared" si="92"/>
        <v>S</v>
      </c>
      <c r="D259" s="129">
        <f t="shared" si="93"/>
        <v>1.0335000000000001</v>
      </c>
      <c r="E259" s="130">
        <f t="shared" si="94"/>
        <v>8089</v>
      </c>
      <c r="F259" s="131" t="str">
        <f t="shared" si="95"/>
        <v>14</v>
      </c>
      <c r="G259" s="132" t="str">
        <f t="shared" si="96"/>
        <v>70바3152</v>
      </c>
      <c r="H259" s="133">
        <f t="shared" si="97"/>
        <v>3</v>
      </c>
      <c r="I259" s="134">
        <f t="shared" si="98"/>
        <v>2342.047</v>
      </c>
      <c r="J259" s="135">
        <f t="shared" si="99"/>
        <v>1.7192455526831442E-2</v>
      </c>
      <c r="K259" s="135">
        <f t="shared" si="100"/>
        <v>0.28753319155257306</v>
      </c>
      <c r="L259" s="135">
        <f t="shared" si="101"/>
        <v>9.1373059550043184E-2</v>
      </c>
      <c r="M259" s="136">
        <f t="shared" si="102"/>
        <v>7.7880000000000003</v>
      </c>
      <c r="N259" s="137">
        <f t="shared" si="103"/>
        <v>0.51237229654229821</v>
      </c>
      <c r="O259" s="137">
        <f t="shared" si="104"/>
        <v>13.876749698020578</v>
      </c>
      <c r="P259" s="272">
        <f t="shared" si="105"/>
        <v>2</v>
      </c>
      <c r="Q259" s="273">
        <f t="shared" si="106"/>
        <v>12</v>
      </c>
      <c r="R259" s="273">
        <f t="shared" si="107"/>
        <v>325</v>
      </c>
      <c r="T259">
        <v>514</v>
      </c>
      <c r="U259">
        <v>8089</v>
      </c>
      <c r="V259" t="s">
        <v>1794</v>
      </c>
      <c r="W259">
        <v>2342.047</v>
      </c>
      <c r="X259">
        <v>1087.1969999999999</v>
      </c>
      <c r="Y259">
        <v>2.1539999999999999</v>
      </c>
      <c r="Z259">
        <v>7.7880000000000003</v>
      </c>
      <c r="AA259">
        <v>143.22770800000001</v>
      </c>
      <c r="AB259">
        <v>2.4624359999999998</v>
      </c>
      <c r="AC259">
        <v>41.182720000000003</v>
      </c>
      <c r="AD259" s="1">
        <v>214</v>
      </c>
      <c r="AE259">
        <v>12</v>
      </c>
      <c r="AF259">
        <v>325</v>
      </c>
      <c r="AG259">
        <v>78</v>
      </c>
      <c r="AH259">
        <v>16.351911999999999</v>
      </c>
      <c r="AI259">
        <v>81.2</v>
      </c>
      <c r="AJ259">
        <v>0</v>
      </c>
      <c r="AK259">
        <v>2</v>
      </c>
      <c r="AL259">
        <v>1746</v>
      </c>
      <c r="AM259" t="s">
        <v>1795</v>
      </c>
      <c r="AN259" t="s">
        <v>1796</v>
      </c>
      <c r="AO259">
        <v>2091.6390000000001</v>
      </c>
      <c r="AR259" t="s">
        <v>160</v>
      </c>
      <c r="AS259" t="s">
        <v>234</v>
      </c>
      <c r="AT259" t="s">
        <v>798</v>
      </c>
      <c r="AU259" t="s">
        <v>709</v>
      </c>
      <c r="AV259" t="s">
        <v>49</v>
      </c>
      <c r="AW259">
        <v>3</v>
      </c>
      <c r="BB259">
        <v>1.0335000000000001</v>
      </c>
      <c r="BC259" t="s">
        <v>74</v>
      </c>
      <c r="BF259" t="s">
        <v>160</v>
      </c>
      <c r="BG259" t="s">
        <v>234</v>
      </c>
      <c r="BH259" t="s">
        <v>1794</v>
      </c>
      <c r="BI259">
        <v>8089</v>
      </c>
      <c r="BJ259">
        <v>3</v>
      </c>
      <c r="BK259" t="s">
        <v>798</v>
      </c>
      <c r="BL259" t="s">
        <v>794</v>
      </c>
      <c r="BM259">
        <v>1.0335000000000001</v>
      </c>
      <c r="BN259" t="s">
        <v>74</v>
      </c>
      <c r="BO259" t="s">
        <v>759</v>
      </c>
      <c r="BP259">
        <v>2342.047</v>
      </c>
      <c r="BQ259" t="s">
        <v>74</v>
      </c>
    </row>
    <row r="260" spans="1:69" ht="16.5">
      <c r="A260" s="126" t="str">
        <f t="shared" si="90"/>
        <v>삼환교통</v>
      </c>
      <c r="B260" s="127" t="str">
        <f t="shared" si="91"/>
        <v>조창훈</v>
      </c>
      <c r="C260" s="128" t="str">
        <f t="shared" si="92"/>
        <v>A</v>
      </c>
      <c r="D260" s="129">
        <f t="shared" si="93"/>
        <v>0.98699999999999999</v>
      </c>
      <c r="E260" s="130">
        <f t="shared" si="94"/>
        <v>7083</v>
      </c>
      <c r="F260" s="131" t="str">
        <f t="shared" si="95"/>
        <v>23</v>
      </c>
      <c r="G260" s="132" t="str">
        <f t="shared" si="96"/>
        <v>70바3159</v>
      </c>
      <c r="H260" s="133">
        <f t="shared" si="97"/>
        <v>1</v>
      </c>
      <c r="I260" s="134">
        <f t="shared" si="98"/>
        <v>2500.1190000000001</v>
      </c>
      <c r="J260" s="135">
        <f t="shared" si="99"/>
        <v>3.6535734926766254E-2</v>
      </c>
      <c r="K260" s="135">
        <f t="shared" si="100"/>
        <v>0.33820505635069897</v>
      </c>
      <c r="L260" s="135">
        <f t="shared" si="101"/>
        <v>0.119594307310972</v>
      </c>
      <c r="M260" s="136">
        <f t="shared" si="102"/>
        <v>6.7060000000000004</v>
      </c>
      <c r="N260" s="137">
        <f t="shared" si="103"/>
        <v>0.11999428827187825</v>
      </c>
      <c r="O260" s="137">
        <f t="shared" si="104"/>
        <v>1.4799295553531651</v>
      </c>
      <c r="P260" s="272">
        <f t="shared" si="105"/>
        <v>28</v>
      </c>
      <c r="Q260" s="273">
        <f t="shared" si="106"/>
        <v>3</v>
      </c>
      <c r="R260" s="273">
        <f t="shared" si="107"/>
        <v>37</v>
      </c>
      <c r="T260">
        <v>514</v>
      </c>
      <c r="U260">
        <v>7083</v>
      </c>
      <c r="V260" t="s">
        <v>1797</v>
      </c>
      <c r="W260">
        <v>2500.1190000000001</v>
      </c>
      <c r="X260">
        <v>1266.8510000000001</v>
      </c>
      <c r="Y260">
        <v>1.9730000000000001</v>
      </c>
      <c r="Z260">
        <v>6.7060000000000004</v>
      </c>
      <c r="AA260">
        <v>179.41188299999999</v>
      </c>
      <c r="AB260">
        <v>6.554945</v>
      </c>
      <c r="AC260">
        <v>60.678006000000003</v>
      </c>
      <c r="AD260" s="1">
        <v>299</v>
      </c>
      <c r="AE260">
        <v>3</v>
      </c>
      <c r="AF260">
        <v>37</v>
      </c>
      <c r="AG260">
        <v>63</v>
      </c>
      <c r="AH260">
        <v>13.935079999999999</v>
      </c>
      <c r="AI260">
        <v>7.1</v>
      </c>
      <c r="AJ260">
        <v>0</v>
      </c>
      <c r="AK260">
        <v>28</v>
      </c>
      <c r="AL260">
        <v>7947</v>
      </c>
      <c r="AM260" t="s">
        <v>1798</v>
      </c>
      <c r="AN260" t="s">
        <v>1799</v>
      </c>
      <c r="AO260">
        <v>2315.1410000000001</v>
      </c>
      <c r="AR260" t="s">
        <v>160</v>
      </c>
      <c r="AS260" t="s">
        <v>235</v>
      </c>
      <c r="AT260" t="s">
        <v>843</v>
      </c>
      <c r="AU260" t="s">
        <v>709</v>
      </c>
      <c r="AV260" t="s">
        <v>49</v>
      </c>
      <c r="AW260">
        <v>1</v>
      </c>
      <c r="BB260">
        <v>0.98699999999999999</v>
      </c>
      <c r="BC260" t="s">
        <v>69</v>
      </c>
      <c r="BF260" t="s">
        <v>160</v>
      </c>
      <c r="BG260" t="s">
        <v>235</v>
      </c>
      <c r="BH260" t="s">
        <v>1797</v>
      </c>
      <c r="BI260">
        <v>7083</v>
      </c>
      <c r="BJ260">
        <v>1</v>
      </c>
      <c r="BK260" t="s">
        <v>843</v>
      </c>
      <c r="BL260" t="s">
        <v>757</v>
      </c>
      <c r="BM260">
        <v>0.98699999999999999</v>
      </c>
      <c r="BN260" t="s">
        <v>69</v>
      </c>
      <c r="BO260" t="s">
        <v>761</v>
      </c>
      <c r="BP260">
        <v>2500.1190000000001</v>
      </c>
      <c r="BQ260" t="s">
        <v>69</v>
      </c>
    </row>
    <row r="261" spans="1:69" ht="16.5">
      <c r="A261" s="126" t="str">
        <f t="shared" si="90"/>
        <v>삼환교통</v>
      </c>
      <c r="B261" s="127" t="str">
        <f t="shared" si="91"/>
        <v>조치현</v>
      </c>
      <c r="C261" s="128" t="str">
        <f t="shared" si="92"/>
        <v>C</v>
      </c>
      <c r="D261" s="129">
        <f t="shared" si="93"/>
        <v>0.89900000000000002</v>
      </c>
      <c r="E261" s="130">
        <f t="shared" si="94"/>
        <v>8144</v>
      </c>
      <c r="F261" s="131" t="str">
        <f t="shared" si="95"/>
        <v>14</v>
      </c>
      <c r="G261" s="132" t="str">
        <f t="shared" si="96"/>
        <v>70바3134</v>
      </c>
      <c r="H261" s="133">
        <f t="shared" si="97"/>
        <v>1</v>
      </c>
      <c r="I261" s="134">
        <f t="shared" si="98"/>
        <v>2265.4499999999998</v>
      </c>
      <c r="J261" s="135">
        <f t="shared" si="99"/>
        <v>2.9098649892489739E-2</v>
      </c>
      <c r="K261" s="135">
        <f t="shared" si="100"/>
        <v>0.34453725700788346</v>
      </c>
      <c r="L261" s="135">
        <f t="shared" si="101"/>
        <v>0.14787349091791918</v>
      </c>
      <c r="M261" s="136">
        <f t="shared" si="102"/>
        <v>11.82</v>
      </c>
      <c r="N261" s="137">
        <f t="shared" si="103"/>
        <v>0.57383742744267152</v>
      </c>
      <c r="O261" s="137">
        <f t="shared" si="104"/>
        <v>18.406939018738001</v>
      </c>
      <c r="P261" s="272">
        <f t="shared" si="105"/>
        <v>20</v>
      </c>
      <c r="Q261" s="273">
        <f t="shared" si="106"/>
        <v>13</v>
      </c>
      <c r="R261" s="273">
        <f t="shared" si="107"/>
        <v>417</v>
      </c>
      <c r="T261">
        <v>514</v>
      </c>
      <c r="U261">
        <v>8144</v>
      </c>
      <c r="V261" t="s">
        <v>1800</v>
      </c>
      <c r="W261">
        <v>2265.4499999999998</v>
      </c>
      <c r="X261">
        <v>1200.1110000000001</v>
      </c>
      <c r="Y261">
        <v>1.8879999999999999</v>
      </c>
      <c r="Z261">
        <v>11.82</v>
      </c>
      <c r="AA261">
        <v>152.944931</v>
      </c>
      <c r="AB261">
        <v>4.4504910000000004</v>
      </c>
      <c r="AC261">
        <v>52.695227000000003</v>
      </c>
      <c r="AD261" s="1">
        <v>335</v>
      </c>
      <c r="AE261">
        <v>13</v>
      </c>
      <c r="AF261">
        <v>417</v>
      </c>
      <c r="AG261">
        <v>74</v>
      </c>
      <c r="AH261">
        <v>14.812194</v>
      </c>
      <c r="AI261">
        <v>59.6</v>
      </c>
      <c r="AJ261">
        <v>0</v>
      </c>
      <c r="AK261">
        <v>20</v>
      </c>
      <c r="AL261">
        <v>5381</v>
      </c>
      <c r="AM261" t="s">
        <v>1801</v>
      </c>
      <c r="AN261" t="s">
        <v>1802</v>
      </c>
      <c r="AO261">
        <v>2265.4499999999998</v>
      </c>
      <c r="AR261" t="s">
        <v>160</v>
      </c>
      <c r="AS261" t="s">
        <v>234</v>
      </c>
      <c r="AT261" t="s">
        <v>792</v>
      </c>
      <c r="AU261" t="s">
        <v>709</v>
      </c>
      <c r="AV261" t="s">
        <v>49</v>
      </c>
      <c r="AW261">
        <v>1</v>
      </c>
      <c r="BB261">
        <v>0.89900000000000002</v>
      </c>
      <c r="BC261" t="s">
        <v>72</v>
      </c>
      <c r="BF261" t="s">
        <v>160</v>
      </c>
      <c r="BG261" t="s">
        <v>234</v>
      </c>
      <c r="BH261" t="s">
        <v>1800</v>
      </c>
      <c r="BI261">
        <v>8144</v>
      </c>
      <c r="BJ261">
        <v>1</v>
      </c>
      <c r="BK261" t="s">
        <v>792</v>
      </c>
      <c r="BL261" t="s">
        <v>757</v>
      </c>
      <c r="BM261">
        <v>0.89900000000000002</v>
      </c>
      <c r="BN261" t="s">
        <v>72</v>
      </c>
      <c r="BO261" t="s">
        <v>760</v>
      </c>
      <c r="BP261">
        <v>2265.4499999999998</v>
      </c>
      <c r="BQ261" t="s">
        <v>72</v>
      </c>
    </row>
    <row r="262" spans="1:69" ht="16.5">
      <c r="A262" s="126" t="str">
        <f t="shared" si="90"/>
        <v>삼환교통</v>
      </c>
      <c r="B262" s="127" t="str">
        <f t="shared" si="91"/>
        <v>조한철</v>
      </c>
      <c r="C262" s="128" t="str">
        <f t="shared" si="92"/>
        <v>A</v>
      </c>
      <c r="D262" s="129">
        <f t="shared" si="93"/>
        <v>0.95289999999999997</v>
      </c>
      <c r="E262" s="130">
        <f t="shared" si="94"/>
        <v>7431</v>
      </c>
      <c r="F262" s="131" t="str">
        <f t="shared" si="95"/>
        <v>23</v>
      </c>
      <c r="G262" s="132" t="str">
        <f t="shared" si="96"/>
        <v>70바3101</v>
      </c>
      <c r="H262" s="133">
        <f t="shared" si="97"/>
        <v>11</v>
      </c>
      <c r="I262" s="134">
        <f t="shared" si="98"/>
        <v>2237.2640000000001</v>
      </c>
      <c r="J262" s="135">
        <f t="shared" si="99"/>
        <v>3.5522927737398846E-2</v>
      </c>
      <c r="K262" s="135">
        <f t="shared" si="100"/>
        <v>0.34093674001135965</v>
      </c>
      <c r="L262" s="135">
        <f t="shared" si="101"/>
        <v>0.2038203806077423</v>
      </c>
      <c r="M262" s="136">
        <f t="shared" si="102"/>
        <v>9.7100000000000009</v>
      </c>
      <c r="N262" s="137">
        <f t="shared" si="103"/>
        <v>0.22348725943831393</v>
      </c>
      <c r="O262" s="137">
        <f t="shared" si="104"/>
        <v>7.3750795614643598</v>
      </c>
      <c r="P262" s="272">
        <f t="shared" si="105"/>
        <v>4</v>
      </c>
      <c r="Q262" s="273">
        <f t="shared" si="106"/>
        <v>5</v>
      </c>
      <c r="R262" s="273">
        <f t="shared" si="107"/>
        <v>165</v>
      </c>
      <c r="T262">
        <v>514</v>
      </c>
      <c r="U262">
        <v>7431</v>
      </c>
      <c r="V262" t="s">
        <v>1803</v>
      </c>
      <c r="W262">
        <v>2237.2640000000001</v>
      </c>
      <c r="X262">
        <v>1196.7909999999999</v>
      </c>
      <c r="Y262">
        <v>1.869</v>
      </c>
      <c r="Z262">
        <v>9.7100000000000009</v>
      </c>
      <c r="AA262">
        <v>151.20744099999999</v>
      </c>
      <c r="AB262">
        <v>5.3713309999999996</v>
      </c>
      <c r="AC262">
        <v>51.552171999999999</v>
      </c>
      <c r="AD262" s="1">
        <v>456</v>
      </c>
      <c r="AE262">
        <v>5</v>
      </c>
      <c r="AF262">
        <v>165</v>
      </c>
      <c r="AG262">
        <v>75</v>
      </c>
      <c r="AH262">
        <v>14.795991000000001</v>
      </c>
      <c r="AI262">
        <v>52.2</v>
      </c>
      <c r="AJ262">
        <v>0</v>
      </c>
      <c r="AK262">
        <v>4</v>
      </c>
      <c r="AL262">
        <v>2508</v>
      </c>
      <c r="AM262" t="s">
        <v>1804</v>
      </c>
      <c r="AN262" t="s">
        <v>1805</v>
      </c>
      <c r="AO262">
        <v>223.68</v>
      </c>
      <c r="AR262" t="s">
        <v>160</v>
      </c>
      <c r="AS262" t="s">
        <v>235</v>
      </c>
      <c r="AT262" t="s">
        <v>822</v>
      </c>
      <c r="AU262" t="s">
        <v>788</v>
      </c>
      <c r="AV262" t="s">
        <v>49</v>
      </c>
      <c r="AW262">
        <v>11</v>
      </c>
      <c r="BB262">
        <v>0.95289999999999997</v>
      </c>
      <c r="BC262" t="s">
        <v>69</v>
      </c>
      <c r="BF262" t="s">
        <v>160</v>
      </c>
      <c r="BG262" t="s">
        <v>235</v>
      </c>
      <c r="BH262" t="s">
        <v>1803</v>
      </c>
      <c r="BI262">
        <v>7431</v>
      </c>
      <c r="BJ262">
        <v>11</v>
      </c>
      <c r="BK262" t="s">
        <v>822</v>
      </c>
      <c r="BL262" t="s">
        <v>820</v>
      </c>
      <c r="BM262">
        <v>0.95289999999999997</v>
      </c>
      <c r="BN262" t="s">
        <v>69</v>
      </c>
      <c r="BO262" t="s">
        <v>761</v>
      </c>
      <c r="BP262">
        <v>2237.2640000000001</v>
      </c>
      <c r="BQ262" t="s">
        <v>69</v>
      </c>
    </row>
    <row r="263" spans="1:69" ht="16.5">
      <c r="A263" s="126" t="str">
        <f t="shared" si="90"/>
        <v>삼환교통</v>
      </c>
      <c r="B263" s="127" t="str">
        <f t="shared" si="91"/>
        <v>지병섭</v>
      </c>
      <c r="C263" s="128" t="str">
        <f t="shared" si="92"/>
        <v>C</v>
      </c>
      <c r="D263" s="129">
        <f t="shared" si="93"/>
        <v>0.89</v>
      </c>
      <c r="E263" s="130">
        <f t="shared" si="94"/>
        <v>411</v>
      </c>
      <c r="F263" s="131" t="str">
        <f t="shared" si="95"/>
        <v>79</v>
      </c>
      <c r="G263" s="132" t="str">
        <f t="shared" si="96"/>
        <v>70바3103</v>
      </c>
      <c r="H263" s="133">
        <f t="shared" si="97"/>
        <v>1</v>
      </c>
      <c r="I263" s="134">
        <f t="shared" si="98"/>
        <v>2466.2660000000001</v>
      </c>
      <c r="J263" s="135">
        <f t="shared" si="99"/>
        <v>3.2660420247702347E-2</v>
      </c>
      <c r="K263" s="135">
        <f t="shared" si="100"/>
        <v>0.28507711045373274</v>
      </c>
      <c r="L263" s="135">
        <f t="shared" si="101"/>
        <v>0.27044933514876335</v>
      </c>
      <c r="M263" s="136">
        <f t="shared" si="102"/>
        <v>12.05</v>
      </c>
      <c r="N263" s="137">
        <f t="shared" si="103"/>
        <v>0.12164138012688007</v>
      </c>
      <c r="O263" s="137">
        <f t="shared" si="104"/>
        <v>5.6765977392544027</v>
      </c>
      <c r="P263" s="272">
        <f t="shared" si="105"/>
        <v>4</v>
      </c>
      <c r="Q263" s="273">
        <f t="shared" si="106"/>
        <v>3</v>
      </c>
      <c r="R263" s="273">
        <f t="shared" si="107"/>
        <v>140</v>
      </c>
      <c r="T263">
        <v>514</v>
      </c>
      <c r="U263">
        <v>411</v>
      </c>
      <c r="V263" t="s">
        <v>1806</v>
      </c>
      <c r="W263">
        <v>2466.2660000000001</v>
      </c>
      <c r="X263">
        <v>1319.48</v>
      </c>
      <c r="Y263">
        <v>1.869</v>
      </c>
      <c r="Z263">
        <v>12.05</v>
      </c>
      <c r="AA263">
        <v>140.38187400000001</v>
      </c>
      <c r="AB263">
        <v>4.5849310000000001</v>
      </c>
      <c r="AC263">
        <v>40.019658999999997</v>
      </c>
      <c r="AD263" s="1">
        <v>667</v>
      </c>
      <c r="AE263">
        <v>3</v>
      </c>
      <c r="AF263">
        <v>140</v>
      </c>
      <c r="AG263">
        <v>70</v>
      </c>
      <c r="AH263">
        <v>17.568265</v>
      </c>
      <c r="AI263">
        <v>440.6</v>
      </c>
      <c r="AJ263">
        <v>0</v>
      </c>
      <c r="AK263">
        <v>4</v>
      </c>
      <c r="AL263">
        <v>1473</v>
      </c>
      <c r="AM263" t="s">
        <v>1807</v>
      </c>
      <c r="AN263" t="s">
        <v>1808</v>
      </c>
      <c r="AO263">
        <v>2466.2660000000001</v>
      </c>
      <c r="AR263" t="s">
        <v>160</v>
      </c>
      <c r="AS263" t="s">
        <v>239</v>
      </c>
      <c r="AT263" t="s">
        <v>982</v>
      </c>
      <c r="AU263" t="s">
        <v>788</v>
      </c>
      <c r="AV263" t="s">
        <v>49</v>
      </c>
      <c r="AW263">
        <v>1</v>
      </c>
      <c r="BB263">
        <v>0.89</v>
      </c>
      <c r="BC263" t="s">
        <v>72</v>
      </c>
      <c r="BF263" t="s">
        <v>160</v>
      </c>
      <c r="BG263" t="s">
        <v>239</v>
      </c>
      <c r="BH263" t="s">
        <v>1806</v>
      </c>
      <c r="BI263">
        <v>411</v>
      </c>
      <c r="BJ263">
        <v>1</v>
      </c>
      <c r="BK263" t="s">
        <v>982</v>
      </c>
      <c r="BL263" t="s">
        <v>757</v>
      </c>
      <c r="BM263">
        <v>0.89</v>
      </c>
      <c r="BN263" t="s">
        <v>72</v>
      </c>
      <c r="BO263" t="s">
        <v>760</v>
      </c>
      <c r="BP263">
        <v>2466.2660000000001</v>
      </c>
      <c r="BQ263" t="s">
        <v>72</v>
      </c>
    </row>
    <row r="264" spans="1:69" ht="16.5">
      <c r="A264" s="126" t="str">
        <f t="shared" si="90"/>
        <v>삼환교통</v>
      </c>
      <c r="B264" s="127" t="str">
        <f t="shared" si="91"/>
        <v>차주만</v>
      </c>
      <c r="C264" s="128" t="str">
        <f t="shared" si="92"/>
        <v>A</v>
      </c>
      <c r="D264" s="129">
        <f t="shared" si="93"/>
        <v>0.98199999999999998</v>
      </c>
      <c r="E264" s="130">
        <f t="shared" si="94"/>
        <v>9828</v>
      </c>
      <c r="F264" s="131" t="str">
        <f t="shared" si="95"/>
        <v>58</v>
      </c>
      <c r="G264" s="132" t="str">
        <f t="shared" si="96"/>
        <v>72아1193</v>
      </c>
      <c r="H264" s="133">
        <f t="shared" si="97"/>
        <v>14</v>
      </c>
      <c r="I264" s="134">
        <f t="shared" si="98"/>
        <v>2305.0740000000001</v>
      </c>
      <c r="J264" s="135">
        <f t="shared" si="99"/>
        <v>2.8653255858268525E-2</v>
      </c>
      <c r="K264" s="135">
        <f t="shared" si="100"/>
        <v>0.33026428100682148</v>
      </c>
      <c r="L264" s="135">
        <f t="shared" si="101"/>
        <v>0.14966981537252166</v>
      </c>
      <c r="M264" s="136">
        <f t="shared" si="102"/>
        <v>8.25</v>
      </c>
      <c r="N264" s="137">
        <f t="shared" si="103"/>
        <v>0.17353022072176424</v>
      </c>
      <c r="O264" s="137">
        <f t="shared" si="104"/>
        <v>5.4662019527355739</v>
      </c>
      <c r="P264" s="272">
        <f t="shared" si="105"/>
        <v>9</v>
      </c>
      <c r="Q264" s="273">
        <f t="shared" si="106"/>
        <v>4</v>
      </c>
      <c r="R264" s="273">
        <f t="shared" si="107"/>
        <v>126</v>
      </c>
      <c r="T264">
        <v>514</v>
      </c>
      <c r="U264">
        <v>9828</v>
      </c>
      <c r="V264" t="s">
        <v>1809</v>
      </c>
      <c r="W264">
        <v>2305.0740000000001</v>
      </c>
      <c r="X264">
        <v>812.25</v>
      </c>
      <c r="Y264">
        <v>2.8380000000000001</v>
      </c>
      <c r="Z264">
        <v>8.25</v>
      </c>
      <c r="AA264">
        <v>143.73829000000001</v>
      </c>
      <c r="AB264">
        <v>4.1185700000000001</v>
      </c>
      <c r="AC264">
        <v>47.471623000000001</v>
      </c>
      <c r="AD264" s="1">
        <v>345</v>
      </c>
      <c r="AE264">
        <v>4</v>
      </c>
      <c r="AF264">
        <v>126</v>
      </c>
      <c r="AG264">
        <v>69</v>
      </c>
      <c r="AH264">
        <v>16.036602999999999</v>
      </c>
      <c r="AI264">
        <v>209.8</v>
      </c>
      <c r="AJ264">
        <v>0</v>
      </c>
      <c r="AK264">
        <v>9</v>
      </c>
      <c r="AL264">
        <v>3433</v>
      </c>
      <c r="AM264" t="s">
        <v>1810</v>
      </c>
      <c r="AN264" t="s">
        <v>1811</v>
      </c>
      <c r="AO264">
        <v>247.43199999999999</v>
      </c>
      <c r="AR264" t="s">
        <v>160</v>
      </c>
      <c r="AS264" t="s">
        <v>237</v>
      </c>
      <c r="AT264" t="s">
        <v>911</v>
      </c>
      <c r="AU264" t="s">
        <v>776</v>
      </c>
      <c r="AV264" t="s">
        <v>49</v>
      </c>
      <c r="AW264">
        <v>14</v>
      </c>
      <c r="BB264">
        <v>0.98199999999999998</v>
      </c>
      <c r="BC264" t="s">
        <v>69</v>
      </c>
      <c r="BF264" t="s">
        <v>160</v>
      </c>
      <c r="BG264" t="s">
        <v>237</v>
      </c>
      <c r="BH264" t="s">
        <v>1809</v>
      </c>
      <c r="BI264">
        <v>9828</v>
      </c>
      <c r="BJ264">
        <v>14</v>
      </c>
      <c r="BK264" t="s">
        <v>911</v>
      </c>
      <c r="BL264" t="s">
        <v>916</v>
      </c>
      <c r="BM264">
        <v>0.98199999999999998</v>
      </c>
      <c r="BN264" t="s">
        <v>69</v>
      </c>
      <c r="BO264" t="s">
        <v>761</v>
      </c>
      <c r="BP264">
        <v>2305.0740000000001</v>
      </c>
      <c r="BQ264" t="s">
        <v>69</v>
      </c>
    </row>
    <row r="265" spans="1:69" ht="16.5">
      <c r="A265" s="126" t="str">
        <f t="shared" si="90"/>
        <v>삼환교통</v>
      </c>
      <c r="B265" s="127" t="str">
        <f t="shared" si="91"/>
        <v>채용수</v>
      </c>
      <c r="C265" s="128" t="str">
        <f t="shared" si="92"/>
        <v>A</v>
      </c>
      <c r="D265" s="129">
        <f t="shared" si="93"/>
        <v>0.98180000000000001</v>
      </c>
      <c r="E265" s="130">
        <f t="shared" si="94"/>
        <v>9647</v>
      </c>
      <c r="F265" s="131" t="str">
        <f t="shared" si="95"/>
        <v>62</v>
      </c>
      <c r="G265" s="132" t="str">
        <f t="shared" si="96"/>
        <v>72아1191</v>
      </c>
      <c r="H265" s="133">
        <f t="shared" si="97"/>
        <v>2</v>
      </c>
      <c r="I265" s="134">
        <f t="shared" si="98"/>
        <v>2024.444</v>
      </c>
      <c r="J265" s="135">
        <f t="shared" si="99"/>
        <v>2.337474105990936E-2</v>
      </c>
      <c r="K265" s="135">
        <f t="shared" si="100"/>
        <v>0.34943031077362596</v>
      </c>
      <c r="L265" s="135">
        <f t="shared" si="101"/>
        <v>0.21191003554556215</v>
      </c>
      <c r="M265" s="136">
        <f t="shared" si="102"/>
        <v>8.4469999999999992</v>
      </c>
      <c r="N265" s="137">
        <f t="shared" si="103"/>
        <v>9.8792557363898442E-2</v>
      </c>
      <c r="O265" s="137">
        <f t="shared" si="104"/>
        <v>4.0504948519198356</v>
      </c>
      <c r="P265" s="272">
        <f t="shared" si="105"/>
        <v>9</v>
      </c>
      <c r="Q265" s="273">
        <f t="shared" si="106"/>
        <v>2</v>
      </c>
      <c r="R265" s="273">
        <f t="shared" si="107"/>
        <v>82</v>
      </c>
      <c r="T265">
        <v>514</v>
      </c>
      <c r="U265">
        <v>9647</v>
      </c>
      <c r="V265" t="s">
        <v>1812</v>
      </c>
      <c r="W265">
        <v>2024.444</v>
      </c>
      <c r="X265">
        <v>890.69899999999996</v>
      </c>
      <c r="Y265">
        <v>2.2730000000000001</v>
      </c>
      <c r="Z265">
        <v>8.4469999999999992</v>
      </c>
      <c r="AA265">
        <v>141.48494700000001</v>
      </c>
      <c r="AB265">
        <v>3.3071739999999998</v>
      </c>
      <c r="AC265">
        <v>49.439129000000001</v>
      </c>
      <c r="AD265" s="1">
        <v>429</v>
      </c>
      <c r="AE265">
        <v>2</v>
      </c>
      <c r="AF265">
        <v>82</v>
      </c>
      <c r="AG265">
        <v>84</v>
      </c>
      <c r="AH265">
        <v>14.308546</v>
      </c>
      <c r="AI265">
        <v>286</v>
      </c>
      <c r="AJ265">
        <v>9.8000000000000007</v>
      </c>
      <c r="AK265">
        <v>9</v>
      </c>
      <c r="AL265">
        <v>4158</v>
      </c>
      <c r="AM265" t="s">
        <v>1813</v>
      </c>
      <c r="AN265" t="s">
        <v>1814</v>
      </c>
      <c r="AO265">
        <v>1888.412</v>
      </c>
      <c r="AR265" t="s">
        <v>160</v>
      </c>
      <c r="AS265" t="s">
        <v>238</v>
      </c>
      <c r="AT265" t="s">
        <v>975</v>
      </c>
      <c r="AU265" t="s">
        <v>709</v>
      </c>
      <c r="AV265" t="s">
        <v>49</v>
      </c>
      <c r="AW265">
        <v>2</v>
      </c>
      <c r="BB265">
        <v>0.98180000000000001</v>
      </c>
      <c r="BC265" t="s">
        <v>69</v>
      </c>
      <c r="BF265" t="s">
        <v>160</v>
      </c>
      <c r="BG265" t="s">
        <v>238</v>
      </c>
      <c r="BH265" t="s">
        <v>1812</v>
      </c>
      <c r="BI265">
        <v>9647</v>
      </c>
      <c r="BJ265">
        <v>2</v>
      </c>
      <c r="BK265" t="s">
        <v>975</v>
      </c>
      <c r="BL265" t="s">
        <v>947</v>
      </c>
      <c r="BM265">
        <v>0.98180000000000001</v>
      </c>
      <c r="BN265" t="s">
        <v>69</v>
      </c>
      <c r="BO265" t="s">
        <v>761</v>
      </c>
      <c r="BP265">
        <v>2024.444</v>
      </c>
      <c r="BQ265" t="s">
        <v>69</v>
      </c>
    </row>
    <row r="266" spans="1:69" ht="16.5">
      <c r="A266" s="126" t="str">
        <f t="shared" si="90"/>
        <v>삼환교통</v>
      </c>
      <c r="B266" s="127" t="str">
        <f t="shared" si="91"/>
        <v>최광현</v>
      </c>
      <c r="C266" s="128" t="str">
        <f t="shared" si="92"/>
        <v>S</v>
      </c>
      <c r="D266" s="129">
        <f t="shared" si="93"/>
        <v>1.0258</v>
      </c>
      <c r="E266" s="130">
        <f t="shared" si="94"/>
        <v>2912</v>
      </c>
      <c r="F266" s="131" t="str">
        <f t="shared" si="95"/>
        <v>62</v>
      </c>
      <c r="G266" s="132" t="str">
        <f t="shared" si="96"/>
        <v>70바3193</v>
      </c>
      <c r="H266" s="133">
        <f t="shared" si="97"/>
        <v>1</v>
      </c>
      <c r="I266" s="134">
        <f t="shared" si="98"/>
        <v>2143.2170000000001</v>
      </c>
      <c r="J266" s="135">
        <f t="shared" si="99"/>
        <v>2.8201405389855983E-2</v>
      </c>
      <c r="K266" s="135">
        <f t="shared" si="100"/>
        <v>0.34493069108933994</v>
      </c>
      <c r="L266" s="135">
        <f t="shared" si="101"/>
        <v>0.18803508930733565</v>
      </c>
      <c r="M266" s="136">
        <f t="shared" si="102"/>
        <v>6.2990000000000004</v>
      </c>
      <c r="N266" s="137">
        <f t="shared" si="103"/>
        <v>4.6658831093631677E-2</v>
      </c>
      <c r="O266" s="137">
        <f t="shared" si="104"/>
        <v>3.4527535009287438</v>
      </c>
      <c r="P266" s="272">
        <f t="shared" si="105"/>
        <v>5</v>
      </c>
      <c r="Q266" s="273">
        <f t="shared" si="106"/>
        <v>1</v>
      </c>
      <c r="R266" s="273">
        <f t="shared" si="107"/>
        <v>74</v>
      </c>
      <c r="T266">
        <v>514</v>
      </c>
      <c r="U266">
        <v>2912</v>
      </c>
      <c r="V266" t="s">
        <v>1815</v>
      </c>
      <c r="W266">
        <v>2143.2170000000001</v>
      </c>
      <c r="X266">
        <v>870.59900000000005</v>
      </c>
      <c r="Y266">
        <v>2.4620000000000002</v>
      </c>
      <c r="Z266">
        <v>6.2990000000000004</v>
      </c>
      <c r="AA266">
        <v>156.73828800000001</v>
      </c>
      <c r="AB266">
        <v>4.4202399999999997</v>
      </c>
      <c r="AC266">
        <v>54.063845999999998</v>
      </c>
      <c r="AD266" s="1">
        <v>403</v>
      </c>
      <c r="AE266">
        <v>1</v>
      </c>
      <c r="AF266">
        <v>74</v>
      </c>
      <c r="AG266">
        <v>64</v>
      </c>
      <c r="AH266">
        <v>13.673857</v>
      </c>
      <c r="AI266">
        <v>5.4</v>
      </c>
      <c r="AJ266">
        <v>0</v>
      </c>
      <c r="AK266">
        <v>5</v>
      </c>
      <c r="AL266">
        <v>359</v>
      </c>
      <c r="AM266" t="s">
        <v>1816</v>
      </c>
      <c r="AN266" t="s">
        <v>1817</v>
      </c>
      <c r="AO266">
        <v>2143.2170000000001</v>
      </c>
      <c r="AR266" t="s">
        <v>160</v>
      </c>
      <c r="AS266" t="s">
        <v>238</v>
      </c>
      <c r="AT266" t="s">
        <v>967</v>
      </c>
      <c r="AU266" t="s">
        <v>709</v>
      </c>
      <c r="AV266" t="s">
        <v>49</v>
      </c>
      <c r="AW266">
        <v>1</v>
      </c>
      <c r="BB266">
        <v>1.0258</v>
      </c>
      <c r="BC266" t="s">
        <v>74</v>
      </c>
      <c r="BF266" t="s">
        <v>160</v>
      </c>
      <c r="BG266" t="s">
        <v>238</v>
      </c>
      <c r="BH266" t="s">
        <v>1815</v>
      </c>
      <c r="BI266">
        <v>2912</v>
      </c>
      <c r="BJ266">
        <v>1</v>
      </c>
      <c r="BK266" t="s">
        <v>967</v>
      </c>
      <c r="BL266" t="s">
        <v>757</v>
      </c>
      <c r="BM266">
        <v>1.0258</v>
      </c>
      <c r="BN266" t="s">
        <v>74</v>
      </c>
      <c r="BO266" t="s">
        <v>759</v>
      </c>
      <c r="BP266">
        <v>2143.2170000000001</v>
      </c>
      <c r="BQ266" t="s">
        <v>74</v>
      </c>
    </row>
    <row r="267" spans="1:69" ht="16.5">
      <c r="A267" s="126" t="str">
        <f t="shared" si="90"/>
        <v>삼환교통</v>
      </c>
      <c r="B267" s="127" t="str">
        <f t="shared" si="91"/>
        <v>최기호</v>
      </c>
      <c r="C267" s="128" t="str">
        <f t="shared" si="92"/>
        <v>D</v>
      </c>
      <c r="D267" s="129">
        <f t="shared" si="93"/>
        <v>0.84570000000000001</v>
      </c>
      <c r="E267" s="130">
        <f t="shared" si="94"/>
        <v>6</v>
      </c>
      <c r="F267" s="131" t="str">
        <f t="shared" si="95"/>
        <v>14</v>
      </c>
      <c r="G267" s="132" t="str">
        <f t="shared" si="96"/>
        <v>70바3188</v>
      </c>
      <c r="H267" s="133">
        <f t="shared" si="97"/>
        <v>1</v>
      </c>
      <c r="I267" s="134">
        <f t="shared" si="98"/>
        <v>1969.2739999999999</v>
      </c>
      <c r="J267" s="135">
        <f t="shared" si="99"/>
        <v>5.2161353102066592E-2</v>
      </c>
      <c r="K267" s="135">
        <f t="shared" si="100"/>
        <v>0.37658592104809852</v>
      </c>
      <c r="L267" s="135">
        <f t="shared" si="101"/>
        <v>0.21022975979980441</v>
      </c>
      <c r="M267" s="136">
        <f t="shared" si="102"/>
        <v>10.241</v>
      </c>
      <c r="N267" s="137">
        <f t="shared" si="103"/>
        <v>0.45702121695609654</v>
      </c>
      <c r="O267" s="137">
        <f t="shared" si="104"/>
        <v>34.682832353445995</v>
      </c>
      <c r="P267" s="272">
        <f t="shared" si="105"/>
        <v>39</v>
      </c>
      <c r="Q267" s="273">
        <f t="shared" si="106"/>
        <v>9</v>
      </c>
      <c r="R267" s="273">
        <f t="shared" si="107"/>
        <v>683</v>
      </c>
      <c r="T267">
        <v>514</v>
      </c>
      <c r="U267">
        <v>6</v>
      </c>
      <c r="V267" t="s">
        <v>1818</v>
      </c>
      <c r="W267">
        <v>1969.2739999999999</v>
      </c>
      <c r="X267">
        <v>1109.133</v>
      </c>
      <c r="Y267">
        <v>1.776</v>
      </c>
      <c r="Z267">
        <v>10.241</v>
      </c>
      <c r="AA267">
        <v>141.909413</v>
      </c>
      <c r="AB267">
        <v>7.4021869999999996</v>
      </c>
      <c r="AC267">
        <v>53.441087000000003</v>
      </c>
      <c r="AD267" s="1">
        <v>414</v>
      </c>
      <c r="AE267">
        <v>9</v>
      </c>
      <c r="AF267">
        <v>683</v>
      </c>
      <c r="AG267">
        <v>65</v>
      </c>
      <c r="AH267">
        <v>13.876979</v>
      </c>
      <c r="AI267">
        <v>0</v>
      </c>
      <c r="AJ267">
        <v>0</v>
      </c>
      <c r="AK267">
        <v>39</v>
      </c>
      <c r="AL267">
        <v>19324</v>
      </c>
      <c r="AM267" t="s">
        <v>1819</v>
      </c>
      <c r="AN267" t="s">
        <v>1820</v>
      </c>
      <c r="AO267">
        <v>1969.2739999999999</v>
      </c>
      <c r="AR267" t="s">
        <v>160</v>
      </c>
      <c r="AS267" t="s">
        <v>234</v>
      </c>
      <c r="AT267" t="s">
        <v>816</v>
      </c>
      <c r="AU267" t="s">
        <v>709</v>
      </c>
      <c r="AV267" t="s">
        <v>49</v>
      </c>
      <c r="AW267">
        <v>1</v>
      </c>
      <c r="BB267">
        <v>0.84570000000000001</v>
      </c>
      <c r="BC267" t="s">
        <v>70</v>
      </c>
      <c r="BF267" t="s">
        <v>160</v>
      </c>
      <c r="BG267" t="s">
        <v>234</v>
      </c>
      <c r="BH267" t="s">
        <v>1818</v>
      </c>
      <c r="BI267">
        <v>6</v>
      </c>
      <c r="BJ267">
        <v>1</v>
      </c>
      <c r="BK267" t="s">
        <v>816</v>
      </c>
      <c r="BL267" t="s">
        <v>757</v>
      </c>
      <c r="BM267">
        <v>0.84570000000000001</v>
      </c>
      <c r="BN267" t="s">
        <v>70</v>
      </c>
      <c r="BO267" t="s">
        <v>762</v>
      </c>
      <c r="BP267">
        <v>1969.2739999999999</v>
      </c>
      <c r="BQ267" t="s">
        <v>70</v>
      </c>
    </row>
    <row r="268" spans="1:69" ht="16.5">
      <c r="A268" s="126" t="str">
        <f t="shared" si="90"/>
        <v>삼환교통</v>
      </c>
      <c r="B268" s="127" t="str">
        <f t="shared" si="91"/>
        <v>최동규</v>
      </c>
      <c r="C268" s="128" t="str">
        <f t="shared" si="92"/>
        <v>A</v>
      </c>
      <c r="D268" s="129">
        <f t="shared" si="93"/>
        <v>0.95330000000000004</v>
      </c>
      <c r="E268" s="130">
        <f t="shared" si="94"/>
        <v>489</v>
      </c>
      <c r="F268" s="131" t="str">
        <f t="shared" si="95"/>
        <v>14</v>
      </c>
      <c r="G268" s="132" t="str">
        <f t="shared" si="96"/>
        <v>70바3183</v>
      </c>
      <c r="H268" s="133">
        <f t="shared" si="97"/>
        <v>1</v>
      </c>
      <c r="I268" s="134">
        <f t="shared" si="98"/>
        <v>1676.5550000000001</v>
      </c>
      <c r="J268" s="135">
        <f t="shared" si="99"/>
        <v>1.0488536717141355E-2</v>
      </c>
      <c r="K268" s="135">
        <f t="shared" si="100"/>
        <v>0.29895165821953279</v>
      </c>
      <c r="L268" s="135">
        <f t="shared" si="101"/>
        <v>0.16700913480321253</v>
      </c>
      <c r="M268" s="136">
        <f t="shared" si="102"/>
        <v>7.7949999999999999</v>
      </c>
      <c r="N268" s="137">
        <f t="shared" si="103"/>
        <v>0.41752283700803133</v>
      </c>
      <c r="O268" s="137">
        <f t="shared" si="104"/>
        <v>1.7297374676047013</v>
      </c>
      <c r="P268" s="272">
        <f t="shared" si="105"/>
        <v>1</v>
      </c>
      <c r="Q268" s="273">
        <f t="shared" si="106"/>
        <v>7</v>
      </c>
      <c r="R268" s="273">
        <f t="shared" si="107"/>
        <v>29</v>
      </c>
      <c r="T268">
        <v>514</v>
      </c>
      <c r="U268">
        <v>489</v>
      </c>
      <c r="V268" t="s">
        <v>1821</v>
      </c>
      <c r="W268">
        <v>1676.5550000000001</v>
      </c>
      <c r="X268">
        <v>837.23699999999997</v>
      </c>
      <c r="Y268">
        <v>2.0019999999999998</v>
      </c>
      <c r="Z268">
        <v>7.7949999999999999</v>
      </c>
      <c r="AA268">
        <v>113.10996299999999</v>
      </c>
      <c r="AB268">
        <v>1.186358</v>
      </c>
      <c r="AC268">
        <v>33.814411</v>
      </c>
      <c r="AD268" s="1">
        <v>280</v>
      </c>
      <c r="AE268">
        <v>7</v>
      </c>
      <c r="AF268">
        <v>29</v>
      </c>
      <c r="AG268">
        <v>69</v>
      </c>
      <c r="AH268">
        <v>14.822345</v>
      </c>
      <c r="AI268">
        <v>46.5</v>
      </c>
      <c r="AJ268">
        <v>0</v>
      </c>
      <c r="AK268">
        <v>1</v>
      </c>
      <c r="AL268">
        <v>110</v>
      </c>
      <c r="AM268" t="s">
        <v>1822</v>
      </c>
      <c r="AN268" t="s">
        <v>1823</v>
      </c>
      <c r="AO268">
        <v>1676.5550000000001</v>
      </c>
      <c r="AR268" t="s">
        <v>160</v>
      </c>
      <c r="AS268" t="s">
        <v>234</v>
      </c>
      <c r="AT268" t="s">
        <v>810</v>
      </c>
      <c r="AU268" t="s">
        <v>709</v>
      </c>
      <c r="AV268" t="s">
        <v>49</v>
      </c>
      <c r="AW268">
        <v>1</v>
      </c>
      <c r="BB268">
        <v>0.95330000000000004</v>
      </c>
      <c r="BC268" t="s">
        <v>69</v>
      </c>
      <c r="BF268" t="s">
        <v>160</v>
      </c>
      <c r="BG268" t="s">
        <v>234</v>
      </c>
      <c r="BH268" t="s">
        <v>1821</v>
      </c>
      <c r="BI268">
        <v>489</v>
      </c>
      <c r="BJ268">
        <v>1</v>
      </c>
      <c r="BK268" t="s">
        <v>810</v>
      </c>
      <c r="BL268" t="s">
        <v>757</v>
      </c>
      <c r="BM268">
        <v>0.95330000000000004</v>
      </c>
      <c r="BN268" t="s">
        <v>69</v>
      </c>
      <c r="BO268" t="s">
        <v>761</v>
      </c>
      <c r="BP268">
        <v>1676.5550000000001</v>
      </c>
      <c r="BQ268" t="s">
        <v>69</v>
      </c>
    </row>
    <row r="269" spans="1:69" ht="16.5">
      <c r="A269" s="126" t="str">
        <f t="shared" si="90"/>
        <v>삼환교통</v>
      </c>
      <c r="B269" s="127" t="str">
        <f t="shared" si="91"/>
        <v>최만수</v>
      </c>
      <c r="C269" s="128" t="str">
        <f t="shared" si="92"/>
        <v>B</v>
      </c>
      <c r="D269" s="129">
        <f t="shared" si="93"/>
        <v>0.90229999999999999</v>
      </c>
      <c r="E269" s="130">
        <f t="shared" si="94"/>
        <v>107</v>
      </c>
      <c r="F269" s="131" t="str">
        <f t="shared" si="95"/>
        <v>58</v>
      </c>
      <c r="G269" s="132" t="str">
        <f t="shared" si="96"/>
        <v>72아1214</v>
      </c>
      <c r="H269" s="133">
        <f t="shared" si="97"/>
        <v>3</v>
      </c>
      <c r="I269" s="134">
        <f t="shared" si="98"/>
        <v>2034.6579999999999</v>
      </c>
      <c r="J269" s="135">
        <f t="shared" si="99"/>
        <v>5.0625743800008179E-2</v>
      </c>
      <c r="K269" s="135">
        <f t="shared" si="100"/>
        <v>0.37013757535980352</v>
      </c>
      <c r="L269" s="135">
        <f t="shared" si="101"/>
        <v>0.1931528541897459</v>
      </c>
      <c r="M269" s="136">
        <f t="shared" si="102"/>
        <v>8.9700000000000006</v>
      </c>
      <c r="N269" s="137">
        <f t="shared" si="103"/>
        <v>9.8296617908267631E-2</v>
      </c>
      <c r="O269" s="137">
        <f t="shared" si="104"/>
        <v>31.602362657508046</v>
      </c>
      <c r="P269" s="272">
        <f t="shared" si="105"/>
        <v>12</v>
      </c>
      <c r="Q269" s="273">
        <f t="shared" si="106"/>
        <v>2</v>
      </c>
      <c r="R269" s="273">
        <f t="shared" si="107"/>
        <v>643</v>
      </c>
      <c r="T269">
        <v>514</v>
      </c>
      <c r="U269">
        <v>107</v>
      </c>
      <c r="V269" t="s">
        <v>1824</v>
      </c>
      <c r="W269">
        <v>2034.6579999999999</v>
      </c>
      <c r="X269">
        <v>827.13099999999997</v>
      </c>
      <c r="Y269">
        <v>2.46</v>
      </c>
      <c r="Z269">
        <v>8.9700000000000006</v>
      </c>
      <c r="AA269">
        <v>141.023291</v>
      </c>
      <c r="AB269">
        <v>7.1394089999999997</v>
      </c>
      <c r="AC269">
        <v>52.198019000000002</v>
      </c>
      <c r="AD269" s="1">
        <v>393</v>
      </c>
      <c r="AE269">
        <v>2</v>
      </c>
      <c r="AF269">
        <v>643</v>
      </c>
      <c r="AG269">
        <v>70</v>
      </c>
      <c r="AH269">
        <v>14.427815000000001</v>
      </c>
      <c r="AI269">
        <v>937</v>
      </c>
      <c r="AJ269">
        <v>0</v>
      </c>
      <c r="AK269">
        <v>12</v>
      </c>
      <c r="AL269">
        <v>9493</v>
      </c>
      <c r="AM269" t="s">
        <v>1825</v>
      </c>
      <c r="AN269" t="s">
        <v>1826</v>
      </c>
      <c r="AO269">
        <v>1680.261</v>
      </c>
      <c r="AR269" t="s">
        <v>160</v>
      </c>
      <c r="AS269" t="s">
        <v>237</v>
      </c>
      <c r="AT269" t="s">
        <v>934</v>
      </c>
      <c r="AU269" t="s">
        <v>776</v>
      </c>
      <c r="AV269" t="s">
        <v>49</v>
      </c>
      <c r="AW269">
        <v>3</v>
      </c>
      <c r="BB269">
        <v>0.90229999999999999</v>
      </c>
      <c r="BC269" t="s">
        <v>71</v>
      </c>
      <c r="BF269" t="s">
        <v>160</v>
      </c>
      <c r="BG269" t="s">
        <v>237</v>
      </c>
      <c r="BH269" t="s">
        <v>1824</v>
      </c>
      <c r="BI269">
        <v>107</v>
      </c>
      <c r="BJ269">
        <v>3</v>
      </c>
      <c r="BK269" t="s">
        <v>934</v>
      </c>
      <c r="BL269" t="s">
        <v>1035</v>
      </c>
      <c r="BM269">
        <v>0.90229999999999999</v>
      </c>
      <c r="BN269" t="s">
        <v>71</v>
      </c>
      <c r="BO269" t="s">
        <v>758</v>
      </c>
      <c r="BP269">
        <v>2034.6579999999999</v>
      </c>
      <c r="BQ269" t="s">
        <v>71</v>
      </c>
    </row>
    <row r="270" spans="1:69" ht="16.5">
      <c r="A270" s="126" t="str">
        <f t="shared" si="90"/>
        <v>삼환교통</v>
      </c>
      <c r="B270" s="127" t="str">
        <f t="shared" si="91"/>
        <v>최명수</v>
      </c>
      <c r="C270" s="128" t="str">
        <f t="shared" si="92"/>
        <v>A</v>
      </c>
      <c r="D270" s="129">
        <f t="shared" si="93"/>
        <v>0.96189999999999998</v>
      </c>
      <c r="E270" s="130">
        <f t="shared" si="94"/>
        <v>4787</v>
      </c>
      <c r="F270" s="131" t="str">
        <f t="shared" si="95"/>
        <v>14</v>
      </c>
      <c r="G270" s="132" t="str">
        <f t="shared" si="96"/>
        <v>72아1005</v>
      </c>
      <c r="H270" s="133">
        <f t="shared" si="97"/>
        <v>13</v>
      </c>
      <c r="I270" s="134">
        <f t="shared" si="98"/>
        <v>2290.808</v>
      </c>
      <c r="J270" s="135">
        <f t="shared" si="99"/>
        <v>4.0730185067802162E-2</v>
      </c>
      <c r="K270" s="135">
        <f t="shared" si="100"/>
        <v>0.34057672210944701</v>
      </c>
      <c r="L270" s="135">
        <f t="shared" si="101"/>
        <v>0.20429472919598674</v>
      </c>
      <c r="M270" s="136">
        <f t="shared" si="102"/>
        <v>9.7270000000000003</v>
      </c>
      <c r="N270" s="137">
        <f t="shared" si="103"/>
        <v>0.43652719913672383</v>
      </c>
      <c r="O270" s="137">
        <f t="shared" si="104"/>
        <v>3.3612594333527732</v>
      </c>
      <c r="P270" s="272">
        <f t="shared" si="105"/>
        <v>3</v>
      </c>
      <c r="Q270" s="273">
        <f t="shared" si="106"/>
        <v>10</v>
      </c>
      <c r="R270" s="273">
        <f t="shared" si="107"/>
        <v>77</v>
      </c>
      <c r="T270">
        <v>514</v>
      </c>
      <c r="U270">
        <v>4787</v>
      </c>
      <c r="V270" t="s">
        <v>1827</v>
      </c>
      <c r="W270">
        <v>2290.808</v>
      </c>
      <c r="X270">
        <v>1112.7660000000001</v>
      </c>
      <c r="Y270">
        <v>2.0590000000000002</v>
      </c>
      <c r="Z270">
        <v>9.7270000000000003</v>
      </c>
      <c r="AA270">
        <v>160.99715699999999</v>
      </c>
      <c r="AB270">
        <v>6.5574440000000003</v>
      </c>
      <c r="AC270">
        <v>54.831884000000002</v>
      </c>
      <c r="AD270" s="1">
        <v>468</v>
      </c>
      <c r="AE270">
        <v>10</v>
      </c>
      <c r="AF270">
        <v>77</v>
      </c>
      <c r="AG270">
        <v>72</v>
      </c>
      <c r="AH270">
        <v>14.228872000000001</v>
      </c>
      <c r="AI270">
        <v>72.599999999999994</v>
      </c>
      <c r="AJ270">
        <v>0</v>
      </c>
      <c r="AK270">
        <v>3</v>
      </c>
      <c r="AL270">
        <v>333</v>
      </c>
      <c r="AM270" t="s">
        <v>1828</v>
      </c>
      <c r="AN270" t="s">
        <v>1829</v>
      </c>
      <c r="AO270">
        <v>295.60700000000003</v>
      </c>
      <c r="AR270" t="s">
        <v>160</v>
      </c>
      <c r="AS270" t="s">
        <v>234</v>
      </c>
      <c r="AT270" t="s">
        <v>820</v>
      </c>
      <c r="AU270" t="s">
        <v>709</v>
      </c>
      <c r="AV270" t="s">
        <v>49</v>
      </c>
      <c r="AW270">
        <v>13</v>
      </c>
      <c r="BB270">
        <v>0.96189999999999998</v>
      </c>
      <c r="BC270" t="s">
        <v>69</v>
      </c>
      <c r="BF270" t="s">
        <v>160</v>
      </c>
      <c r="BG270" t="s">
        <v>234</v>
      </c>
      <c r="BH270" t="s">
        <v>1827</v>
      </c>
      <c r="BI270">
        <v>4787</v>
      </c>
      <c r="BJ270">
        <v>13</v>
      </c>
      <c r="BK270" t="s">
        <v>820</v>
      </c>
      <c r="BL270" t="s">
        <v>857</v>
      </c>
      <c r="BM270">
        <v>0.96189999999999998</v>
      </c>
      <c r="BN270" t="s">
        <v>69</v>
      </c>
      <c r="BO270" t="s">
        <v>761</v>
      </c>
      <c r="BP270">
        <v>2290.808</v>
      </c>
      <c r="BQ270" t="s">
        <v>69</v>
      </c>
    </row>
    <row r="271" spans="1:69" ht="16.5">
      <c r="A271" s="126" t="str">
        <f t="shared" si="90"/>
        <v>삼환교통</v>
      </c>
      <c r="B271" s="127" t="str">
        <f t="shared" si="91"/>
        <v>최민호</v>
      </c>
      <c r="C271" s="128" t="str">
        <f t="shared" si="92"/>
        <v>D</v>
      </c>
      <c r="D271" s="129">
        <f t="shared" si="93"/>
        <v>0.80810000000000004</v>
      </c>
      <c r="E271" s="130">
        <f t="shared" si="94"/>
        <v>4060</v>
      </c>
      <c r="F271" s="131" t="str">
        <f t="shared" si="95"/>
        <v>14</v>
      </c>
      <c r="G271" s="132" t="str">
        <f t="shared" si="96"/>
        <v>70바3162</v>
      </c>
      <c r="H271" s="133">
        <f t="shared" si="97"/>
        <v>2</v>
      </c>
      <c r="I271" s="134">
        <f t="shared" si="98"/>
        <v>2149.2489999999998</v>
      </c>
      <c r="J271" s="135">
        <f t="shared" si="99"/>
        <v>4.7578872602440751E-2</v>
      </c>
      <c r="K271" s="135">
        <f t="shared" si="100"/>
        <v>0.3389334169672909</v>
      </c>
      <c r="L271" s="135">
        <f t="shared" si="101"/>
        <v>0.23822274664312978</v>
      </c>
      <c r="M271" s="136">
        <f t="shared" si="102"/>
        <v>10.919</v>
      </c>
      <c r="N271" s="137">
        <f t="shared" si="103"/>
        <v>1.7680594477419789</v>
      </c>
      <c r="O271" s="137">
        <f t="shared" si="104"/>
        <v>14.981977425603084</v>
      </c>
      <c r="P271" s="272">
        <f t="shared" si="105"/>
        <v>4</v>
      </c>
      <c r="Q271" s="273">
        <f t="shared" si="106"/>
        <v>38</v>
      </c>
      <c r="R271" s="273">
        <f t="shared" si="107"/>
        <v>322</v>
      </c>
      <c r="T271">
        <v>514</v>
      </c>
      <c r="U271">
        <v>4060</v>
      </c>
      <c r="V271" t="s">
        <v>1830</v>
      </c>
      <c r="W271">
        <v>2149.2489999999998</v>
      </c>
      <c r="X271">
        <v>1219.4190000000001</v>
      </c>
      <c r="Y271">
        <v>1.7629999999999999</v>
      </c>
      <c r="Z271">
        <v>10.919</v>
      </c>
      <c r="AA271">
        <v>140.998549</v>
      </c>
      <c r="AB271">
        <v>6.7085520000000001</v>
      </c>
      <c r="AC271">
        <v>47.789119999999997</v>
      </c>
      <c r="AD271" s="1">
        <v>512</v>
      </c>
      <c r="AE271">
        <v>38</v>
      </c>
      <c r="AF271">
        <v>322</v>
      </c>
      <c r="AG271">
        <v>80</v>
      </c>
      <c r="AH271">
        <v>15.243057</v>
      </c>
      <c r="AI271">
        <v>383</v>
      </c>
      <c r="AJ271">
        <v>0</v>
      </c>
      <c r="AK271">
        <v>4</v>
      </c>
      <c r="AL271">
        <v>3410</v>
      </c>
      <c r="AM271" t="s">
        <v>1831</v>
      </c>
      <c r="AN271" t="s">
        <v>1832</v>
      </c>
      <c r="AO271">
        <v>2025.931</v>
      </c>
      <c r="AR271" t="s">
        <v>160</v>
      </c>
      <c r="AS271" t="s">
        <v>234</v>
      </c>
      <c r="AT271" t="s">
        <v>804</v>
      </c>
      <c r="AU271" t="s">
        <v>709</v>
      </c>
      <c r="AV271" t="s">
        <v>49</v>
      </c>
      <c r="AW271">
        <v>2</v>
      </c>
      <c r="BB271">
        <v>0.80810000000000004</v>
      </c>
      <c r="BC271" t="s">
        <v>70</v>
      </c>
      <c r="BF271" t="s">
        <v>160</v>
      </c>
      <c r="BG271" t="s">
        <v>234</v>
      </c>
      <c r="BH271" t="s">
        <v>1830</v>
      </c>
      <c r="BI271">
        <v>4060</v>
      </c>
      <c r="BJ271">
        <v>2</v>
      </c>
      <c r="BK271" t="s">
        <v>804</v>
      </c>
      <c r="BL271" t="s">
        <v>790</v>
      </c>
      <c r="BM271">
        <v>0.80810000000000004</v>
      </c>
      <c r="BN271" t="s">
        <v>70</v>
      </c>
      <c r="BO271" t="s">
        <v>762</v>
      </c>
      <c r="BP271">
        <v>2149.2489999999998</v>
      </c>
      <c r="BQ271" t="s">
        <v>70</v>
      </c>
    </row>
    <row r="272" spans="1:69" ht="16.5">
      <c r="A272" s="126" t="str">
        <f t="shared" si="90"/>
        <v>삼환교통</v>
      </c>
      <c r="B272" s="127" t="str">
        <f t="shared" si="91"/>
        <v>최봉철</v>
      </c>
      <c r="C272" s="128" t="str">
        <f t="shared" si="92"/>
        <v>B</v>
      </c>
      <c r="D272" s="129">
        <f t="shared" si="93"/>
        <v>0.92749999999999999</v>
      </c>
      <c r="E272" s="130">
        <f t="shared" si="94"/>
        <v>8184</v>
      </c>
      <c r="F272" s="131" t="str">
        <f t="shared" si="95"/>
        <v>4</v>
      </c>
      <c r="G272" s="132" t="str">
        <f t="shared" si="96"/>
        <v>72아1207</v>
      </c>
      <c r="H272" s="133">
        <f t="shared" si="97"/>
        <v>2</v>
      </c>
      <c r="I272" s="134">
        <f t="shared" si="98"/>
        <v>2153.04</v>
      </c>
      <c r="J272" s="135">
        <f t="shared" si="99"/>
        <v>3.5654441828544318E-2</v>
      </c>
      <c r="K272" s="135">
        <f t="shared" si="100"/>
        <v>0.32914372411111581</v>
      </c>
      <c r="L272" s="135">
        <f t="shared" si="101"/>
        <v>0.22851410099208561</v>
      </c>
      <c r="M272" s="136">
        <f t="shared" si="102"/>
        <v>9.1150000000000002</v>
      </c>
      <c r="N272" s="137">
        <f t="shared" si="103"/>
        <v>0.2322297774309813</v>
      </c>
      <c r="O272" s="137">
        <f t="shared" si="104"/>
        <v>9.521420874670234</v>
      </c>
      <c r="P272" s="272">
        <f t="shared" si="105"/>
        <v>15</v>
      </c>
      <c r="Q272" s="273">
        <f t="shared" si="106"/>
        <v>5</v>
      </c>
      <c r="R272" s="273">
        <f t="shared" si="107"/>
        <v>205</v>
      </c>
      <c r="T272">
        <v>514</v>
      </c>
      <c r="U272">
        <v>8184</v>
      </c>
      <c r="V272" t="s">
        <v>1833</v>
      </c>
      <c r="W272">
        <v>2153.04</v>
      </c>
      <c r="X272">
        <v>803.42899999999997</v>
      </c>
      <c r="Y272">
        <v>2.68</v>
      </c>
      <c r="Z272">
        <v>9.1150000000000002</v>
      </c>
      <c r="AA272">
        <v>142.399677</v>
      </c>
      <c r="AB272">
        <v>5.0771810000000004</v>
      </c>
      <c r="AC272">
        <v>46.869959999999999</v>
      </c>
      <c r="AD272" s="1">
        <v>492</v>
      </c>
      <c r="AE272">
        <v>5</v>
      </c>
      <c r="AF272">
        <v>205</v>
      </c>
      <c r="AG272">
        <v>67</v>
      </c>
      <c r="AH272">
        <v>15.119697</v>
      </c>
      <c r="AI272">
        <v>65.8</v>
      </c>
      <c r="AJ272">
        <v>0</v>
      </c>
      <c r="AK272">
        <v>15</v>
      </c>
      <c r="AL272">
        <v>11391</v>
      </c>
      <c r="AM272" t="s">
        <v>1834</v>
      </c>
      <c r="AN272" t="s">
        <v>1835</v>
      </c>
      <c r="AO272">
        <v>1948.0609999999999</v>
      </c>
      <c r="AR272" t="s">
        <v>160</v>
      </c>
      <c r="AS272" t="s">
        <v>236</v>
      </c>
      <c r="AT272" t="s">
        <v>869</v>
      </c>
      <c r="AU272" t="s">
        <v>776</v>
      </c>
      <c r="AV272" t="s">
        <v>49</v>
      </c>
      <c r="AW272">
        <v>2</v>
      </c>
      <c r="BB272">
        <v>0.92749999999999999</v>
      </c>
      <c r="BC272" t="s">
        <v>71</v>
      </c>
      <c r="BF272" t="s">
        <v>160</v>
      </c>
      <c r="BG272" t="s">
        <v>236</v>
      </c>
      <c r="BH272" t="s">
        <v>1833</v>
      </c>
      <c r="BI272">
        <v>8184</v>
      </c>
      <c r="BJ272">
        <v>2</v>
      </c>
      <c r="BK272" t="s">
        <v>869</v>
      </c>
      <c r="BL272" t="s">
        <v>877</v>
      </c>
      <c r="BM272">
        <v>0.92749999999999999</v>
      </c>
      <c r="BN272" t="s">
        <v>71</v>
      </c>
      <c r="BO272" t="s">
        <v>758</v>
      </c>
      <c r="BP272">
        <v>2153.04</v>
      </c>
      <c r="BQ272" t="s">
        <v>71</v>
      </c>
    </row>
    <row r="273" spans="1:69" ht="16.5">
      <c r="A273" s="126" t="str">
        <f t="shared" si="90"/>
        <v>삼환교통</v>
      </c>
      <c r="B273" s="127" t="str">
        <f t="shared" si="91"/>
        <v>최세종</v>
      </c>
      <c r="C273" s="128" t="str">
        <f t="shared" si="92"/>
        <v>B</v>
      </c>
      <c r="D273" s="129">
        <f t="shared" si="93"/>
        <v>0.93710000000000004</v>
      </c>
      <c r="E273" s="130">
        <f t="shared" si="94"/>
        <v>4725</v>
      </c>
      <c r="F273" s="131" t="str">
        <f t="shared" si="95"/>
        <v>14</v>
      </c>
      <c r="G273" s="132" t="str">
        <f t="shared" si="96"/>
        <v>70바3134</v>
      </c>
      <c r="H273" s="133">
        <f t="shared" si="97"/>
        <v>13</v>
      </c>
      <c r="I273" s="134">
        <f t="shared" si="98"/>
        <v>2305.2289999999998</v>
      </c>
      <c r="J273" s="135">
        <f t="shared" si="99"/>
        <v>2.1533616101475406E-2</v>
      </c>
      <c r="K273" s="135">
        <f t="shared" si="100"/>
        <v>0.36509509563833314</v>
      </c>
      <c r="L273" s="135">
        <f t="shared" si="101"/>
        <v>0.20908985614878176</v>
      </c>
      <c r="M273" s="136">
        <f t="shared" si="102"/>
        <v>10.589</v>
      </c>
      <c r="N273" s="137">
        <f t="shared" si="103"/>
        <v>0.82421312589768747</v>
      </c>
      <c r="O273" s="137">
        <f t="shared" si="104"/>
        <v>5.5092140520529638</v>
      </c>
      <c r="P273" s="272">
        <f t="shared" si="105"/>
        <v>16</v>
      </c>
      <c r="Q273" s="273">
        <f t="shared" si="106"/>
        <v>19</v>
      </c>
      <c r="R273" s="273">
        <f t="shared" si="107"/>
        <v>127</v>
      </c>
      <c r="T273">
        <v>514</v>
      </c>
      <c r="U273">
        <v>4725</v>
      </c>
      <c r="V273" t="s">
        <v>1836</v>
      </c>
      <c r="W273">
        <v>2305.2289999999998</v>
      </c>
      <c r="X273">
        <v>1239.3320000000001</v>
      </c>
      <c r="Y273">
        <v>1.86</v>
      </c>
      <c r="Z273">
        <v>10.589</v>
      </c>
      <c r="AA273">
        <v>154.43300300000001</v>
      </c>
      <c r="AB273">
        <v>3.325501</v>
      </c>
      <c r="AC273">
        <v>56.382731999999997</v>
      </c>
      <c r="AD273" s="1">
        <v>482</v>
      </c>
      <c r="AE273">
        <v>19</v>
      </c>
      <c r="AF273">
        <v>127</v>
      </c>
      <c r="AG273">
        <v>83</v>
      </c>
      <c r="AH273">
        <v>14.927047999999999</v>
      </c>
      <c r="AI273">
        <v>1038.0999999999999</v>
      </c>
      <c r="AJ273">
        <v>62.3</v>
      </c>
      <c r="AK273">
        <v>16</v>
      </c>
      <c r="AL273">
        <v>8339</v>
      </c>
      <c r="AM273" t="s">
        <v>1837</v>
      </c>
      <c r="AN273" t="s">
        <v>1838</v>
      </c>
      <c r="AO273">
        <v>291.57100000000003</v>
      </c>
      <c r="AR273" t="s">
        <v>160</v>
      </c>
      <c r="AS273" t="s">
        <v>234</v>
      </c>
      <c r="AT273" t="s">
        <v>792</v>
      </c>
      <c r="AU273" t="s">
        <v>709</v>
      </c>
      <c r="AV273" t="s">
        <v>49</v>
      </c>
      <c r="AW273">
        <v>13</v>
      </c>
      <c r="BB273">
        <v>0.93710000000000004</v>
      </c>
      <c r="BC273" t="s">
        <v>71</v>
      </c>
      <c r="BF273" t="s">
        <v>160</v>
      </c>
      <c r="BG273" t="s">
        <v>234</v>
      </c>
      <c r="BH273" t="s">
        <v>1836</v>
      </c>
      <c r="BI273">
        <v>4725</v>
      </c>
      <c r="BJ273">
        <v>13</v>
      </c>
      <c r="BK273" t="s">
        <v>792</v>
      </c>
      <c r="BL273" t="s">
        <v>802</v>
      </c>
      <c r="BM273">
        <v>0.93710000000000004</v>
      </c>
      <c r="BN273" t="s">
        <v>71</v>
      </c>
      <c r="BO273" t="s">
        <v>758</v>
      </c>
      <c r="BP273">
        <v>2305.2289999999998</v>
      </c>
      <c r="BQ273" t="s">
        <v>71</v>
      </c>
    </row>
    <row r="274" spans="1:69" ht="16.5">
      <c r="A274" s="126" t="str">
        <f t="shared" si="90"/>
        <v>삼환교통</v>
      </c>
      <c r="B274" s="127" t="str">
        <f t="shared" si="91"/>
        <v>최승우</v>
      </c>
      <c r="C274" s="128" t="str">
        <f t="shared" si="92"/>
        <v>B</v>
      </c>
      <c r="D274" s="129">
        <f t="shared" si="93"/>
        <v>0.9113</v>
      </c>
      <c r="E274" s="130">
        <f t="shared" si="94"/>
        <v>3781</v>
      </c>
      <c r="F274" s="131" t="str">
        <f t="shared" si="95"/>
        <v>62</v>
      </c>
      <c r="G274" s="132" t="str">
        <f t="shared" si="96"/>
        <v>70바3118</v>
      </c>
      <c r="H274" s="133">
        <f t="shared" si="97"/>
        <v>13</v>
      </c>
      <c r="I274" s="134">
        <f t="shared" si="98"/>
        <v>2379.511</v>
      </c>
      <c r="J274" s="135">
        <f t="shared" si="99"/>
        <v>2.3463420413620161E-2</v>
      </c>
      <c r="K274" s="135">
        <f t="shared" si="100"/>
        <v>0.35258574270290904</v>
      </c>
      <c r="L274" s="135">
        <f t="shared" si="101"/>
        <v>0.13658268442549751</v>
      </c>
      <c r="M274" s="136">
        <f t="shared" si="102"/>
        <v>10.464</v>
      </c>
      <c r="N274" s="137">
        <f t="shared" si="103"/>
        <v>0.12607632408507463</v>
      </c>
      <c r="O274" s="137">
        <f t="shared" si="104"/>
        <v>4.7488748738711442</v>
      </c>
      <c r="P274" s="272">
        <f t="shared" si="105"/>
        <v>2</v>
      </c>
      <c r="Q274" s="273">
        <f t="shared" si="106"/>
        <v>3</v>
      </c>
      <c r="R274" s="273">
        <f t="shared" si="107"/>
        <v>113</v>
      </c>
      <c r="T274">
        <v>514</v>
      </c>
      <c r="U274">
        <v>3781</v>
      </c>
      <c r="V274" t="s">
        <v>1839</v>
      </c>
      <c r="W274">
        <v>2379.511</v>
      </c>
      <c r="X274">
        <v>1140.077</v>
      </c>
      <c r="Y274">
        <v>2.0870000000000002</v>
      </c>
      <c r="Z274">
        <v>10.464</v>
      </c>
      <c r="AA274">
        <v>167.10104200000001</v>
      </c>
      <c r="AB274">
        <v>3.9207619999999999</v>
      </c>
      <c r="AC274">
        <v>58.917445000000001</v>
      </c>
      <c r="AD274" s="1">
        <v>325</v>
      </c>
      <c r="AE274">
        <v>3</v>
      </c>
      <c r="AF274">
        <v>113</v>
      </c>
      <c r="AG274">
        <v>68</v>
      </c>
      <c r="AH274">
        <v>14.239953</v>
      </c>
      <c r="AI274">
        <v>42.4</v>
      </c>
      <c r="AJ274">
        <v>0</v>
      </c>
      <c r="AK274">
        <v>2</v>
      </c>
      <c r="AL274">
        <v>594</v>
      </c>
      <c r="AM274" t="s">
        <v>1840</v>
      </c>
      <c r="AN274" t="s">
        <v>1841</v>
      </c>
      <c r="AO274">
        <v>445.38600000000002</v>
      </c>
      <c r="AR274" t="s">
        <v>160</v>
      </c>
      <c r="AS274" t="s">
        <v>238</v>
      </c>
      <c r="AT274" t="s">
        <v>936</v>
      </c>
      <c r="AU274" t="s">
        <v>788</v>
      </c>
      <c r="AV274" t="s">
        <v>49</v>
      </c>
      <c r="AW274">
        <v>13</v>
      </c>
      <c r="BB274">
        <v>0.9113</v>
      </c>
      <c r="BC274" t="s">
        <v>71</v>
      </c>
      <c r="BF274" t="s">
        <v>160</v>
      </c>
      <c r="BG274" t="s">
        <v>238</v>
      </c>
      <c r="BH274" t="s">
        <v>1839</v>
      </c>
      <c r="BI274">
        <v>3781</v>
      </c>
      <c r="BJ274">
        <v>13</v>
      </c>
      <c r="BK274" t="s">
        <v>936</v>
      </c>
      <c r="BL274" t="s">
        <v>959</v>
      </c>
      <c r="BM274">
        <v>0.9113</v>
      </c>
      <c r="BN274" t="s">
        <v>71</v>
      </c>
      <c r="BO274" t="s">
        <v>758</v>
      </c>
      <c r="BP274">
        <v>2379.511</v>
      </c>
      <c r="BQ274" t="s">
        <v>71</v>
      </c>
    </row>
    <row r="275" spans="1:69" ht="16.5">
      <c r="A275" s="126" t="str">
        <f t="shared" si="90"/>
        <v>삼환교통</v>
      </c>
      <c r="B275" s="127" t="str">
        <f t="shared" si="91"/>
        <v>최영길</v>
      </c>
      <c r="C275" s="128" t="str">
        <f t="shared" si="92"/>
        <v>S</v>
      </c>
      <c r="D275" s="129">
        <f t="shared" si="93"/>
        <v>1.0379</v>
      </c>
      <c r="E275" s="130">
        <f t="shared" si="94"/>
        <v>3230</v>
      </c>
      <c r="F275" s="131" t="str">
        <f t="shared" si="95"/>
        <v>14</v>
      </c>
      <c r="G275" s="132" t="str">
        <f t="shared" si="96"/>
        <v>70바3152</v>
      </c>
      <c r="H275" s="133">
        <f t="shared" si="97"/>
        <v>3</v>
      </c>
      <c r="I275" s="134">
        <f t="shared" si="98"/>
        <v>2345.6089999999999</v>
      </c>
      <c r="J275" s="135">
        <f t="shared" si="99"/>
        <v>2.0368394722965064E-2</v>
      </c>
      <c r="K275" s="135">
        <f t="shared" si="100"/>
        <v>0.34610095968643106</v>
      </c>
      <c r="L275" s="135">
        <f t="shared" si="101"/>
        <v>0.16797343461761957</v>
      </c>
      <c r="M275" s="136">
        <f t="shared" si="102"/>
        <v>7.9459999999999997</v>
      </c>
      <c r="N275" s="137">
        <f t="shared" si="103"/>
        <v>0.59685991996108478</v>
      </c>
      <c r="O275" s="137">
        <f t="shared" si="104"/>
        <v>8.5692031365841448</v>
      </c>
      <c r="P275" s="272">
        <f t="shared" si="105"/>
        <v>12</v>
      </c>
      <c r="Q275" s="273">
        <f t="shared" si="106"/>
        <v>14</v>
      </c>
      <c r="R275" s="273">
        <f t="shared" si="107"/>
        <v>201</v>
      </c>
      <c r="T275">
        <v>514</v>
      </c>
      <c r="U275">
        <v>3230</v>
      </c>
      <c r="V275" t="s">
        <v>1842</v>
      </c>
      <c r="W275">
        <v>2345.6089999999999</v>
      </c>
      <c r="X275">
        <v>1085.7049999999999</v>
      </c>
      <c r="Y275">
        <v>2.16</v>
      </c>
      <c r="Z275">
        <v>7.9459999999999997</v>
      </c>
      <c r="AA275">
        <v>154.74439899999999</v>
      </c>
      <c r="AB275">
        <v>3.1518950000000001</v>
      </c>
      <c r="AC275">
        <v>53.557184999999997</v>
      </c>
      <c r="AD275" s="1">
        <v>394</v>
      </c>
      <c r="AE275">
        <v>14</v>
      </c>
      <c r="AF275">
        <v>201</v>
      </c>
      <c r="AG275">
        <v>73</v>
      </c>
      <c r="AH275">
        <v>15.157957</v>
      </c>
      <c r="AI275">
        <v>58.9</v>
      </c>
      <c r="AJ275">
        <v>0</v>
      </c>
      <c r="AK275">
        <v>12</v>
      </c>
      <c r="AL275">
        <v>5152</v>
      </c>
      <c r="AM275" t="s">
        <v>1843</v>
      </c>
      <c r="AN275" t="s">
        <v>1844</v>
      </c>
      <c r="AO275">
        <v>1996.59</v>
      </c>
      <c r="AR275" t="s">
        <v>160</v>
      </c>
      <c r="AS275" t="s">
        <v>234</v>
      </c>
      <c r="AT275" t="s">
        <v>798</v>
      </c>
      <c r="AU275" t="s">
        <v>709</v>
      </c>
      <c r="AV275" t="s">
        <v>49</v>
      </c>
      <c r="AW275">
        <v>3</v>
      </c>
      <c r="BB275">
        <v>1.0379</v>
      </c>
      <c r="BC275" t="s">
        <v>74</v>
      </c>
      <c r="BF275" t="s">
        <v>160</v>
      </c>
      <c r="BG275" t="s">
        <v>234</v>
      </c>
      <c r="BH275" t="s">
        <v>1842</v>
      </c>
      <c r="BI275">
        <v>3230</v>
      </c>
      <c r="BJ275">
        <v>3</v>
      </c>
      <c r="BK275" t="s">
        <v>798</v>
      </c>
      <c r="BL275" t="s">
        <v>818</v>
      </c>
      <c r="BM275">
        <v>1.0379</v>
      </c>
      <c r="BN275" t="s">
        <v>74</v>
      </c>
      <c r="BO275" t="s">
        <v>759</v>
      </c>
      <c r="BP275">
        <v>2345.6089999999999</v>
      </c>
      <c r="BQ275" t="s">
        <v>74</v>
      </c>
    </row>
    <row r="276" spans="1:69" ht="16.5">
      <c r="A276" s="126" t="str">
        <f t="shared" si="90"/>
        <v>삼환교통</v>
      </c>
      <c r="B276" s="127" t="str">
        <f t="shared" si="91"/>
        <v>최오창</v>
      </c>
      <c r="C276" s="128" t="str">
        <f t="shared" si="92"/>
        <v>D</v>
      </c>
      <c r="D276" s="129">
        <f t="shared" si="93"/>
        <v>0.81830000000000003</v>
      </c>
      <c r="E276" s="130">
        <f t="shared" si="94"/>
        <v>5999</v>
      </c>
      <c r="F276" s="131" t="str">
        <f t="shared" si="95"/>
        <v>4</v>
      </c>
      <c r="G276" s="132" t="str">
        <f t="shared" si="96"/>
        <v>72아1227</v>
      </c>
      <c r="H276" s="133">
        <f t="shared" si="97"/>
        <v>1</v>
      </c>
      <c r="I276" s="134">
        <f t="shared" si="98"/>
        <v>2080.5390000000002</v>
      </c>
      <c r="J276" s="135">
        <f t="shared" si="99"/>
        <v>5.6299324124559104E-2</v>
      </c>
      <c r="K276" s="135">
        <f t="shared" si="100"/>
        <v>0.31824209740643211</v>
      </c>
      <c r="L276" s="135">
        <f t="shared" si="101"/>
        <v>0.10814505279641476</v>
      </c>
      <c r="M276" s="136">
        <f t="shared" si="102"/>
        <v>10.997999999999999</v>
      </c>
      <c r="N276" s="137">
        <f t="shared" si="103"/>
        <v>0.24032233954758836</v>
      </c>
      <c r="O276" s="137">
        <f t="shared" si="104"/>
        <v>38.355445391795101</v>
      </c>
      <c r="P276" s="272">
        <f t="shared" si="105"/>
        <v>8</v>
      </c>
      <c r="Q276" s="273">
        <f t="shared" si="106"/>
        <v>5</v>
      </c>
      <c r="R276" s="273">
        <f t="shared" si="107"/>
        <v>798</v>
      </c>
      <c r="T276">
        <v>514</v>
      </c>
      <c r="U276">
        <v>5999</v>
      </c>
      <c r="V276" t="s">
        <v>1845</v>
      </c>
      <c r="W276">
        <v>2080.5390000000002</v>
      </c>
      <c r="X276">
        <v>868</v>
      </c>
      <c r="Y276">
        <v>2.3969999999999998</v>
      </c>
      <c r="Z276">
        <v>10.997999999999999</v>
      </c>
      <c r="AA276">
        <v>130.89689999999999</v>
      </c>
      <c r="AB276">
        <v>7.3694069999999998</v>
      </c>
      <c r="AC276">
        <v>41.656903999999997</v>
      </c>
      <c r="AD276" s="1">
        <v>225</v>
      </c>
      <c r="AE276">
        <v>5</v>
      </c>
      <c r="AF276">
        <v>798</v>
      </c>
      <c r="AG276">
        <v>66</v>
      </c>
      <c r="AH276">
        <v>15.894486000000001</v>
      </c>
      <c r="AI276">
        <v>49.3</v>
      </c>
      <c r="AJ276">
        <v>0</v>
      </c>
      <c r="AK276">
        <v>8</v>
      </c>
      <c r="AL276">
        <v>2550</v>
      </c>
      <c r="AM276" t="s">
        <v>1846</v>
      </c>
      <c r="AN276" t="s">
        <v>1847</v>
      </c>
      <c r="AO276">
        <v>1943.479</v>
      </c>
      <c r="AR276" t="s">
        <v>160</v>
      </c>
      <c r="AS276" t="s">
        <v>236</v>
      </c>
      <c r="AT276" t="s">
        <v>901</v>
      </c>
      <c r="AU276" t="s">
        <v>776</v>
      </c>
      <c r="AV276" t="s">
        <v>49</v>
      </c>
      <c r="AW276">
        <v>1</v>
      </c>
      <c r="BB276">
        <v>0.81830000000000003</v>
      </c>
      <c r="BC276" t="s">
        <v>70</v>
      </c>
      <c r="BF276" t="s">
        <v>160</v>
      </c>
      <c r="BG276" t="s">
        <v>236</v>
      </c>
      <c r="BH276" t="s">
        <v>1845</v>
      </c>
      <c r="BI276">
        <v>5999</v>
      </c>
      <c r="BJ276">
        <v>1</v>
      </c>
      <c r="BK276" t="s">
        <v>901</v>
      </c>
      <c r="BL276" t="s">
        <v>757</v>
      </c>
      <c r="BM276">
        <v>0.81830000000000003</v>
      </c>
      <c r="BN276" t="s">
        <v>70</v>
      </c>
      <c r="BO276" t="s">
        <v>762</v>
      </c>
      <c r="BP276">
        <v>2080.5390000000002</v>
      </c>
      <c r="BQ276" t="s">
        <v>70</v>
      </c>
    </row>
    <row r="277" spans="1:69" ht="16.5">
      <c r="A277" s="126" t="str">
        <f t="shared" si="90"/>
        <v>삼환교통</v>
      </c>
      <c r="B277" s="127" t="str">
        <f t="shared" si="91"/>
        <v>최윤규</v>
      </c>
      <c r="C277" s="128" t="str">
        <f t="shared" si="92"/>
        <v>D</v>
      </c>
      <c r="D277" s="129">
        <f t="shared" si="93"/>
        <v>0.83379999999999999</v>
      </c>
      <c r="E277" s="130">
        <f t="shared" si="94"/>
        <v>8111</v>
      </c>
      <c r="F277" s="131" t="str">
        <f t="shared" si="95"/>
        <v>62</v>
      </c>
      <c r="G277" s="132" t="str">
        <f t="shared" si="96"/>
        <v>70바3174</v>
      </c>
      <c r="H277" s="133">
        <f t="shared" si="97"/>
        <v>2</v>
      </c>
      <c r="I277" s="134">
        <f t="shared" si="98"/>
        <v>1874.566</v>
      </c>
      <c r="J277" s="135">
        <f t="shared" si="99"/>
        <v>1.5359556347135947E-2</v>
      </c>
      <c r="K277" s="135">
        <f t="shared" si="100"/>
        <v>0.39786279821057274</v>
      </c>
      <c r="L277" s="135">
        <f t="shared" si="101"/>
        <v>0.16537161134897357</v>
      </c>
      <c r="M277" s="136">
        <f t="shared" si="102"/>
        <v>10.234</v>
      </c>
      <c r="N277" s="137">
        <f t="shared" si="103"/>
        <v>0.53345681080314056</v>
      </c>
      <c r="O277" s="137">
        <f t="shared" si="104"/>
        <v>18.030840205146152</v>
      </c>
      <c r="P277" s="272">
        <f t="shared" si="105"/>
        <v>19</v>
      </c>
      <c r="Q277" s="273">
        <f t="shared" si="106"/>
        <v>10</v>
      </c>
      <c r="R277" s="273">
        <f t="shared" si="107"/>
        <v>338</v>
      </c>
      <c r="T277">
        <v>514</v>
      </c>
      <c r="U277">
        <v>8111</v>
      </c>
      <c r="V277" t="s">
        <v>1848</v>
      </c>
      <c r="W277">
        <v>1874.566</v>
      </c>
      <c r="X277">
        <v>979.71900000000005</v>
      </c>
      <c r="Y277">
        <v>1.913</v>
      </c>
      <c r="Z277">
        <v>10.234</v>
      </c>
      <c r="AA277">
        <v>134.83911599999999</v>
      </c>
      <c r="AB277">
        <v>2.071069</v>
      </c>
      <c r="AC277">
        <v>53.647468000000003</v>
      </c>
      <c r="AD277" s="1">
        <v>310</v>
      </c>
      <c r="AE277">
        <v>10</v>
      </c>
      <c r="AF277">
        <v>338</v>
      </c>
      <c r="AG277">
        <v>60</v>
      </c>
      <c r="AH277">
        <v>13.902241</v>
      </c>
      <c r="AI277">
        <v>0</v>
      </c>
      <c r="AJ277">
        <v>0</v>
      </c>
      <c r="AK277">
        <v>19</v>
      </c>
      <c r="AL277">
        <v>2270</v>
      </c>
      <c r="AM277" t="s">
        <v>1849</v>
      </c>
      <c r="AN277" t="s">
        <v>1850</v>
      </c>
      <c r="AO277">
        <v>1764.5360000000001</v>
      </c>
      <c r="AR277" t="s">
        <v>160</v>
      </c>
      <c r="AS277" t="s">
        <v>238</v>
      </c>
      <c r="AT277" t="s">
        <v>957</v>
      </c>
      <c r="AU277" t="s">
        <v>709</v>
      </c>
      <c r="AV277" t="s">
        <v>49</v>
      </c>
      <c r="AW277">
        <v>2</v>
      </c>
      <c r="BB277">
        <v>0.83379999999999999</v>
      </c>
      <c r="BC277" t="s">
        <v>70</v>
      </c>
      <c r="BF277" t="s">
        <v>160</v>
      </c>
      <c r="BG277" t="s">
        <v>238</v>
      </c>
      <c r="BH277" t="s">
        <v>1848</v>
      </c>
      <c r="BI277">
        <v>8111</v>
      </c>
      <c r="BJ277">
        <v>2</v>
      </c>
      <c r="BK277" t="s">
        <v>957</v>
      </c>
      <c r="BL277" t="s">
        <v>965</v>
      </c>
      <c r="BM277">
        <v>0.83379999999999999</v>
      </c>
      <c r="BN277" t="s">
        <v>70</v>
      </c>
      <c r="BO277" t="s">
        <v>762</v>
      </c>
      <c r="BP277">
        <v>1874.566</v>
      </c>
      <c r="BQ277" t="s">
        <v>70</v>
      </c>
    </row>
    <row r="278" spans="1:69" ht="16.5">
      <c r="A278" s="126" t="str">
        <f t="shared" si="90"/>
        <v>삼환교통</v>
      </c>
      <c r="B278" s="127" t="str">
        <f t="shared" si="91"/>
        <v>최정민</v>
      </c>
      <c r="C278" s="128" t="str">
        <f t="shared" si="92"/>
        <v>B</v>
      </c>
      <c r="D278" s="129">
        <f t="shared" si="93"/>
        <v>0.92269999999999996</v>
      </c>
      <c r="E278" s="130">
        <f t="shared" si="94"/>
        <v>9284</v>
      </c>
      <c r="F278" s="131" t="str">
        <f t="shared" si="95"/>
        <v>14</v>
      </c>
      <c r="G278" s="132" t="str">
        <f t="shared" si="96"/>
        <v>70바3186</v>
      </c>
      <c r="H278" s="133">
        <f t="shared" si="97"/>
        <v>3</v>
      </c>
      <c r="I278" s="134">
        <f t="shared" si="98"/>
        <v>2325.145</v>
      </c>
      <c r="J278" s="135">
        <f t="shared" si="99"/>
        <v>2.6790871359990392E-2</v>
      </c>
      <c r="K278" s="135">
        <f t="shared" si="100"/>
        <v>0.35225263095117598</v>
      </c>
      <c r="L278" s="135">
        <f t="shared" si="101"/>
        <v>0.18235421876915203</v>
      </c>
      <c r="M278" s="136">
        <f t="shared" si="102"/>
        <v>8.9179999999999993</v>
      </c>
      <c r="N278" s="137">
        <f t="shared" si="103"/>
        <v>0.47308877510864916</v>
      </c>
      <c r="O278" s="137">
        <f t="shared" si="104"/>
        <v>11.268114461678735</v>
      </c>
      <c r="P278" s="272">
        <f t="shared" si="105"/>
        <v>13</v>
      </c>
      <c r="Q278" s="273">
        <f t="shared" si="106"/>
        <v>11</v>
      </c>
      <c r="R278" s="273">
        <f t="shared" si="107"/>
        <v>262</v>
      </c>
      <c r="T278">
        <v>514</v>
      </c>
      <c r="U278">
        <v>9284</v>
      </c>
      <c r="V278" t="s">
        <v>1851</v>
      </c>
      <c r="W278">
        <v>2325.145</v>
      </c>
      <c r="X278">
        <v>1204.578</v>
      </c>
      <c r="Y278">
        <v>1.93</v>
      </c>
      <c r="Z278">
        <v>8.9179999999999993</v>
      </c>
      <c r="AA278">
        <v>153.05605199999999</v>
      </c>
      <c r="AB278">
        <v>4.1005050000000001</v>
      </c>
      <c r="AC278">
        <v>53.914397000000001</v>
      </c>
      <c r="AD278" s="1">
        <v>424</v>
      </c>
      <c r="AE278">
        <v>11</v>
      </c>
      <c r="AF278">
        <v>262</v>
      </c>
      <c r="AG278">
        <v>68</v>
      </c>
      <c r="AH278">
        <v>15.191459999999999</v>
      </c>
      <c r="AI278">
        <v>8.9</v>
      </c>
      <c r="AJ278">
        <v>0</v>
      </c>
      <c r="AK278">
        <v>13</v>
      </c>
      <c r="AL278">
        <v>4263</v>
      </c>
      <c r="AM278" t="s">
        <v>1852</v>
      </c>
      <c r="AN278" t="s">
        <v>1853</v>
      </c>
      <c r="AO278">
        <v>1983.76</v>
      </c>
      <c r="AR278" t="s">
        <v>160</v>
      </c>
      <c r="AS278" t="s">
        <v>234</v>
      </c>
      <c r="AT278" t="s">
        <v>812</v>
      </c>
      <c r="AU278" t="s">
        <v>709</v>
      </c>
      <c r="AV278" t="s">
        <v>49</v>
      </c>
      <c r="AW278">
        <v>3</v>
      </c>
      <c r="BB278">
        <v>0.92269999999999996</v>
      </c>
      <c r="BC278" t="s">
        <v>71</v>
      </c>
      <c r="BF278" t="s">
        <v>160</v>
      </c>
      <c r="BG278" t="s">
        <v>234</v>
      </c>
      <c r="BH278" t="s">
        <v>1851</v>
      </c>
      <c r="BI278">
        <v>9284</v>
      </c>
      <c r="BJ278">
        <v>3</v>
      </c>
      <c r="BK278" t="s">
        <v>812</v>
      </c>
      <c r="BL278" t="s">
        <v>790</v>
      </c>
      <c r="BM278">
        <v>0.92269999999999996</v>
      </c>
      <c r="BN278" t="s">
        <v>71</v>
      </c>
      <c r="BO278" t="s">
        <v>758</v>
      </c>
      <c r="BP278">
        <v>2325.145</v>
      </c>
      <c r="BQ278" t="s">
        <v>71</v>
      </c>
    </row>
    <row r="279" spans="1:69" ht="16.5">
      <c r="A279" s="126" t="str">
        <f t="shared" si="90"/>
        <v>삼환교통</v>
      </c>
      <c r="B279" s="127" t="str">
        <f t="shared" si="91"/>
        <v>최항기</v>
      </c>
      <c r="C279" s="128" t="str">
        <f t="shared" si="92"/>
        <v>B</v>
      </c>
      <c r="D279" s="129">
        <f t="shared" si="93"/>
        <v>0.92330000000000001</v>
      </c>
      <c r="E279" s="130">
        <f t="shared" si="94"/>
        <v>8495</v>
      </c>
      <c r="F279" s="131" t="str">
        <f t="shared" si="95"/>
        <v>62</v>
      </c>
      <c r="G279" s="132" t="str">
        <f t="shared" si="96"/>
        <v>70바3193</v>
      </c>
      <c r="H279" s="133">
        <f t="shared" si="97"/>
        <v>1</v>
      </c>
      <c r="I279" s="134">
        <f t="shared" si="98"/>
        <v>2037.2329999999999</v>
      </c>
      <c r="J279" s="135">
        <f t="shared" si="99"/>
        <v>2.0441793078547904E-2</v>
      </c>
      <c r="K279" s="135">
        <f t="shared" si="100"/>
        <v>0.37899274387472265</v>
      </c>
      <c r="L279" s="135">
        <f t="shared" si="101"/>
        <v>0.22383301271872191</v>
      </c>
      <c r="M279" s="136">
        <f t="shared" si="102"/>
        <v>8.7769999999999992</v>
      </c>
      <c r="N279" s="137">
        <f t="shared" si="103"/>
        <v>9.8172373999439441E-2</v>
      </c>
      <c r="O279" s="137">
        <f t="shared" si="104"/>
        <v>14.971287034914514</v>
      </c>
      <c r="P279" s="272">
        <f t="shared" si="105"/>
        <v>23</v>
      </c>
      <c r="Q279" s="273">
        <f t="shared" si="106"/>
        <v>2</v>
      </c>
      <c r="R279" s="273">
        <f t="shared" si="107"/>
        <v>305</v>
      </c>
      <c r="T279">
        <v>514</v>
      </c>
      <c r="U279">
        <v>8495</v>
      </c>
      <c r="V279" t="s">
        <v>1854</v>
      </c>
      <c r="W279">
        <v>2037.2329999999999</v>
      </c>
      <c r="X279">
        <v>927.21199999999999</v>
      </c>
      <c r="Y279">
        <v>2.1970000000000001</v>
      </c>
      <c r="Z279">
        <v>8.7769999999999992</v>
      </c>
      <c r="AA279">
        <v>147.06885</v>
      </c>
      <c r="AB279">
        <v>3.006351</v>
      </c>
      <c r="AC279">
        <v>55.738027000000002</v>
      </c>
      <c r="AD279" s="1">
        <v>456</v>
      </c>
      <c r="AE279">
        <v>2</v>
      </c>
      <c r="AF279">
        <v>305</v>
      </c>
      <c r="AG279">
        <v>90</v>
      </c>
      <c r="AH279">
        <v>13.852239000000001</v>
      </c>
      <c r="AI279">
        <v>176.5</v>
      </c>
      <c r="AJ279">
        <v>46.7</v>
      </c>
      <c r="AK279">
        <v>23</v>
      </c>
      <c r="AL279">
        <v>2233</v>
      </c>
      <c r="AM279" t="s">
        <v>1855</v>
      </c>
      <c r="AN279" t="s">
        <v>1856</v>
      </c>
      <c r="AO279">
        <v>1963.0989999999999</v>
      </c>
      <c r="AR279" t="s">
        <v>160</v>
      </c>
      <c r="AS279" t="s">
        <v>238</v>
      </c>
      <c r="AT279" t="s">
        <v>967</v>
      </c>
      <c r="AU279" t="s">
        <v>709</v>
      </c>
      <c r="AV279" t="s">
        <v>49</v>
      </c>
      <c r="AW279">
        <v>1</v>
      </c>
      <c r="BB279">
        <v>0.92330000000000001</v>
      </c>
      <c r="BC279" t="s">
        <v>71</v>
      </c>
      <c r="BF279" t="s">
        <v>160</v>
      </c>
      <c r="BG279" t="s">
        <v>238</v>
      </c>
      <c r="BH279" t="s">
        <v>1854</v>
      </c>
      <c r="BI279">
        <v>8495</v>
      </c>
      <c r="BJ279">
        <v>1</v>
      </c>
      <c r="BK279" t="s">
        <v>967</v>
      </c>
      <c r="BL279" t="s">
        <v>757</v>
      </c>
      <c r="BM279">
        <v>0.92330000000000001</v>
      </c>
      <c r="BN279" t="s">
        <v>71</v>
      </c>
      <c r="BO279" t="s">
        <v>758</v>
      </c>
      <c r="BP279">
        <v>2037.2329999999999</v>
      </c>
      <c r="BQ279" t="s">
        <v>71</v>
      </c>
    </row>
    <row r="280" spans="1:69" ht="16.5">
      <c r="A280" s="126" t="str">
        <f t="shared" si="90"/>
        <v>삼환교통</v>
      </c>
      <c r="B280" s="127" t="str">
        <f t="shared" si="91"/>
        <v>표명근</v>
      </c>
      <c r="C280" s="128" t="str">
        <f t="shared" si="92"/>
        <v>A</v>
      </c>
      <c r="D280" s="129">
        <f t="shared" si="93"/>
        <v>0.99150000000000005</v>
      </c>
      <c r="E280" s="130">
        <f t="shared" si="94"/>
        <v>5038</v>
      </c>
      <c r="F280" s="131" t="str">
        <f t="shared" si="95"/>
        <v>14</v>
      </c>
      <c r="G280" s="132" t="str">
        <f t="shared" si="96"/>
        <v>70바3115</v>
      </c>
      <c r="H280" s="133">
        <f t="shared" si="97"/>
        <v>1</v>
      </c>
      <c r="I280" s="134">
        <f t="shared" si="98"/>
        <v>2511.39</v>
      </c>
      <c r="J280" s="135">
        <f t="shared" si="99"/>
        <v>1.5831898173083541E-2</v>
      </c>
      <c r="K280" s="135">
        <f t="shared" si="100"/>
        <v>0.34015395173574514</v>
      </c>
      <c r="L280" s="135">
        <f t="shared" si="101"/>
        <v>9.277730659117063E-2</v>
      </c>
      <c r="M280" s="136">
        <f t="shared" si="102"/>
        <v>8.3490000000000002</v>
      </c>
      <c r="N280" s="137">
        <f t="shared" si="103"/>
        <v>0.43800445171797292</v>
      </c>
      <c r="O280" s="137">
        <f t="shared" si="104"/>
        <v>13.379045070658082</v>
      </c>
      <c r="P280" s="272">
        <f t="shared" si="105"/>
        <v>23</v>
      </c>
      <c r="Q280" s="273">
        <f t="shared" si="106"/>
        <v>11</v>
      </c>
      <c r="R280" s="273">
        <f t="shared" si="107"/>
        <v>336</v>
      </c>
      <c r="T280">
        <v>514</v>
      </c>
      <c r="U280">
        <v>5038</v>
      </c>
      <c r="V280" t="s">
        <v>1857</v>
      </c>
      <c r="W280">
        <v>2511.39</v>
      </c>
      <c r="X280">
        <v>1284.317</v>
      </c>
      <c r="Y280">
        <v>1.9550000000000001</v>
      </c>
      <c r="Z280">
        <v>8.3490000000000002</v>
      </c>
      <c r="AA280">
        <v>171.819953</v>
      </c>
      <c r="AB280">
        <v>2.7202359999999999</v>
      </c>
      <c r="AC280">
        <v>58.445236000000001</v>
      </c>
      <c r="AD280" s="1">
        <v>233</v>
      </c>
      <c r="AE280">
        <v>11</v>
      </c>
      <c r="AF280">
        <v>336</v>
      </c>
      <c r="AG280">
        <v>68</v>
      </c>
      <c r="AH280">
        <v>14.616403999999999</v>
      </c>
      <c r="AI280">
        <v>40.700000000000003</v>
      </c>
      <c r="AJ280">
        <v>0</v>
      </c>
      <c r="AK280">
        <v>23</v>
      </c>
      <c r="AL280">
        <v>5080</v>
      </c>
      <c r="AM280" t="s">
        <v>1858</v>
      </c>
      <c r="AN280" t="s">
        <v>1859</v>
      </c>
      <c r="AO280">
        <v>2314.9450000000002</v>
      </c>
      <c r="AR280" t="s">
        <v>160</v>
      </c>
      <c r="AS280" t="s">
        <v>234</v>
      </c>
      <c r="AT280" t="s">
        <v>785</v>
      </c>
      <c r="AU280" t="s">
        <v>709</v>
      </c>
      <c r="AV280" t="s">
        <v>49</v>
      </c>
      <c r="AW280">
        <v>1</v>
      </c>
      <c r="BB280">
        <v>0.99150000000000005</v>
      </c>
      <c r="BC280" t="s">
        <v>69</v>
      </c>
      <c r="BF280" t="s">
        <v>160</v>
      </c>
      <c r="BG280" t="s">
        <v>234</v>
      </c>
      <c r="BH280" t="s">
        <v>1857</v>
      </c>
      <c r="BI280">
        <v>5038</v>
      </c>
      <c r="BJ280">
        <v>1</v>
      </c>
      <c r="BK280" t="s">
        <v>785</v>
      </c>
      <c r="BL280" t="s">
        <v>757</v>
      </c>
      <c r="BM280">
        <v>0.99150000000000005</v>
      </c>
      <c r="BN280" t="s">
        <v>69</v>
      </c>
      <c r="BO280" t="s">
        <v>761</v>
      </c>
      <c r="BP280">
        <v>2511.39</v>
      </c>
      <c r="BQ280" t="s">
        <v>69</v>
      </c>
    </row>
    <row r="281" spans="1:69" ht="16.5">
      <c r="A281" s="126" t="str">
        <f t="shared" si="90"/>
        <v>삼환교통</v>
      </c>
      <c r="B281" s="127" t="str">
        <f t="shared" si="91"/>
        <v>하성덕</v>
      </c>
      <c r="C281" s="128" t="str">
        <f t="shared" si="92"/>
        <v>B</v>
      </c>
      <c r="D281" s="129">
        <f t="shared" si="93"/>
        <v>0.94379999999999997</v>
      </c>
      <c r="E281" s="130">
        <f t="shared" si="94"/>
        <v>5936</v>
      </c>
      <c r="F281" s="131" t="str">
        <f t="shared" si="95"/>
        <v>14</v>
      </c>
      <c r="G281" s="132" t="str">
        <f t="shared" si="96"/>
        <v>70바3146</v>
      </c>
      <c r="H281" s="133">
        <f t="shared" si="97"/>
        <v>1</v>
      </c>
      <c r="I281" s="134">
        <f t="shared" si="98"/>
        <v>2135.1869999999999</v>
      </c>
      <c r="J281" s="135">
        <f t="shared" si="99"/>
        <v>3.5366205548332461E-2</v>
      </c>
      <c r="K281" s="135">
        <f t="shared" si="100"/>
        <v>0.36352282003619046</v>
      </c>
      <c r="L281" s="135">
        <f t="shared" si="101"/>
        <v>0.14471800362216519</v>
      </c>
      <c r="M281" s="136">
        <f t="shared" si="102"/>
        <v>10.254</v>
      </c>
      <c r="N281" s="137">
        <f t="shared" si="103"/>
        <v>0.93668610758682969</v>
      </c>
      <c r="O281" s="137">
        <f t="shared" si="104"/>
        <v>18.31221340332252</v>
      </c>
      <c r="P281" s="272">
        <f t="shared" si="105"/>
        <v>49</v>
      </c>
      <c r="Q281" s="273">
        <f t="shared" si="106"/>
        <v>20</v>
      </c>
      <c r="R281" s="273">
        <f t="shared" si="107"/>
        <v>391</v>
      </c>
      <c r="T281">
        <v>514</v>
      </c>
      <c r="U281">
        <v>5936</v>
      </c>
      <c r="V281" t="s">
        <v>1860</v>
      </c>
      <c r="W281">
        <v>2135.1869999999999</v>
      </c>
      <c r="X281">
        <v>1077.3040000000001</v>
      </c>
      <c r="Y281">
        <v>1.982</v>
      </c>
      <c r="Z281">
        <v>10.254</v>
      </c>
      <c r="AA281">
        <v>150.00885500000001</v>
      </c>
      <c r="AB281">
        <v>5.3052440000000001</v>
      </c>
      <c r="AC281">
        <v>54.531641999999998</v>
      </c>
      <c r="AD281" s="1">
        <v>309</v>
      </c>
      <c r="AE281">
        <v>20</v>
      </c>
      <c r="AF281">
        <v>391</v>
      </c>
      <c r="AG281">
        <v>78</v>
      </c>
      <c r="AH281">
        <v>14.233739</v>
      </c>
      <c r="AI281">
        <v>2352.6999999999998</v>
      </c>
      <c r="AJ281">
        <v>0</v>
      </c>
      <c r="AK281">
        <v>49</v>
      </c>
      <c r="AL281">
        <v>13767</v>
      </c>
      <c r="AM281" t="s">
        <v>1861</v>
      </c>
      <c r="AN281" t="s">
        <v>1862</v>
      </c>
      <c r="AO281">
        <v>2135.1869999999999</v>
      </c>
      <c r="AR281" t="s">
        <v>160</v>
      </c>
      <c r="AS281" t="s">
        <v>234</v>
      </c>
      <c r="AT281" t="s">
        <v>796</v>
      </c>
      <c r="AU281" t="s">
        <v>709</v>
      </c>
      <c r="AV281" t="s">
        <v>49</v>
      </c>
      <c r="AW281">
        <v>1</v>
      </c>
      <c r="BB281">
        <v>0.94379999999999997</v>
      </c>
      <c r="BC281" t="s">
        <v>71</v>
      </c>
      <c r="BF281" t="s">
        <v>160</v>
      </c>
      <c r="BG281" t="s">
        <v>234</v>
      </c>
      <c r="BH281" t="s">
        <v>1860</v>
      </c>
      <c r="BI281">
        <v>5936</v>
      </c>
      <c r="BJ281">
        <v>1</v>
      </c>
      <c r="BK281" t="s">
        <v>796</v>
      </c>
      <c r="BL281" t="s">
        <v>757</v>
      </c>
      <c r="BM281">
        <v>0.94379999999999997</v>
      </c>
      <c r="BN281" t="s">
        <v>71</v>
      </c>
      <c r="BO281" t="s">
        <v>758</v>
      </c>
      <c r="BP281">
        <v>2135.1869999999999</v>
      </c>
      <c r="BQ281" t="s">
        <v>71</v>
      </c>
    </row>
    <row r="282" spans="1:69" ht="16.5">
      <c r="A282" s="126" t="str">
        <f t="shared" si="90"/>
        <v>삼환교통</v>
      </c>
      <c r="B282" s="127" t="str">
        <f t="shared" si="91"/>
        <v>하용호</v>
      </c>
      <c r="C282" s="128" t="str">
        <f t="shared" si="92"/>
        <v>B</v>
      </c>
      <c r="D282" s="129">
        <f t="shared" si="93"/>
        <v>0.94450000000000001</v>
      </c>
      <c r="E282" s="130">
        <f t="shared" si="94"/>
        <v>3638</v>
      </c>
      <c r="F282" s="131" t="str">
        <f t="shared" si="95"/>
        <v>14</v>
      </c>
      <c r="G282" s="132" t="str">
        <f t="shared" si="96"/>
        <v>70바3155</v>
      </c>
      <c r="H282" s="133">
        <f t="shared" si="97"/>
        <v>1</v>
      </c>
      <c r="I282" s="134">
        <f t="shared" si="98"/>
        <v>2388.84</v>
      </c>
      <c r="J282" s="135">
        <f t="shared" si="99"/>
        <v>2.4161500342756565E-2</v>
      </c>
      <c r="K282" s="135">
        <f t="shared" si="100"/>
        <v>0.3594925301794053</v>
      </c>
      <c r="L282" s="135">
        <f t="shared" si="101"/>
        <v>0.16284054185294955</v>
      </c>
      <c r="M282" s="136">
        <f t="shared" si="102"/>
        <v>9.0570000000000004</v>
      </c>
      <c r="N282" s="137">
        <f t="shared" si="103"/>
        <v>0.29302925269168295</v>
      </c>
      <c r="O282" s="137">
        <f t="shared" si="104"/>
        <v>7.4513152827313673</v>
      </c>
      <c r="P282" s="272">
        <f t="shared" si="105"/>
        <v>4</v>
      </c>
      <c r="Q282" s="273">
        <f t="shared" si="106"/>
        <v>7</v>
      </c>
      <c r="R282" s="273">
        <f t="shared" si="107"/>
        <v>178</v>
      </c>
      <c r="T282">
        <v>514</v>
      </c>
      <c r="U282">
        <v>3638</v>
      </c>
      <c r="V282" t="s">
        <v>1863</v>
      </c>
      <c r="W282">
        <v>2388.84</v>
      </c>
      <c r="X282">
        <v>1264.508</v>
      </c>
      <c r="Y282">
        <v>1.889</v>
      </c>
      <c r="Z282">
        <v>9.0570000000000004</v>
      </c>
      <c r="AA282">
        <v>161.492165</v>
      </c>
      <c r="AB282">
        <v>3.9018929999999998</v>
      </c>
      <c r="AC282">
        <v>58.055227000000002</v>
      </c>
      <c r="AD282" s="1">
        <v>389</v>
      </c>
      <c r="AE282">
        <v>7</v>
      </c>
      <c r="AF282">
        <v>178</v>
      </c>
      <c r="AG282">
        <v>75</v>
      </c>
      <c r="AH282">
        <v>14.792296</v>
      </c>
      <c r="AI282">
        <v>1015.3</v>
      </c>
      <c r="AJ282">
        <v>0</v>
      </c>
      <c r="AK282">
        <v>4</v>
      </c>
      <c r="AL282">
        <v>4614</v>
      </c>
      <c r="AM282" t="s">
        <v>1864</v>
      </c>
      <c r="AN282" t="s">
        <v>1865</v>
      </c>
      <c r="AO282">
        <v>2388.84</v>
      </c>
      <c r="AR282" t="s">
        <v>160</v>
      </c>
      <c r="AS282" t="s">
        <v>234</v>
      </c>
      <c r="AT282" t="s">
        <v>802</v>
      </c>
      <c r="AU282" t="s">
        <v>709</v>
      </c>
      <c r="AV282" t="s">
        <v>49</v>
      </c>
      <c r="AW282">
        <v>1</v>
      </c>
      <c r="BB282">
        <v>0.94450000000000001</v>
      </c>
      <c r="BC282" t="s">
        <v>71</v>
      </c>
      <c r="BF282" t="s">
        <v>160</v>
      </c>
      <c r="BG282" t="s">
        <v>234</v>
      </c>
      <c r="BH282" t="s">
        <v>1863</v>
      </c>
      <c r="BI282">
        <v>3638</v>
      </c>
      <c r="BJ282">
        <v>1</v>
      </c>
      <c r="BK282" t="s">
        <v>802</v>
      </c>
      <c r="BL282" t="s">
        <v>757</v>
      </c>
      <c r="BM282">
        <v>0.94450000000000001</v>
      </c>
      <c r="BN282" t="s">
        <v>71</v>
      </c>
      <c r="BO282" t="s">
        <v>758</v>
      </c>
      <c r="BP282">
        <v>2388.84</v>
      </c>
      <c r="BQ282" t="s">
        <v>71</v>
      </c>
    </row>
    <row r="283" spans="1:69" ht="16.5">
      <c r="A283" s="126" t="str">
        <f t="shared" si="90"/>
        <v>삼환교통</v>
      </c>
      <c r="B283" s="127" t="str">
        <f t="shared" si="91"/>
        <v>하재성</v>
      </c>
      <c r="C283" s="128" t="str">
        <f t="shared" si="92"/>
        <v>S</v>
      </c>
      <c r="D283" s="129">
        <f t="shared" si="93"/>
        <v>1.0105999999999999</v>
      </c>
      <c r="E283" s="130">
        <f t="shared" si="94"/>
        <v>2244</v>
      </c>
      <c r="F283" s="131" t="str">
        <f t="shared" si="95"/>
        <v>급행99</v>
      </c>
      <c r="G283" s="132" t="str">
        <f t="shared" si="96"/>
        <v>70바3139</v>
      </c>
      <c r="H283" s="133">
        <f t="shared" si="97"/>
        <v>1</v>
      </c>
      <c r="I283" s="134">
        <f t="shared" si="98"/>
        <v>2614.384</v>
      </c>
      <c r="J283" s="135">
        <f t="shared" si="99"/>
        <v>2.2411215165934695E-2</v>
      </c>
      <c r="K283" s="135">
        <f t="shared" si="100"/>
        <v>0.3448816245261862</v>
      </c>
      <c r="L283" s="135">
        <f t="shared" si="101"/>
        <v>0.32474188948524779</v>
      </c>
      <c r="M283" s="136">
        <f t="shared" si="102"/>
        <v>6.72</v>
      </c>
      <c r="N283" s="137">
        <f t="shared" si="103"/>
        <v>3.8249928090135193E-2</v>
      </c>
      <c r="O283" s="137">
        <f t="shared" si="104"/>
        <v>2.1419959730475706</v>
      </c>
      <c r="P283" s="272">
        <f t="shared" si="105"/>
        <v>11</v>
      </c>
      <c r="Q283" s="273">
        <f t="shared" si="106"/>
        <v>1</v>
      </c>
      <c r="R283" s="273">
        <f t="shared" si="107"/>
        <v>56</v>
      </c>
      <c r="T283">
        <v>514</v>
      </c>
      <c r="U283">
        <v>2244</v>
      </c>
      <c r="V283" t="s">
        <v>1866</v>
      </c>
      <c r="W283">
        <v>2614.384</v>
      </c>
      <c r="X283">
        <v>834.51300000000003</v>
      </c>
      <c r="Y283">
        <v>3.133</v>
      </c>
      <c r="Z283">
        <v>6.72</v>
      </c>
      <c r="AA283">
        <v>144.40774300000001</v>
      </c>
      <c r="AB283">
        <v>3.2363529999999998</v>
      </c>
      <c r="AC283">
        <v>49.803576999999997</v>
      </c>
      <c r="AD283" s="1">
        <v>849</v>
      </c>
      <c r="AE283">
        <v>1</v>
      </c>
      <c r="AF283">
        <v>56</v>
      </c>
      <c r="AG283">
        <v>70</v>
      </c>
      <c r="AH283">
        <v>18.104181000000001</v>
      </c>
      <c r="AI283">
        <v>424.1</v>
      </c>
      <c r="AJ283">
        <v>0</v>
      </c>
      <c r="AK283">
        <v>11</v>
      </c>
      <c r="AL283">
        <v>8231</v>
      </c>
      <c r="AM283" t="s">
        <v>1867</v>
      </c>
      <c r="AN283" t="s">
        <v>1868</v>
      </c>
      <c r="AO283">
        <v>2614.384</v>
      </c>
      <c r="AR283" t="s">
        <v>160</v>
      </c>
      <c r="AS283" t="s">
        <v>240</v>
      </c>
      <c r="AT283" t="s">
        <v>1019</v>
      </c>
      <c r="AU283" t="s">
        <v>709</v>
      </c>
      <c r="AV283" t="s">
        <v>49</v>
      </c>
      <c r="AW283">
        <v>1</v>
      </c>
      <c r="BB283">
        <v>1.0105999999999999</v>
      </c>
      <c r="BC283" t="s">
        <v>74</v>
      </c>
      <c r="BF283" t="s">
        <v>160</v>
      </c>
      <c r="BG283" t="s">
        <v>240</v>
      </c>
      <c r="BH283" t="s">
        <v>1866</v>
      </c>
      <c r="BI283">
        <v>2244</v>
      </c>
      <c r="BJ283">
        <v>1</v>
      </c>
      <c r="BK283" t="s">
        <v>1019</v>
      </c>
      <c r="BL283" t="s">
        <v>757</v>
      </c>
      <c r="BM283">
        <v>1.0105999999999999</v>
      </c>
      <c r="BN283" t="s">
        <v>74</v>
      </c>
      <c r="BO283" t="s">
        <v>759</v>
      </c>
      <c r="BP283">
        <v>2614.384</v>
      </c>
      <c r="BQ283" t="s">
        <v>74</v>
      </c>
    </row>
    <row r="284" spans="1:69" ht="16.5">
      <c r="A284" s="126" t="str">
        <f t="shared" si="90"/>
        <v>삼환교통</v>
      </c>
      <c r="B284" s="127" t="str">
        <f t="shared" si="91"/>
        <v>한두현</v>
      </c>
      <c r="C284" s="128" t="str">
        <f t="shared" si="92"/>
        <v>B</v>
      </c>
      <c r="D284" s="129">
        <f t="shared" si="93"/>
        <v>0.92449999999999999</v>
      </c>
      <c r="E284" s="130">
        <f t="shared" si="94"/>
        <v>9124</v>
      </c>
      <c r="F284" s="131" t="str">
        <f t="shared" si="95"/>
        <v>62</v>
      </c>
      <c r="G284" s="132" t="str">
        <f t="shared" si="96"/>
        <v>70바3171</v>
      </c>
      <c r="H284" s="133">
        <f t="shared" si="97"/>
        <v>3</v>
      </c>
      <c r="I284" s="134">
        <f t="shared" si="98"/>
        <v>1976.739</v>
      </c>
      <c r="J284" s="135">
        <f t="shared" si="99"/>
        <v>2.5645226568460258E-2</v>
      </c>
      <c r="K284" s="135">
        <f t="shared" si="100"/>
        <v>0.34624166176698645</v>
      </c>
      <c r="L284" s="135">
        <f t="shared" si="101"/>
        <v>0.2387770970269722</v>
      </c>
      <c r="M284" s="136">
        <f t="shared" si="102"/>
        <v>8.6020000000000003</v>
      </c>
      <c r="N284" s="137">
        <f t="shared" si="103"/>
        <v>5.0588368014189027E-2</v>
      </c>
      <c r="O284" s="137">
        <f t="shared" si="104"/>
        <v>6.1211925297168719</v>
      </c>
      <c r="P284" s="272">
        <f t="shared" si="105"/>
        <v>6</v>
      </c>
      <c r="Q284" s="273">
        <f t="shared" si="106"/>
        <v>1</v>
      </c>
      <c r="R284" s="273">
        <f t="shared" si="107"/>
        <v>121</v>
      </c>
      <c r="T284">
        <v>514</v>
      </c>
      <c r="U284">
        <v>9124</v>
      </c>
      <c r="V284" t="s">
        <v>1869</v>
      </c>
      <c r="W284">
        <v>1976.739</v>
      </c>
      <c r="X284">
        <v>970.69600000000003</v>
      </c>
      <c r="Y284">
        <v>2.036</v>
      </c>
      <c r="Z284">
        <v>8.6020000000000003</v>
      </c>
      <c r="AA284">
        <v>143.13689099999999</v>
      </c>
      <c r="AB284">
        <v>3.6707779999999999</v>
      </c>
      <c r="AC284">
        <v>49.559955000000002</v>
      </c>
      <c r="AD284" s="1">
        <v>472</v>
      </c>
      <c r="AE284">
        <v>1</v>
      </c>
      <c r="AF284">
        <v>121</v>
      </c>
      <c r="AG284">
        <v>70</v>
      </c>
      <c r="AH284">
        <v>13.810129</v>
      </c>
      <c r="AI284">
        <v>14.6</v>
      </c>
      <c r="AJ284">
        <v>0</v>
      </c>
      <c r="AK284">
        <v>6</v>
      </c>
      <c r="AL284">
        <v>445</v>
      </c>
      <c r="AM284" t="s">
        <v>1870</v>
      </c>
      <c r="AN284" t="s">
        <v>1871</v>
      </c>
      <c r="AO284">
        <v>1719.4449999999999</v>
      </c>
      <c r="AR284" t="s">
        <v>160</v>
      </c>
      <c r="AS284" t="s">
        <v>238</v>
      </c>
      <c r="AT284" t="s">
        <v>953</v>
      </c>
      <c r="AU284" t="s">
        <v>709</v>
      </c>
      <c r="AV284" t="s">
        <v>49</v>
      </c>
      <c r="AW284">
        <v>3</v>
      </c>
      <c r="BB284">
        <v>0.92449999999999999</v>
      </c>
      <c r="BC284" t="s">
        <v>71</v>
      </c>
      <c r="BF284" t="s">
        <v>160</v>
      </c>
      <c r="BG284" t="s">
        <v>238</v>
      </c>
      <c r="BH284" t="s">
        <v>1869</v>
      </c>
      <c r="BI284">
        <v>9124</v>
      </c>
      <c r="BJ284">
        <v>3</v>
      </c>
      <c r="BK284" t="s">
        <v>953</v>
      </c>
      <c r="BL284" t="s">
        <v>963</v>
      </c>
      <c r="BM284">
        <v>0.92449999999999999</v>
      </c>
      <c r="BN284" t="s">
        <v>71</v>
      </c>
      <c r="BO284" t="s">
        <v>758</v>
      </c>
      <c r="BP284">
        <v>1976.739</v>
      </c>
      <c r="BQ284" t="s">
        <v>71</v>
      </c>
    </row>
    <row r="285" spans="1:69" ht="16.5">
      <c r="A285" s="126" t="str">
        <f t="shared" si="90"/>
        <v>삼환교통</v>
      </c>
      <c r="B285" s="127" t="str">
        <f t="shared" si="91"/>
        <v>한복현</v>
      </c>
      <c r="C285" s="128" t="str">
        <f t="shared" si="92"/>
        <v>B</v>
      </c>
      <c r="D285" s="129">
        <f t="shared" si="93"/>
        <v>0.94340000000000002</v>
      </c>
      <c r="E285" s="130">
        <f t="shared" si="94"/>
        <v>2318</v>
      </c>
      <c r="F285" s="131" t="str">
        <f t="shared" si="95"/>
        <v>14</v>
      </c>
      <c r="G285" s="132" t="str">
        <f t="shared" si="96"/>
        <v>70바3183</v>
      </c>
      <c r="H285" s="133">
        <f t="shared" si="97"/>
        <v>12</v>
      </c>
      <c r="I285" s="134">
        <f t="shared" si="98"/>
        <v>2103.241</v>
      </c>
      <c r="J285" s="135">
        <f t="shared" si="99"/>
        <v>2.8567661868657734E-2</v>
      </c>
      <c r="K285" s="135">
        <f t="shared" si="100"/>
        <v>0.32965174471032632</v>
      </c>
      <c r="L285" s="135">
        <f t="shared" si="101"/>
        <v>0.18400173826965147</v>
      </c>
      <c r="M285" s="136">
        <f t="shared" si="102"/>
        <v>9.4499999999999993</v>
      </c>
      <c r="N285" s="137">
        <f t="shared" si="103"/>
        <v>0.38036535042822006</v>
      </c>
      <c r="O285" s="137">
        <f t="shared" si="104"/>
        <v>2.4723747777834304</v>
      </c>
      <c r="P285" s="272">
        <f t="shared" si="105"/>
        <v>12</v>
      </c>
      <c r="Q285" s="273">
        <f t="shared" si="106"/>
        <v>8</v>
      </c>
      <c r="R285" s="273">
        <f t="shared" si="107"/>
        <v>52</v>
      </c>
      <c r="T285">
        <v>514</v>
      </c>
      <c r="U285">
        <v>2318</v>
      </c>
      <c r="V285" t="s">
        <v>1872</v>
      </c>
      <c r="W285">
        <v>2103.241</v>
      </c>
      <c r="X285">
        <v>1085.797</v>
      </c>
      <c r="Y285">
        <v>1.9370000000000001</v>
      </c>
      <c r="Z285">
        <v>9.4499999999999993</v>
      </c>
      <c r="AA285">
        <v>139.84189599999999</v>
      </c>
      <c r="AB285">
        <v>3.9949560000000002</v>
      </c>
      <c r="AC285">
        <v>46.099125000000001</v>
      </c>
      <c r="AD285" s="1">
        <v>387</v>
      </c>
      <c r="AE285">
        <v>8</v>
      </c>
      <c r="AF285">
        <v>52</v>
      </c>
      <c r="AG285">
        <v>80</v>
      </c>
      <c r="AH285">
        <v>15.040134999999999</v>
      </c>
      <c r="AI285">
        <v>89.9</v>
      </c>
      <c r="AJ285">
        <v>0</v>
      </c>
      <c r="AK285">
        <v>12</v>
      </c>
      <c r="AL285">
        <v>1537</v>
      </c>
      <c r="AM285" t="s">
        <v>1873</v>
      </c>
      <c r="AN285" t="s">
        <v>1874</v>
      </c>
      <c r="AO285">
        <v>282.24799999999999</v>
      </c>
      <c r="AR285" t="s">
        <v>160</v>
      </c>
      <c r="AS285" t="s">
        <v>234</v>
      </c>
      <c r="AT285" t="s">
        <v>810</v>
      </c>
      <c r="AU285" t="s">
        <v>709</v>
      </c>
      <c r="AV285" t="s">
        <v>49</v>
      </c>
      <c r="AW285">
        <v>12</v>
      </c>
      <c r="BB285">
        <v>0.94340000000000002</v>
      </c>
      <c r="BC285" t="s">
        <v>71</v>
      </c>
      <c r="BF285" t="s">
        <v>160</v>
      </c>
      <c r="BG285" t="s">
        <v>234</v>
      </c>
      <c r="BH285" t="s">
        <v>1872</v>
      </c>
      <c r="BI285">
        <v>2318</v>
      </c>
      <c r="BJ285">
        <v>12</v>
      </c>
      <c r="BK285" t="s">
        <v>810</v>
      </c>
      <c r="BL285" t="s">
        <v>798</v>
      </c>
      <c r="BM285">
        <v>0.94340000000000002</v>
      </c>
      <c r="BN285" t="s">
        <v>71</v>
      </c>
      <c r="BO285" t="s">
        <v>758</v>
      </c>
      <c r="BP285">
        <v>2103.241</v>
      </c>
      <c r="BQ285" t="s">
        <v>71</v>
      </c>
    </row>
    <row r="286" spans="1:69" ht="16.5">
      <c r="A286" s="126" t="str">
        <f t="shared" si="90"/>
        <v>삼환교통</v>
      </c>
      <c r="B286" s="127" t="str">
        <f t="shared" si="91"/>
        <v>한상현</v>
      </c>
      <c r="C286" s="128" t="str">
        <f t="shared" si="92"/>
        <v>A</v>
      </c>
      <c r="D286" s="129">
        <f t="shared" si="93"/>
        <v>0.95840000000000003</v>
      </c>
      <c r="E286" s="130">
        <f t="shared" si="94"/>
        <v>4383</v>
      </c>
      <c r="F286" s="131" t="str">
        <f t="shared" si="95"/>
        <v>62</v>
      </c>
      <c r="G286" s="132" t="str">
        <f t="shared" si="96"/>
        <v>70바3195</v>
      </c>
      <c r="H286" s="133">
        <f t="shared" si="97"/>
        <v>1</v>
      </c>
      <c r="I286" s="134">
        <f t="shared" si="98"/>
        <v>1900.174</v>
      </c>
      <c r="J286" s="135">
        <f t="shared" si="99"/>
        <v>1.3360890255114078E-2</v>
      </c>
      <c r="K286" s="135">
        <f t="shared" si="100"/>
        <v>0.2646666937513783</v>
      </c>
      <c r="L286" s="135">
        <f t="shared" si="101"/>
        <v>0.19314020715997587</v>
      </c>
      <c r="M286" s="136">
        <f t="shared" si="102"/>
        <v>4.6970000000000001</v>
      </c>
      <c r="N286" s="137">
        <f t="shared" si="103"/>
        <v>5.262675944413512E-2</v>
      </c>
      <c r="O286" s="137">
        <f t="shared" si="104"/>
        <v>0.94728166999443209</v>
      </c>
      <c r="P286" s="272">
        <f t="shared" si="105"/>
        <v>5</v>
      </c>
      <c r="Q286" s="273">
        <f t="shared" si="106"/>
        <v>1</v>
      </c>
      <c r="R286" s="273">
        <f t="shared" si="107"/>
        <v>18</v>
      </c>
      <c r="T286">
        <v>514</v>
      </c>
      <c r="U286">
        <v>4383</v>
      </c>
      <c r="V286" t="s">
        <v>1875</v>
      </c>
      <c r="W286">
        <v>1900.174</v>
      </c>
      <c r="X286">
        <v>792.96699999999998</v>
      </c>
      <c r="Y286">
        <v>2.3959999999999999</v>
      </c>
      <c r="Z286">
        <v>4.6970000000000001</v>
      </c>
      <c r="AA286">
        <v>132.596329</v>
      </c>
      <c r="AB286">
        <v>1.7716050000000001</v>
      </c>
      <c r="AC286">
        <v>35.093831999999999</v>
      </c>
      <c r="AD286" s="1">
        <v>367</v>
      </c>
      <c r="AE286">
        <v>1</v>
      </c>
      <c r="AF286">
        <v>18</v>
      </c>
      <c r="AG286">
        <v>70</v>
      </c>
      <c r="AH286">
        <v>14.330517</v>
      </c>
      <c r="AI286">
        <v>30</v>
      </c>
      <c r="AJ286">
        <v>0</v>
      </c>
      <c r="AK286">
        <v>5</v>
      </c>
      <c r="AL286">
        <v>1614</v>
      </c>
      <c r="AM286" t="s">
        <v>1876</v>
      </c>
      <c r="AN286" t="s">
        <v>1877</v>
      </c>
      <c r="AO286">
        <v>1900.174</v>
      </c>
      <c r="AR286" t="s">
        <v>160</v>
      </c>
      <c r="AS286" t="s">
        <v>238</v>
      </c>
      <c r="AT286" t="s">
        <v>969</v>
      </c>
      <c r="AU286" t="s">
        <v>709</v>
      </c>
      <c r="AV286" t="s">
        <v>49</v>
      </c>
      <c r="AW286">
        <v>1</v>
      </c>
      <c r="BB286">
        <v>0.95840000000000003</v>
      </c>
      <c r="BC286" t="s">
        <v>69</v>
      </c>
      <c r="BF286" t="s">
        <v>160</v>
      </c>
      <c r="BG286" t="s">
        <v>238</v>
      </c>
      <c r="BH286" t="s">
        <v>1875</v>
      </c>
      <c r="BI286">
        <v>4383</v>
      </c>
      <c r="BJ286">
        <v>1</v>
      </c>
      <c r="BK286" t="s">
        <v>969</v>
      </c>
      <c r="BL286" t="s">
        <v>757</v>
      </c>
      <c r="BM286">
        <v>0.95840000000000003</v>
      </c>
      <c r="BN286" t="s">
        <v>69</v>
      </c>
      <c r="BO286" t="s">
        <v>761</v>
      </c>
      <c r="BP286">
        <v>1900.174</v>
      </c>
      <c r="BQ286" t="s">
        <v>69</v>
      </c>
    </row>
    <row r="287" spans="1:69" ht="16.5">
      <c r="A287" s="126" t="str">
        <f t="shared" si="90"/>
        <v>삼환교통</v>
      </c>
      <c r="B287" s="127" t="str">
        <f t="shared" si="91"/>
        <v>한용수</v>
      </c>
      <c r="C287" s="128" t="str">
        <f t="shared" si="92"/>
        <v>D</v>
      </c>
      <c r="D287" s="129">
        <f t="shared" si="93"/>
        <v>0.82120000000000004</v>
      </c>
      <c r="E287" s="130">
        <f t="shared" si="94"/>
        <v>354</v>
      </c>
      <c r="F287" s="131" t="str">
        <f t="shared" si="95"/>
        <v>79</v>
      </c>
      <c r="G287" s="132" t="str">
        <f t="shared" si="96"/>
        <v>70바3165</v>
      </c>
      <c r="H287" s="133">
        <f t="shared" si="97"/>
        <v>1</v>
      </c>
      <c r="I287" s="134">
        <f t="shared" si="98"/>
        <v>2372.366</v>
      </c>
      <c r="J287" s="135">
        <f t="shared" si="99"/>
        <v>1.7761659094502037E-2</v>
      </c>
      <c r="K287" s="135">
        <f t="shared" si="100"/>
        <v>0.33313107101788297</v>
      </c>
      <c r="L287" s="135">
        <f t="shared" si="101"/>
        <v>0.2343651864847161</v>
      </c>
      <c r="M287" s="136">
        <f t="shared" si="102"/>
        <v>10.432</v>
      </c>
      <c r="N287" s="137">
        <f t="shared" si="103"/>
        <v>4.2152011957682756E-2</v>
      </c>
      <c r="O287" s="137">
        <f t="shared" si="104"/>
        <v>17.703845022226755</v>
      </c>
      <c r="P287" s="272">
        <f t="shared" si="105"/>
        <v>2</v>
      </c>
      <c r="Q287" s="273">
        <f t="shared" si="106"/>
        <v>1</v>
      </c>
      <c r="R287" s="273">
        <f t="shared" si="107"/>
        <v>420</v>
      </c>
      <c r="T287">
        <v>514</v>
      </c>
      <c r="U287">
        <v>354</v>
      </c>
      <c r="V287" t="s">
        <v>1878</v>
      </c>
      <c r="W287">
        <v>2372.366</v>
      </c>
      <c r="X287">
        <v>1155.538</v>
      </c>
      <c r="Y287">
        <v>2.0529999999999999</v>
      </c>
      <c r="Z287">
        <v>10.432</v>
      </c>
      <c r="AA287">
        <v>137.96605299999999</v>
      </c>
      <c r="AB287">
        <v>2.4505059999999999</v>
      </c>
      <c r="AC287">
        <v>45.960779000000002</v>
      </c>
      <c r="AD287" s="1">
        <v>556</v>
      </c>
      <c r="AE287">
        <v>1</v>
      </c>
      <c r="AF287">
        <v>420</v>
      </c>
      <c r="AG287">
        <v>80</v>
      </c>
      <c r="AH287">
        <v>17.195287</v>
      </c>
      <c r="AI287">
        <v>588.20000000000005</v>
      </c>
      <c r="AJ287">
        <v>0</v>
      </c>
      <c r="AK287">
        <v>2</v>
      </c>
      <c r="AL287">
        <v>1738</v>
      </c>
      <c r="AM287" t="s">
        <v>1879</v>
      </c>
      <c r="AN287" t="s">
        <v>1880</v>
      </c>
      <c r="AO287">
        <v>2372.366</v>
      </c>
      <c r="AR287" t="s">
        <v>160</v>
      </c>
      <c r="AS287" t="s">
        <v>239</v>
      </c>
      <c r="AT287" t="s">
        <v>990</v>
      </c>
      <c r="AU287" t="s">
        <v>709</v>
      </c>
      <c r="AV287" t="s">
        <v>49</v>
      </c>
      <c r="AW287">
        <v>1</v>
      </c>
      <c r="BB287">
        <v>0.82120000000000004</v>
      </c>
      <c r="BC287" t="s">
        <v>70</v>
      </c>
      <c r="BF287" t="s">
        <v>160</v>
      </c>
      <c r="BG287" t="s">
        <v>239</v>
      </c>
      <c r="BH287" t="s">
        <v>1878</v>
      </c>
      <c r="BI287">
        <v>354</v>
      </c>
      <c r="BJ287">
        <v>1</v>
      </c>
      <c r="BK287" t="s">
        <v>990</v>
      </c>
      <c r="BL287" t="s">
        <v>757</v>
      </c>
      <c r="BM287">
        <v>0.82120000000000004</v>
      </c>
      <c r="BN287" t="s">
        <v>70</v>
      </c>
      <c r="BO287" t="s">
        <v>762</v>
      </c>
      <c r="BP287">
        <v>2372.366</v>
      </c>
      <c r="BQ287" t="s">
        <v>70</v>
      </c>
    </row>
    <row r="288" spans="1:69" ht="16.5">
      <c r="A288" s="126" t="str">
        <f t="shared" si="90"/>
        <v>삼환교통</v>
      </c>
      <c r="B288" s="127" t="str">
        <f t="shared" si="91"/>
        <v>한정훈</v>
      </c>
      <c r="C288" s="128" t="str">
        <f t="shared" si="92"/>
        <v>A</v>
      </c>
      <c r="D288" s="129">
        <f t="shared" si="93"/>
        <v>0.96560000000000001</v>
      </c>
      <c r="E288" s="130">
        <f t="shared" si="94"/>
        <v>6766</v>
      </c>
      <c r="F288" s="131" t="str">
        <f t="shared" si="95"/>
        <v>4</v>
      </c>
      <c r="G288" s="132" t="str">
        <f t="shared" si="96"/>
        <v>72아1212</v>
      </c>
      <c r="H288" s="133">
        <f t="shared" si="97"/>
        <v>2</v>
      </c>
      <c r="I288" s="134">
        <f t="shared" si="98"/>
        <v>2447.2710000000002</v>
      </c>
      <c r="J288" s="135">
        <f t="shared" si="99"/>
        <v>3.5975340927812946E-2</v>
      </c>
      <c r="K288" s="135">
        <f t="shared" si="100"/>
        <v>0.29325646621931278</v>
      </c>
      <c r="L288" s="135">
        <f t="shared" si="101"/>
        <v>0.34609979851025896</v>
      </c>
      <c r="M288" s="136">
        <f t="shared" si="102"/>
        <v>8.7430000000000003</v>
      </c>
      <c r="N288" s="137">
        <f t="shared" si="103"/>
        <v>0.16344736647473859</v>
      </c>
      <c r="O288" s="137">
        <f t="shared" si="104"/>
        <v>5.1485920439542658</v>
      </c>
      <c r="P288" s="272">
        <f t="shared" si="105"/>
        <v>1</v>
      </c>
      <c r="Q288" s="273">
        <f t="shared" si="106"/>
        <v>4</v>
      </c>
      <c r="R288" s="273">
        <f t="shared" si="107"/>
        <v>126</v>
      </c>
      <c r="T288">
        <v>514</v>
      </c>
      <c r="U288">
        <v>6766</v>
      </c>
      <c r="V288" t="s">
        <v>1881</v>
      </c>
      <c r="W288">
        <v>2447.2710000000002</v>
      </c>
      <c r="X288">
        <v>875.096</v>
      </c>
      <c r="Y288">
        <v>2.7970000000000002</v>
      </c>
      <c r="Z288">
        <v>8.7430000000000003</v>
      </c>
      <c r="AA288">
        <v>140.11800500000001</v>
      </c>
      <c r="AB288">
        <v>5.0407929999999999</v>
      </c>
      <c r="AC288">
        <v>41.090510999999999</v>
      </c>
      <c r="AD288" s="1">
        <v>847</v>
      </c>
      <c r="AE288">
        <v>4</v>
      </c>
      <c r="AF288">
        <v>126</v>
      </c>
      <c r="AG288">
        <v>69</v>
      </c>
      <c r="AH288">
        <v>17.465785</v>
      </c>
      <c r="AI288">
        <v>336.7</v>
      </c>
      <c r="AJ288">
        <v>0</v>
      </c>
      <c r="AK288">
        <v>1</v>
      </c>
      <c r="AL288">
        <v>1016</v>
      </c>
      <c r="AM288" t="s">
        <v>1882</v>
      </c>
      <c r="AN288" t="s">
        <v>1883</v>
      </c>
      <c r="AO288">
        <v>2279.962</v>
      </c>
      <c r="AR288" t="s">
        <v>160</v>
      </c>
      <c r="AS288" t="s">
        <v>236</v>
      </c>
      <c r="AT288" t="s">
        <v>873</v>
      </c>
      <c r="AU288" t="s">
        <v>776</v>
      </c>
      <c r="AV288" t="s">
        <v>49</v>
      </c>
      <c r="AW288">
        <v>2</v>
      </c>
      <c r="BB288">
        <v>0.96560000000000001</v>
      </c>
      <c r="BC288" t="s">
        <v>69</v>
      </c>
      <c r="BF288" t="s">
        <v>160</v>
      </c>
      <c r="BG288" t="s">
        <v>236</v>
      </c>
      <c r="BH288" t="s">
        <v>1881</v>
      </c>
      <c r="BI288">
        <v>6766</v>
      </c>
      <c r="BJ288">
        <v>2</v>
      </c>
      <c r="BK288" t="s">
        <v>873</v>
      </c>
      <c r="BL288" t="s">
        <v>909</v>
      </c>
      <c r="BM288">
        <v>0.96560000000000001</v>
      </c>
      <c r="BN288" t="s">
        <v>69</v>
      </c>
      <c r="BO288" t="s">
        <v>761</v>
      </c>
      <c r="BP288">
        <v>2447.2710000000002</v>
      </c>
      <c r="BQ288" t="s">
        <v>69</v>
      </c>
    </row>
    <row r="289" spans="1:69" ht="16.5">
      <c r="A289" s="126" t="str">
        <f t="shared" si="90"/>
        <v>삼환교통</v>
      </c>
      <c r="B289" s="127" t="str">
        <f t="shared" si="91"/>
        <v>한철희</v>
      </c>
      <c r="C289" s="128" t="str">
        <f t="shared" si="92"/>
        <v>C</v>
      </c>
      <c r="D289" s="129">
        <f t="shared" si="93"/>
        <v>0.87260000000000004</v>
      </c>
      <c r="E289" s="130">
        <f t="shared" si="94"/>
        <v>4134</v>
      </c>
      <c r="F289" s="131" t="str">
        <f t="shared" si="95"/>
        <v>23</v>
      </c>
      <c r="G289" s="132" t="str">
        <f t="shared" si="96"/>
        <v>72아1009</v>
      </c>
      <c r="H289" s="133">
        <f t="shared" si="97"/>
        <v>1</v>
      </c>
      <c r="I289" s="134">
        <f t="shared" si="98"/>
        <v>2270.5810000000001</v>
      </c>
      <c r="J289" s="135">
        <f t="shared" si="99"/>
        <v>4.6428867223308135E-2</v>
      </c>
      <c r="K289" s="135">
        <f t="shared" si="100"/>
        <v>0.35625595538423982</v>
      </c>
      <c r="L289" s="135">
        <f t="shared" si="101"/>
        <v>0.10878273005895847</v>
      </c>
      <c r="M289" s="136">
        <f t="shared" si="102"/>
        <v>8.8360000000000003</v>
      </c>
      <c r="N289" s="137">
        <f t="shared" si="103"/>
        <v>4.4041591116987237E-2</v>
      </c>
      <c r="O289" s="137">
        <f t="shared" si="104"/>
        <v>8.5440686766955238</v>
      </c>
      <c r="P289" s="272">
        <f t="shared" si="105"/>
        <v>7</v>
      </c>
      <c r="Q289" s="273">
        <f t="shared" si="106"/>
        <v>1</v>
      </c>
      <c r="R289" s="273">
        <f t="shared" si="107"/>
        <v>194</v>
      </c>
      <c r="T289">
        <v>514</v>
      </c>
      <c r="U289">
        <v>4134</v>
      </c>
      <c r="V289" t="s">
        <v>1884</v>
      </c>
      <c r="W289">
        <v>2270.5810000000001</v>
      </c>
      <c r="X289">
        <v>1131.175</v>
      </c>
      <c r="Y289">
        <v>2.0070000000000001</v>
      </c>
      <c r="Z289">
        <v>8.8360000000000003</v>
      </c>
      <c r="AA289">
        <v>155.30798899999999</v>
      </c>
      <c r="AB289">
        <v>7.2107739999999998</v>
      </c>
      <c r="AC289">
        <v>55.329396000000003</v>
      </c>
      <c r="AD289" s="1">
        <v>247</v>
      </c>
      <c r="AE289">
        <v>1</v>
      </c>
      <c r="AF289">
        <v>194</v>
      </c>
      <c r="AG289">
        <v>80</v>
      </c>
      <c r="AH289">
        <v>14.619859</v>
      </c>
      <c r="AI289">
        <v>64</v>
      </c>
      <c r="AJ289">
        <v>0</v>
      </c>
      <c r="AK289">
        <v>7</v>
      </c>
      <c r="AL289">
        <v>1203</v>
      </c>
      <c r="AM289" t="s">
        <v>1885</v>
      </c>
      <c r="AN289" t="s">
        <v>1886</v>
      </c>
      <c r="AO289">
        <v>2270.5810000000001</v>
      </c>
      <c r="AR289" t="s">
        <v>160</v>
      </c>
      <c r="AS289" t="s">
        <v>235</v>
      </c>
      <c r="AT289" t="s">
        <v>859</v>
      </c>
      <c r="AU289" t="s">
        <v>709</v>
      </c>
      <c r="AV289" t="s">
        <v>49</v>
      </c>
      <c r="AW289">
        <v>1</v>
      </c>
      <c r="BB289">
        <v>0.87260000000000004</v>
      </c>
      <c r="BC289" t="s">
        <v>72</v>
      </c>
      <c r="BF289" t="s">
        <v>160</v>
      </c>
      <c r="BG289" t="s">
        <v>235</v>
      </c>
      <c r="BH289" t="s">
        <v>1884</v>
      </c>
      <c r="BI289">
        <v>4134</v>
      </c>
      <c r="BJ289">
        <v>1</v>
      </c>
      <c r="BK289" t="s">
        <v>859</v>
      </c>
      <c r="BL289" t="s">
        <v>757</v>
      </c>
      <c r="BM289">
        <v>0.87260000000000004</v>
      </c>
      <c r="BN289" t="s">
        <v>72</v>
      </c>
      <c r="BO289" t="s">
        <v>760</v>
      </c>
      <c r="BP289">
        <v>2270.5810000000001</v>
      </c>
      <c r="BQ289" t="s">
        <v>72</v>
      </c>
    </row>
    <row r="290" spans="1:69" ht="16.5">
      <c r="A290" s="126" t="str">
        <f t="shared" si="90"/>
        <v>삼환교통</v>
      </c>
      <c r="B290" s="127" t="str">
        <f t="shared" si="91"/>
        <v>호건부</v>
      </c>
      <c r="C290" s="128" t="str">
        <f t="shared" si="92"/>
        <v>S</v>
      </c>
      <c r="D290" s="129">
        <f t="shared" si="93"/>
        <v>1.0697000000000001</v>
      </c>
      <c r="E290" s="130">
        <f t="shared" si="94"/>
        <v>9443</v>
      </c>
      <c r="F290" s="131" t="str">
        <f t="shared" si="95"/>
        <v>4</v>
      </c>
      <c r="G290" s="132" t="str">
        <f t="shared" si="96"/>
        <v>72아1230</v>
      </c>
      <c r="H290" s="133">
        <f t="shared" si="97"/>
        <v>1</v>
      </c>
      <c r="I290" s="134">
        <f t="shared" si="98"/>
        <v>2444.8229999999999</v>
      </c>
      <c r="J290" s="135">
        <f t="shared" si="99"/>
        <v>3.6187203053279098E-2</v>
      </c>
      <c r="K290" s="135">
        <f t="shared" si="100"/>
        <v>0.21615891741924434</v>
      </c>
      <c r="L290" s="135">
        <f t="shared" si="101"/>
        <v>0.28550124078512024</v>
      </c>
      <c r="M290" s="136">
        <f t="shared" si="102"/>
        <v>4.9059999999999997</v>
      </c>
      <c r="N290" s="137">
        <f t="shared" si="103"/>
        <v>0.16361102623789125</v>
      </c>
      <c r="O290" s="137">
        <f t="shared" si="104"/>
        <v>6.4626355363967045</v>
      </c>
      <c r="P290" s="272">
        <f t="shared" si="105"/>
        <v>4</v>
      </c>
      <c r="Q290" s="273">
        <f t="shared" si="106"/>
        <v>4</v>
      </c>
      <c r="R290" s="273">
        <f t="shared" si="107"/>
        <v>158</v>
      </c>
      <c r="T290">
        <v>514</v>
      </c>
      <c r="U290">
        <v>9443</v>
      </c>
      <c r="V290" t="s">
        <v>1887</v>
      </c>
      <c r="W290">
        <v>2444.8229999999999</v>
      </c>
      <c r="X290">
        <v>788.20799999999997</v>
      </c>
      <c r="Y290">
        <v>3.1019999999999999</v>
      </c>
      <c r="Z290">
        <v>4.9059999999999997</v>
      </c>
      <c r="AA290">
        <v>154.71104500000001</v>
      </c>
      <c r="AB290">
        <v>5.59856</v>
      </c>
      <c r="AC290">
        <v>33.442171999999999</v>
      </c>
      <c r="AD290" s="1">
        <v>698</v>
      </c>
      <c r="AE290">
        <v>4</v>
      </c>
      <c r="AF290">
        <v>158</v>
      </c>
      <c r="AG290">
        <v>67</v>
      </c>
      <c r="AH290">
        <v>15.802511000000001</v>
      </c>
      <c r="AI290">
        <v>32.5</v>
      </c>
      <c r="AJ290">
        <v>0</v>
      </c>
      <c r="AK290">
        <v>4</v>
      </c>
      <c r="AL290">
        <v>1934</v>
      </c>
      <c r="AM290" t="s">
        <v>1888</v>
      </c>
      <c r="AN290" t="s">
        <v>1889</v>
      </c>
      <c r="AO290">
        <v>2444.8229999999999</v>
      </c>
      <c r="AR290" t="s">
        <v>160</v>
      </c>
      <c r="AS290" t="s">
        <v>236</v>
      </c>
      <c r="AT290" t="s">
        <v>907</v>
      </c>
      <c r="AU290" t="s">
        <v>776</v>
      </c>
      <c r="AV290" t="s">
        <v>49</v>
      </c>
      <c r="AW290">
        <v>1</v>
      </c>
      <c r="BB290">
        <v>1.0697000000000001</v>
      </c>
      <c r="BC290" t="s">
        <v>74</v>
      </c>
      <c r="BF290" t="s">
        <v>160</v>
      </c>
      <c r="BG290" t="s">
        <v>236</v>
      </c>
      <c r="BH290" t="s">
        <v>1887</v>
      </c>
      <c r="BI290">
        <v>9443</v>
      </c>
      <c r="BJ290">
        <v>1</v>
      </c>
      <c r="BK290" t="s">
        <v>907</v>
      </c>
      <c r="BL290" t="s">
        <v>757</v>
      </c>
      <c r="BM290">
        <v>1.0697000000000001</v>
      </c>
      <c r="BN290" t="s">
        <v>74</v>
      </c>
      <c r="BO290" t="s">
        <v>759</v>
      </c>
      <c r="BP290">
        <v>2444.8229999999999</v>
      </c>
      <c r="BQ290" t="s">
        <v>74</v>
      </c>
    </row>
    <row r="291" spans="1:69" ht="16.5">
      <c r="A291" s="126" t="str">
        <f t="shared" si="90"/>
        <v>삼환교통</v>
      </c>
      <c r="B291" s="127" t="str">
        <f t="shared" si="91"/>
        <v>홍광표</v>
      </c>
      <c r="C291" s="128" t="str">
        <f t="shared" si="92"/>
        <v>A</v>
      </c>
      <c r="D291" s="129">
        <f t="shared" si="93"/>
        <v>0.97689999999999999</v>
      </c>
      <c r="E291" s="130">
        <f t="shared" si="94"/>
        <v>1792</v>
      </c>
      <c r="F291" s="131" t="str">
        <f t="shared" si="95"/>
        <v>4</v>
      </c>
      <c r="G291" s="132" t="str">
        <f t="shared" si="96"/>
        <v>72아1213</v>
      </c>
      <c r="H291" s="133">
        <f t="shared" si="97"/>
        <v>2</v>
      </c>
      <c r="I291" s="134">
        <f t="shared" si="98"/>
        <v>2399.473</v>
      </c>
      <c r="J291" s="135">
        <f t="shared" si="99"/>
        <v>2.323341765374351E-2</v>
      </c>
      <c r="K291" s="135">
        <f t="shared" si="100"/>
        <v>0.29122904362253899</v>
      </c>
      <c r="L291" s="135">
        <f t="shared" si="101"/>
        <v>0.26714199326268728</v>
      </c>
      <c r="M291" s="136">
        <f t="shared" si="102"/>
        <v>7.4130000000000003</v>
      </c>
      <c r="N291" s="137">
        <f t="shared" si="103"/>
        <v>0.25005490789019091</v>
      </c>
      <c r="O291" s="137">
        <f t="shared" si="104"/>
        <v>3.5841203464260696</v>
      </c>
      <c r="P291" s="272">
        <f t="shared" si="105"/>
        <v>2</v>
      </c>
      <c r="Q291" s="273">
        <f t="shared" si="106"/>
        <v>6</v>
      </c>
      <c r="R291" s="273">
        <f t="shared" si="107"/>
        <v>86</v>
      </c>
      <c r="T291">
        <v>514</v>
      </c>
      <c r="U291">
        <v>1792</v>
      </c>
      <c r="V291" t="s">
        <v>1890</v>
      </c>
      <c r="W291">
        <v>2399.473</v>
      </c>
      <c r="X291">
        <v>854.19200000000001</v>
      </c>
      <c r="Y291">
        <v>2.8090000000000002</v>
      </c>
      <c r="Z291">
        <v>7.4130000000000003</v>
      </c>
      <c r="AA291">
        <v>144.557725</v>
      </c>
      <c r="AB291">
        <v>3.3585699999999998</v>
      </c>
      <c r="AC291">
        <v>42.099407999999997</v>
      </c>
      <c r="AD291" s="1">
        <v>641</v>
      </c>
      <c r="AE291">
        <v>6</v>
      </c>
      <c r="AF291">
        <v>86</v>
      </c>
      <c r="AG291">
        <v>69</v>
      </c>
      <c r="AH291">
        <v>16.598718000000002</v>
      </c>
      <c r="AI291">
        <v>6.9</v>
      </c>
      <c r="AJ291">
        <v>0</v>
      </c>
      <c r="AK291">
        <v>2</v>
      </c>
      <c r="AL291">
        <v>970</v>
      </c>
      <c r="AM291" t="s">
        <v>1891</v>
      </c>
      <c r="AN291" t="s">
        <v>1892</v>
      </c>
      <c r="AO291">
        <v>2120.337</v>
      </c>
      <c r="AR291" t="s">
        <v>160</v>
      </c>
      <c r="AS291" t="s">
        <v>236</v>
      </c>
      <c r="AT291" t="s">
        <v>875</v>
      </c>
      <c r="AU291" t="s">
        <v>776</v>
      </c>
      <c r="AV291" t="s">
        <v>49</v>
      </c>
      <c r="AW291">
        <v>2</v>
      </c>
      <c r="BB291">
        <v>0.97689999999999999</v>
      </c>
      <c r="BC291" t="s">
        <v>69</v>
      </c>
      <c r="BF291" t="s">
        <v>160</v>
      </c>
      <c r="BG291" t="s">
        <v>236</v>
      </c>
      <c r="BH291" t="s">
        <v>1890</v>
      </c>
      <c r="BI291">
        <v>1792</v>
      </c>
      <c r="BJ291">
        <v>2</v>
      </c>
      <c r="BK291" t="s">
        <v>875</v>
      </c>
      <c r="BL291" t="s">
        <v>1031</v>
      </c>
      <c r="BM291">
        <v>0.97689999999999999</v>
      </c>
      <c r="BN291" t="s">
        <v>69</v>
      </c>
      <c r="BO291" t="s">
        <v>761</v>
      </c>
      <c r="BP291">
        <v>2399.473</v>
      </c>
      <c r="BQ291" t="s">
        <v>69</v>
      </c>
    </row>
    <row r="292" spans="1:69" ht="16.5">
      <c r="A292" s="126" t="str">
        <f t="shared" si="90"/>
        <v>삼환교통</v>
      </c>
      <c r="B292" s="127" t="str">
        <f t="shared" si="91"/>
        <v>홍기선</v>
      </c>
      <c r="C292" s="128" t="str">
        <f t="shared" si="92"/>
        <v>S</v>
      </c>
      <c r="D292" s="129">
        <f t="shared" si="93"/>
        <v>1.0179</v>
      </c>
      <c r="E292" s="130">
        <f t="shared" si="94"/>
        <v>9820</v>
      </c>
      <c r="F292" s="131" t="str">
        <f t="shared" si="95"/>
        <v>79</v>
      </c>
      <c r="G292" s="132" t="str">
        <f t="shared" si="96"/>
        <v>70바3166</v>
      </c>
      <c r="H292" s="133">
        <f t="shared" si="97"/>
        <v>1</v>
      </c>
      <c r="I292" s="134">
        <f t="shared" si="98"/>
        <v>2497.9609999999998</v>
      </c>
      <c r="J292" s="135">
        <f t="shared" si="99"/>
        <v>1.9968226135712669E-2</v>
      </c>
      <c r="K292" s="135">
        <f t="shared" si="100"/>
        <v>0.33507335044684167</v>
      </c>
      <c r="L292" s="135">
        <f t="shared" si="101"/>
        <v>0.1413152567233836</v>
      </c>
      <c r="M292" s="136">
        <f t="shared" si="102"/>
        <v>8.4079999999999995</v>
      </c>
      <c r="N292" s="137">
        <f t="shared" si="103"/>
        <v>4.0032650629853714E-2</v>
      </c>
      <c r="O292" s="137">
        <f t="shared" si="104"/>
        <v>5.6846363894392269</v>
      </c>
      <c r="P292" s="272">
        <f t="shared" si="105"/>
        <v>12</v>
      </c>
      <c r="Q292" s="273">
        <f t="shared" si="106"/>
        <v>1</v>
      </c>
      <c r="R292" s="273">
        <f t="shared" si="107"/>
        <v>142</v>
      </c>
      <c r="T292">
        <v>514</v>
      </c>
      <c r="U292">
        <v>9820</v>
      </c>
      <c r="V292" t="s">
        <v>1893</v>
      </c>
      <c r="W292">
        <v>2497.9609999999998</v>
      </c>
      <c r="X292">
        <v>1022.474</v>
      </c>
      <c r="Y292">
        <v>2.4430000000000001</v>
      </c>
      <c r="Z292">
        <v>8.4079999999999995</v>
      </c>
      <c r="AA292">
        <v>151.64161200000001</v>
      </c>
      <c r="AB292">
        <v>3.0280140000000002</v>
      </c>
      <c r="AC292">
        <v>50.811062999999997</v>
      </c>
      <c r="AD292" s="1">
        <v>353</v>
      </c>
      <c r="AE292">
        <v>1</v>
      </c>
      <c r="AF292">
        <v>142</v>
      </c>
      <c r="AG292">
        <v>76</v>
      </c>
      <c r="AH292">
        <v>16.472792999999999</v>
      </c>
      <c r="AI292">
        <v>551.9</v>
      </c>
      <c r="AJ292">
        <v>0</v>
      </c>
      <c r="AK292">
        <v>12</v>
      </c>
      <c r="AL292">
        <v>3276</v>
      </c>
      <c r="AM292" t="s">
        <v>1894</v>
      </c>
      <c r="AN292" t="s">
        <v>1895</v>
      </c>
      <c r="AO292">
        <v>2497.9609999999998</v>
      </c>
      <c r="AR292" t="s">
        <v>160</v>
      </c>
      <c r="AS292" t="s">
        <v>239</v>
      </c>
      <c r="AT292" t="s">
        <v>992</v>
      </c>
      <c r="AU292" t="s">
        <v>709</v>
      </c>
      <c r="AV292" t="s">
        <v>49</v>
      </c>
      <c r="AW292">
        <v>1</v>
      </c>
      <c r="BB292">
        <v>1.0179</v>
      </c>
      <c r="BC292" t="s">
        <v>74</v>
      </c>
      <c r="BF292" t="s">
        <v>160</v>
      </c>
      <c r="BG292" t="s">
        <v>239</v>
      </c>
      <c r="BH292" t="s">
        <v>1893</v>
      </c>
      <c r="BI292">
        <v>9820</v>
      </c>
      <c r="BJ292">
        <v>1</v>
      </c>
      <c r="BK292" t="s">
        <v>992</v>
      </c>
      <c r="BL292" t="s">
        <v>757</v>
      </c>
      <c r="BM292">
        <v>1.0179</v>
      </c>
      <c r="BN292" t="s">
        <v>74</v>
      </c>
      <c r="BO292" t="s">
        <v>759</v>
      </c>
      <c r="BP292">
        <v>2497.9609999999998</v>
      </c>
      <c r="BQ292" t="s">
        <v>74</v>
      </c>
    </row>
    <row r="293" spans="1:69" ht="16.5">
      <c r="A293" s="126" t="str">
        <f t="shared" si="90"/>
        <v>삼환교통</v>
      </c>
      <c r="B293" s="127" t="str">
        <f t="shared" si="91"/>
        <v>홍성도</v>
      </c>
      <c r="C293" s="128" t="str">
        <f t="shared" si="92"/>
        <v>B</v>
      </c>
      <c r="D293" s="129">
        <f t="shared" si="93"/>
        <v>0.94410000000000005</v>
      </c>
      <c r="E293" s="130">
        <f t="shared" si="94"/>
        <v>7899</v>
      </c>
      <c r="F293" s="131" t="str">
        <f t="shared" si="95"/>
        <v>58</v>
      </c>
      <c r="G293" s="132" t="str">
        <f t="shared" si="96"/>
        <v>72아1198</v>
      </c>
      <c r="H293" s="133">
        <f t="shared" si="97"/>
        <v>1</v>
      </c>
      <c r="I293" s="134">
        <f t="shared" si="98"/>
        <v>1797.6079999999999</v>
      </c>
      <c r="J293" s="135">
        <f t="shared" si="99"/>
        <v>2.2255985559308543E-2</v>
      </c>
      <c r="K293" s="135">
        <f t="shared" si="100"/>
        <v>0.31989144626632487</v>
      </c>
      <c r="L293" s="135">
        <f t="shared" si="101"/>
        <v>0.24254453696245235</v>
      </c>
      <c r="M293" s="136">
        <f t="shared" si="102"/>
        <v>7.5739999999999998</v>
      </c>
      <c r="N293" s="137">
        <f t="shared" si="103"/>
        <v>5.5629480954690905E-2</v>
      </c>
      <c r="O293" s="137">
        <f t="shared" si="104"/>
        <v>1.3907370238672725</v>
      </c>
      <c r="P293" s="272">
        <f t="shared" si="105"/>
        <v>5</v>
      </c>
      <c r="Q293" s="273">
        <f t="shared" si="106"/>
        <v>1</v>
      </c>
      <c r="R293" s="273">
        <f t="shared" si="107"/>
        <v>25</v>
      </c>
      <c r="T293">
        <v>514</v>
      </c>
      <c r="U293">
        <v>7899</v>
      </c>
      <c r="V293" t="s">
        <v>1896</v>
      </c>
      <c r="W293">
        <v>1797.6079999999999</v>
      </c>
      <c r="X293">
        <v>656.54600000000005</v>
      </c>
      <c r="Y293">
        <v>2.738</v>
      </c>
      <c r="Z293">
        <v>7.5739999999999998</v>
      </c>
      <c r="AA293">
        <v>117.482463</v>
      </c>
      <c r="AB293">
        <v>2.6146880000000001</v>
      </c>
      <c r="AC293">
        <v>37.581634999999999</v>
      </c>
      <c r="AD293" s="1">
        <v>436</v>
      </c>
      <c r="AE293">
        <v>1</v>
      </c>
      <c r="AF293">
        <v>25</v>
      </c>
      <c r="AG293">
        <v>73</v>
      </c>
      <c r="AH293">
        <v>15.301075000000001</v>
      </c>
      <c r="AI293">
        <v>620.29999999999995</v>
      </c>
      <c r="AJ293">
        <v>0</v>
      </c>
      <c r="AK293">
        <v>5</v>
      </c>
      <c r="AL293">
        <v>5585</v>
      </c>
      <c r="AM293" t="s">
        <v>1897</v>
      </c>
      <c r="AN293" t="s">
        <v>1898</v>
      </c>
      <c r="AO293">
        <v>1797.6079999999999</v>
      </c>
      <c r="AR293" t="s">
        <v>160</v>
      </c>
      <c r="AS293" t="s">
        <v>237</v>
      </c>
      <c r="AT293" t="s">
        <v>922</v>
      </c>
      <c r="AU293" t="s">
        <v>776</v>
      </c>
      <c r="AV293" t="s">
        <v>49</v>
      </c>
      <c r="AW293">
        <v>1</v>
      </c>
      <c r="BB293">
        <v>0.94410000000000005</v>
      </c>
      <c r="BC293" t="s">
        <v>71</v>
      </c>
      <c r="BF293" t="s">
        <v>160</v>
      </c>
      <c r="BG293" t="s">
        <v>237</v>
      </c>
      <c r="BH293" t="s">
        <v>1896</v>
      </c>
      <c r="BI293">
        <v>7899</v>
      </c>
      <c r="BJ293">
        <v>1</v>
      </c>
      <c r="BK293" t="s">
        <v>922</v>
      </c>
      <c r="BL293" t="s">
        <v>757</v>
      </c>
      <c r="BM293">
        <v>0.94410000000000005</v>
      </c>
      <c r="BN293" t="s">
        <v>71</v>
      </c>
      <c r="BO293" t="s">
        <v>758</v>
      </c>
      <c r="BP293">
        <v>1797.6079999999999</v>
      </c>
      <c r="BQ293" t="s">
        <v>71</v>
      </c>
    </row>
    <row r="294" spans="1:69" ht="16.5">
      <c r="A294" s="126" t="str">
        <f t="shared" si="90"/>
        <v>삼환교통</v>
      </c>
      <c r="B294" s="127" t="str">
        <f t="shared" si="91"/>
        <v>황용춘</v>
      </c>
      <c r="C294" s="128" t="str">
        <f t="shared" si="92"/>
        <v>S</v>
      </c>
      <c r="D294" s="129">
        <f t="shared" si="93"/>
        <v>1.0391999999999999</v>
      </c>
      <c r="E294" s="130">
        <f t="shared" si="94"/>
        <v>140</v>
      </c>
      <c r="F294" s="131" t="str">
        <f t="shared" si="95"/>
        <v>4</v>
      </c>
      <c r="G294" s="132" t="str">
        <f t="shared" si="96"/>
        <v>72아1219</v>
      </c>
      <c r="H294" s="133">
        <f t="shared" si="97"/>
        <v>2</v>
      </c>
      <c r="I294" s="134">
        <f t="shared" si="98"/>
        <v>2077.1990000000001</v>
      </c>
      <c r="J294" s="135">
        <f t="shared" si="99"/>
        <v>2.4879542646277512E-2</v>
      </c>
      <c r="K294" s="135">
        <f t="shared" si="100"/>
        <v>0.2813985118360815</v>
      </c>
      <c r="L294" s="135">
        <f t="shared" si="101"/>
        <v>0.11505878830097646</v>
      </c>
      <c r="M294" s="136">
        <f t="shared" si="102"/>
        <v>6.4509999999999996</v>
      </c>
      <c r="N294" s="137">
        <f t="shared" si="103"/>
        <v>0.38513401941749442</v>
      </c>
      <c r="O294" s="137">
        <f t="shared" si="104"/>
        <v>1.4923943252427909</v>
      </c>
      <c r="P294" s="272">
        <f t="shared" si="105"/>
        <v>2</v>
      </c>
      <c r="Q294" s="273">
        <f t="shared" si="106"/>
        <v>8</v>
      </c>
      <c r="R294" s="273">
        <f t="shared" si="107"/>
        <v>31</v>
      </c>
      <c r="T294">
        <v>514</v>
      </c>
      <c r="U294">
        <v>140</v>
      </c>
      <c r="V294" t="s">
        <v>1899</v>
      </c>
      <c r="W294">
        <v>2077.1990000000001</v>
      </c>
      <c r="X294">
        <v>691.57100000000003</v>
      </c>
      <c r="Y294">
        <v>3.004</v>
      </c>
      <c r="Z294">
        <v>6.4509999999999996</v>
      </c>
      <c r="AA294">
        <v>128.740791</v>
      </c>
      <c r="AB294">
        <v>3.2030120000000002</v>
      </c>
      <c r="AC294">
        <v>36.227466999999997</v>
      </c>
      <c r="AD294" s="1">
        <v>239</v>
      </c>
      <c r="AE294">
        <v>8</v>
      </c>
      <c r="AF294">
        <v>31</v>
      </c>
      <c r="AG294">
        <v>64</v>
      </c>
      <c r="AH294">
        <v>16.134737999999999</v>
      </c>
      <c r="AI294">
        <v>0</v>
      </c>
      <c r="AJ294">
        <v>0</v>
      </c>
      <c r="AK294">
        <v>2</v>
      </c>
      <c r="AL294">
        <v>281</v>
      </c>
      <c r="AM294" t="s">
        <v>1900</v>
      </c>
      <c r="AN294" t="s">
        <v>1901</v>
      </c>
      <c r="AO294">
        <v>1868.1859999999999</v>
      </c>
      <c r="AR294" t="s">
        <v>160</v>
      </c>
      <c r="AS294" t="s">
        <v>236</v>
      </c>
      <c r="AT294" t="s">
        <v>885</v>
      </c>
      <c r="AU294" t="s">
        <v>776</v>
      </c>
      <c r="AV294" t="s">
        <v>49</v>
      </c>
      <c r="AW294">
        <v>2</v>
      </c>
      <c r="BB294">
        <v>1.0391999999999999</v>
      </c>
      <c r="BC294" t="s">
        <v>74</v>
      </c>
      <c r="BF294" t="s">
        <v>160</v>
      </c>
      <c r="BG294" t="s">
        <v>236</v>
      </c>
      <c r="BH294" t="s">
        <v>1899</v>
      </c>
      <c r="BI294">
        <v>140</v>
      </c>
      <c r="BJ294">
        <v>2</v>
      </c>
      <c r="BK294" t="s">
        <v>885</v>
      </c>
      <c r="BL294" t="s">
        <v>909</v>
      </c>
      <c r="BM294">
        <v>1.0391999999999999</v>
      </c>
      <c r="BN294" t="s">
        <v>74</v>
      </c>
      <c r="BO294" t="s">
        <v>759</v>
      </c>
      <c r="BP294">
        <v>2077.1990000000001</v>
      </c>
      <c r="BQ294" t="s">
        <v>74</v>
      </c>
    </row>
    <row r="295" spans="1:69" ht="16.5">
      <c r="A295" s="126" t="str">
        <f t="shared" si="90"/>
        <v>삼환교통</v>
      </c>
      <c r="B295" s="127" t="str">
        <f t="shared" si="91"/>
        <v>황창덕</v>
      </c>
      <c r="C295" s="128" t="str">
        <f t="shared" si="92"/>
        <v>C</v>
      </c>
      <c r="D295" s="129">
        <f t="shared" si="93"/>
        <v>0.88</v>
      </c>
      <c r="E295" s="130">
        <f t="shared" si="94"/>
        <v>8949</v>
      </c>
      <c r="F295" s="131" t="str">
        <f t="shared" si="95"/>
        <v>23</v>
      </c>
      <c r="G295" s="132" t="str">
        <f t="shared" si="96"/>
        <v>72아1009</v>
      </c>
      <c r="H295" s="133">
        <f t="shared" si="97"/>
        <v>1</v>
      </c>
      <c r="I295" s="134">
        <f t="shared" si="98"/>
        <v>2213.538</v>
      </c>
      <c r="J295" s="135">
        <f t="shared" si="99"/>
        <v>5.0206988229500857E-2</v>
      </c>
      <c r="K295" s="135">
        <f t="shared" si="100"/>
        <v>0.35860382731217172</v>
      </c>
      <c r="L295" s="135">
        <f t="shared" si="101"/>
        <v>6.2795398136377148E-2</v>
      </c>
      <c r="M295" s="136">
        <f t="shared" si="102"/>
        <v>8.0969999999999995</v>
      </c>
      <c r="N295" s="137">
        <f t="shared" si="103"/>
        <v>4.5176545421854064E-2</v>
      </c>
      <c r="O295" s="137">
        <f t="shared" si="104"/>
        <v>16.173203261023755</v>
      </c>
      <c r="P295" s="272">
        <f t="shared" si="105"/>
        <v>18</v>
      </c>
      <c r="Q295" s="273">
        <f t="shared" si="106"/>
        <v>1</v>
      </c>
      <c r="R295" s="273">
        <f t="shared" si="107"/>
        <v>358</v>
      </c>
      <c r="T295">
        <v>514</v>
      </c>
      <c r="U295">
        <v>8949</v>
      </c>
      <c r="V295" t="s">
        <v>1902</v>
      </c>
      <c r="W295">
        <v>2213.538</v>
      </c>
      <c r="X295">
        <v>1093.797</v>
      </c>
      <c r="Y295">
        <v>2.024</v>
      </c>
      <c r="Z295">
        <v>8.0969999999999995</v>
      </c>
      <c r="AA295">
        <v>158.293542</v>
      </c>
      <c r="AB295">
        <v>7.9474419999999997</v>
      </c>
      <c r="AC295">
        <v>56.764670000000002</v>
      </c>
      <c r="AD295" s="1">
        <v>139</v>
      </c>
      <c r="AE295">
        <v>1</v>
      </c>
      <c r="AF295">
        <v>358</v>
      </c>
      <c r="AG295">
        <v>78</v>
      </c>
      <c r="AH295">
        <v>13.983753999999999</v>
      </c>
      <c r="AI295">
        <v>51</v>
      </c>
      <c r="AJ295">
        <v>0</v>
      </c>
      <c r="AK295">
        <v>18</v>
      </c>
      <c r="AL295">
        <v>4899</v>
      </c>
      <c r="AM295" t="s">
        <v>1903</v>
      </c>
      <c r="AN295" t="s">
        <v>1904</v>
      </c>
      <c r="AO295">
        <v>2213.538</v>
      </c>
      <c r="AR295" t="s">
        <v>160</v>
      </c>
      <c r="AS295" t="s">
        <v>235</v>
      </c>
      <c r="AT295" t="s">
        <v>859</v>
      </c>
      <c r="AU295" t="s">
        <v>709</v>
      </c>
      <c r="AV295" t="s">
        <v>49</v>
      </c>
      <c r="AW295">
        <v>1</v>
      </c>
      <c r="BB295">
        <v>0.88</v>
      </c>
      <c r="BC295" t="s">
        <v>72</v>
      </c>
      <c r="BF295" t="s">
        <v>160</v>
      </c>
      <c r="BG295" t="s">
        <v>235</v>
      </c>
      <c r="BH295" t="s">
        <v>1902</v>
      </c>
      <c r="BI295">
        <v>8949</v>
      </c>
      <c r="BJ295">
        <v>1</v>
      </c>
      <c r="BK295" t="s">
        <v>859</v>
      </c>
      <c r="BL295" t="s">
        <v>757</v>
      </c>
      <c r="BM295">
        <v>0.88</v>
      </c>
      <c r="BN295" t="s">
        <v>72</v>
      </c>
      <c r="BO295" t="s">
        <v>760</v>
      </c>
      <c r="BP295">
        <v>2213.538</v>
      </c>
      <c r="BQ295" t="s">
        <v>72</v>
      </c>
    </row>
  </sheetData>
  <autoFilter ref="A4:BQ4" xr:uid="{F9C938EB-A06C-4A4D-9BCC-2BAE941546B0}"/>
  <sortState xmlns:xlrd2="http://schemas.microsoft.com/office/spreadsheetml/2017/richdata2" ref="T4:AN106">
    <sortCondition ref="AB4:AB106"/>
    <sortCondition descending="1" ref="AD4:AD106"/>
  </sortState>
  <phoneticPr fontId="2" type="noConversion"/>
  <conditionalFormatting sqref="C5:D295">
    <cfRule type="containsText" dxfId="25" priority="1" operator="containsText" text="F">
      <formula>NOT(ISERROR(SEARCH("F",C5)))</formula>
    </cfRule>
    <cfRule type="containsText" dxfId="24" priority="2" operator="containsText" text="D">
      <formula>NOT(ISERROR(SEARCH("D",C5)))</formula>
    </cfRule>
    <cfRule type="containsText" dxfId="23" priority="3" operator="containsText" text="C">
      <formula>NOT(ISERROR(SEARCH("C",C5)))</formula>
    </cfRule>
    <cfRule type="containsText" dxfId="22" priority="4" operator="containsText" text="B">
      <formula>NOT(ISERROR(SEARCH("B",C5)))</formula>
    </cfRule>
    <cfRule type="containsText" dxfId="21" priority="5" operator="containsText" text="A">
      <formula>NOT(ISERROR(SEARCH("A",C5)))</formula>
    </cfRule>
    <cfRule type="containsText" dxfId="2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733</v>
      </c>
      <c r="B2" s="35"/>
      <c r="C2" s="117"/>
      <c r="D2" s="124"/>
      <c r="E2" s="10"/>
      <c r="F2" s="38"/>
      <c r="G2" s="10"/>
      <c r="H2" s="10"/>
      <c r="I2" s="10"/>
      <c r="J2" s="10"/>
    </row>
    <row r="4" spans="1:18" ht="26.25">
      <c r="A4" s="294" t="s">
        <v>731</v>
      </c>
      <c r="B4" s="36"/>
      <c r="C4" s="119"/>
      <c r="D4" s="123"/>
      <c r="E4" s="11"/>
      <c r="F4" s="8"/>
      <c r="H4" s="11"/>
    </row>
    <row r="5" spans="1:18" ht="26.25">
      <c r="A5" s="189" t="s">
        <v>732</v>
      </c>
    </row>
    <row r="6" spans="1:18" ht="17.25">
      <c r="A6" s="190" t="s">
        <v>734</v>
      </c>
    </row>
    <row r="7" spans="1:18" ht="17.25">
      <c r="A7" s="190"/>
    </row>
    <row r="8" spans="1:18" ht="17.25">
      <c r="A8" s="209" t="s">
        <v>736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</row>
    <row r="9" spans="1:18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</row>
    <row r="10" spans="1:18">
      <c r="A10" s="210" t="s">
        <v>737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</row>
    <row r="11" spans="1:18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</row>
    <row r="13" spans="1:18" ht="37.5" customHeight="1">
      <c r="A13" s="274" t="s">
        <v>0</v>
      </c>
      <c r="B13" s="275" t="s">
        <v>77</v>
      </c>
      <c r="C13" s="276" t="s">
        <v>68</v>
      </c>
      <c r="D13" s="276" t="s">
        <v>735</v>
      </c>
      <c r="E13" s="277" t="s">
        <v>717</v>
      </c>
      <c r="F13" s="275" t="s">
        <v>722</v>
      </c>
      <c r="G13" s="277" t="s">
        <v>720</v>
      </c>
      <c r="H13" s="277" t="s">
        <v>724</v>
      </c>
      <c r="I13" s="278" t="s">
        <v>726</v>
      </c>
      <c r="J13" s="277" t="s">
        <v>12</v>
      </c>
      <c r="K13" s="277" t="s">
        <v>13</v>
      </c>
      <c r="L13" s="277" t="s">
        <v>14</v>
      </c>
      <c r="M13" s="277" t="s">
        <v>118</v>
      </c>
      <c r="N13" s="277" t="s">
        <v>7</v>
      </c>
      <c r="O13" s="277" t="s">
        <v>8</v>
      </c>
      <c r="P13" s="277" t="s">
        <v>763</v>
      </c>
      <c r="Q13" s="279" t="s">
        <v>765</v>
      </c>
      <c r="R13" s="279" t="s">
        <v>766</v>
      </c>
    </row>
    <row r="14" spans="1:18" ht="16.5">
      <c r="A14" s="280" t="s">
        <v>160</v>
      </c>
      <c r="B14" s="281" t="s">
        <v>1037</v>
      </c>
      <c r="C14" s="282" t="s">
        <v>70</v>
      </c>
      <c r="D14" s="283">
        <v>0.81399999999999995</v>
      </c>
      <c r="E14" s="284">
        <v>927</v>
      </c>
      <c r="F14" s="285" t="s">
        <v>235</v>
      </c>
      <c r="G14" s="286" t="s">
        <v>839</v>
      </c>
      <c r="H14" s="287">
        <v>2</v>
      </c>
      <c r="I14" s="288">
        <v>2115.5990000000002</v>
      </c>
      <c r="J14" s="289">
        <v>4.7991334952627113E-2</v>
      </c>
      <c r="K14" s="289">
        <v>0.37622040173429688</v>
      </c>
      <c r="L14" s="289">
        <v>0.35876364093573498</v>
      </c>
      <c r="M14" s="290">
        <v>15.948</v>
      </c>
      <c r="N14" s="291">
        <v>4.7267936882178521E-2</v>
      </c>
      <c r="O14" s="291">
        <v>21.932322713330834</v>
      </c>
      <c r="P14" s="292">
        <v>8</v>
      </c>
      <c r="Q14" s="293">
        <v>1</v>
      </c>
      <c r="R14" s="293">
        <v>464</v>
      </c>
    </row>
    <row r="15" spans="1:18" ht="16.5">
      <c r="A15" s="280" t="s">
        <v>160</v>
      </c>
      <c r="B15" s="281" t="s">
        <v>1040</v>
      </c>
      <c r="C15" s="282" t="s">
        <v>70</v>
      </c>
      <c r="D15" s="283">
        <v>0.84160000000000001</v>
      </c>
      <c r="E15" s="284">
        <v>5820</v>
      </c>
      <c r="F15" s="285" t="s">
        <v>235</v>
      </c>
      <c r="G15" s="286" t="s">
        <v>822</v>
      </c>
      <c r="H15" s="287">
        <v>1</v>
      </c>
      <c r="I15" s="288">
        <v>2552.0169999999998</v>
      </c>
      <c r="J15" s="289">
        <v>4.4429565724210238E-2</v>
      </c>
      <c r="K15" s="289">
        <v>0.38171824891357886</v>
      </c>
      <c r="L15" s="289">
        <v>0.18181697065497607</v>
      </c>
      <c r="M15" s="290">
        <v>14.699</v>
      </c>
      <c r="N15" s="291">
        <v>3.918469195150346E-2</v>
      </c>
      <c r="O15" s="291">
        <v>6.2695507122405534</v>
      </c>
      <c r="P15" s="292">
        <v>67</v>
      </c>
      <c r="Q15" s="293">
        <v>1</v>
      </c>
      <c r="R15" s="293">
        <v>160</v>
      </c>
    </row>
    <row r="16" spans="1:18" ht="16.5">
      <c r="A16" s="280" t="s">
        <v>160</v>
      </c>
      <c r="B16" s="281" t="s">
        <v>1046</v>
      </c>
      <c r="C16" s="282" t="s">
        <v>73</v>
      </c>
      <c r="D16" s="283">
        <v>0.79100000000000004</v>
      </c>
      <c r="E16" s="284">
        <v>5742</v>
      </c>
      <c r="F16" s="285" t="s">
        <v>236</v>
      </c>
      <c r="G16" s="286" t="s">
        <v>877</v>
      </c>
      <c r="H16" s="287">
        <v>4</v>
      </c>
      <c r="I16" s="288">
        <v>2150.0630000000001</v>
      </c>
      <c r="J16" s="289">
        <v>4.4884860581875054E-2</v>
      </c>
      <c r="K16" s="289">
        <v>0.31799108974379803</v>
      </c>
      <c r="L16" s="289">
        <v>0.17441349393017785</v>
      </c>
      <c r="M16" s="290">
        <v>10.853999999999999</v>
      </c>
      <c r="N16" s="291">
        <v>0.32557185533633198</v>
      </c>
      <c r="O16" s="291">
        <v>31.115367317143729</v>
      </c>
      <c r="P16" s="292">
        <v>6</v>
      </c>
      <c r="Q16" s="293">
        <v>7</v>
      </c>
      <c r="R16" s="293">
        <v>669</v>
      </c>
    </row>
    <row r="17" spans="1:18" ht="16.5">
      <c r="A17" s="280" t="s">
        <v>160</v>
      </c>
      <c r="B17" s="281" t="s">
        <v>1079</v>
      </c>
      <c r="C17" s="282" t="s">
        <v>70</v>
      </c>
      <c r="D17" s="283">
        <v>0.82899999999999996</v>
      </c>
      <c r="E17" s="284">
        <v>1156</v>
      </c>
      <c r="F17" s="285" t="s">
        <v>238</v>
      </c>
      <c r="G17" s="286" t="s">
        <v>939</v>
      </c>
      <c r="H17" s="287">
        <v>1</v>
      </c>
      <c r="I17" s="288">
        <v>2176.1750000000002</v>
      </c>
      <c r="J17" s="289">
        <v>2.9055927990262902E-2</v>
      </c>
      <c r="K17" s="289">
        <v>0.35838492557024848</v>
      </c>
      <c r="L17" s="289">
        <v>0.23711328362838466</v>
      </c>
      <c r="M17" s="290">
        <v>13.571</v>
      </c>
      <c r="N17" s="291">
        <v>4.5952186749686944E-2</v>
      </c>
      <c r="O17" s="291">
        <v>5.1925971027146254</v>
      </c>
      <c r="P17" s="292">
        <v>16</v>
      </c>
      <c r="Q17" s="293">
        <v>1</v>
      </c>
      <c r="R17" s="293">
        <v>113</v>
      </c>
    </row>
    <row r="18" spans="1:18" ht="16.5">
      <c r="A18" s="280" t="s">
        <v>160</v>
      </c>
      <c r="B18" s="281" t="s">
        <v>1156</v>
      </c>
      <c r="C18" s="282" t="s">
        <v>70</v>
      </c>
      <c r="D18" s="283">
        <v>0.82589999999999997</v>
      </c>
      <c r="E18" s="284">
        <v>7942</v>
      </c>
      <c r="F18" s="285" t="s">
        <v>235</v>
      </c>
      <c r="G18" s="286" t="s">
        <v>825</v>
      </c>
      <c r="H18" s="287">
        <v>2</v>
      </c>
      <c r="I18" s="288">
        <v>2024.5039999999999</v>
      </c>
      <c r="J18" s="289">
        <v>3.6062908810717428E-2</v>
      </c>
      <c r="K18" s="289">
        <v>0.36985794186933041</v>
      </c>
      <c r="L18" s="289">
        <v>0.30229626614716493</v>
      </c>
      <c r="M18" s="290">
        <v>15.113</v>
      </c>
      <c r="N18" s="291">
        <v>4.9394814729928911E-2</v>
      </c>
      <c r="O18" s="291">
        <v>8.8416718366572749</v>
      </c>
      <c r="P18" s="292">
        <v>46</v>
      </c>
      <c r="Q18" s="293">
        <v>1</v>
      </c>
      <c r="R18" s="293">
        <v>179</v>
      </c>
    </row>
    <row r="19" spans="1:18" ht="16.5">
      <c r="A19" s="280" t="s">
        <v>160</v>
      </c>
      <c r="B19" s="281" t="s">
        <v>1194</v>
      </c>
      <c r="C19" s="282" t="s">
        <v>73</v>
      </c>
      <c r="D19" s="283">
        <v>0.75390000000000001</v>
      </c>
      <c r="E19" s="284">
        <v>5836</v>
      </c>
      <c r="F19" s="285" t="s">
        <v>237</v>
      </c>
      <c r="G19" s="286" t="s">
        <v>911</v>
      </c>
      <c r="H19" s="287">
        <v>14</v>
      </c>
      <c r="I19" s="288">
        <v>2393.8789999999999</v>
      </c>
      <c r="J19" s="289">
        <v>6.3806054457493613E-2</v>
      </c>
      <c r="K19" s="289">
        <v>0.37479039853006568</v>
      </c>
      <c r="L19" s="289">
        <v>0.2159674737110773</v>
      </c>
      <c r="M19" s="290">
        <v>14.795</v>
      </c>
      <c r="N19" s="291">
        <v>0.16709282298729386</v>
      </c>
      <c r="O19" s="291">
        <v>22.933489955006081</v>
      </c>
      <c r="P19" s="292">
        <v>20</v>
      </c>
      <c r="Q19" s="293">
        <v>4</v>
      </c>
      <c r="R19" s="293">
        <v>549</v>
      </c>
    </row>
    <row r="20" spans="1:18" ht="16.5">
      <c r="A20" s="280" t="s">
        <v>160</v>
      </c>
      <c r="B20" s="281" t="s">
        <v>1197</v>
      </c>
      <c r="C20" s="282" t="s">
        <v>70</v>
      </c>
      <c r="D20" s="283">
        <v>0.80959999999999999</v>
      </c>
      <c r="E20" s="284">
        <v>5753</v>
      </c>
      <c r="F20" s="285" t="s">
        <v>235</v>
      </c>
      <c r="G20" s="286" t="s">
        <v>841</v>
      </c>
      <c r="H20" s="287">
        <v>2</v>
      </c>
      <c r="I20" s="288">
        <v>2109.3029999999999</v>
      </c>
      <c r="J20" s="289">
        <v>2.4492549574424226E-2</v>
      </c>
      <c r="K20" s="289">
        <v>0.37692466703338334</v>
      </c>
      <c r="L20" s="289">
        <v>0.30815866663063585</v>
      </c>
      <c r="M20" s="290">
        <v>13.558999999999999</v>
      </c>
      <c r="N20" s="291">
        <v>9.4818051270964862E-2</v>
      </c>
      <c r="O20" s="291">
        <v>11.47298420378675</v>
      </c>
      <c r="P20" s="292">
        <v>10</v>
      </c>
      <c r="Q20" s="293">
        <v>2</v>
      </c>
      <c r="R20" s="293">
        <v>242</v>
      </c>
    </row>
    <row r="21" spans="1:18" ht="16.5">
      <c r="A21" s="280" t="s">
        <v>160</v>
      </c>
      <c r="B21" s="281" t="s">
        <v>1262</v>
      </c>
      <c r="C21" s="282" t="s">
        <v>70</v>
      </c>
      <c r="D21" s="283">
        <v>0.81479999999999997</v>
      </c>
      <c r="E21" s="284">
        <v>1749</v>
      </c>
      <c r="F21" s="285" t="s">
        <v>239</v>
      </c>
      <c r="G21" s="286" t="s">
        <v>982</v>
      </c>
      <c r="H21" s="287">
        <v>1</v>
      </c>
      <c r="I21" s="288">
        <v>2245.8220000000001</v>
      </c>
      <c r="J21" s="289">
        <v>2.7781352619860793E-2</v>
      </c>
      <c r="K21" s="289">
        <v>0.36702570365644605</v>
      </c>
      <c r="L21" s="289">
        <v>0.26315531685057852</v>
      </c>
      <c r="M21" s="290">
        <v>14.217000000000001</v>
      </c>
      <c r="N21" s="291">
        <v>0</v>
      </c>
      <c r="O21" s="291">
        <v>11.087254466293411</v>
      </c>
      <c r="P21" s="292">
        <v>38</v>
      </c>
      <c r="Q21" s="293">
        <v>0</v>
      </c>
      <c r="R21" s="293">
        <v>249</v>
      </c>
    </row>
    <row r="22" spans="1:18" ht="16.5">
      <c r="A22" s="280" t="s">
        <v>160</v>
      </c>
      <c r="B22" s="281" t="s">
        <v>1271</v>
      </c>
      <c r="C22" s="282" t="s">
        <v>73</v>
      </c>
      <c r="D22" s="283">
        <v>0.7611</v>
      </c>
      <c r="E22" s="284">
        <v>9876</v>
      </c>
      <c r="F22" s="285" t="s">
        <v>239</v>
      </c>
      <c r="G22" s="286" t="s">
        <v>998</v>
      </c>
      <c r="H22" s="287">
        <v>2</v>
      </c>
      <c r="I22" s="288">
        <v>2505.616</v>
      </c>
      <c r="J22" s="289">
        <v>3.3039797793067267E-2</v>
      </c>
      <c r="K22" s="289">
        <v>0.36607478662386983</v>
      </c>
      <c r="L22" s="289">
        <v>0.13489696745231511</v>
      </c>
      <c r="M22" s="290">
        <v>11.19</v>
      </c>
      <c r="N22" s="291">
        <v>0.35919310860083908</v>
      </c>
      <c r="O22" s="291">
        <v>11.973103620027969</v>
      </c>
      <c r="P22" s="292">
        <v>16</v>
      </c>
      <c r="Q22" s="293">
        <v>9</v>
      </c>
      <c r="R22" s="293">
        <v>300</v>
      </c>
    </row>
    <row r="23" spans="1:18" ht="16.5">
      <c r="A23" s="280" t="s">
        <v>160</v>
      </c>
      <c r="B23" s="281" t="s">
        <v>1307</v>
      </c>
      <c r="C23" s="282" t="s">
        <v>70</v>
      </c>
      <c r="D23" s="283">
        <v>0.83189999999999997</v>
      </c>
      <c r="E23" s="284">
        <v>92</v>
      </c>
      <c r="F23" s="285" t="s">
        <v>238</v>
      </c>
      <c r="G23" s="286" t="s">
        <v>939</v>
      </c>
      <c r="H23" s="287">
        <v>14</v>
      </c>
      <c r="I23" s="288">
        <v>2196.4119999999998</v>
      </c>
      <c r="J23" s="289">
        <v>2.1124024536579376E-2</v>
      </c>
      <c r="K23" s="289">
        <v>0.40001994577567829</v>
      </c>
      <c r="L23" s="289">
        <v>0.28728672034208519</v>
      </c>
      <c r="M23" s="290">
        <v>12.972</v>
      </c>
      <c r="N23" s="291">
        <v>0.45528798786384345</v>
      </c>
      <c r="O23" s="291">
        <v>25.587184917948001</v>
      </c>
      <c r="P23" s="292">
        <v>6</v>
      </c>
      <c r="Q23" s="293">
        <v>10</v>
      </c>
      <c r="R23" s="293">
        <v>562</v>
      </c>
    </row>
    <row r="24" spans="1:18" ht="16.5">
      <c r="A24" s="280" t="s">
        <v>160</v>
      </c>
      <c r="B24" s="281" t="s">
        <v>1367</v>
      </c>
      <c r="C24" s="282" t="s">
        <v>70</v>
      </c>
      <c r="D24" s="283">
        <v>0.83220000000000005</v>
      </c>
      <c r="E24" s="284">
        <v>5235</v>
      </c>
      <c r="F24" s="285" t="s">
        <v>235</v>
      </c>
      <c r="G24" s="286" t="s">
        <v>825</v>
      </c>
      <c r="H24" s="287">
        <v>1</v>
      </c>
      <c r="I24" s="288">
        <v>2128.1979999999999</v>
      </c>
      <c r="J24" s="289">
        <v>3.5694198571110017E-2</v>
      </c>
      <c r="K24" s="289">
        <v>0.36578143716877864</v>
      </c>
      <c r="L24" s="289">
        <v>0.24715745433460609</v>
      </c>
      <c r="M24" s="290">
        <v>14.759</v>
      </c>
      <c r="N24" s="291">
        <v>4.6988109189088613E-2</v>
      </c>
      <c r="O24" s="291">
        <v>6.9072520507960258</v>
      </c>
      <c r="P24" s="292">
        <v>27</v>
      </c>
      <c r="Q24" s="293">
        <v>1</v>
      </c>
      <c r="R24" s="293">
        <v>147</v>
      </c>
    </row>
    <row r="25" spans="1:18" ht="16.5">
      <c r="A25" s="280" t="s">
        <v>160</v>
      </c>
      <c r="B25" s="281" t="s">
        <v>1385</v>
      </c>
      <c r="C25" s="282" t="s">
        <v>70</v>
      </c>
      <c r="D25" s="283">
        <v>0.82530000000000003</v>
      </c>
      <c r="E25" s="284">
        <v>5487</v>
      </c>
      <c r="F25" s="285" t="s">
        <v>235</v>
      </c>
      <c r="G25" s="286" t="s">
        <v>851</v>
      </c>
      <c r="H25" s="287">
        <v>1</v>
      </c>
      <c r="I25" s="288">
        <v>2447.6999999999998</v>
      </c>
      <c r="J25" s="289">
        <v>2.8681956962874296E-2</v>
      </c>
      <c r="K25" s="289">
        <v>0.36151410454525856</v>
      </c>
      <c r="L25" s="289">
        <v>0.2430853454263186</v>
      </c>
      <c r="M25" s="290">
        <v>14.396000000000001</v>
      </c>
      <c r="N25" s="291">
        <v>4.0854679903582956E-2</v>
      </c>
      <c r="O25" s="291">
        <v>5.6379458266944482</v>
      </c>
      <c r="P25" s="292">
        <v>19</v>
      </c>
      <c r="Q25" s="293">
        <v>1</v>
      </c>
      <c r="R25" s="293">
        <v>138</v>
      </c>
    </row>
    <row r="26" spans="1:18" ht="16.5" customHeight="1">
      <c r="A26" s="280" t="s">
        <v>160</v>
      </c>
      <c r="B26" s="281" t="s">
        <v>1400</v>
      </c>
      <c r="C26" s="282" t="s">
        <v>70</v>
      </c>
      <c r="D26" s="283">
        <v>0.8458</v>
      </c>
      <c r="E26" s="284">
        <v>3168</v>
      </c>
      <c r="F26" s="285" t="s">
        <v>238</v>
      </c>
      <c r="G26" s="286" t="s">
        <v>951</v>
      </c>
      <c r="H26" s="287">
        <v>1</v>
      </c>
      <c r="I26" s="288">
        <v>1889.875</v>
      </c>
      <c r="J26" s="289">
        <v>4.9383417854204019E-2</v>
      </c>
      <c r="K26" s="289">
        <v>0.29539296949287047</v>
      </c>
      <c r="L26" s="289">
        <v>0.24075666380051591</v>
      </c>
      <c r="M26" s="290">
        <v>12.579000000000001</v>
      </c>
      <c r="N26" s="291">
        <v>0.10582710496725974</v>
      </c>
      <c r="O26" s="291">
        <v>2.9631589390832729</v>
      </c>
      <c r="P26" s="292">
        <v>2</v>
      </c>
      <c r="Q26" s="293">
        <v>2</v>
      </c>
      <c r="R26" s="293">
        <v>56</v>
      </c>
    </row>
    <row r="27" spans="1:18" ht="16.5">
      <c r="A27" s="280" t="s">
        <v>160</v>
      </c>
      <c r="B27" s="281" t="s">
        <v>1436</v>
      </c>
      <c r="C27" s="282" t="s">
        <v>70</v>
      </c>
      <c r="D27" s="283">
        <v>0.81230000000000002</v>
      </c>
      <c r="E27" s="284">
        <v>5991</v>
      </c>
      <c r="F27" s="285" t="s">
        <v>240</v>
      </c>
      <c r="G27" s="286" t="s">
        <v>1021</v>
      </c>
      <c r="H27" s="287">
        <v>1</v>
      </c>
      <c r="I27" s="288">
        <v>2819.92</v>
      </c>
      <c r="J27" s="289">
        <v>3.3445040502505928E-2</v>
      </c>
      <c r="K27" s="289">
        <v>0.35376141728327748</v>
      </c>
      <c r="L27" s="289">
        <v>0.2237652131975375</v>
      </c>
      <c r="M27" s="290">
        <v>14.609</v>
      </c>
      <c r="N27" s="291">
        <v>0.1063859967658657</v>
      </c>
      <c r="O27" s="291">
        <v>3.7589718857272545</v>
      </c>
      <c r="P27" s="292">
        <v>20</v>
      </c>
      <c r="Q27" s="293">
        <v>3</v>
      </c>
      <c r="R27" s="293">
        <v>106</v>
      </c>
    </row>
    <row r="28" spans="1:18" ht="16.5">
      <c r="A28" s="280" t="s">
        <v>160</v>
      </c>
      <c r="B28" s="281" t="s">
        <v>1445</v>
      </c>
      <c r="C28" s="282" t="s">
        <v>70</v>
      </c>
      <c r="D28" s="283">
        <v>0.83679999999999999</v>
      </c>
      <c r="E28" s="284">
        <v>1298</v>
      </c>
      <c r="F28" s="285" t="s">
        <v>237</v>
      </c>
      <c r="G28" s="286" t="s">
        <v>916</v>
      </c>
      <c r="H28" s="287">
        <v>2</v>
      </c>
      <c r="I28" s="288">
        <v>2127.1120000000001</v>
      </c>
      <c r="J28" s="289">
        <v>4.0296734713376997E-2</v>
      </c>
      <c r="K28" s="289">
        <v>0.41250808189700755</v>
      </c>
      <c r="L28" s="289">
        <v>0.26138727062796879</v>
      </c>
      <c r="M28" s="290">
        <v>12.728999999999999</v>
      </c>
      <c r="N28" s="291">
        <v>0.14103629710142201</v>
      </c>
      <c r="O28" s="291">
        <v>25.997690765695459</v>
      </c>
      <c r="P28" s="292">
        <v>25</v>
      </c>
      <c r="Q28" s="293">
        <v>3</v>
      </c>
      <c r="R28" s="293">
        <v>553</v>
      </c>
    </row>
    <row r="29" spans="1:18" ht="16.5">
      <c r="A29" s="280" t="s">
        <v>160</v>
      </c>
      <c r="B29" s="281" t="s">
        <v>1498</v>
      </c>
      <c r="C29" s="282" t="s">
        <v>70</v>
      </c>
      <c r="D29" s="283">
        <v>0.80640000000000001</v>
      </c>
      <c r="E29" s="284">
        <v>5600</v>
      </c>
      <c r="F29" s="285" t="s">
        <v>235</v>
      </c>
      <c r="G29" s="286" t="s">
        <v>829</v>
      </c>
      <c r="H29" s="287">
        <v>2</v>
      </c>
      <c r="I29" s="288">
        <v>3734.6709999999998</v>
      </c>
      <c r="J29" s="289">
        <v>5.3521304582351013E-2</v>
      </c>
      <c r="K29" s="289">
        <v>0.38638284272284923</v>
      </c>
      <c r="L29" s="289">
        <v>0.14298448243499898</v>
      </c>
      <c r="M29" s="290">
        <v>12.268000000000001</v>
      </c>
      <c r="N29" s="291">
        <v>0.10710448122471833</v>
      </c>
      <c r="O29" s="291">
        <v>36.549404217935127</v>
      </c>
      <c r="P29" s="292">
        <v>83</v>
      </c>
      <c r="Q29" s="293">
        <v>4</v>
      </c>
      <c r="R29" s="293">
        <v>1365</v>
      </c>
    </row>
    <row r="30" spans="1:18" ht="16.5">
      <c r="A30" s="280" t="s">
        <v>160</v>
      </c>
      <c r="B30" s="281" t="s">
        <v>1519</v>
      </c>
      <c r="C30" s="282" t="s">
        <v>70</v>
      </c>
      <c r="D30" s="283">
        <v>0.83130000000000004</v>
      </c>
      <c r="E30" s="284">
        <v>3384</v>
      </c>
      <c r="F30" s="285" t="s">
        <v>235</v>
      </c>
      <c r="G30" s="286" t="s">
        <v>863</v>
      </c>
      <c r="H30" s="287">
        <v>2</v>
      </c>
      <c r="I30" s="288">
        <v>2079.9189999999999</v>
      </c>
      <c r="J30" s="289">
        <v>2.8143345292579645E-2</v>
      </c>
      <c r="K30" s="289">
        <v>0.33776561649183445</v>
      </c>
      <c r="L30" s="289">
        <v>7.2118193064249145E-2</v>
      </c>
      <c r="M30" s="290">
        <v>9.3979999999999997</v>
      </c>
      <c r="N30" s="291">
        <v>1.8750730196704777</v>
      </c>
      <c r="O30" s="291">
        <v>2.5962549503129693</v>
      </c>
      <c r="P30" s="292">
        <v>2</v>
      </c>
      <c r="Q30" s="293">
        <v>39</v>
      </c>
      <c r="R30" s="293">
        <v>54</v>
      </c>
    </row>
    <row r="31" spans="1:18" ht="16.5">
      <c r="A31" s="280" t="s">
        <v>160</v>
      </c>
      <c r="B31" s="281" t="s">
        <v>1588</v>
      </c>
      <c r="C31" s="282" t="s">
        <v>73</v>
      </c>
      <c r="D31" s="283">
        <v>0.76910000000000001</v>
      </c>
      <c r="E31" s="284">
        <v>6444</v>
      </c>
      <c r="F31" s="285" t="s">
        <v>238</v>
      </c>
      <c r="G31" s="286" t="s">
        <v>973</v>
      </c>
      <c r="H31" s="287">
        <v>1</v>
      </c>
      <c r="I31" s="288">
        <v>2191.951</v>
      </c>
      <c r="J31" s="289">
        <v>3.4059472780074221E-2</v>
      </c>
      <c r="K31" s="289">
        <v>0.39227043045865911</v>
      </c>
      <c r="L31" s="289">
        <v>0.19252255182711658</v>
      </c>
      <c r="M31" s="290">
        <v>13.167999999999999</v>
      </c>
      <c r="N31" s="291">
        <v>0</v>
      </c>
      <c r="O31" s="291">
        <v>10.584178204713517</v>
      </c>
      <c r="P31" s="292">
        <v>7</v>
      </c>
      <c r="Q31" s="293">
        <v>0</v>
      </c>
      <c r="R31" s="293">
        <v>232</v>
      </c>
    </row>
    <row r="32" spans="1:18" ht="16.5">
      <c r="A32" s="280" t="s">
        <v>160</v>
      </c>
      <c r="B32" s="281" t="s">
        <v>780</v>
      </c>
      <c r="C32" s="282" t="s">
        <v>70</v>
      </c>
      <c r="D32" s="283">
        <v>0.83320000000000005</v>
      </c>
      <c r="E32" s="284">
        <v>6324</v>
      </c>
      <c r="F32" s="285" t="s">
        <v>235</v>
      </c>
      <c r="G32" s="286" t="s">
        <v>827</v>
      </c>
      <c r="H32" s="287">
        <v>1</v>
      </c>
      <c r="I32" s="288">
        <v>1918.6020000000001</v>
      </c>
      <c r="J32" s="289">
        <v>3.7643457478053227E-2</v>
      </c>
      <c r="K32" s="289">
        <v>0.34620376692172122</v>
      </c>
      <c r="L32" s="289">
        <v>0.19284875133039578</v>
      </c>
      <c r="M32" s="290">
        <v>12.497999999999999</v>
      </c>
      <c r="N32" s="291">
        <v>4.2218240156113671</v>
      </c>
      <c r="O32" s="291">
        <v>3.8569750266079152</v>
      </c>
      <c r="P32" s="292">
        <v>6</v>
      </c>
      <c r="Q32" s="293">
        <v>81</v>
      </c>
      <c r="R32" s="293">
        <v>74</v>
      </c>
    </row>
    <row r="33" spans="1:18" ht="16.5">
      <c r="A33" s="280" t="s">
        <v>160</v>
      </c>
      <c r="B33" s="281" t="s">
        <v>1641</v>
      </c>
      <c r="C33" s="282" t="s">
        <v>70</v>
      </c>
      <c r="D33" s="283">
        <v>0.83909999999999996</v>
      </c>
      <c r="E33" s="284">
        <v>7474</v>
      </c>
      <c r="F33" s="285" t="s">
        <v>238</v>
      </c>
      <c r="G33" s="286" t="s">
        <v>955</v>
      </c>
      <c r="H33" s="287">
        <v>1</v>
      </c>
      <c r="I33" s="288">
        <v>2119.5990000000002</v>
      </c>
      <c r="J33" s="289">
        <v>2.0749632077245218E-2</v>
      </c>
      <c r="K33" s="289">
        <v>0.38543175536550817</v>
      </c>
      <c r="L33" s="289">
        <v>0.10851109101296989</v>
      </c>
      <c r="M33" s="290">
        <v>10.682</v>
      </c>
      <c r="N33" s="291">
        <v>0.37742988178424314</v>
      </c>
      <c r="O33" s="291">
        <v>7.4070614300157711</v>
      </c>
      <c r="P33" s="292">
        <v>15</v>
      </c>
      <c r="Q33" s="293">
        <v>8</v>
      </c>
      <c r="R33" s="293">
        <v>157</v>
      </c>
    </row>
    <row r="34" spans="1:18" ht="16.5">
      <c r="A34" s="280" t="s">
        <v>160</v>
      </c>
      <c r="B34" s="281" t="s">
        <v>1653</v>
      </c>
      <c r="C34" s="282" t="s">
        <v>70</v>
      </c>
      <c r="D34" s="283">
        <v>0.83479999999999999</v>
      </c>
      <c r="E34" s="284">
        <v>3164</v>
      </c>
      <c r="F34" s="285" t="s">
        <v>236</v>
      </c>
      <c r="G34" s="286" t="s">
        <v>869</v>
      </c>
      <c r="H34" s="287">
        <v>2</v>
      </c>
      <c r="I34" s="288">
        <v>2518.866</v>
      </c>
      <c r="J34" s="289">
        <v>6.4401340746946339E-2</v>
      </c>
      <c r="K34" s="289">
        <v>0.33882391127336015</v>
      </c>
      <c r="L34" s="289">
        <v>0.24256947372349302</v>
      </c>
      <c r="M34" s="290">
        <v>12.288</v>
      </c>
      <c r="N34" s="291">
        <v>0.23820242918837287</v>
      </c>
      <c r="O34" s="291">
        <v>28.107886644228</v>
      </c>
      <c r="P34" s="292">
        <v>17</v>
      </c>
      <c r="Q34" s="293">
        <v>6</v>
      </c>
      <c r="R34" s="293">
        <v>708</v>
      </c>
    </row>
    <row r="35" spans="1:18" ht="16.5">
      <c r="A35" s="280" t="s">
        <v>160</v>
      </c>
      <c r="B35" s="281" t="s">
        <v>1659</v>
      </c>
      <c r="C35" s="282" t="s">
        <v>73</v>
      </c>
      <c r="D35" s="283">
        <v>0.77610000000000001</v>
      </c>
      <c r="E35" s="284">
        <v>7788</v>
      </c>
      <c r="F35" s="285" t="s">
        <v>235</v>
      </c>
      <c r="G35" s="286" t="s">
        <v>863</v>
      </c>
      <c r="H35" s="287">
        <v>2</v>
      </c>
      <c r="I35" s="288">
        <v>2430.4760000000001</v>
      </c>
      <c r="J35" s="289">
        <v>3.7695753141210854E-2</v>
      </c>
      <c r="K35" s="289">
        <v>0.36682827862789086</v>
      </c>
      <c r="L35" s="289">
        <v>0.10615204593668071</v>
      </c>
      <c r="M35" s="290">
        <v>11.686</v>
      </c>
      <c r="N35" s="291">
        <v>0.49373044621711959</v>
      </c>
      <c r="O35" s="291">
        <v>0.94631668858281259</v>
      </c>
      <c r="P35" s="292">
        <v>20</v>
      </c>
      <c r="Q35" s="293">
        <v>12</v>
      </c>
      <c r="R35" s="293">
        <v>23</v>
      </c>
    </row>
    <row r="36" spans="1:18" ht="16.5">
      <c r="A36" s="280" t="s">
        <v>160</v>
      </c>
      <c r="B36" s="281" t="s">
        <v>1698</v>
      </c>
      <c r="C36" s="282" t="s">
        <v>70</v>
      </c>
      <c r="D36" s="283">
        <v>0.82579999999999998</v>
      </c>
      <c r="E36" s="284">
        <v>3240</v>
      </c>
      <c r="F36" s="285" t="s">
        <v>237</v>
      </c>
      <c r="G36" s="286" t="s">
        <v>920</v>
      </c>
      <c r="H36" s="287">
        <v>2</v>
      </c>
      <c r="I36" s="288">
        <v>2257.453</v>
      </c>
      <c r="J36" s="289">
        <v>5.2394232287547256E-2</v>
      </c>
      <c r="K36" s="289">
        <v>0.38747013670735975</v>
      </c>
      <c r="L36" s="289">
        <v>0.30654015831115866</v>
      </c>
      <c r="M36" s="290">
        <v>11.605</v>
      </c>
      <c r="N36" s="291">
        <v>0.13289313221582022</v>
      </c>
      <c r="O36" s="291">
        <v>11.827488767207999</v>
      </c>
      <c r="P36" s="292">
        <v>8</v>
      </c>
      <c r="Q36" s="293">
        <v>3</v>
      </c>
      <c r="R36" s="293">
        <v>267</v>
      </c>
    </row>
    <row r="37" spans="1:18" ht="16.5">
      <c r="A37" s="280" t="s">
        <v>160</v>
      </c>
      <c r="B37" s="281" t="s">
        <v>1725</v>
      </c>
      <c r="C37" s="282" t="s">
        <v>70</v>
      </c>
      <c r="D37" s="283">
        <v>0.83579999999999999</v>
      </c>
      <c r="E37" s="284">
        <v>6693</v>
      </c>
      <c r="F37" s="285" t="s">
        <v>235</v>
      </c>
      <c r="G37" s="286" t="s">
        <v>822</v>
      </c>
      <c r="H37" s="287">
        <v>1</v>
      </c>
      <c r="I37" s="288">
        <v>2031.127</v>
      </c>
      <c r="J37" s="289">
        <v>2.7276779685782803E-2</v>
      </c>
      <c r="K37" s="289">
        <v>0.3913574689775095</v>
      </c>
      <c r="L37" s="289">
        <v>0.22696758991436775</v>
      </c>
      <c r="M37" s="290">
        <v>14.420999999999999</v>
      </c>
      <c r="N37" s="291">
        <v>4.9233750523724022E-2</v>
      </c>
      <c r="O37" s="291">
        <v>6.6957900712264671</v>
      </c>
      <c r="P37" s="292">
        <v>37</v>
      </c>
      <c r="Q37" s="293">
        <v>1</v>
      </c>
      <c r="R37" s="293">
        <v>136</v>
      </c>
    </row>
    <row r="38" spans="1:18" ht="16.5">
      <c r="A38" s="280" t="s">
        <v>160</v>
      </c>
      <c r="B38" s="281" t="s">
        <v>1818</v>
      </c>
      <c r="C38" s="282" t="s">
        <v>70</v>
      </c>
      <c r="D38" s="283">
        <v>0.84570000000000001</v>
      </c>
      <c r="E38" s="284">
        <v>6</v>
      </c>
      <c r="F38" s="285" t="s">
        <v>234</v>
      </c>
      <c r="G38" s="286" t="s">
        <v>816</v>
      </c>
      <c r="H38" s="287">
        <v>1</v>
      </c>
      <c r="I38" s="288">
        <v>1969.2739999999999</v>
      </c>
      <c r="J38" s="289">
        <v>5.2161353102066592E-2</v>
      </c>
      <c r="K38" s="289">
        <v>0.37658592104809852</v>
      </c>
      <c r="L38" s="289">
        <v>0.21022975979980441</v>
      </c>
      <c r="M38" s="290">
        <v>10.241</v>
      </c>
      <c r="N38" s="291">
        <v>0.45702121695609654</v>
      </c>
      <c r="O38" s="291">
        <v>34.682832353445995</v>
      </c>
      <c r="P38" s="292">
        <v>39</v>
      </c>
      <c r="Q38" s="293">
        <v>9</v>
      </c>
      <c r="R38" s="293">
        <v>683</v>
      </c>
    </row>
    <row r="39" spans="1:18" ht="16.5">
      <c r="A39" s="280" t="s">
        <v>160</v>
      </c>
      <c r="B39" s="281" t="s">
        <v>1830</v>
      </c>
      <c r="C39" s="282" t="s">
        <v>70</v>
      </c>
      <c r="D39" s="283">
        <v>0.80810000000000004</v>
      </c>
      <c r="E39" s="284">
        <v>4060</v>
      </c>
      <c r="F39" s="285" t="s">
        <v>234</v>
      </c>
      <c r="G39" s="286" t="s">
        <v>804</v>
      </c>
      <c r="H39" s="287">
        <v>2</v>
      </c>
      <c r="I39" s="288">
        <v>2149.2489999999998</v>
      </c>
      <c r="J39" s="289">
        <v>4.7578872602440751E-2</v>
      </c>
      <c r="K39" s="289">
        <v>0.3389334169672909</v>
      </c>
      <c r="L39" s="289">
        <v>0.23822274664312978</v>
      </c>
      <c r="M39" s="290">
        <v>10.919</v>
      </c>
      <c r="N39" s="291">
        <v>1.7680594477419789</v>
      </c>
      <c r="O39" s="291">
        <v>14.981977425603084</v>
      </c>
      <c r="P39" s="292">
        <v>4</v>
      </c>
      <c r="Q39" s="293">
        <v>38</v>
      </c>
      <c r="R39" s="293">
        <v>322</v>
      </c>
    </row>
    <row r="40" spans="1:18" ht="16.5">
      <c r="A40" s="280" t="s">
        <v>160</v>
      </c>
      <c r="B40" s="281" t="s">
        <v>1845</v>
      </c>
      <c r="C40" s="282" t="s">
        <v>70</v>
      </c>
      <c r="D40" s="283">
        <v>0.81830000000000003</v>
      </c>
      <c r="E40" s="284">
        <v>5999</v>
      </c>
      <c r="F40" s="285" t="s">
        <v>236</v>
      </c>
      <c r="G40" s="286" t="s">
        <v>901</v>
      </c>
      <c r="H40" s="287">
        <v>1</v>
      </c>
      <c r="I40" s="288">
        <v>2080.5390000000002</v>
      </c>
      <c r="J40" s="289">
        <v>5.6299324124559104E-2</v>
      </c>
      <c r="K40" s="289">
        <v>0.31824209740643211</v>
      </c>
      <c r="L40" s="289">
        <v>0.10814505279641476</v>
      </c>
      <c r="M40" s="290">
        <v>10.997999999999999</v>
      </c>
      <c r="N40" s="291">
        <v>0.24032233954758836</v>
      </c>
      <c r="O40" s="291">
        <v>38.355445391795101</v>
      </c>
      <c r="P40" s="292">
        <v>8</v>
      </c>
      <c r="Q40" s="293">
        <v>5</v>
      </c>
      <c r="R40" s="293">
        <v>798</v>
      </c>
    </row>
    <row r="41" spans="1:18" ht="16.5">
      <c r="A41" s="280" t="s">
        <v>160</v>
      </c>
      <c r="B41" s="281" t="s">
        <v>1848</v>
      </c>
      <c r="C41" s="282" t="s">
        <v>70</v>
      </c>
      <c r="D41" s="283">
        <v>0.83379999999999999</v>
      </c>
      <c r="E41" s="284">
        <v>8111</v>
      </c>
      <c r="F41" s="285" t="s">
        <v>238</v>
      </c>
      <c r="G41" s="286" t="s">
        <v>957</v>
      </c>
      <c r="H41" s="287">
        <v>2</v>
      </c>
      <c r="I41" s="288">
        <v>1874.566</v>
      </c>
      <c r="J41" s="289">
        <v>1.5359556347135947E-2</v>
      </c>
      <c r="K41" s="289">
        <v>0.39786279821057274</v>
      </c>
      <c r="L41" s="289">
        <v>0.16537161134897357</v>
      </c>
      <c r="M41" s="290">
        <v>10.234</v>
      </c>
      <c r="N41" s="291">
        <v>0.53345681080314056</v>
      </c>
      <c r="O41" s="291">
        <v>18.030840205146152</v>
      </c>
      <c r="P41" s="292">
        <v>19</v>
      </c>
      <c r="Q41" s="293">
        <v>10</v>
      </c>
      <c r="R41" s="293">
        <v>338</v>
      </c>
    </row>
    <row r="42" spans="1:18" ht="16.5">
      <c r="A42" s="280" t="s">
        <v>160</v>
      </c>
      <c r="B42" s="281" t="s">
        <v>1878</v>
      </c>
      <c r="C42" s="282" t="s">
        <v>70</v>
      </c>
      <c r="D42" s="283">
        <v>0.82120000000000004</v>
      </c>
      <c r="E42" s="284">
        <v>354</v>
      </c>
      <c r="F42" s="285" t="s">
        <v>239</v>
      </c>
      <c r="G42" s="286" t="s">
        <v>990</v>
      </c>
      <c r="H42" s="287">
        <v>1</v>
      </c>
      <c r="I42" s="288">
        <v>2372.366</v>
      </c>
      <c r="J42" s="289">
        <v>1.7761659094502037E-2</v>
      </c>
      <c r="K42" s="289">
        <v>0.33313107101788297</v>
      </c>
      <c r="L42" s="289">
        <v>0.2343651864847161</v>
      </c>
      <c r="M42" s="290">
        <v>10.432</v>
      </c>
      <c r="N42" s="291">
        <v>4.2152011957682756E-2</v>
      </c>
      <c r="O42" s="291">
        <v>17.703845022226755</v>
      </c>
      <c r="P42" s="292">
        <v>2</v>
      </c>
      <c r="Q42" s="293">
        <v>1</v>
      </c>
      <c r="R42" s="293">
        <v>420</v>
      </c>
    </row>
  </sheetData>
  <phoneticPr fontId="2" type="noConversion"/>
  <conditionalFormatting sqref="C14:D4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2024-03-05T04:38:57Z</dcterms:modified>
</cp:coreProperties>
</file>