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0D316099-1090-4000-BF69-A55E9A7F959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운전자별!$A$1:$R$74</definedName>
    <definedName name="_xlnm.Print_Area" localSheetId="1">종합!$A$1:$L$81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2" l="1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A158" i="68" s="1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A172" i="68" s="1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14" i="60" l="1"/>
  <c r="AA123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19" i="60"/>
  <c r="F11" i="60"/>
  <c r="F18" i="60"/>
  <c r="F26" i="60"/>
  <c r="F22" i="60"/>
  <c r="F21" i="60"/>
  <c r="F13" i="60"/>
  <c r="F10" i="60"/>
  <c r="F28" i="60"/>
  <c r="F12" i="60"/>
  <c r="O19" i="12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70" i="12" s="1"/>
  <c r="K50" i="12"/>
  <c r="I50" i="12"/>
  <c r="J50" i="12"/>
  <c r="H50" i="12"/>
  <c r="G50" i="12"/>
  <c r="B67" i="12" l="1"/>
  <c r="B68" i="12" s="1"/>
  <c r="B73" i="12"/>
  <c r="B63" i="12"/>
  <c r="B71" i="12"/>
  <c r="B65" i="12"/>
  <c r="B72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F67" i="12" l="1"/>
  <c r="J67" i="12"/>
  <c r="I67" i="12"/>
  <c r="H67" i="12"/>
  <c r="E67" i="12"/>
  <c r="G67" i="12"/>
  <c r="D67" i="12"/>
  <c r="I68" i="12"/>
  <c r="H68" i="12"/>
  <c r="E68" i="12"/>
  <c r="G68" i="12"/>
  <c r="D68" i="12"/>
  <c r="F68" i="12"/>
  <c r="K68" i="12"/>
  <c r="J68" i="12"/>
  <c r="B62" i="12"/>
  <c r="I61" i="12"/>
  <c r="H61" i="12"/>
  <c r="E61" i="12"/>
  <c r="J61" i="12"/>
  <c r="G61" i="12"/>
  <c r="D61" i="12"/>
  <c r="B66" i="12"/>
  <c r="D66" i="12" s="1"/>
  <c r="G65" i="12"/>
  <c r="J65" i="12"/>
  <c r="I65" i="12"/>
  <c r="H65" i="12"/>
  <c r="E65" i="12"/>
  <c r="B64" i="12"/>
  <c r="D64" i="12" s="1"/>
  <c r="I63" i="12"/>
  <c r="H63" i="12"/>
  <c r="G63" i="12"/>
  <c r="E63" i="12"/>
  <c r="J63" i="12"/>
  <c r="F63" i="12"/>
  <c r="D63" i="12"/>
  <c r="D65" i="12"/>
  <c r="F65" i="12"/>
  <c r="F61" i="12"/>
  <c r="H73" i="12" l="1"/>
  <c r="F64" i="12"/>
  <c r="F71" i="12" s="1"/>
  <c r="I73" i="12"/>
  <c r="F62" i="12"/>
  <c r="F70" i="12" s="1"/>
  <c r="J73" i="12"/>
  <c r="D73" i="12"/>
  <c r="E73" i="12"/>
  <c r="F73" i="12"/>
  <c r="G73" i="12"/>
  <c r="F66" i="12"/>
  <c r="F72" i="12" s="1"/>
  <c r="D71" i="12"/>
  <c r="K66" i="12"/>
  <c r="G66" i="12"/>
  <c r="G72" i="12" s="1"/>
  <c r="J66" i="12"/>
  <c r="J72" i="12" s="1"/>
  <c r="H66" i="12"/>
  <c r="H72" i="12" s="1"/>
  <c r="E66" i="12"/>
  <c r="E72" i="12" s="1"/>
  <c r="I66" i="12"/>
  <c r="I72" i="12" s="1"/>
  <c r="J64" i="12"/>
  <c r="J71" i="12" s="1"/>
  <c r="K64" i="12"/>
  <c r="G64" i="12"/>
  <c r="G71" i="12" s="1"/>
  <c r="H64" i="12"/>
  <c r="H71" i="12" s="1"/>
  <c r="E64" i="12"/>
  <c r="E71" i="12" s="1"/>
  <c r="I64" i="12"/>
  <c r="I71" i="12" s="1"/>
  <c r="I62" i="12"/>
  <c r="I70" i="12" s="1"/>
  <c r="H62" i="12"/>
  <c r="H70" i="12" s="1"/>
  <c r="G62" i="12"/>
  <c r="G70" i="12" s="1"/>
  <c r="E62" i="12"/>
  <c r="E70" i="12" s="1"/>
  <c r="J62" i="12"/>
  <c r="J70" i="12" s="1"/>
  <c r="K62" i="12"/>
  <c r="D62" i="12"/>
  <c r="D70" i="12" s="1"/>
  <c r="D72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<sst xmlns="http://schemas.openxmlformats.org/spreadsheetml/2006/main" count="4382" uniqueCount="1078">
  <si>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</si>
  <si>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</si>
  <si>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</si>
  <si>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</si>
  <si>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</si>
  <si>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</si>
  <si>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</si>
  <si>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</si>
  <si>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</si>
  <si>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</si>
  <si>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</si>
  <si>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</si>
  <si>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</si>
  <si>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</si>
  <si>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</si>
  <si>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</si>
  <si>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</si>
  <si>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</si>
  <si>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</si>
  <si>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</si>
  <si>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</si>
  <si>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</si>
  <si>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</si>
  <si>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</si>
  <si>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</si>
  <si>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</si>
  <si>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</si>
  <si>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</si>
  <si>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</si>
  <si>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</si>
  <si>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</si>
  <si>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</si>
  <si>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</si>
  <si>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</si>
  <si>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</si>
  <si>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</si>
  <si>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</si>
  <si>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</si>
  <si>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</si>
  <si>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</si>
  <si>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</si>
  <si>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</si>
  <si>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</si>
  <si>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</si>
  <si>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</si>
  <si>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</si>
  <si>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</si>
  <si>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</si>
  <si>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</si>
  <si>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</si>
  <si>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</si>
  <si>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</si>
  <si>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</si>
  <si>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</si>
  <si>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</si>
  <si>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</si>
  <si>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</si>
  <si>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</si>
  <si>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</si>
  <si>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</si>
  <si>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</si>
  <si>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</si>
  <si>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</si>
  <si>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</si>
  <si>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</si>
  <si>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</si>
  <si>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</si>
  <si>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</si>
  <si>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</si>
  <si>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</si>
  <si>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</si>
  <si>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</si>
  <si>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</si>
  <si>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</si>
  <si>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</si>
  <si>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</si>
  <si>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</si>
  <si>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</si>
  <si>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</si>
  <si>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</si>
  <si>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</si>
  <si>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</si>
  <si>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</si>
  <si>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</si>
  <si>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</si>
  <si>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</si>
  <si>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</si>
  <si>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</si>
  <si>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</si>
  <si>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</si>
  <si>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</si>
  <si>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</si>
  <si>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</si>
  <si>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</si>
  <si>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</si>
  <si>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</si>
  <si>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</si>
  <si>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</si>
  <si>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</si>
  <si>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</si>
  <si>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</si>
  <si>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</si>
  <si>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</si>
  <si>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</si>
  <si>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</si>
  <si>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</si>
  <si>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</si>
  <si>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</si>
  <si>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</si>
  <si>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</si>
  <si>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</si>
  <si>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</si>
  <si>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</si>
  <si>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</si>
  <si>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</si>
  <si>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</si>
  <si>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</si>
  <si>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</si>
  <si>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</si>
  <si>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</si>
  <si>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</si>
  <si>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</si>
  <si>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</si>
  <si>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</si>
  <si>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</si>
  <si>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</si>
  <si>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</si>
  <si>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</si>
  <si>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</si>
  <si>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</si>
  <si>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</si>
  <si>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</si>
  <si>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</si>
  <si>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</si>
  <si>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</si>
  <si>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</si>
  <si>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</si>
  <si>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</si>
  <si>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</si>
  <si>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</si>
  <si>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</si>
  <si>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</si>
  <si>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</si>
  <si>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</si>
  <si>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</si>
  <si>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</si>
  <si>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</si>
  <si>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</si>
  <si>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</si>
  <si>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</si>
  <si>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</si>
  <si>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</si>
  <si>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</si>
  <si>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</si>
  <si>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</si>
  <si>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</si>
  <si>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</si>
  <si>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</si>
  <si>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</si>
  <si>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</si>
  <si>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</si>
  <si>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</si>
  <si>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</si>
  <si>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</si>
  <si>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</si>
  <si>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</si>
  <si>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</si>
  <si>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</si>
  <si>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</si>
  <si>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</si>
  <si>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</si>
  <si>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</si>
  <si>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</si>
  <si>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</si>
  <si>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</si>
  <si>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</si>
  <si>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</si>
  <si>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</si>
  <si>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</si>
  <si>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</si>
  <si>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</si>
  <si>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</si>
  <si>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</si>
  <si>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</si>
  <si>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</si>
  <si>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</si>
  <si>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</si>
  <si>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</si>
  <si>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</si>
  <si>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</si>
  <si>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</si>
  <si>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</si>
  <si>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</si>
  <si>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</si>
  <si>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</si>
  <si>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</si>
  <si>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</si>
  <si>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</si>
  <si>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</si>
  <si>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</si>
  <si>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</si>
  <si>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</si>
  <si>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</si>
  <si>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</si>
  <si>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</si>
  <si>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</si>
  <si>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</si>
  <si>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</si>
  <si>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</si>
  <si>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</si>
  <si>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</si>
  <si>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</si>
  <si>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</si>
  <si>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</si>
  <si>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</si>
  <si>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</si>
  <si>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</si>
  <si>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</si>
  <si>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</si>
  <si>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</si>
  <si>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</si>
  <si>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</si>
  <si>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</si>
  <si>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</si>
  <si>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</si>
  <si>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</si>
  <si>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</si>
  <si>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</si>
  <si>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</si>
  <si>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</si>
  <si>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</si>
  <si>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</si>
  <si>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</si>
  <si>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</si>
  <si>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</si>
  <si>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</si>
  <si>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</si>
  <si>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</si>
  <si>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</si>
  <si>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</si>
  <si>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</si>
  <si>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</si>
  <si>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</si>
  <si>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</si>
  <si>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</si>
  <si>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</si>
  <si>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</si>
  <si>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</si>
  <si>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</si>
  <si>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</si>
  <si>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</si>
  <si>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</si>
  <si>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</si>
  <si>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</si>
  <si>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</si>
  <si>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</si>
  <si>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</si>
  <si>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</si>
  <si>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</si>
  <si>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</si>
  <si>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</si>
  <si>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</si>
  <si>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</si>
  <si>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</si>
  <si>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</si>
  <si>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</si>
  <si>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</si>
  <si>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</si>
  <si>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</si>
  <si>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</si>
  <si>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</si>
  <si>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</si>
  <si>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</si>
  <si>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</si>
  <si>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</si>
  <si>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</si>
  <si>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</si>
  <si>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</si>
  <si>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</si>
  <si>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</si>
  <si>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</si>
  <si>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</si>
  <si>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</si>
  <si>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</si>
  <si>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</si>
  <si>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</si>
  <si>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</si>
  <si>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</si>
  <si>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</si>
  <si>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</si>
  <si>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</si>
  <si>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</si>
  <si>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</si>
  <si>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</si>
  <si>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</si>
  <si>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</si>
  <si>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</si>
  <si>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</si>
  <si>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</si>
  <si>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</si>
  <si>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</si>
  <si>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</si>
  <si>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</si>
  <si>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</si>
  <si>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</si>
  <si>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</si>
  <si>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</si>
  <si>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</si>
  <si>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</si>
  <si>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</si>
  <si>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</si>
  <si>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</si>
  <si>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</si>
  <si>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</si>
  <si>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</si>
  <si>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</si>
  <si>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</si>
  <si>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</si>
  <si>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</si>
  <si>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</si>
  <si>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</si>
  <si>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</si>
  <si>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</si>
  <si>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</si>
  <si>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</si>
  <si>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</si>
  <si>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</si>
  <si>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</si>
  <si>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</si>
  <si>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</si>
  <si>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</si>
  <si>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</si>
  <si>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</si>
  <si>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</si>
  <si>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</si>
  <si>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</si>
  <si>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</si>
  <si>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</si>
  <si>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</si>
  <si>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</si>
  <si>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</si>
  <si>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</si>
  <si>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</si>
  <si>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</si>
  <si>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</si>
  <si>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</si>
  <si>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</si>
  <si>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</si>
  <si>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</si>
  <si>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</si>
  <si>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</si>
  <si>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</si>
  <si>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</si>
  <si>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</si>
  <si>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</si>
  <si>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</si>
  <si>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</si>
  <si>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</si>
  <si>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</si>
  <si>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</si>
  <si>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</si>
  <si>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</si>
  <si>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</si>
  <si>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</si>
  <si>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</si>
  <si>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</si>
  <si>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</si>
  <si>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</si>
  <si>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</si>
  <si>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</si>
  <si>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</si>
  <si>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</si>
  <si>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</si>
  <si>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</si>
  <si>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</si>
  <si>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</si>
  <si>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</si>
  <si>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</si>
  <si>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</si>
  <si>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</si>
  <si>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</si>
  <si>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</si>
  <si>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</si>
  <si>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</si>
  <si>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</si>
  <si>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</si>
  <si>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</si>
  <si>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</si>
  <si>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</si>
  <si>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</si>
  <si>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</si>
  <si>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</si>
  <si>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</si>
  <si>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</si>
  <si>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</si>
  <si>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</si>
  <si>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</si>
  <si>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</si>
  <si>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</si>
  <si>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</si>
  <si>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</si>
  <si>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</si>
  <si>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</si>
  <si>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</si>
  <si>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</si>
  <si>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</si>
  <si>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</si>
  <si>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</si>
  <si>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</si>
  <si>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</si>
  <si>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</si>
  <si>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</si>
  <si>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</si>
  <si>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</si>
  <si>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</si>
  <si>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</si>
  <si>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</si>
  <si>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</si>
  <si>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</si>
  <si>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</si>
  <si>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</si>
  <si>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</si>
  <si>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</si>
  <si>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</si>
  <si>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</si>
  <si>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</si>
  <si>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</si>
  <si>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</si>
  <si>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</si>
  <si>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</si>
  <si>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</si>
  <si>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</si>
  <si>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</si>
  <si>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</si>
  <si>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</si>
  <si>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</si>
  <si>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</si>
  <si>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</si>
  <si>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</si>
  <si>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</si>
  <si>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</si>
  <si>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</si>
  <si>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</si>
  <si>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</si>
  <si>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</si>
  <si>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</si>
  <si>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</si>
  <si>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</si>
  <si>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</si>
  <si>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</si>
  <si>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</si>
  <si>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</si>
  <si>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</si>
  <si>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</si>
  <si>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</si>
  <si>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</si>
  <si>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</si>
  <si>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</si>
  <si>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</si>
  <si>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</si>
  <si>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</si>
  <si>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</si>
  <si>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</si>
  <si>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</si>
  <si>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</si>
  <si>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</si>
  <si>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</si>
  <si>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</si>
  <si>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</si>
  <si>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</si>
  <si>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</si>
  <si>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</si>
  <si>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</si>
  <si>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</si>
  <si>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</si>
  <si>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</si>
  <si>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</si>
  <si>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</si>
  <si>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</si>
  <si>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</si>
  <si>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</si>
  <si>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</si>
  <si>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</si>
  <si>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</si>
  <si>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</si>
  <si>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</si>
  <si>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</si>
  <si>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</si>
  <si>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</si>
  <si>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</si>
  <si>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</si>
  <si>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</si>
  <si>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</si>
  <si>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</si>
  <si>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</si>
  <si>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</si>
  <si>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</si>
  <si>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</si>
  <si>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</si>
  <si>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</si>
  <si>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</si>
  <si>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</si>
  <si>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</si>
  <si>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</si>
  <si>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</si>
  <si>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</si>
  <si>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</si>
  <si>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</si>
  <si>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</si>
  <si>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</si>
  <si>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</si>
  <si>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</si>
  <si>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</si>
  <si>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</si>
  <si>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</si>
  <si>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</si>
  <si>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</si>
  <si>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</si>
  <si>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</si>
  <si>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</si>
  <si>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</si>
  <si>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</si>
  <si>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</si>
  <si>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</si>
  <si>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</si>
  <si>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</si>
  <si>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</si>
  <si>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</si>
  <si>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</si>
  <si>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</si>
  <si>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</si>
  <si>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</si>
  <si>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</si>
  <si>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</si>
  <si>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</si>
  <si>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</si>
  <si>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</si>
  <si>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</si>
  <si>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</si>
  <si>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</si>
  <si>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</si>
  <si>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</si>
  <si>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</si>
  <si>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</si>
  <si>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</si>
  <si>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</si>
  <si>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</si>
  <si>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</si>
  <si>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</si>
  <si>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</si>
  <si>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</si>
  <si>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</si>
  <si>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</si>
  <si>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</si>
  <si>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</si>
  <si>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</si>
  <si>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</si>
  <si>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</si>
  <si>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</si>
  <si>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</si>
  <si>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</si>
  <si>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</si>
  <si>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</si>
  <si>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</si>
  <si>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</si>
  <si>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</si>
  <si>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</si>
  <si>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</si>
  <si>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</si>
  <si>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</si>
  <si>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</si>
  <si>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</si>
  <si>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</si>
  <si>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</si>
  <si>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</si>
  <si>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</si>
  <si>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</si>
  <si>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</si>
  <si>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</si>
  <si>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</si>
  <si>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</si>
  <si>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</si>
  <si>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</si>
  <si>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</si>
  <si>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</si>
  <si>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</si>
  <si>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</si>
  <si>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</si>
  <si>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</si>
  <si>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</si>
  <si>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</si>
  <si>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</si>
  <si>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</si>
  <si>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</si>
  <si>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</si>
  <si>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</si>
  <si>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</si>
  <si>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</si>
  <si>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</si>
  <si>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</si>
  <si>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</si>
  <si>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</si>
  <si>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</si>
  <si>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</si>
  <si>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</si>
  <si>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</si>
  <si>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</si>
  <si>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</si>
  <si>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</si>
  <si>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</si>
  <si>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</si>
  <si>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</si>
  <si>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</si>
  <si>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</si>
  <si>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</si>
  <si>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</si>
  <si>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</si>
  <si>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</si>
  <si>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</si>
  <si>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</si>
  <si>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</si>
  <si>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</si>
  <si>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</si>
  <si>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</si>
  <si>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</si>
  <si>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</si>
  <si>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</si>
  <si>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</si>
  <si>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</si>
  <si>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</si>
  <si>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</si>
  <si>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</si>
  <si>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</si>
  <si>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</si>
  <si>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</si>
  <si>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</si>
  <si>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</si>
  <si>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</si>
  <si>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</si>
  <si>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</si>
  <si>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</si>
  <si>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</si>
  <si>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</si>
  <si>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</si>
  <si>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</si>
  <si>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</si>
  <si>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</si>
  <si>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</si>
  <si>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</si>
  <si>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</si>
  <si>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</si>
  <si>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</si>
  <si>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</si>
  <si>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</si>
  <si>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</si>
  <si>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</si>
  <si>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</si>
  <si>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</si>
  <si>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</si>
  <si>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</si>
  <si>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</si>
  <si>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</si>
  <si>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</si>
  <si>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</si>
  <si>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</si>
  <si>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</si>
  <si>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</si>
  <si>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</si>
  <si>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</si>
  <si>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</si>
  <si>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</si>
  <si>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</si>
  <si>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</si>
  <si>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</si>
  <si>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</si>
  <si>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</si>
  <si>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</si>
  <si>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</si>
  <si>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</si>
  <si>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</si>
  <si>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</si>
  <si>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</si>
  <si>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</si>
  <si>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</si>
  <si>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</si>
  <si>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</si>
  <si>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</si>
  <si>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</si>
  <si>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</si>
  <si>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</si>
  <si>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</si>
  <si>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</si>
  <si>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</si>
  <si>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</si>
  <si>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</si>
  <si>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</si>
  <si>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</si>
  <si>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</si>
  <si>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</si>
  <si>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</si>
  <si>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</si>
  <si>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</si>
  <si>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</si>
  <si>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</si>
  <si>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</si>
  <si>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</si>
  <si>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</si>
  <si>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</si>
  <si>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</si>
  <si>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</si>
  <si>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</si>
  <si>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</si>
  <si>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</si>
  <si>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</si>
  <si>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</si>
  <si>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</si>
  <si>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</si>
  <si>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</si>
  <si>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</si>
  <si>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</si>
  <si>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</si>
  <si>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</si>
  <si>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</si>
  <si>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</si>
  <si>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</si>
  <si>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</si>
  <si>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</si>
  <si>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</si>
  <si>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</si>
  <si>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</si>
  <si>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</si>
  <si>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</si>
  <si>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</si>
  <si>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</si>
  <si>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</si>
  <si>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</si>
  <si>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</si>
  <si>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</si>
  <si>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</si>
  <si>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</si>
  <si>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</si>
  <si>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</si>
  <si>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</si>
  <si>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</si>
  <si>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</si>
  <si>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</si>
  <si>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</si>
  <si>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</si>
  <si>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</si>
  <si>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</si>
  <si>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</si>
  <si>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</si>
  <si>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</si>
  <si>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</si>
  <si>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</si>
  <si>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</si>
  <si>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</si>
  <si>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</si>
  <si>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</si>
  <si>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</si>
  <si>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</si>
  <si>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</si>
  <si>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</si>
  <si>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</si>
  <si>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</si>
  <si>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</si>
  <si>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</si>
  <si>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</si>
  <si>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</si>
  <si>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</si>
  <si>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</si>
  <si>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</si>
  <si>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</si>
  <si>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</si>
  <si>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</si>
  <si>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71바7093</t>
  </si>
  <si>
    <t>521521</t>
  </si>
  <si>
    <t>성산여객521B3</t>
  </si>
  <si>
    <t>71바7501</t>
  </si>
  <si>
    <t>WC</t>
  </si>
  <si>
    <t>성산여객521D2</t>
  </si>
  <si>
    <t>71바7502</t>
  </si>
  <si>
    <t>성산여객521A2</t>
  </si>
  <si>
    <t>71바7503</t>
  </si>
  <si>
    <t>성산여객521C1</t>
  </si>
  <si>
    <t>71바7504</t>
  </si>
  <si>
    <t>성산여객521F1</t>
  </si>
  <si>
    <t>71바7505</t>
  </si>
  <si>
    <t>성산여객521B1</t>
  </si>
  <si>
    <t>71바7506</t>
  </si>
  <si>
    <t>성산여객521B2</t>
  </si>
  <si>
    <t>71바7507</t>
  </si>
  <si>
    <t>성산여객521C2</t>
  </si>
  <si>
    <t>71바7508</t>
  </si>
  <si>
    <t>성산여객521A1</t>
  </si>
  <si>
    <t>71바7510</t>
  </si>
  <si>
    <t>성산여객521S1</t>
  </si>
  <si>
    <t>75아1152</t>
  </si>
  <si>
    <t>성산여객521D1</t>
  </si>
  <si>
    <t>71바7051</t>
  </si>
  <si>
    <t>551551</t>
  </si>
  <si>
    <t>성산여객551B1</t>
  </si>
  <si>
    <t>71바7052</t>
  </si>
  <si>
    <t>성산여객551F1</t>
  </si>
  <si>
    <t>71바7053</t>
  </si>
  <si>
    <t>성산여객551이상2</t>
  </si>
  <si>
    <t>71바7054</t>
  </si>
  <si>
    <t>성산여객551B2</t>
  </si>
  <si>
    <t>71바7057</t>
  </si>
  <si>
    <t>성산여객551이상1</t>
  </si>
  <si>
    <t>71바7058</t>
  </si>
  <si>
    <t>성산여객551D1</t>
  </si>
  <si>
    <t>71바7083</t>
  </si>
  <si>
    <t>성산여객551A1</t>
  </si>
  <si>
    <t>72바1405</t>
  </si>
  <si>
    <t>성산여객551F2</t>
  </si>
  <si>
    <t>71바7059</t>
  </si>
  <si>
    <t>586586</t>
  </si>
  <si>
    <t>성산여객586C2</t>
  </si>
  <si>
    <t>71바7060</t>
  </si>
  <si>
    <t>성산여객586C3</t>
  </si>
  <si>
    <t>71바7061</t>
  </si>
  <si>
    <t>성산여객586B1</t>
  </si>
  <si>
    <t>71바7066</t>
  </si>
  <si>
    <t>성산여객586F1</t>
  </si>
  <si>
    <t>71바7068</t>
  </si>
  <si>
    <t>성산여객586F2</t>
  </si>
  <si>
    <t>71바7071</t>
  </si>
  <si>
    <t>성산여객586B2</t>
  </si>
  <si>
    <t>71바7094</t>
  </si>
  <si>
    <t>성산여객586S1</t>
  </si>
  <si>
    <t>72바1327</t>
  </si>
  <si>
    <t>성산여객586C1</t>
  </si>
  <si>
    <t>72바1404</t>
  </si>
  <si>
    <t>성산여객586D1</t>
  </si>
  <si>
    <t>71바7069</t>
  </si>
  <si>
    <t>588588</t>
  </si>
  <si>
    <t>성산여객588A1</t>
  </si>
  <si>
    <t>71바7081</t>
  </si>
  <si>
    <t>성산여객588C2</t>
  </si>
  <si>
    <t>71바7082</t>
  </si>
  <si>
    <t>성산여객588D2</t>
  </si>
  <si>
    <t>71바7084</t>
  </si>
  <si>
    <t>성산여객588B3</t>
  </si>
  <si>
    <t>71바7085</t>
  </si>
  <si>
    <t>성산여객588B2</t>
  </si>
  <si>
    <t>71바7086</t>
  </si>
  <si>
    <t>성산여객588B5</t>
  </si>
  <si>
    <t>71바7087</t>
  </si>
  <si>
    <t>성산여객588D1</t>
  </si>
  <si>
    <t>71바7088</t>
  </si>
  <si>
    <t>성산여객588A2</t>
  </si>
  <si>
    <t>71바7089</t>
  </si>
  <si>
    <t>성산여객588B1</t>
  </si>
  <si>
    <t>71바7090</t>
  </si>
  <si>
    <t>성산여객588C3</t>
  </si>
  <si>
    <t>71바7091</t>
  </si>
  <si>
    <t>성산여객588C1</t>
  </si>
  <si>
    <t>71바7092</t>
  </si>
  <si>
    <t>성산여객588B6</t>
  </si>
  <si>
    <t>72바1563</t>
  </si>
  <si>
    <t>성산여객588B4</t>
  </si>
  <si>
    <t>강경원</t>
  </si>
  <si>
    <t>5184</t>
  </si>
  <si>
    <t>51841</t>
  </si>
  <si>
    <t>강점호</t>
  </si>
  <si>
    <t>5186702</t>
  </si>
  <si>
    <t>51867021</t>
  </si>
  <si>
    <t>강철호</t>
  </si>
  <si>
    <t>5182599</t>
  </si>
  <si>
    <t>51825991</t>
  </si>
  <si>
    <t>강희만</t>
  </si>
  <si>
    <t>5188786</t>
  </si>
  <si>
    <t>51887861</t>
  </si>
  <si>
    <t>권유성</t>
  </si>
  <si>
    <t>5185535</t>
  </si>
  <si>
    <t>51855351</t>
  </si>
  <si>
    <t>권찬호</t>
  </si>
  <si>
    <t>5183131</t>
  </si>
  <si>
    <t>51831311</t>
  </si>
  <si>
    <t>길정남</t>
  </si>
  <si>
    <t>5181349</t>
  </si>
  <si>
    <t>51813491</t>
  </si>
  <si>
    <t>김기복</t>
  </si>
  <si>
    <t>518547</t>
  </si>
  <si>
    <t>5185471</t>
  </si>
  <si>
    <t>김덕호</t>
  </si>
  <si>
    <t>5183153</t>
  </si>
  <si>
    <t>51831531</t>
  </si>
  <si>
    <t>김동원</t>
  </si>
  <si>
    <t>5184264</t>
  </si>
  <si>
    <t>51842641</t>
  </si>
  <si>
    <t>김성택</t>
  </si>
  <si>
    <t>5181231</t>
  </si>
  <si>
    <t>51812311</t>
  </si>
  <si>
    <t>김수찬</t>
  </si>
  <si>
    <t>5184135</t>
  </si>
  <si>
    <t>51841351</t>
  </si>
  <si>
    <t>김영진</t>
  </si>
  <si>
    <t>5189878</t>
  </si>
  <si>
    <t>51898781</t>
  </si>
  <si>
    <t>김용구</t>
  </si>
  <si>
    <t>5181550</t>
  </si>
  <si>
    <t>51815501</t>
  </si>
  <si>
    <t>김용태</t>
  </si>
  <si>
    <t>518725</t>
  </si>
  <si>
    <t>5187251</t>
  </si>
  <si>
    <t>김윤만</t>
  </si>
  <si>
    <t>5182735</t>
  </si>
  <si>
    <t>51827351</t>
  </si>
  <si>
    <t>김응석</t>
  </si>
  <si>
    <t>5186983</t>
  </si>
  <si>
    <t>51869831</t>
  </si>
  <si>
    <t>김재현</t>
  </si>
  <si>
    <t>5189112</t>
  </si>
  <si>
    <t>51891121</t>
  </si>
  <si>
    <t>김정구</t>
  </si>
  <si>
    <t>518391</t>
  </si>
  <si>
    <t>5183911</t>
  </si>
  <si>
    <t>김정애</t>
  </si>
  <si>
    <t>5185810</t>
  </si>
  <si>
    <t>51858101</t>
  </si>
  <si>
    <t>김종규</t>
  </si>
  <si>
    <t>5181656</t>
  </si>
  <si>
    <t>51816561</t>
  </si>
  <si>
    <t>김지환</t>
  </si>
  <si>
    <t>5185382</t>
  </si>
  <si>
    <t>51853821</t>
  </si>
  <si>
    <t>김태옥</t>
  </si>
  <si>
    <t>5186670</t>
  </si>
  <si>
    <t>51866701</t>
  </si>
  <si>
    <t>김형문</t>
  </si>
  <si>
    <t>5182802</t>
  </si>
  <si>
    <t>51828021</t>
  </si>
  <si>
    <t>김형섭</t>
  </si>
  <si>
    <t>5188183</t>
  </si>
  <si>
    <t>51881831</t>
  </si>
  <si>
    <t>김희문</t>
  </si>
  <si>
    <t>5183192</t>
  </si>
  <si>
    <t>51831921</t>
  </si>
  <si>
    <t>박성기</t>
  </si>
  <si>
    <t>5188329</t>
  </si>
  <si>
    <t>51883291</t>
  </si>
  <si>
    <t>박영열</t>
  </si>
  <si>
    <t>5183505</t>
  </si>
  <si>
    <t>51835051</t>
  </si>
  <si>
    <t>박용묵</t>
  </si>
  <si>
    <t>5181037</t>
  </si>
  <si>
    <t>51810371</t>
  </si>
  <si>
    <t>박우성</t>
  </si>
  <si>
    <t>5182711</t>
  </si>
  <si>
    <t>51827111</t>
  </si>
  <si>
    <t>박종택</t>
  </si>
  <si>
    <t>518429</t>
  </si>
  <si>
    <t>5184291</t>
  </si>
  <si>
    <t>서정필</t>
  </si>
  <si>
    <t>5185598</t>
  </si>
  <si>
    <t>51855981</t>
  </si>
  <si>
    <t>서창용</t>
  </si>
  <si>
    <t>518135</t>
  </si>
  <si>
    <t>5181351</t>
  </si>
  <si>
    <t>송상호</t>
  </si>
  <si>
    <t>5185885</t>
  </si>
  <si>
    <t>51858851</t>
  </si>
  <si>
    <t>신은준</t>
  </si>
  <si>
    <t>5183282</t>
  </si>
  <si>
    <t>51832821</t>
  </si>
  <si>
    <t>안동희</t>
  </si>
  <si>
    <t>5183296</t>
  </si>
  <si>
    <t>51832961</t>
  </si>
  <si>
    <t>안재찬</t>
  </si>
  <si>
    <t>5186414</t>
  </si>
  <si>
    <t>51864141</t>
  </si>
  <si>
    <t>양기원</t>
  </si>
  <si>
    <t>5184785</t>
  </si>
  <si>
    <t>51847851</t>
  </si>
  <si>
    <t>오대근</t>
  </si>
  <si>
    <t>5186494</t>
  </si>
  <si>
    <t>51864941</t>
  </si>
  <si>
    <t>우수동</t>
  </si>
  <si>
    <t>5186963</t>
  </si>
  <si>
    <t>51869631</t>
  </si>
  <si>
    <t>윤중현</t>
  </si>
  <si>
    <t>5187057</t>
  </si>
  <si>
    <t>51870571</t>
  </si>
  <si>
    <t>이건우</t>
  </si>
  <si>
    <t>5185199</t>
  </si>
  <si>
    <t>51851991</t>
  </si>
  <si>
    <t>이광수</t>
  </si>
  <si>
    <t>5188083</t>
  </si>
  <si>
    <t>51880831</t>
  </si>
  <si>
    <t>이상철</t>
  </si>
  <si>
    <t>5189358</t>
  </si>
  <si>
    <t>51893581</t>
  </si>
  <si>
    <t>이성재</t>
  </si>
  <si>
    <t>5188869</t>
  </si>
  <si>
    <t>51888691</t>
  </si>
  <si>
    <t>이원식</t>
  </si>
  <si>
    <t>5181104</t>
  </si>
  <si>
    <t>51811041</t>
  </si>
  <si>
    <t>이정수</t>
  </si>
  <si>
    <t>5185292</t>
  </si>
  <si>
    <t>51852921</t>
  </si>
  <si>
    <t>이정환</t>
  </si>
  <si>
    <t>5187629</t>
  </si>
  <si>
    <t>51876291</t>
  </si>
  <si>
    <t>이정희</t>
  </si>
  <si>
    <t>5181308</t>
  </si>
  <si>
    <t>51813081</t>
  </si>
  <si>
    <t>이종원</t>
  </si>
  <si>
    <t>5188913</t>
  </si>
  <si>
    <t>51889131</t>
  </si>
  <si>
    <t>이종훈</t>
  </si>
  <si>
    <t>5189260</t>
  </si>
  <si>
    <t>51892601</t>
  </si>
  <si>
    <t>이준식</t>
  </si>
  <si>
    <t>5183264</t>
  </si>
  <si>
    <t>51832641</t>
  </si>
  <si>
    <t>이창신</t>
  </si>
  <si>
    <t>5189322</t>
  </si>
  <si>
    <t>51893221</t>
  </si>
  <si>
    <t>이해준</t>
  </si>
  <si>
    <t>5181105</t>
  </si>
  <si>
    <t>51811051</t>
  </si>
  <si>
    <t>이흥규</t>
  </si>
  <si>
    <t>5186551</t>
  </si>
  <si>
    <t>51865511</t>
  </si>
  <si>
    <t>임효상</t>
  </si>
  <si>
    <t>5187053</t>
  </si>
  <si>
    <t>51870531</t>
  </si>
  <si>
    <t>정언교</t>
  </si>
  <si>
    <t>5184600</t>
  </si>
  <si>
    <t>51846001</t>
  </si>
  <si>
    <t>정정대</t>
  </si>
  <si>
    <t>5187967</t>
  </si>
  <si>
    <t>51879671</t>
  </si>
  <si>
    <t>정지택</t>
  </si>
  <si>
    <t>5181944</t>
  </si>
  <si>
    <t>51819441</t>
  </si>
  <si>
    <t>조광연</t>
  </si>
  <si>
    <t>5185899</t>
  </si>
  <si>
    <t>51858991</t>
  </si>
  <si>
    <t>조종래</t>
  </si>
  <si>
    <t>5188088</t>
  </si>
  <si>
    <t>51880881</t>
  </si>
  <si>
    <t>지재성</t>
  </si>
  <si>
    <t>5188535</t>
  </si>
  <si>
    <t>51885351</t>
  </si>
  <si>
    <t>채인택</t>
  </si>
  <si>
    <t>5188785</t>
  </si>
  <si>
    <t>51887851</t>
  </si>
  <si>
    <t>최건우</t>
  </si>
  <si>
    <t>5185826</t>
  </si>
  <si>
    <t>51858261</t>
  </si>
  <si>
    <t>최종대</t>
  </si>
  <si>
    <t>5187060</t>
  </si>
  <si>
    <t>51870601</t>
  </si>
  <si>
    <t>하상신</t>
  </si>
  <si>
    <t>5186282</t>
  </si>
  <si>
    <t>51862821</t>
  </si>
  <si>
    <t>허순길</t>
  </si>
  <si>
    <t>5188405</t>
  </si>
  <si>
    <t>51884051</t>
  </si>
  <si>
    <t>홍화련</t>
  </si>
  <si>
    <t>518949</t>
  </si>
  <si>
    <t>5189491</t>
  </si>
  <si>
    <t>황성만</t>
  </si>
  <si>
    <t>5187910</t>
  </si>
  <si>
    <t>51879101</t>
  </si>
  <si>
    <t>황준하</t>
  </si>
  <si>
    <t>5187199</t>
  </si>
  <si>
    <t>51871991</t>
  </si>
  <si>
    <t>[24년 3월]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</si>
  <si>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</si>
  <si>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</si>
  <si>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</si>
  <si>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</si>
  <si>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성산여객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</si>
</sst>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180" fontId="41" fillId="14" borderId="0" xfId="0" applyNumberFormat="1" applyFont="1" applyFill="1" applyAlignment="1">
      <alignment horizontal="center" vertical="center"/>
    </xf>
    <xf numFmtId="180" fontId="41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93" fontId="81" fillId="17" borderId="0" xfId="0" applyNumberFormat="1" applyFont="1" applyFill="1" applyAlignment="1">
      <alignment horizontal="right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64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성산여객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2.0554093654867969</c:v>
                </c:pt>
                <c:pt idx="1">
                  <c:v>2.3081828946065683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"/>
          <c:min val="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0.13513513513513514</c:v>
                </c:pt>
                <c:pt idx="1">
                  <c:v>0.17567567567567569</c:v>
                </c:pt>
                <c:pt idx="2">
                  <c:v>0.25675675675675674</c:v>
                </c:pt>
                <c:pt idx="3">
                  <c:v>0.24324324324324326</c:v>
                </c:pt>
                <c:pt idx="4">
                  <c:v>0.12162162162162163</c:v>
                </c:pt>
                <c:pt idx="5">
                  <c:v>6.7567567567567571E-2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4.3478260869565216E-2</c:v>
                </c:pt>
                <c:pt idx="1">
                  <c:v>0</c:v>
                </c:pt>
                <c:pt idx="2">
                  <c:v>0.15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8.6956521739130432E-2</c:v>
                </c:pt>
                <c:pt idx="1">
                  <c:v>0</c:v>
                </c:pt>
                <c:pt idx="2">
                  <c:v>0.2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0.2608695652173913</c:v>
                </c:pt>
                <c:pt idx="1">
                  <c:v>0</c:v>
                </c:pt>
                <c:pt idx="2">
                  <c:v>0.25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0.2608695652173913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0.17391304347826086</c:v>
                </c:pt>
                <c:pt idx="1">
                  <c:v>1</c:v>
                </c:pt>
                <c:pt idx="2">
                  <c:v>0.1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0.17391304347826086</c:v>
                </c:pt>
                <c:pt idx="1">
                  <c:v>0</c:v>
                </c:pt>
                <c:pt idx="2">
                  <c:v>0.1</c:v>
                </c:pt>
                <c:pt idx="3">
                  <c:v>0.16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521 </c:v>
                </c:pt>
                <c:pt idx="1">
                  <c:v> 551 </c:v>
                </c:pt>
                <c:pt idx="2">
                  <c:v> 586 </c:v>
                </c:pt>
                <c:pt idx="3">
                  <c:v> 588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12.30%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17" t="s">
        <v>39</v>
      </c>
      <c r="D4" s="317"/>
      <c r="E4" s="67" t="s">
        <v>127</v>
      </c>
      <c r="F4" s="67" t="s">
        <v>67</v>
      </c>
      <c r="G4" s="106" t="s">
        <v>130</v>
      </c>
      <c r="H4" s="39"/>
      <c r="I4" s="39"/>
      <c r="J4" s="110" t="s">
        <v>36</v>
      </c>
      <c r="K4" s="110" t="s">
        <v>37</v>
      </c>
    </row>
    <row r="5" spans="1:28" ht="48.75" customHeight="1">
      <c r="B5" s="69" t="s">
        <v>131</v>
      </c>
      <c r="C5" s="318" t="s">
        <v>1077</v>
      </c>
      <c r="D5" s="318"/>
      <c r="E5" s="68">
        <f>SUMIFS(숨김!BE:BE,숨김!BD:BD,종합!C5)</f>
        <v>4</v>
      </c>
      <c r="F5" s="69">
        <f>SUMIFS(숨김!BF:BF,숨김!BD:BD,종합!C5)</f>
        <v>43</v>
      </c>
      <c r="G5" s="107" t="str">
        <f>N19</f>
        <v>B</v>
      </c>
      <c r="H5" s="39"/>
      <c r="I5" s="39"/>
      <c r="J5" s="109" t="s">
        <v>51</v>
      </c>
      <c r="K5" s="108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4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36" t="s">
        <v>101</v>
      </c>
      <c r="I10" s="237" t="s">
        <v>102</v>
      </c>
      <c r="J10" s="238" t="str">
        <f>C5</f>
        <v>성산여객</v>
      </c>
      <c r="K10" s="239" t="s">
        <v>103</v>
      </c>
      <c r="X10" s="294"/>
      <c r="Z10" s="20"/>
      <c r="AA10" s="20"/>
      <c r="AB10" s="20"/>
    </row>
    <row r="11" spans="1:28" ht="23.25" customHeight="1" thickTop="1">
      <c r="G11" s="6"/>
      <c r="H11" s="232" t="s">
        <v>171</v>
      </c>
      <c r="I11" s="233">
        <v>2.0099999999999998</v>
      </c>
      <c r="J11" s="234">
        <f>SUMIFS(숨김!G:G,숨김!F:F,종합!C5)</f>
        <v>2.0554093654867969</v>
      </c>
      <c r="K11" s="235"/>
      <c r="M11" s="2"/>
      <c r="Y11" s="313"/>
      <c r="Z11" s="52"/>
      <c r="AA11" s="53"/>
      <c r="AB11" s="20"/>
    </row>
    <row r="12" spans="1:28" ht="23.25" customHeight="1">
      <c r="G12" s="6"/>
      <c r="H12" s="223" t="s">
        <v>172</v>
      </c>
      <c r="I12" s="224">
        <v>2.3662575846193561</v>
      </c>
      <c r="J12" s="225">
        <f>SUMIFS(숨김!H:H,숨김!F:F,종합!C5)</f>
        <v>2.3081828946065683</v>
      </c>
      <c r="K12" s="226"/>
      <c r="M12" s="295"/>
      <c r="Y12" s="313"/>
      <c r="Z12" s="52"/>
      <c r="AA12" s="53"/>
      <c r="AB12" s="20"/>
    </row>
    <row r="13" spans="1:28" ht="23.25" customHeight="1">
      <c r="G13" s="6"/>
      <c r="H13" s="223" t="s">
        <v>110</v>
      </c>
      <c r="I13" s="227">
        <f>I12/I11-1</f>
        <v>0.17724257941261512</v>
      </c>
      <c r="J13" s="228">
        <f>J12/J11-1</f>
        <v>0.12297965230877761</v>
      </c>
      <c r="K13" s="229">
        <f>J13-I13</f>
        <v>-5.4262927103837511E-2</v>
      </c>
      <c r="M13" s="295"/>
      <c r="Y13" s="313"/>
      <c r="Z13" s="52"/>
      <c r="AA13" s="53"/>
      <c r="AB13" s="20"/>
    </row>
    <row r="14" spans="1:28" ht="23.25" customHeight="1">
      <c r="H14" s="230" t="s">
        <v>123</v>
      </c>
      <c r="I14" s="231"/>
      <c r="J14" s="319" t="str">
        <f>SUMIFS(숨김!J:J,숨김!F:F,종합!C5)&amp;"위/(32개사)"</f>
        <v>29위/(32개사)</v>
      </c>
      <c r="K14" s="320"/>
      <c r="M14" s="295"/>
      <c r="X14" s="2"/>
      <c r="Y14" s="2"/>
      <c r="Z14" s="4"/>
      <c r="AA14" s="4"/>
      <c r="AB14" s="20"/>
    </row>
    <row r="15" spans="1:28" ht="9" customHeight="1">
      <c r="M15" s="295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295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295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295"/>
      <c r="N18" s="296" t="str">
        <f>C5</f>
        <v>성산여객</v>
      </c>
      <c r="Y18" s="2"/>
      <c r="Z18" s="4"/>
      <c r="AA18" s="4"/>
      <c r="AB18" s="4"/>
    </row>
    <row r="19" spans="2:28" ht="22.5" customHeight="1">
      <c r="B19" s="289" t="str">
        <f>C5</f>
        <v>성산여객</v>
      </c>
      <c r="C19" s="74">
        <v>2</v>
      </c>
      <c r="D19" s="75">
        <f>SUMIFS(숨김!AV:AV,숨김!$AS:$AS,종합!$N$18,숨김!$AT:$AT,"합계",숨김!AU:AU,종합!C19)</f>
        <v>3.2006622333667967E-2</v>
      </c>
      <c r="E19" s="75">
        <f>SUMIFS(숨김!AW:AW,숨김!$AS:$AS,종합!$N$18,숨김!$AT:$AT,"합계",숨김!AV:AV,종합!D19)</f>
        <v>0.41639937323627335</v>
      </c>
      <c r="F19" s="75">
        <f>SUMIFS(숨김!AX:AX,숨김!$AS:$AS,종합!$N$18,숨김!$AT:$AT,"합계",숨김!AW:AW,종합!E19)</f>
        <v>0.17399239225506344</v>
      </c>
      <c r="G19" s="76">
        <f>SUMIFS(숨김!AY:AY,숨김!$AS:$AS,종합!$N$18,숨김!$AT:$AT,"합계",숨김!AX:AX,종합!F19)</f>
        <v>8.5322941176470586</v>
      </c>
      <c r="H19" s="77">
        <f>SUMIFS(숨김!AZ:AZ,숨김!$AS:$AS,종합!$N$18,숨김!$AT:$AT,"합계",숨김!AY:AY,종합!G19)</f>
        <v>2.9359634316193022</v>
      </c>
      <c r="I19" s="77">
        <f>SUMIFS(숨김!BA:BA,숨김!$AS:$AS,종합!$N$18,숨김!$AT:$AT,"합계",숨김!AZ:AZ,종합!H19)</f>
        <v>11.575120195924375</v>
      </c>
      <c r="J19" s="78">
        <f>J12</f>
        <v>2.3081828946065683</v>
      </c>
      <c r="K19" s="79" t="str">
        <f>J25</f>
        <v>B</v>
      </c>
      <c r="M19" s="295"/>
      <c r="N19" s="40" t="str">
        <f>INDEX(숨김!L3:U36,MATCH(종합!C5,숨김!L3:L36,0),10)</f>
        <v>B</v>
      </c>
      <c r="O19" s="40">
        <f>SUM(O20:O25)</f>
        <v>70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-0.37438597190074396</v>
      </c>
      <c r="E20" s="72">
        <f t="shared" ref="E20:J20" si="0">E19/E18-1</f>
        <v>-3.3790942782367273E-2</v>
      </c>
      <c r="F20" s="72">
        <f t="shared" si="0"/>
        <v>3.1371619769196446E-2</v>
      </c>
      <c r="G20" s="72">
        <f t="shared" si="0"/>
        <v>-0.44988432510334886</v>
      </c>
      <c r="H20" s="72">
        <f t="shared" si="0"/>
        <v>0.28208010114380011</v>
      </c>
      <c r="I20" s="72">
        <f t="shared" si="0"/>
        <v>-0.6976986107097316</v>
      </c>
      <c r="J20" s="72">
        <f t="shared" si="0"/>
        <v>-2.4542843682899274E-2</v>
      </c>
      <c r="K20" s="73" t="str">
        <f>J14</f>
        <v>29위/(32개사)</v>
      </c>
      <c r="M20" s="2" t="s">
        <v>768</v>
      </c>
      <c r="N20" s="297">
        <f>SUMIFS(숨김!O:O,숨김!L:L,종합!$N$18)</f>
        <v>0.13513513513513514</v>
      </c>
      <c r="O20" s="40">
        <f>COUNTIFS(운전자별!C:C,종합!M20)</f>
        <v>10</v>
      </c>
      <c r="X20" s="2"/>
      <c r="Y20" s="2"/>
      <c r="Z20" s="4"/>
      <c r="AA20" s="4"/>
      <c r="AB20" s="4"/>
    </row>
    <row r="21" spans="2:28" ht="22.5" customHeight="1">
      <c r="M21" s="2" t="s">
        <v>769</v>
      </c>
      <c r="N21" s="297">
        <f>SUMIFS(숨김!P:P,숨김!L:L,종합!$N$18)</f>
        <v>0.17567567567567569</v>
      </c>
      <c r="O21" s="40">
        <f>COUNTIFS(운전자별!C:C,종합!M21)</f>
        <v>9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297">
        <f>SUMIFS(숨김!Q:Q,숨김!L:L,종합!$N$18)</f>
        <v>0.25675675675675674</v>
      </c>
      <c r="O22" s="40">
        <f>COUNTIFS(운전자별!C:C,종합!M22)</f>
        <v>20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770</v>
      </c>
      <c r="N23" s="297">
        <f>SUMIFS(숨김!R:R,숨김!L:L,종합!$N$18)</f>
        <v>0.24324324324324326</v>
      </c>
      <c r="O23" s="40">
        <f>COUNTIFS(운전자별!C:C,종합!M23)</f>
        <v>18</v>
      </c>
      <c r="X23" s="2"/>
      <c r="Y23" s="2"/>
      <c r="Z23" s="4"/>
      <c r="AA23" s="4"/>
      <c r="AB23" s="4"/>
    </row>
    <row r="24" spans="2:28" ht="22.5" customHeight="1" thickBot="1">
      <c r="H24" s="240" t="s">
        <v>101</v>
      </c>
      <c r="I24" s="241" t="s">
        <v>102</v>
      </c>
      <c r="J24" s="242" t="str">
        <f>J10</f>
        <v>성산여객</v>
      </c>
      <c r="K24" s="243" t="s">
        <v>133</v>
      </c>
      <c r="M24" s="2" t="s">
        <v>771</v>
      </c>
      <c r="N24" s="297">
        <f>SUMIFS(숨김!S:S,숨김!L:L,종합!$N$18)</f>
        <v>0.12162162162162163</v>
      </c>
      <c r="O24" s="40">
        <f>COUNTIFS(운전자별!C:C,종합!M24)</f>
        <v>8</v>
      </c>
      <c r="X24" s="2"/>
      <c r="Y24" s="2"/>
      <c r="Z24" s="4"/>
      <c r="AA24" s="4"/>
      <c r="AB24" s="4"/>
    </row>
    <row r="25" spans="2:28" ht="22.5" customHeight="1" thickTop="1">
      <c r="H25" s="248" t="s">
        <v>125</v>
      </c>
      <c r="I25" s="249" t="str">
        <f>숨김!U36</f>
        <v>B</v>
      </c>
      <c r="J25" s="250" t="str">
        <f>INDEX(숨김!L3:U36,MATCH(종합!C5,숨김!L3:L36,0),10)</f>
        <v>B</v>
      </c>
      <c r="K25" s="251"/>
      <c r="M25" s="2" t="s">
        <v>79</v>
      </c>
      <c r="N25" s="297">
        <f>SUMIFS(숨김!T:T,숨김!L:L,종합!$N$18)</f>
        <v>6.7567567567567571E-2</v>
      </c>
      <c r="O25" s="40">
        <f>COUNTIFS(운전자별!C:C,종합!M25)</f>
        <v>5</v>
      </c>
      <c r="X25" s="2"/>
      <c r="Z25" s="20"/>
      <c r="AA25" s="20"/>
      <c r="AB25" s="20"/>
    </row>
    <row r="26" spans="2:28" ht="21" customHeight="1">
      <c r="H26" s="244" t="s">
        <v>104</v>
      </c>
      <c r="I26" s="245">
        <f>숨김!O36</f>
        <v>0.27931292008961911</v>
      </c>
      <c r="J26" s="246" t="str">
        <f>ROUND(N20*100,0)&amp;"%("&amp;O20&amp;"명)"</f>
        <v>14%(10명)</v>
      </c>
      <c r="K26" s="247">
        <f t="shared" ref="K26:K31" si="1">N20-I26</f>
        <v>-0.14417778495448397</v>
      </c>
      <c r="M26" s="2"/>
      <c r="X26" s="2"/>
      <c r="Z26" s="20"/>
      <c r="AA26" s="20"/>
      <c r="AB26" s="20"/>
    </row>
    <row r="27" spans="2:28" ht="21" customHeight="1">
      <c r="H27" s="215" t="s">
        <v>105</v>
      </c>
      <c r="I27" s="207">
        <f>숨김!P36</f>
        <v>0.22902663679362709</v>
      </c>
      <c r="J27" s="216" t="str">
        <f t="shared" ref="J27:J31" si="2">ROUND(N21*100,0)&amp;"%("&amp;O21&amp;"명)"</f>
        <v>18%(9명)</v>
      </c>
      <c r="K27" s="217">
        <f t="shared" si="1"/>
        <v>-5.3350961117951401E-2</v>
      </c>
      <c r="L27" s="4"/>
      <c r="M27" s="2"/>
      <c r="X27" s="2"/>
      <c r="Z27" s="20"/>
      <c r="AA27" s="20"/>
      <c r="AB27" s="20"/>
    </row>
    <row r="28" spans="2:28" ht="21" customHeight="1">
      <c r="H28" s="214" t="s">
        <v>106</v>
      </c>
      <c r="I28" s="207">
        <f>숨김!Q36</f>
        <v>0.25143141647996015</v>
      </c>
      <c r="J28" s="216" t="str">
        <f t="shared" si="2"/>
        <v>26%(20명)</v>
      </c>
      <c r="K28" s="217">
        <f t="shared" si="1"/>
        <v>5.3253402767965974E-3</v>
      </c>
      <c r="L28" s="4"/>
      <c r="M28" s="2"/>
      <c r="X28" s="2"/>
      <c r="Z28" s="20"/>
      <c r="AA28" s="20"/>
      <c r="AB28" s="20"/>
    </row>
    <row r="29" spans="2:28" ht="21" customHeight="1">
      <c r="H29" s="214" t="s">
        <v>111</v>
      </c>
      <c r="I29" s="207">
        <f>숨김!R36</f>
        <v>0.16131441374159822</v>
      </c>
      <c r="J29" s="216" t="str">
        <f t="shared" si="2"/>
        <v>24%(18명)</v>
      </c>
      <c r="K29" s="217">
        <f t="shared" si="1"/>
        <v>8.192882950164504E-2</v>
      </c>
      <c r="L29" s="4"/>
      <c r="M29" s="2"/>
      <c r="X29" s="2"/>
      <c r="Z29" s="20"/>
      <c r="AA29" s="20"/>
      <c r="AB29" s="20"/>
    </row>
    <row r="30" spans="2:28" ht="21" customHeight="1">
      <c r="H30" s="218" t="s">
        <v>107</v>
      </c>
      <c r="I30" s="207">
        <f>숨김!S36</f>
        <v>6.3978093104306702E-2</v>
      </c>
      <c r="J30" s="216" t="str">
        <f t="shared" si="2"/>
        <v>12%(8명)</v>
      </c>
      <c r="K30" s="217">
        <f t="shared" si="1"/>
        <v>5.7643528517314926E-2</v>
      </c>
      <c r="L30" s="4"/>
      <c r="M30" s="2"/>
      <c r="X30" s="2"/>
      <c r="Z30" s="20"/>
      <c r="AA30" s="20"/>
      <c r="AB30" s="20"/>
    </row>
    <row r="31" spans="2:28" ht="21" customHeight="1">
      <c r="H31" s="219" t="s">
        <v>108</v>
      </c>
      <c r="I31" s="220">
        <f>숨김!T36</f>
        <v>1.4936519790888723E-2</v>
      </c>
      <c r="J31" s="221" t="str">
        <f t="shared" si="2"/>
        <v>7%(5명)</v>
      </c>
      <c r="K31" s="222">
        <f t="shared" si="1"/>
        <v>5.2631047776678846E-2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2" t="str">
        <f>C5</f>
        <v>성산여객</v>
      </c>
      <c r="C35" s="82">
        <v>1</v>
      </c>
      <c r="D35" s="83">
        <f>SUMIFS(숨김!AV:AV,숨김!$AS:$AS,종합!$N$18,숨김!$AT:$AT,"합계",숨김!$AU:$AU,종합!$C35)</f>
        <v>3.4716453499018814E-2</v>
      </c>
      <c r="E35" s="83">
        <f>SUMIFS(숨김!AW:AW,숨김!$AS:$AS,종합!$N$18,숨김!$AT:$AT,"합계",숨김!$AU:$AU,종합!$C35)</f>
        <v>0.49484422575403403</v>
      </c>
      <c r="F35" s="83">
        <f>SUMIFS(숨김!AX:AX,숨김!$AS:$AS,종합!$N$18,숨김!$AT:$AT,"합계",숨김!$AU:$AU,종합!$C35)</f>
        <v>0.21346867625766422</v>
      </c>
      <c r="G35" s="84">
        <f>SUMIFS(숨김!AY:AY,숨김!$AS:$AS,종합!$N$18,숨김!$AT:$AT,"합계",숨김!$AU:$AU,종합!$C35)</f>
        <v>10.730400000000001</v>
      </c>
      <c r="H35" s="85">
        <f>SUMIFS(숨김!AZ:AZ,숨김!$AS:$AS,종합!$N$18,숨김!$AT:$AT,"합계",숨김!$AU:$AU,종합!$C35)</f>
        <v>6.2511979909337345</v>
      </c>
      <c r="I35" s="85">
        <f>SUMIFS(숨김!BA:BA,숨김!$AS:$AS,종합!$N$18,숨김!$AT:$AT,"합계",숨김!$AU:$AU,종합!$C35)</f>
        <v>22.428088749446811</v>
      </c>
      <c r="J35" s="86">
        <f>J11</f>
        <v>2.0554093654867969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89" t="str">
        <f>C5</f>
        <v>성산여객</v>
      </c>
      <c r="C36" s="74">
        <v>2</v>
      </c>
      <c r="D36" s="75">
        <f>SUMIFS(숨김!AV:AV,숨김!$AS:$AS,종합!$N$18,숨김!$AT:$AT,"합계",숨김!$AU:$AU,종합!$C36)</f>
        <v>3.2006622333667967E-2</v>
      </c>
      <c r="E36" s="75">
        <f>SUMIFS(숨김!AW:AW,숨김!$AS:$AS,종합!$N$18,숨김!$AT:$AT,"합계",숨김!$AU:$AU,종합!$C36)</f>
        <v>0.41639937323627335</v>
      </c>
      <c r="F36" s="75">
        <f>SUMIFS(숨김!AX:AX,숨김!$AS:$AS,종합!$N$18,숨김!$AT:$AT,"합계",숨김!$AU:$AU,종합!$C36)</f>
        <v>0.17399239225506344</v>
      </c>
      <c r="G36" s="76">
        <f>SUMIFS(숨김!AY:AY,숨김!$AS:$AS,종합!$N$18,숨김!$AT:$AT,"합계",숨김!$AU:$AU,종합!$C36)</f>
        <v>8.5322941176470586</v>
      </c>
      <c r="H36" s="77">
        <f>SUMIFS(숨김!AZ:AZ,숨김!$AS:$AS,종합!$N$18,숨김!$AT:$AT,"합계",숨김!$AU:$AU,종합!$C36)</f>
        <v>2.9359634316193022</v>
      </c>
      <c r="I36" s="77">
        <f>SUMIFS(숨김!BA:BA,숨김!$AS:$AS,종합!$N$18,숨김!$AT:$AT,"합계",숨김!$AU:$AU,종합!$C36)</f>
        <v>11.575120195924375</v>
      </c>
      <c r="J36" s="78">
        <f>J12</f>
        <v>2.3081828946065683</v>
      </c>
      <c r="K36" s="79" t="str">
        <f>K19</f>
        <v>B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-7.8056105743273374E-2</v>
      </c>
      <c r="E37" s="72">
        <f t="shared" ref="E37" si="3">E36/E35-1</f>
        <v>-0.15852433641764319</v>
      </c>
      <c r="F37" s="72">
        <f t="shared" ref="F37" si="4">F36/F35-1</f>
        <v>-0.1849277594008758</v>
      </c>
      <c r="G37" s="72">
        <f t="shared" ref="G37" si="5">G36/G35-1</f>
        <v>-0.20484845694036968</v>
      </c>
      <c r="H37" s="72">
        <f t="shared" ref="H37" si="6">H36/H35-1</f>
        <v>-0.53033587547900396</v>
      </c>
      <c r="I37" s="72">
        <f t="shared" ref="I37" si="7">I36/I35-1</f>
        <v>-0.48390073156769209</v>
      </c>
      <c r="J37" s="72">
        <f t="shared" ref="J37" si="8">J36/J35-1</f>
        <v>0.12297965230877761</v>
      </c>
      <c r="K37" s="80" t="str" cm="1">
        <f t="array" ref="K37">_xlfn.IFS(N38=0,"등급유지",N38&gt;0,N38&amp;"등급 상승",N38&lt;0,N38&amp;"등급 하락")</f>
        <v>3등급 상승</v>
      </c>
      <c r="M37" s="298"/>
      <c r="N37" s="40">
        <f>SUMIFS(숨김!$C$4:$C$9,숨김!$B$4:$B$9,종합!K36)</f>
        <v>4</v>
      </c>
      <c r="X37" s="299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298"/>
      <c r="N38" s="40">
        <f>N37-N36</f>
        <v>3</v>
      </c>
      <c r="O38" s="40" t="s">
        <v>341</v>
      </c>
      <c r="X38" s="299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298"/>
      <c r="X39" s="299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298"/>
      <c r="X40" s="299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298"/>
      <c r="N41" s="299"/>
      <c r="P41" s="300"/>
      <c r="AA41" s="41"/>
    </row>
    <row r="42" spans="2:28" ht="25.5" customHeight="1">
      <c r="B42" s="50"/>
      <c r="C42" s="50"/>
      <c r="D42" s="51"/>
      <c r="M42" s="298"/>
      <c r="N42" s="299"/>
      <c r="P42" s="300"/>
      <c r="AA42" s="41"/>
    </row>
    <row r="43" spans="2:28" ht="25.5" customHeight="1">
      <c r="B43" s="50"/>
      <c r="C43" s="50"/>
      <c r="D43" s="51"/>
      <c r="M43" s="298"/>
      <c r="N43" s="299"/>
      <c r="P43" s="300"/>
      <c r="AA43" s="41"/>
    </row>
    <row r="44" spans="2:28" ht="25.5" customHeight="1">
      <c r="B44" s="50"/>
      <c r="C44" s="50"/>
      <c r="D44" s="51"/>
      <c r="M44" s="298"/>
      <c r="N44" s="299"/>
      <c r="P44" s="300"/>
      <c r="AA44" s="41"/>
    </row>
    <row r="45" spans="2:28" ht="25.5" customHeight="1">
      <c r="B45" s="50"/>
      <c r="C45" s="50"/>
      <c r="D45" s="51"/>
      <c r="M45" s="298"/>
      <c r="N45" s="299"/>
      <c r="P45" s="300"/>
      <c r="AA45" s="41"/>
    </row>
    <row r="46" spans="2:28" ht="25.5" customHeight="1">
      <c r="B46" s="50"/>
      <c r="C46" s="50"/>
      <c r="D46" s="51"/>
      <c r="M46" s="298"/>
      <c r="N46" s="299"/>
      <c r="P46" s="300"/>
      <c r="AA46" s="41"/>
    </row>
    <row r="47" spans="2:28" ht="25.5" customHeight="1">
      <c r="B47" s="50"/>
      <c r="C47" s="50"/>
      <c r="D47" s="51"/>
      <c r="M47" s="298"/>
      <c r="N47" s="299"/>
      <c r="P47" s="300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98"/>
      <c r="N48" s="299"/>
      <c r="P48" s="300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98"/>
      <c r="N49" s="299"/>
      <c r="P49" s="300"/>
      <c r="AA49" s="41"/>
    </row>
    <row r="50" spans="2:27" ht="25.5" customHeight="1" thickBot="1">
      <c r="B50" s="252" t="s">
        <v>101</v>
      </c>
      <c r="C50" s="253" t="str">
        <f>IFERROR(INDEX(숨김!$W$3:$AQ$440,MATCH(종합!$C$5&amp;1,숨김!$AQ$3:$AQ$440,0),2),"")</f>
        <v>521</v>
      </c>
      <c r="D50" s="253" t="str">
        <f>IFERROR(INDEX(숨김!$W$3:$AQ$440,MATCH(종합!$C$5&amp;2,숨김!$AQ$3:$AQ$440,0),2),"")</f>
        <v>551</v>
      </c>
      <c r="E50" s="253" t="str">
        <f>IFERROR(INDEX(숨김!$W$3:$AQ$440,MATCH(종합!$C$5&amp;3,숨김!$AQ$3:$AQ$440,0),2),"")</f>
        <v>586</v>
      </c>
      <c r="F50" s="253" t="str">
        <f>IFERROR(INDEX(숨김!$W$3:$AQ$440,MATCH(종합!$C$5&amp;4,숨김!$AQ$3:$AQ$440,0),2),"")</f>
        <v>588</v>
      </c>
      <c r="G50" s="253" t="str">
        <f>IFERROR(INDEX(숨김!$W$3:$AQ$440,MATCH(종합!$C$5&amp;5,숨김!$AQ$3:$AQ$440,0),2),"")</f>
        <v/>
      </c>
      <c r="H50" s="253" t="str">
        <f>IFERROR(INDEX(숨김!$W$3:$AQ$440,MATCH(종합!$C$5&amp;6,숨김!$AQ$3:$AQ$440,0),2),"")</f>
        <v/>
      </c>
      <c r="I50" s="253" t="str">
        <f>IFERROR(INDEX(숨김!$W$3:$AQ$440,MATCH(종합!$C$5&amp;7,숨김!$AQ$3:$AQ$440,0),2),"")</f>
        <v/>
      </c>
      <c r="J50" s="253" t="str">
        <f>IFERROR(INDEX(숨김!$W$3:$AQ$440,MATCH(종합!$C$5&amp;8,숨김!$AQ$3:$AQ$440,0),2),"")</f>
        <v/>
      </c>
      <c r="K50" s="254" t="str">
        <f>IFERROR(INDEX(숨김!$W$3:$AQ$440,MATCH(종합!$C$5&amp;9,숨김!$AQ$3:$AQ$440,0),2),"")</f>
        <v/>
      </c>
      <c r="M50" s="301">
        <v>1</v>
      </c>
      <c r="N50" s="302">
        <v>2</v>
      </c>
      <c r="O50" s="302">
        <v>3</v>
      </c>
      <c r="P50" s="301">
        <v>4</v>
      </c>
      <c r="Q50" s="302">
        <v>5</v>
      </c>
      <c r="R50" s="302">
        <v>6</v>
      </c>
      <c r="S50" s="301">
        <v>7</v>
      </c>
      <c r="T50" s="302">
        <v>8</v>
      </c>
      <c r="U50" s="303"/>
      <c r="AA50" s="41"/>
    </row>
    <row r="51" spans="2:27" ht="25.5" customHeight="1" thickTop="1">
      <c r="B51" s="257" t="s">
        <v>125</v>
      </c>
      <c r="C51" s="258" t="str">
        <f>IFERROR(INDEX(숨김!$W$3:$AO$1740,MATCH(종합!$C$5&amp;종합!C$50,숨김!$AN$3:$AN$1740,0),15),"")</f>
        <v>B</v>
      </c>
      <c r="D51" s="259" t="str">
        <f>IFERROR(INDEX(숨김!$W$3:$AO$1740,MATCH(종합!$C$5&amp;종합!D$50,숨김!$AN$3:$AN$1740,0),15),"")</f>
        <v>C</v>
      </c>
      <c r="E51" s="259" t="str">
        <f>IFERROR(INDEX(숨김!$W$3:$AO$1740,MATCH(종합!$C$5&amp;종합!E$50,숨김!$AN$3:$AN$1740,0),15),"")</f>
        <v>C</v>
      </c>
      <c r="F51" s="259" t="str">
        <f>IFERROR(INDEX(숨김!$W$3:$AO$1740,MATCH(종합!$C$5&amp;종합!F$50,숨김!$AN$3:$AN$1740,0),15),"")</f>
        <v>B</v>
      </c>
      <c r="G51" s="259" t="str">
        <f>IFERROR(INDEX(숨김!$W$3:$AO$1740,MATCH(종합!$C$5&amp;종합!G$50,숨김!$AN$3:$AN$1740,0),15),"")</f>
        <v/>
      </c>
      <c r="H51" s="259" t="str">
        <f>IFERROR(INDEX(숨김!$W$3:$AO$1740,MATCH(종합!$C$5&amp;종합!H$50,숨김!$AN$3:$AN$1740,0),15),"")</f>
        <v/>
      </c>
      <c r="I51" s="259" t="str">
        <f>IFERROR(INDEX(숨김!$W$3:$AO$1740,MATCH(종합!$C$5&amp;종합!I$50,숨김!$AN$3:$AN$1740,0),15),"")</f>
        <v/>
      </c>
      <c r="J51" s="259" t="str">
        <f>IFERROR(INDEX(숨김!$W$3:$AO$1740,MATCH(종합!$C$5&amp;종합!J$50,숨김!$AN$3:$AN$1740,0),15),"")</f>
        <v/>
      </c>
      <c r="K51" s="259" t="str">
        <f>IFERROR(INDEX(숨김!$W$3:$AO$1740,MATCH(종합!$C$5&amp;종합!K$50,숨김!$AN$3:$AN$1740,0),15),"")</f>
        <v/>
      </c>
      <c r="M51" s="301" t="str">
        <f>C50</f>
        <v>521</v>
      </c>
      <c r="N51" s="301" t="str">
        <f t="shared" ref="N51:U51" si="9">D50</f>
        <v>551</v>
      </c>
      <c r="O51" s="301" t="str">
        <f t="shared" si="9"/>
        <v>586</v>
      </c>
      <c r="P51" s="301" t="str">
        <f t="shared" si="9"/>
        <v>588</v>
      </c>
      <c r="Q51" s="301" t="str">
        <f t="shared" ref="Q51" si="10">G50</f>
        <v/>
      </c>
      <c r="R51" s="301" t="str">
        <f t="shared" ref="R51" si="11">H50</f>
        <v/>
      </c>
      <c r="S51" s="301" t="str">
        <f t="shared" ref="S51" si="12">I50</f>
        <v/>
      </c>
      <c r="T51" s="301" t="str">
        <f t="shared" ref="T51" si="13">J50</f>
        <v/>
      </c>
      <c r="U51" s="298" t="str">
        <f t="shared" si="9"/>
        <v/>
      </c>
      <c r="AA51" s="41"/>
    </row>
    <row r="52" spans="2:27" ht="25.5" customHeight="1">
      <c r="B52" s="255" t="s">
        <v>104</v>
      </c>
      <c r="C52" s="245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17%(4명)</v>
      </c>
      <c r="D52" s="245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0%(0명)</v>
      </c>
      <c r="E52" s="245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10%(2명)</v>
      </c>
      <c r="F52" s="245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16%(4명)</v>
      </c>
      <c r="G52" s="245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45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5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5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6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98"/>
      <c r="N52" s="299"/>
      <c r="P52" s="300"/>
      <c r="AA52" s="41"/>
    </row>
    <row r="53" spans="2:27" ht="25.5" customHeight="1">
      <c r="B53" s="206" t="s">
        <v>105</v>
      </c>
      <c r="C53" s="208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17%(4명)</v>
      </c>
      <c r="D53" s="208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100%(2명)</v>
      </c>
      <c r="E53" s="208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10%(2명)</v>
      </c>
      <c r="F53" s="208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4%(1명)</v>
      </c>
      <c r="G53" s="208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08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08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08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09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4">
        <f>SUMIFS(숨김!$AC:$AC,숨김!$W:$W,종합!$C$5,숨김!$X:$X,종합!C$50)/SUMIFS(숨김!$AA:$AA,숨김!$W:$W,종합!$C$5,숨김!$X:$X,종합!C$50)</f>
        <v>0.17391304347826086</v>
      </c>
      <c r="N53" s="304">
        <f>SUMIFS(숨김!$AC:$AC,숨김!$W:$W,종합!$C$5,숨김!$X:$X,종합!D$50)/SUMIFS(숨김!$AA:$AA,숨김!$W:$W,종합!$C$5,숨김!$X:$X,종합!D$50)</f>
        <v>0</v>
      </c>
      <c r="O53" s="304">
        <f>SUMIFS(숨김!$AC:$AC,숨김!$W:$W,종합!$C$5,숨김!$X:$X,종합!E$50)/SUMIFS(숨김!$AA:$AA,숨김!$W:$W,종합!$C$5,숨김!$X:$X,종합!E$50)</f>
        <v>0.1</v>
      </c>
      <c r="P53" s="304">
        <f>SUMIFS(숨김!$AC:$AC,숨김!$W:$W,종합!$C$5,숨김!$X:$X,종합!F$50)/SUMIFS(숨김!$AA:$AA,숨김!$W:$W,종합!$C$5,숨김!$X:$X,종합!F$50)</f>
        <v>0.16</v>
      </c>
      <c r="Q53" s="304" t="e">
        <f>SUMIFS(숨김!$AC:$AC,숨김!$W:$W,종합!$C$5,숨김!$X:$X,종합!G$50)/SUMIFS(숨김!$AA:$AA,숨김!$W:$W,종합!$C$5,숨김!$X:$X,종합!G$50)</f>
        <v>#DIV/0!</v>
      </c>
      <c r="R53" s="304" t="e">
        <f>SUMIFS(숨김!$AC:$AC,숨김!$W:$W,종합!$C$5,숨김!$X:$X,종합!H$50)/SUMIFS(숨김!$AA:$AA,숨김!$W:$W,종합!$C$5,숨김!$X:$X,종합!H$50)</f>
        <v>#DIV/0!</v>
      </c>
      <c r="S53" s="304" t="e">
        <f>SUMIFS(숨김!$AC:$AC,숨김!$W:$W,종합!$C$5,숨김!$X:$X,종합!I$50)/SUMIFS(숨김!$AA:$AA,숨김!$W:$W,종합!$C$5,숨김!$X:$X,종합!I$50)</f>
        <v>#DIV/0!</v>
      </c>
      <c r="T53" s="304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5" t="s">
        <v>106</v>
      </c>
      <c r="C54" s="208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26%(6명)</v>
      </c>
      <c r="D54" s="208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0%(0명)</v>
      </c>
      <c r="E54" s="208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20%(4명)</v>
      </c>
      <c r="F54" s="208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40%(10명)</v>
      </c>
      <c r="G54" s="208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08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08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08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09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4">
        <f>SUMIFS(숨김!$AD:$AD,숨김!$W:$W,종합!$C$5,숨김!$X:$X,종합!C$50)/SUMIFS(숨김!$AA:$AA,숨김!$W:$W,종합!$C$5,숨김!$X:$X,종합!C$50)</f>
        <v>0.17391304347826086</v>
      </c>
      <c r="N54" s="304">
        <f>SUMIFS(숨김!$AD:$AD,숨김!$W:$W,종합!$C$5,숨김!$X:$X,종합!D$50)/SUMIFS(숨김!$AA:$AA,숨김!$W:$W,종합!$C$5,숨김!$X:$X,종합!D$50)</f>
        <v>1</v>
      </c>
      <c r="O54" s="304">
        <f>SUMIFS(숨김!$AD:$AD,숨김!$W:$W,종합!$C$5,숨김!$X:$X,종합!E$50)/SUMIFS(숨김!$AA:$AA,숨김!$W:$W,종합!$C$5,숨김!$X:$X,종합!E$50)</f>
        <v>0.1</v>
      </c>
      <c r="P54" s="304">
        <f>SUMIFS(숨김!$AD:$AD,숨김!$W:$W,종합!$C$5,숨김!$X:$X,종합!F$50)/SUMIFS(숨김!$AA:$AA,숨김!$W:$W,종합!$C$5,숨김!$X:$X,종합!F$50)</f>
        <v>0.04</v>
      </c>
      <c r="Q54" s="304" t="e">
        <f>SUMIFS(숨김!$AD:$AD,숨김!$W:$W,종합!$C$5,숨김!$X:$X,종합!G$50)/SUMIFS(숨김!$AA:$AA,숨김!$W:$W,종합!$C$5,숨김!$X:$X,종합!G$50)</f>
        <v>#DIV/0!</v>
      </c>
      <c r="R54" s="304" t="e">
        <f>SUMIFS(숨김!$AD:$AD,숨김!$W:$W,종합!$C$5,숨김!$X:$X,종합!H$50)/SUMIFS(숨김!$AA:$AA,숨김!$W:$W,종합!$C$5,숨김!$X:$X,종합!H$50)</f>
        <v>#DIV/0!</v>
      </c>
      <c r="S54" s="304" t="e">
        <f>SUMIFS(숨김!$AD:$AD,숨김!$W:$W,종합!$C$5,숨김!$X:$X,종합!I$50)/SUMIFS(숨김!$AA:$AA,숨김!$W:$W,종합!$C$5,숨김!$X:$X,종합!I$50)</f>
        <v>#DIV/0!</v>
      </c>
      <c r="T54" s="304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5" t="s">
        <v>111</v>
      </c>
      <c r="C55" s="208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26%(6명)</v>
      </c>
      <c r="D55" s="208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0%(0명)</v>
      </c>
      <c r="E55" s="208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25%(5명)</v>
      </c>
      <c r="F55" s="208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28%(7명)</v>
      </c>
      <c r="G55" s="208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08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08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08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09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4">
        <f>SUMIFS(숨김!$AE:$AE,숨김!$W:$W,종합!$C$5,숨김!$X:$X,종합!C$50)/SUMIFS(숨김!$AA:$AA,숨김!$W:$W,종합!$C$5,숨김!$X:$X,종합!C$50)</f>
        <v>0.2608695652173913</v>
      </c>
      <c r="N55" s="304">
        <f>SUMIFS(숨김!$AE:$AE,숨김!$W:$W,종합!$C$5,숨김!$X:$X,종합!D$50)/SUMIFS(숨김!$AA:$AA,숨김!$W:$W,종합!$C$5,숨김!$X:$X,종합!D$50)</f>
        <v>0</v>
      </c>
      <c r="O55" s="304">
        <f>SUMIFS(숨김!$AE:$AE,숨김!$W:$W,종합!$C$5,숨김!$X:$X,종합!E$50)/SUMIFS(숨김!$AA:$AA,숨김!$W:$W,종합!$C$5,숨김!$X:$X,종합!E$50)</f>
        <v>0.2</v>
      </c>
      <c r="P55" s="304">
        <f>SUMIFS(숨김!$AE:$AE,숨김!$W:$W,종합!$C$5,숨김!$X:$X,종합!F$50)/SUMIFS(숨김!$AA:$AA,숨김!$W:$W,종합!$C$5,숨김!$X:$X,종합!F$50)</f>
        <v>0.4</v>
      </c>
      <c r="Q55" s="304" t="e">
        <f>SUMIFS(숨김!$AE:$AE,숨김!$W:$W,종합!$C$5,숨김!$X:$X,종합!G$50)/SUMIFS(숨김!$AA:$AA,숨김!$W:$W,종합!$C$5,숨김!$X:$X,종합!G$50)</f>
        <v>#DIV/0!</v>
      </c>
      <c r="R55" s="304" t="e">
        <f>SUMIFS(숨김!$AE:$AE,숨김!$W:$W,종합!$C$5,숨김!$X:$X,종합!H$50)/SUMIFS(숨김!$AA:$AA,숨김!$W:$W,종합!$C$5,숨김!$X:$X,종합!H$50)</f>
        <v>#DIV/0!</v>
      </c>
      <c r="S55" s="304" t="e">
        <f>SUMIFS(숨김!$AE:$AE,숨김!$W:$W,종합!$C$5,숨김!$X:$X,종합!I$50)/SUMIFS(숨김!$AA:$AA,숨김!$W:$W,종합!$C$5,숨김!$X:$X,종합!I$50)</f>
        <v>#DIV/0!</v>
      </c>
      <c r="T55" s="304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0" t="s">
        <v>107</v>
      </c>
      <c r="C56" s="208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9%(2명)</v>
      </c>
      <c r="D56" s="208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0%(0명)</v>
      </c>
      <c r="E56" s="208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20%(4명)</v>
      </c>
      <c r="F56" s="208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8%(2명)</v>
      </c>
      <c r="G56" s="208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08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08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08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09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4">
        <f>SUMIFS(숨김!$AF:$AF,숨김!$W:$W,종합!$C$5,숨김!$X:$X,종합!C$50)/SUMIFS(숨김!$AA:$AA,숨김!$W:$W,종합!$C$5,숨김!$X:$X,종합!C$50)</f>
        <v>0.2608695652173913</v>
      </c>
      <c r="N56" s="304">
        <f>SUMIFS(숨김!$AF:$AF,숨김!$W:$W,종합!$C$5,숨김!$X:$X,종합!D$50)/SUMIFS(숨김!$AA:$AA,숨김!$W:$W,종합!$C$5,숨김!$X:$X,종합!D$50)</f>
        <v>0</v>
      </c>
      <c r="O56" s="304">
        <f>SUMIFS(숨김!$AF:$AF,숨김!$W:$W,종합!$C$5,숨김!$X:$X,종합!E$50)/SUMIFS(숨김!$AA:$AA,숨김!$W:$W,종합!$C$5,숨김!$X:$X,종합!E$50)</f>
        <v>0.25</v>
      </c>
      <c r="P56" s="304">
        <f>SUMIFS(숨김!$AF:$AF,숨김!$W:$W,종합!$C$5,숨김!$X:$X,종합!F$50)/SUMIFS(숨김!$AA:$AA,숨김!$W:$W,종합!$C$5,숨김!$X:$X,종합!F$50)</f>
        <v>0.28000000000000003</v>
      </c>
      <c r="Q56" s="304" t="e">
        <f>SUMIFS(숨김!$AF:$AF,숨김!$W:$W,종합!$C$5,숨김!$X:$X,종합!G$50)/SUMIFS(숨김!$AA:$AA,숨김!$W:$W,종합!$C$5,숨김!$X:$X,종합!G$50)</f>
        <v>#DIV/0!</v>
      </c>
      <c r="R56" s="304" t="e">
        <f>SUMIFS(숨김!$AF:$AF,숨김!$W:$W,종합!$C$5,숨김!$X:$X,종합!H$50)/SUMIFS(숨김!$AA:$AA,숨김!$W:$W,종합!$C$5,숨김!$X:$X,종합!H$50)</f>
        <v>#DIV/0!</v>
      </c>
      <c r="S56" s="304" t="e">
        <f>SUMIFS(숨김!$AF:$AF,숨김!$W:$W,종합!$C$5,숨김!$X:$X,종합!I$50)/SUMIFS(숨김!$AA:$AA,숨김!$W:$W,종합!$C$5,숨김!$X:$X,종합!I$50)</f>
        <v>#DIV/0!</v>
      </c>
      <c r="T56" s="304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1" t="s">
        <v>108</v>
      </c>
      <c r="C57" s="212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4%(1명)</v>
      </c>
      <c r="D57" s="212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12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15%(3명)</v>
      </c>
      <c r="F57" s="212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4%(1명)</v>
      </c>
      <c r="G57" s="212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12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2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2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3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4">
        <f>SUMIFS(숨김!$AG:$AG,숨김!$W:$W,종합!$C$5,숨김!$X:$X,종합!C$50)/SUMIFS(숨김!$AA:$AA,숨김!$W:$W,종합!$C$5,숨김!$X:$X,종합!C$50)</f>
        <v>8.6956521739130432E-2</v>
      </c>
      <c r="N57" s="304">
        <f>SUMIFS(숨김!$AG:$AG,숨김!$W:$W,종합!$C$5,숨김!$X:$X,종합!D$50)/SUMIFS(숨김!$AA:$AA,숨김!$W:$W,종합!$C$5,숨김!$X:$X,종합!D$50)</f>
        <v>0</v>
      </c>
      <c r="O57" s="304">
        <f>SUMIFS(숨김!$AG:$AG,숨김!$W:$W,종합!$C$5,숨김!$X:$X,종합!E$50)/SUMIFS(숨김!$AA:$AA,숨김!$W:$W,종합!$C$5,숨김!$X:$X,종합!E$50)</f>
        <v>0.2</v>
      </c>
      <c r="P57" s="304">
        <f>SUMIFS(숨김!$AG:$AG,숨김!$W:$W,종합!$C$5,숨김!$X:$X,종합!F$50)/SUMIFS(숨김!$AA:$AA,숨김!$W:$W,종합!$C$5,숨김!$X:$X,종합!F$50)</f>
        <v>0.08</v>
      </c>
      <c r="Q57" s="304" t="e">
        <f>SUMIFS(숨김!$AG:$AG,숨김!$W:$W,종합!$C$5,숨김!$X:$X,종합!G$50)/SUMIFS(숨김!$AA:$AA,숨김!$W:$W,종합!$C$5,숨김!$X:$X,종합!G$50)</f>
        <v>#DIV/0!</v>
      </c>
      <c r="R57" s="304" t="e">
        <f>SUMIFS(숨김!$AG:$AG,숨김!$W:$W,종합!$C$5,숨김!$X:$X,종합!H$50)/SUMIFS(숨김!$AA:$AA,숨김!$W:$W,종합!$C$5,숨김!$X:$X,종합!H$50)</f>
        <v>#DIV/0!</v>
      </c>
      <c r="S57" s="304" t="e">
        <f>SUMIFS(숨김!$AG:$AG,숨김!$W:$W,종합!$C$5,숨김!$X:$X,종합!I$50)/SUMIFS(숨김!$AA:$AA,숨김!$W:$W,종합!$C$5,숨김!$X:$X,종합!I$50)</f>
        <v>#DIV/0!</v>
      </c>
      <c r="T57" s="304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04">
        <f>SUMIFS(숨김!$AH:$AH,숨김!$W:$W,종합!$C$5,숨김!$X:$X,종합!C$50)/SUMIFS(숨김!$AA:$AA,숨김!$W:$W,종합!$C$5,숨김!$X:$X,종합!C$50)</f>
        <v>4.3478260869565216E-2</v>
      </c>
      <c r="N58" s="304">
        <f>SUMIFS(숨김!$AH:$AH,숨김!$W:$W,종합!$C$5,숨김!$X:$X,종합!D$50)/SUMIFS(숨김!$AA:$AA,숨김!$W:$W,종합!$C$5,숨김!$X:$X,종합!D$50)</f>
        <v>0</v>
      </c>
      <c r="O58" s="304">
        <f>SUMIFS(숨김!$AH:$AH,숨김!$W:$W,종합!$C$5,숨김!$X:$X,종합!E$50)/SUMIFS(숨김!$AA:$AA,숨김!$W:$W,종합!$C$5,숨김!$X:$X,종합!E$50)</f>
        <v>0.15</v>
      </c>
      <c r="P58" s="304">
        <f>SUMIFS(숨김!$AH:$AH,숨김!$W:$W,종합!$C$5,숨김!$X:$X,종합!F$50)/SUMIFS(숨김!$AA:$AA,숨김!$W:$W,종합!$C$5,숨김!$X:$X,종합!F$50)</f>
        <v>0.04</v>
      </c>
      <c r="Q58" s="304" t="e">
        <f>SUMIFS(숨김!$AH:$AH,숨김!$W:$W,종합!$C$5,숨김!$X:$X,종합!G$50)/SUMIFS(숨김!$AA:$AA,숨김!$W:$W,종합!$C$5,숨김!$X:$X,종합!G$50)</f>
        <v>#DIV/0!</v>
      </c>
      <c r="R58" s="304" t="e">
        <f>SUMIFS(숨김!$AH:$AH,숨김!$W:$W,종합!$C$5,숨김!$X:$X,종합!H$50)/SUMIFS(숨김!$AA:$AA,숨김!$W:$W,종합!$C$5,숨김!$X:$X,종합!H$50)</f>
        <v>#DIV/0!</v>
      </c>
      <c r="S58" s="304" t="e">
        <f>SUMIFS(숨김!$AH:$AH,숨김!$W:$W,종합!$C$5,숨김!$X:$X,종합!I$50)/SUMIFS(숨김!$AA:$AA,숨김!$W:$W,종합!$C$5,숨김!$X:$X,종합!I$50)</f>
        <v>#DIV/0!</v>
      </c>
      <c r="T58" s="304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298"/>
      <c r="N59" s="299"/>
      <c r="P59" s="300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298"/>
      <c r="N60" s="299"/>
      <c r="P60" s="300"/>
      <c r="AA60" s="41"/>
    </row>
    <row r="61" spans="2:27" ht="27" customHeight="1">
      <c r="B61" s="92" t="str">
        <f>M51</f>
        <v>521</v>
      </c>
      <c r="C61" s="71">
        <v>1</v>
      </c>
      <c r="D61" s="96">
        <f>SUMIFS(숨김!AV:AV,숨김!$AU:$AU,종합!$C61,숨김!$AT:$AT,종합!$B61,숨김!$AS:$AS,종합!$C$5)</f>
        <v>1.9546714899597809E-2</v>
      </c>
      <c r="E61" s="96">
        <f>SUMIFS(숨김!AW:AW,숨김!$AU:$AU,종합!$C61,숨김!$AT:$AT,종합!$B61,숨김!$AS:$AS,종합!$C$5)</f>
        <v>0.53106835593257473</v>
      </c>
      <c r="F61" s="96">
        <f>SUMIFS(숨김!AX:AX,숨김!$AU:$AU,종합!$C61,숨김!$AT:$AT,종합!$B61,숨김!$AS:$AS,종합!$C$5)</f>
        <v>0.17085869055141095</v>
      </c>
      <c r="G61" s="97">
        <f>SUMIFS(숨김!AY:AY,숨김!$AU:$AU,종합!$C61,숨김!$AT:$AT,종합!$B61,숨김!$AS:$AS,종합!$C$5)</f>
        <v>11.128666666666666</v>
      </c>
      <c r="H61" s="98">
        <f>SUMIFS(숨김!AZ:AZ,숨김!$AU:$AU,종합!$C61,숨김!$AT:$AT,종합!$B61,숨김!$AS:$AS,종합!$C$5)</f>
        <v>0.41384457919026874</v>
      </c>
      <c r="I61" s="98">
        <f>SUMIFS(숨김!BA:BA,숨김!$AU:$AU,종합!$C61,숨김!$AT:$AT,종합!$B61,숨김!$AS:$AS,종합!$C$5)</f>
        <v>14.188957000809214</v>
      </c>
      <c r="J61" s="102">
        <f>SUMIFS(숨김!BB:BB,숨김!$AU:$AU,종합!$C61,숨김!$AT:$AT,종합!$B61,숨김!$AS:$AS,종합!$C$5)</f>
        <v>2.0914813363075218</v>
      </c>
      <c r="K61" s="79"/>
      <c r="M61" s="298"/>
      <c r="N61" s="299"/>
      <c r="P61" s="300"/>
      <c r="AA61" s="41"/>
    </row>
    <row r="62" spans="2:27" ht="20.25" customHeight="1">
      <c r="B62" s="290" t="str">
        <f>B61</f>
        <v>521</v>
      </c>
      <c r="C62" s="95">
        <v>2</v>
      </c>
      <c r="D62" s="99">
        <f>SUMIFS(숨김!AV:AV,숨김!$AU:$AU,종합!$C62,숨김!$AT:$AT,종합!$B62,숨김!$AS:$AS,종합!$C$5)</f>
        <v>2.7278708319110966E-2</v>
      </c>
      <c r="E62" s="99">
        <f>SUMIFS(숨김!AW:AW,숨김!$AU:$AU,종합!$C62,숨김!$AT:$AT,종합!$B62,숨김!$AS:$AS,종합!$C$5)</f>
        <v>0.41835732804374337</v>
      </c>
      <c r="F62" s="99">
        <f>SUMIFS(숨김!AX:AX,숨김!$AU:$AU,종합!$C62,숨김!$AT:$AT,종합!$B62,숨김!$AS:$AS,종합!$C$5)</f>
        <v>0.14161632482264766</v>
      </c>
      <c r="G62" s="100">
        <f>SUMIFS(숨김!AY:AY,숨김!$AU:$AU,종합!$C62,숨김!$AT:$AT,종합!$B62,숨김!$AS:$AS,종합!$C$5)</f>
        <v>7.561272727272728</v>
      </c>
      <c r="H62" s="101">
        <f>SUMIFS(숨김!AZ:AZ,숨김!$AU:$AU,종합!$C62,숨김!$AT:$AT,종합!$B62,숨김!$AS:$AS,종합!$C$5)</f>
        <v>0.18324927389082671</v>
      </c>
      <c r="I62" s="101">
        <f>SUMIFS(숨김!BA:BA,숨김!$AU:$AU,종합!$C62,숨김!$AT:$AT,종합!$B62,숨김!$AS:$AS,종합!$C$5)</f>
        <v>4.8416387101681586</v>
      </c>
      <c r="J62" s="103">
        <f>SUMIFS(숨김!BB:BB,숨김!$AU:$AU,종합!$C62,숨김!$AT:$AT,종합!$B62,숨김!$AS:$AS,종합!$C$5)</f>
        <v>2.4022950538094143</v>
      </c>
      <c r="K62" s="94" t="str">
        <f>INDEX(숨김!$W$3:$AQ$440,MATCH(종합!$C$5&amp;종합!$B62,숨김!$AN$3:$AN$440,0),15)</f>
        <v>B</v>
      </c>
      <c r="M62" s="298"/>
      <c r="N62" s="299"/>
      <c r="P62" s="300"/>
      <c r="AA62" s="41"/>
    </row>
    <row r="63" spans="2:27" ht="20.25" customHeight="1">
      <c r="B63" s="39" t="str">
        <f>D50</f>
        <v>551</v>
      </c>
      <c r="C63" s="71">
        <v>1</v>
      </c>
      <c r="D63" s="96">
        <f>SUMIFS(숨김!AV:AV,숨김!$AU:$AU,종합!$C63,숨김!$AT:$AT,종합!$B63,숨김!$AS:$AS,종합!$C$5)</f>
        <v>0.21377762932673564</v>
      </c>
      <c r="E63" s="96">
        <f>SUMIFS(숨김!AW:AW,숨김!$AU:$AU,종합!$C63,숨김!$AT:$AT,종합!$B63,숨김!$AS:$AS,종합!$C$5)</f>
        <v>0.39661682172286877</v>
      </c>
      <c r="F63" s="96">
        <f>SUMIFS(숨김!AX:AX,숨김!$AU:$AU,종합!$C63,숨김!$AT:$AT,종합!$B63,숨김!$AS:$AS,종합!$C$5)</f>
        <v>0.24045886392744784</v>
      </c>
      <c r="G63" s="97">
        <f>SUMIFS(숨김!AY:AY,숨김!$AU:$AU,종합!$C63,숨김!$AT:$AT,종합!$B63,숨김!$AS:$AS,종합!$C$5)</f>
        <v>16.137</v>
      </c>
      <c r="H63" s="98">
        <f>SUMIFS(숨김!AZ:AZ,숨김!$AU:$AU,종합!$C63,숨김!$AT:$AT,종합!$B63,숨김!$AS:$AS,종합!$C$5)</f>
        <v>1.3079352431200091</v>
      </c>
      <c r="I63" s="98">
        <f>SUMIFS(숨김!BA:BA,숨김!$AU:$AU,종합!$C63,숨김!$AT:$AT,종합!$B63,숨김!$AS:$AS,종합!$C$5)</f>
        <v>17.808041387095507</v>
      </c>
      <c r="J63" s="102">
        <f>SUMIFS(숨김!BB:BB,숨김!$AU:$AU,종합!$C63,숨김!$AT:$AT,종합!$B63,숨김!$AS:$AS,종합!$C$5)</f>
        <v>2.1123690306675451</v>
      </c>
      <c r="K63" s="79"/>
    </row>
    <row r="64" spans="2:27" ht="20.25" customHeight="1">
      <c r="B64" s="93" t="str">
        <f>B63</f>
        <v>551</v>
      </c>
      <c r="C64" s="95">
        <v>2</v>
      </c>
      <c r="D64" s="99">
        <f>SUMIFS(숨김!AV:AV,숨김!$AU:$AU,종합!$C64,숨김!$AT:$AT,종합!$B64,숨김!$AS:$AS,종합!$C$5)</f>
        <v>4.8602193165410666E-2</v>
      </c>
      <c r="E64" s="99">
        <f>SUMIFS(숨김!AW:AW,숨김!$AU:$AU,종합!$C64,숨김!$AT:$AT,종합!$B64,숨김!$AS:$AS,종합!$C$5)</f>
        <v>0.41202451571505178</v>
      </c>
      <c r="F64" s="99">
        <f>SUMIFS(숨김!AX:AX,숨김!$AU:$AU,종합!$C64,숨김!$AT:$AT,종합!$B64,숨김!$AS:$AS,종합!$C$5)</f>
        <v>0.17444102602613171</v>
      </c>
      <c r="G64" s="100">
        <f>SUMIFS(숨김!AY:AY,숨김!$AU:$AU,종합!$C64,숨김!$AT:$AT,종합!$B64,숨김!$AS:$AS,종합!$C$5)</f>
        <v>13.275500000000001</v>
      </c>
      <c r="H64" s="101">
        <f>SUMIFS(숨김!AZ:AZ,숨김!$AU:$AU,종합!$C64,숨김!$AT:$AT,종합!$B64,숨김!$AS:$AS,종합!$C$5)</f>
        <v>3.9112337674020566E-2</v>
      </c>
      <c r="I64" s="101">
        <f>SUMIFS(숨김!BA:BA,숨김!$AU:$AU,종합!$C64,숨김!$AT:$AT,종합!$B64,숨김!$AS:$AS,종합!$C$5)</f>
        <v>14.940912991475855</v>
      </c>
      <c r="J64" s="103">
        <f>SUMIFS(숨김!BB:BB,숨김!$AU:$AU,종합!$C64,숨김!$AT:$AT,종합!$B64,숨김!$AS:$AS,종합!$C$5)</f>
        <v>2.1982704364663119</v>
      </c>
      <c r="K64" s="94" t="str">
        <f>INDEX(숨김!$W$3:$AQ$440,MATCH(종합!$C$5&amp;종합!$B64,숨김!$AN$3:$AN$440,0),15)</f>
        <v>C</v>
      </c>
    </row>
    <row r="65" spans="2:11" ht="20.25" customHeight="1">
      <c r="B65" s="39" t="str">
        <f>E50</f>
        <v>586</v>
      </c>
      <c r="C65" s="71">
        <v>1</v>
      </c>
      <c r="D65" s="96">
        <f>SUMIFS(숨김!AV:AV,숨김!$AU:$AU,종합!$C65,숨김!$AT:$AT,종합!$B65,숨김!$AS:$AS,종합!$C$5)</f>
        <v>2.845351787864538E-2</v>
      </c>
      <c r="E65" s="96">
        <f>SUMIFS(숨김!AW:AW,숨김!$AU:$AU,종합!$C65,숨김!$AT:$AT,종합!$B65,숨김!$AS:$AS,종합!$C$5)</f>
        <v>0.49949194967468674</v>
      </c>
      <c r="F65" s="96">
        <f>SUMIFS(숨김!AX:AX,숨김!$AU:$AU,종합!$C65,숨김!$AT:$AT,종합!$B65,숨김!$AS:$AS,종합!$C$5)</f>
        <v>0.19287518390325628</v>
      </c>
      <c r="G65" s="97">
        <f>SUMIFS(숨김!AY:AY,숨김!$AU:$AU,종합!$C65,숨김!$AT:$AT,종합!$B65,숨김!$AS:$AS,종합!$C$5)</f>
        <v>7.6786666666666674</v>
      </c>
      <c r="H65" s="98">
        <f>SUMIFS(숨김!AZ:AZ,숨김!$AU:$AU,종합!$C65,숨김!$AT:$AT,종합!$B65,숨김!$AS:$AS,종합!$C$5)</f>
        <v>29.968789597666451</v>
      </c>
      <c r="I65" s="98">
        <f>SUMIFS(숨김!BA:BA,숨김!$AU:$AU,종합!$C65,숨김!$AT:$AT,종합!$B65,숨김!$AS:$AS,종합!$C$5)</f>
        <v>62.194026085206389</v>
      </c>
      <c r="J65" s="102">
        <f>SUMIFS(숨김!BB:BB,숨김!$AU:$AU,종합!$C65,숨김!$AT:$AT,종합!$B65,숨김!$AS:$AS,종합!$C$5)</f>
        <v>2.031255002318197</v>
      </c>
      <c r="K65" s="79"/>
    </row>
    <row r="66" spans="2:11" ht="20.25" customHeight="1">
      <c r="B66" s="93" t="str">
        <f>B65</f>
        <v>586</v>
      </c>
      <c r="C66" s="95">
        <v>2</v>
      </c>
      <c r="D66" s="99">
        <f>SUMIFS(숨김!AV:AV,숨김!$AU:$AU,종합!$C66,숨김!$AT:$AT,종합!$B66,숨김!$AS:$AS,종합!$C$5)</f>
        <v>2.8495608890419598E-2</v>
      </c>
      <c r="E66" s="99">
        <f>SUMIFS(숨김!AW:AW,숨김!$AU:$AU,종합!$C66,숨김!$AT:$AT,종합!$B66,숨김!$AS:$AS,종합!$C$5)</f>
        <v>0.42750508778162355</v>
      </c>
      <c r="F66" s="99">
        <f>SUMIFS(숨김!AX:AX,숨김!$AU:$AU,종합!$C66,숨김!$AT:$AT,종합!$B66,숨김!$AS:$AS,종합!$C$5)</f>
        <v>0.18393682634243311</v>
      </c>
      <c r="G66" s="100">
        <f>SUMIFS(숨김!AY:AY,숨김!$AU:$AU,종합!$C66,숨김!$AT:$AT,종합!$B66,숨김!$AS:$AS,종합!$C$5)</f>
        <v>7.8317500000000004</v>
      </c>
      <c r="H66" s="101">
        <f>SUMIFS(숨김!AZ:AZ,숨김!$AU:$AU,종합!$C66,숨김!$AT:$AT,종합!$B66,숨김!$AS:$AS,종합!$C$5)</f>
        <v>9.2458195134505967</v>
      </c>
      <c r="I66" s="101">
        <f>SUMIFS(숨김!BA:BA,숨김!$AU:$AU,종합!$C66,숨김!$AT:$AT,종합!$B66,숨김!$AS:$AS,종합!$C$5)</f>
        <v>24.10991212837596</v>
      </c>
      <c r="J66" s="103">
        <f>SUMIFS(숨김!BB:BB,숨김!$AU:$AU,종합!$C66,숨김!$AT:$AT,종합!$B66,숨김!$AS:$AS,종합!$C$5)</f>
        <v>2.1845635858150936</v>
      </c>
      <c r="K66" s="94" t="str">
        <f>INDEX(숨김!$W$3:$AQ$440,MATCH(종합!$C$5&amp;종합!$B66,숨김!$AN$3:$AN$440,0),15)</f>
        <v>C</v>
      </c>
    </row>
    <row r="67" spans="2:11" ht="20.25" customHeight="1">
      <c r="B67" s="39" t="str">
        <f>F50</f>
        <v>588</v>
      </c>
      <c r="C67" s="71">
        <v>1</v>
      </c>
      <c r="D67" s="96">
        <f>SUMIFS(숨김!AV:AV,숨김!$AU:$AU,종합!$C67,숨김!$AT:$AT,종합!$B67,숨김!$AS:$AS,종합!$C$5)</f>
        <v>3.2349332292687306E-2</v>
      </c>
      <c r="E67" s="96">
        <f>SUMIFS(숨김!AW:AW,숨김!$AU:$AU,종합!$C67,숨김!$AT:$AT,종합!$B67,숨김!$AS:$AS,종합!$C$5)</f>
        <v>0.49056198346973295</v>
      </c>
      <c r="F67" s="96">
        <f>SUMIFS(숨김!AX:AX,숨김!$AU:$AU,종합!$C67,숨김!$AT:$AT,종합!$B67,숨김!$AS:$AS,종합!$C$5)</f>
        <v>0.227446136669639</v>
      </c>
      <c r="G67" s="97">
        <f>SUMIFS(숨김!AY:AY,숨김!$AU:$AU,종합!$C67,숨김!$AT:$AT,종합!$B67,숨김!$AS:$AS,종합!$C$5)</f>
        <v>10.926846153846157</v>
      </c>
      <c r="H67" s="98">
        <f>SUMIFS(숨김!AZ:AZ,숨김!$AU:$AU,종합!$C67,숨김!$AT:$AT,종합!$B67,숨김!$AS:$AS,종합!$C$5)</f>
        <v>1.0536339756956925</v>
      </c>
      <c r="I67" s="98">
        <f>SUMIFS(숨김!BA:BA,숨김!$AU:$AU,종합!$C67,숨김!$AT:$AT,종합!$B67,숨김!$AS:$AS,종합!$C$5)</f>
        <v>13.268217071185877</v>
      </c>
      <c r="J67" s="102">
        <f>SUMIFS(숨김!BB:BB,숨김!$AU:$AU,종합!$C67,숨김!$AT:$AT,종합!$B67,숨김!$AS:$AS,종합!$C$5)</f>
        <v>2.0783329625749034</v>
      </c>
      <c r="K67" s="79"/>
    </row>
    <row r="68" spans="2:11" ht="20.25" customHeight="1">
      <c r="B68" s="93" t="str">
        <f>B67</f>
        <v>588</v>
      </c>
      <c r="C68" s="95">
        <v>2</v>
      </c>
      <c r="D68" s="99">
        <f>SUMIFS(숨김!AV:AV,숨김!$AU:$AU,종합!$C68,숨김!$AT:$AT,종합!$B68,숨김!$AS:$AS,종합!$C$5)</f>
        <v>3.6538823742993734E-2</v>
      </c>
      <c r="E68" s="99">
        <f>SUMIFS(숨김!AW:AW,숨김!$AU:$AU,종합!$C68,숨김!$AT:$AT,종합!$B68,숨김!$AS:$AS,종합!$C$5)</f>
        <v>0.40768934590171052</v>
      </c>
      <c r="F68" s="99">
        <f>SUMIFS(숨김!AX:AX,숨김!$AU:$AU,종합!$C68,숨김!$AT:$AT,종합!$B68,숨김!$AS:$AS,종합!$C$5)</f>
        <v>0.19070095812667212</v>
      </c>
      <c r="G68" s="100">
        <f>SUMIFS(숨김!AY:AY,숨김!$AU:$AU,종합!$C68,숨김!$AT:$AT,종합!$B68,숨김!$AS:$AS,종합!$C$5)</f>
        <v>9.0553076923076929</v>
      </c>
      <c r="H68" s="101">
        <f>SUMIFS(숨김!AZ:AZ,숨김!$AU:$AU,종합!$C68,숨김!$AT:$AT,종합!$B68,숨김!$AS:$AS,종합!$C$5)</f>
        <v>0.35776070227845702</v>
      </c>
      <c r="I68" s="101">
        <f>SUMIFS(숨김!BA:BA,숨김!$AU:$AU,종합!$C68,숨김!$AT:$AT,종합!$B68,숨김!$AS:$AS,종합!$C$5)</f>
        <v>6.8409647800542794</v>
      </c>
      <c r="J68" s="103">
        <f>SUMIFS(숨김!BB:BB,숨김!$AU:$AU,종합!$C68,숨김!$AT:$AT,종합!$B68,숨김!$AS:$AS,종합!$C$5)</f>
        <v>2.2928770521874022</v>
      </c>
      <c r="K68" s="94" t="str">
        <f>INDEX(숨김!$W$3:$AQ$440,MATCH(종합!$C$5&amp;종합!$B68,숨김!$AN$3:$AN$440,0),15)</f>
        <v>B</v>
      </c>
    </row>
    <row r="69" spans="2:11" ht="20.25" customHeight="1">
      <c r="B69" s="90" t="s">
        <v>695</v>
      </c>
      <c r="C69" s="89"/>
      <c r="D69" s="90"/>
      <c r="E69" s="90"/>
      <c r="F69" s="90"/>
      <c r="G69" s="90"/>
      <c r="H69" s="90"/>
      <c r="I69" s="90"/>
      <c r="J69" s="90"/>
      <c r="K69" s="89"/>
    </row>
    <row r="70" spans="2:11" ht="20.25" customHeight="1">
      <c r="B70" s="291" t="str">
        <f>C50</f>
        <v>521</v>
      </c>
      <c r="C70" s="59"/>
      <c r="D70" s="72">
        <f t="shared" ref="D70:J73" si="14">(SUMIFS(D$61:D$68,$B$61:$B$68,$B70,$C$61:$C$68,MAX($C$61:$C$68))/SUMIFS(D$61:D$68,$B$61:$B$68,$B70,$C$61:$C$68,MAX($C$61:$C$68)-1))-1</f>
        <v>0.39556485369683525</v>
      </c>
      <c r="E70" s="72">
        <f t="shared" si="14"/>
        <v>-0.21223450169782165</v>
      </c>
      <c r="F70" s="72">
        <f t="shared" si="14"/>
        <v>-0.17114941964256913</v>
      </c>
      <c r="G70" s="72">
        <f t="shared" si="14"/>
        <v>-0.32055897137068878</v>
      </c>
      <c r="H70" s="72">
        <f t="shared" si="14"/>
        <v>-0.55720267195628481</v>
      </c>
      <c r="I70" s="72">
        <f t="shared" si="14"/>
        <v>-0.65877416431017211</v>
      </c>
      <c r="J70" s="91">
        <f t="shared" si="14"/>
        <v>0.14860936701000127</v>
      </c>
      <c r="K70" s="60"/>
    </row>
    <row r="71" spans="2:11" ht="20.25" customHeight="1">
      <c r="B71" s="43" t="str">
        <f>D50</f>
        <v>551</v>
      </c>
      <c r="C71" s="59"/>
      <c r="D71" s="72">
        <f t="shared" si="14"/>
        <v>-0.77265070569602234</v>
      </c>
      <c r="E71" s="72">
        <f t="shared" si="14"/>
        <v>3.8847807627657716E-2</v>
      </c>
      <c r="F71" s="72">
        <f t="shared" si="14"/>
        <v>-0.27454940451367715</v>
      </c>
      <c r="G71" s="72">
        <f t="shared" si="14"/>
        <v>-0.17732540125178153</v>
      </c>
      <c r="H71" s="72">
        <f t="shared" si="14"/>
        <v>-0.97009612067588291</v>
      </c>
      <c r="I71" s="72">
        <f t="shared" si="14"/>
        <v>-0.16100189421714284</v>
      </c>
      <c r="J71" s="91">
        <f t="shared" si="14"/>
        <v>4.0665908537591333E-2</v>
      </c>
      <c r="K71" s="60"/>
    </row>
    <row r="72" spans="2:11" ht="20.25" customHeight="1">
      <c r="B72" s="43" t="str">
        <f>E50</f>
        <v>586</v>
      </c>
      <c r="C72" s="59"/>
      <c r="D72" s="72">
        <f t="shared" si="14"/>
        <v>1.4792902569635835E-3</v>
      </c>
      <c r="E72" s="72">
        <f t="shared" si="14"/>
        <v>-0.14412016437892017</v>
      </c>
      <c r="F72" s="72">
        <f t="shared" si="14"/>
        <v>-4.6342704022029779E-2</v>
      </c>
      <c r="G72" s="72">
        <f t="shared" si="14"/>
        <v>1.9936186837992587E-2</v>
      </c>
      <c r="H72" s="72">
        <f t="shared" si="14"/>
        <v>-0.69148505369831381</v>
      </c>
      <c r="I72" s="72">
        <f t="shared" si="14"/>
        <v>-0.61234360201500448</v>
      </c>
      <c r="J72" s="91">
        <f t="shared" si="14"/>
        <v>7.5474809082036076E-2</v>
      </c>
      <c r="K72" s="60"/>
    </row>
    <row r="73" spans="2:11" ht="20.25" customHeight="1">
      <c r="B73" s="43" t="str">
        <f>F50</f>
        <v>588</v>
      </c>
      <c r="C73" s="59"/>
      <c r="D73" s="72">
        <f t="shared" si="14"/>
        <v>0.12950781835003999</v>
      </c>
      <c r="E73" s="72">
        <f t="shared" si="14"/>
        <v>-0.16893408042316338</v>
      </c>
      <c r="F73" s="72">
        <f t="shared" si="14"/>
        <v>-0.16155551851091021</v>
      </c>
      <c r="G73" s="72">
        <f t="shared" si="14"/>
        <v>-0.1712789248780352</v>
      </c>
      <c r="H73" s="72">
        <f t="shared" si="14"/>
        <v>-0.66045067781509692</v>
      </c>
      <c r="I73" s="72">
        <f t="shared" si="14"/>
        <v>-0.48440964273108222</v>
      </c>
      <c r="J73" s="91">
        <f t="shared" si="14"/>
        <v>0.10322893081900331</v>
      </c>
      <c r="K73" s="60"/>
    </row>
    <row r="74" spans="2:11" ht="20.25" customHeight="1" thickBot="1"/>
    <row r="75" spans="2:11" ht="17.25" thickTop="1">
      <c r="B75" s="26" t="s">
        <v>52</v>
      </c>
      <c r="C75" s="26"/>
      <c r="D75" s="26"/>
      <c r="E75" s="26"/>
      <c r="F75" s="185" t="s">
        <v>80</v>
      </c>
      <c r="G75" s="44"/>
      <c r="H75" s="26"/>
      <c r="I75" s="26"/>
    </row>
    <row r="76" spans="2:11">
      <c r="B76" s="27" t="s">
        <v>34</v>
      </c>
      <c r="C76" s="27" t="s">
        <v>53</v>
      </c>
      <c r="D76" s="27"/>
      <c r="E76" s="27"/>
      <c r="F76" s="104" t="s">
        <v>81</v>
      </c>
      <c r="G76" s="45"/>
      <c r="H76" s="47" t="s">
        <v>84</v>
      </c>
      <c r="I76" s="47"/>
    </row>
    <row r="77" spans="2:11">
      <c r="B77" s="27" t="s">
        <v>35</v>
      </c>
      <c r="C77" s="27" t="s">
        <v>54</v>
      </c>
      <c r="D77" s="27"/>
      <c r="E77" s="27"/>
      <c r="F77" s="104" t="s">
        <v>82</v>
      </c>
      <c r="G77" s="45"/>
      <c r="H77" s="47" t="s">
        <v>85</v>
      </c>
      <c r="I77" s="47"/>
    </row>
    <row r="78" spans="2:11">
      <c r="B78" s="27" t="s">
        <v>4</v>
      </c>
      <c r="C78" s="27" t="s">
        <v>55</v>
      </c>
      <c r="D78" s="27"/>
      <c r="E78" s="27"/>
      <c r="F78" s="104" t="s">
        <v>83</v>
      </c>
      <c r="G78" s="45"/>
      <c r="H78" s="47" t="s">
        <v>86</v>
      </c>
      <c r="I78" s="47"/>
    </row>
    <row r="79" spans="2:11">
      <c r="B79" s="27" t="s">
        <v>5</v>
      </c>
      <c r="C79" s="27" t="s">
        <v>56</v>
      </c>
      <c r="D79" s="27"/>
      <c r="E79" s="27"/>
      <c r="F79" s="104" t="s">
        <v>90</v>
      </c>
      <c r="G79" s="45"/>
      <c r="H79" s="47" t="s">
        <v>87</v>
      </c>
      <c r="I79" s="47"/>
    </row>
    <row r="80" spans="2:11">
      <c r="B80" s="27" t="s">
        <v>57</v>
      </c>
      <c r="C80" s="27" t="s">
        <v>58</v>
      </c>
      <c r="D80" s="27"/>
      <c r="E80" s="27"/>
      <c r="F80" s="104" t="s">
        <v>91</v>
      </c>
      <c r="G80" s="45"/>
      <c r="H80" s="47" t="s">
        <v>88</v>
      </c>
      <c r="I80" s="47"/>
    </row>
    <row r="81" spans="2:9" ht="17.25" thickBot="1">
      <c r="B81" s="28" t="s">
        <v>59</v>
      </c>
      <c r="C81" s="28" t="s">
        <v>60</v>
      </c>
      <c r="D81" s="28"/>
      <c r="E81" s="28"/>
      <c r="F81" s="105" t="s">
        <v>92</v>
      </c>
      <c r="G81" s="46"/>
      <c r="H81" s="48" t="s">
        <v>89</v>
      </c>
      <c r="I81" s="48"/>
    </row>
    <row r="82" spans="2:9" ht="17.25" thickTop="1"/>
    <row r="83" spans="2:9" ht="6.75" customHeight="1"/>
  </sheetData>
  <sheetProtection algorithmName="SHA-512" hashValue="QBtYYKWy/R4rNpWOP6lRpjskb16siQ3KKWkQWEIs8Mnc0pSAF7BHLs2LEM2UdL+t/RB3EeEbCs3PysPLxpC4BQ==" saltValue="Ydv1JFo71FK6WGksE6frJg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63" priority="1" operator="containsText" text="F">
      <formula>NOT(ISERROR(SEARCH("F",C51)))</formula>
    </cfRule>
    <cfRule type="containsText" dxfId="62" priority="2" operator="containsText" text="D">
      <formula>NOT(ISERROR(SEARCH("D",C51)))</formula>
    </cfRule>
    <cfRule type="containsText" dxfId="61" priority="3" operator="containsText" text="S">
      <formula>NOT(ISERROR(SEARCH("S",C51)))</formula>
    </cfRule>
    <cfRule type="containsText" dxfId="60" priority="4" operator="containsText" text="A">
      <formula>NOT(ISERROR(SEARCH("A",C51)))</formula>
    </cfRule>
  </conditionalFormatting>
  <conditionalFormatting sqref="D38:K38 D40:K41 D42:D47 D48:K49 D58:K58 D69:K69 K70:K73">
    <cfRule type="containsText" dxfId="59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58" priority="58" operator="containsText" text="개선">
      <formula>NOT(ISERROR(SEARCH("개선",D38)))</formula>
    </cfRule>
  </conditionalFormatting>
  <conditionalFormatting sqref="G4:G5">
    <cfRule type="containsText" dxfId="57" priority="9" operator="containsText" text="S">
      <formula>NOT(ISERROR(SEARCH("S",G4)))</formula>
    </cfRule>
    <cfRule type="containsText" dxfId="56" priority="10" operator="containsText" text="A">
      <formula>NOT(ISERROR(SEARCH("A",G4)))</formula>
    </cfRule>
  </conditionalFormatting>
  <conditionalFormatting sqref="G5">
    <cfRule type="containsText" dxfId="55" priority="5" operator="containsText" text="F">
      <formula>NOT(ISERROR(SEARCH("F",G5)))</formula>
    </cfRule>
    <cfRule type="containsText" dxfId="54" priority="6" operator="containsText" text="D">
      <formula>NOT(ISERROR(SEARCH("D",G5)))</formula>
    </cfRule>
  </conditionalFormatting>
  <conditionalFormatting sqref="K1:K13 J14 K16:K20 K22:K50 K52:K1048576">
    <cfRule type="containsText" dxfId="53" priority="11" operator="containsText" text="D">
      <formula>NOT(ISERROR(SEARCH("D",J1)))</formula>
    </cfRule>
    <cfRule type="containsText" dxfId="52" priority="12" operator="containsText" text="F">
      <formula>NOT(ISERROR(SEARCH("F",J1)))</formula>
    </cfRule>
    <cfRule type="containsText" dxfId="51" priority="13" operator="containsText" text="S">
      <formula>NOT(ISERROR(SEARCH("S",J1)))</formula>
    </cfRule>
    <cfRule type="containsText" dxfId="50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6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87"/>
    <col min="3" max="3" width="9.28515625" style="187" bestFit="1" customWidth="1"/>
    <col min="4" max="6" width="9.140625" style="187"/>
    <col min="7" max="10" width="9.28515625" style="187" bestFit="1" customWidth="1"/>
    <col min="11" max="12" width="9.140625" style="187"/>
    <col min="13" max="20" width="9.28515625" style="187" bestFit="1" customWidth="1"/>
    <col min="21" max="25" width="9.140625" style="187"/>
    <col min="26" max="36" width="9.28515625" style="187" bestFit="1" customWidth="1"/>
    <col min="37" max="37" width="9.140625" style="187"/>
    <col min="38" max="38" width="9.28515625" style="187" bestFit="1" customWidth="1"/>
    <col min="39" max="39" width="9.140625" style="187"/>
    <col min="40" max="40" width="15.140625" style="187" customWidth="1"/>
    <col min="41" max="43" width="9.85546875" style="187" customWidth="1"/>
    <col min="44" max="46" width="9.140625" style="187"/>
    <col min="47" max="52" width="9.28515625" style="187" bestFit="1" customWidth="1"/>
    <col min="53" max="53" width="9.5703125" style="187" bestFit="1" customWidth="1"/>
    <col min="54" max="54" width="9.28515625" style="187" bestFit="1" customWidth="1"/>
    <col min="55" max="16384" width="9.140625" style="187"/>
  </cols>
  <sheetData>
    <row r="2" spans="2:67" ht="16.5">
      <c r="F2" s="186" t="s">
        <v>132</v>
      </c>
      <c r="G2" s="186"/>
      <c r="L2" s="186" t="s">
        <v>134</v>
      </c>
      <c r="M2" s="186"/>
      <c r="W2" s="186" t="s">
        <v>692</v>
      </c>
      <c r="AO2" s="305" t="s">
        <v>694</v>
      </c>
      <c r="AP2" s="305">
        <f>MAX(AP4:AP440)</f>
        <v>12</v>
      </c>
      <c r="AQ2" s="305"/>
      <c r="AS2" s="186" t="s">
        <v>121</v>
      </c>
    </row>
    <row r="3" spans="2:67" ht="49.5">
      <c r="B3" s="187" t="s">
        <v>75</v>
      </c>
      <c r="C3" s="187" t="s">
        <v>340</v>
      </c>
      <c r="F3" s="187" t="s">
        <v>136</v>
      </c>
      <c r="G3" s="187" t="s">
        <v>137</v>
      </c>
      <c r="H3" s="187" t="s">
        <v>138</v>
      </c>
      <c r="I3" s="187" t="s">
        <v>109</v>
      </c>
      <c r="J3" s="187" t="s">
        <v>122</v>
      </c>
      <c r="L3" s="306" t="s">
        <v>38</v>
      </c>
      <c r="M3" s="306" t="s">
        <v>173</v>
      </c>
      <c r="N3" s="307" t="s">
        <v>174</v>
      </c>
      <c r="O3" s="308" t="s">
        <v>74</v>
      </c>
      <c r="P3" s="308" t="s">
        <v>69</v>
      </c>
      <c r="Q3" s="308" t="s">
        <v>71</v>
      </c>
      <c r="R3" s="308" t="s">
        <v>72</v>
      </c>
      <c r="S3" s="308" t="s">
        <v>70</v>
      </c>
      <c r="T3" s="308" t="s">
        <v>73</v>
      </c>
      <c r="U3" s="309" t="s">
        <v>68</v>
      </c>
      <c r="W3" s="194" t="s">
        <v>38</v>
      </c>
      <c r="X3" s="194" t="s">
        <v>32</v>
      </c>
      <c r="Y3" s="195" t="s">
        <v>10</v>
      </c>
      <c r="Z3" s="195" t="s">
        <v>173</v>
      </c>
      <c r="AA3" s="194" t="s">
        <v>129</v>
      </c>
      <c r="AB3" s="194" t="s">
        <v>345</v>
      </c>
      <c r="AC3" s="193" t="s">
        <v>74</v>
      </c>
      <c r="AD3" s="193" t="s">
        <v>69</v>
      </c>
      <c r="AE3" s="193" t="s">
        <v>71</v>
      </c>
      <c r="AF3" s="193" t="s">
        <v>72</v>
      </c>
      <c r="AG3" s="193" t="s">
        <v>70</v>
      </c>
      <c r="AH3" s="193" t="s">
        <v>73</v>
      </c>
      <c r="AI3" s="193" t="s">
        <v>339</v>
      </c>
      <c r="AJ3" s="309" t="s">
        <v>346</v>
      </c>
      <c r="AK3" s="309" t="s">
        <v>68</v>
      </c>
      <c r="AL3" s="309" t="s">
        <v>347</v>
      </c>
      <c r="AM3" s="309" t="s">
        <v>348</v>
      </c>
      <c r="AN3" s="310" t="s">
        <v>349</v>
      </c>
      <c r="AO3" s="305" t="s">
        <v>693</v>
      </c>
      <c r="AP3" s="305" t="s">
        <v>342</v>
      </c>
      <c r="AQ3" s="305" t="s">
        <v>343</v>
      </c>
      <c r="AS3" s="188" t="s">
        <v>0</v>
      </c>
      <c r="AT3" s="189" t="s">
        <v>10</v>
      </c>
      <c r="AU3" s="188" t="s">
        <v>94</v>
      </c>
      <c r="AV3" s="311" t="s">
        <v>12</v>
      </c>
      <c r="AW3" s="311" t="s">
        <v>13</v>
      </c>
      <c r="AX3" s="311" t="s">
        <v>6</v>
      </c>
      <c r="AY3" s="311" t="s">
        <v>16</v>
      </c>
      <c r="AZ3" s="311" t="s">
        <v>7</v>
      </c>
      <c r="BA3" s="311" t="s">
        <v>8</v>
      </c>
      <c r="BB3" s="311" t="s">
        <v>95</v>
      </c>
      <c r="BD3" s="312" t="s">
        <v>765</v>
      </c>
      <c r="BE3" s="312" t="s">
        <v>127</v>
      </c>
      <c r="BF3" s="312" t="s">
        <v>67</v>
      </c>
      <c r="BG3" s="312"/>
      <c r="BH3" s="312"/>
      <c r="BI3" s="312"/>
      <c r="BJ3" s="312"/>
      <c r="BK3" s="312"/>
      <c r="BL3" s="312"/>
      <c r="BM3" s="312"/>
      <c r="BN3" s="312"/>
      <c r="BO3" s="312"/>
    </row>
    <row r="4" spans="2:67" ht="16.5">
      <c r="B4" s="308" t="s">
        <v>74</v>
      </c>
      <c r="C4" s="187">
        <v>6</v>
      </c>
      <c r="F4" s="187" t="s">
        <v>139</v>
      </c>
      <c r="G4" s="187">
        <v>1.7711054686986105</v>
      </c>
      <c r="H4" s="187">
        <v>2.2562417289035608</v>
      </c>
      <c r="I4" s="187">
        <v>0.27391720525905394</v>
      </c>
      <c r="J4" s="187">
        <v>1</v>
      </c>
      <c r="L4" s="199" t="s">
        <v>63</v>
      </c>
      <c r="M4" s="190">
        <v>55</v>
      </c>
      <c r="N4" s="191">
        <v>129</v>
      </c>
      <c r="O4" s="192">
        <v>0.29457364341085274</v>
      </c>
      <c r="P4" s="192">
        <v>0.29457364341085274</v>
      </c>
      <c r="Q4" s="192">
        <v>0.26356589147286824</v>
      </c>
      <c r="R4" s="192">
        <v>0.10077519379844961</v>
      </c>
      <c r="S4" s="192">
        <v>4.6511627906976744E-2</v>
      </c>
      <c r="T4" s="192">
        <v>0</v>
      </c>
      <c r="U4" s="193" t="s">
        <v>69</v>
      </c>
      <c r="W4" s="194" t="s">
        <v>63</v>
      </c>
      <c r="X4" s="194" t="s">
        <v>64</v>
      </c>
      <c r="Y4" s="195" t="s">
        <v>64</v>
      </c>
      <c r="Z4" s="196">
        <v>24</v>
      </c>
      <c r="AA4" s="193">
        <f>SUM(AC4:AH4)</f>
        <v>0</v>
      </c>
      <c r="AB4" s="197">
        <v>1.0069444444444446</v>
      </c>
      <c r="AC4" s="194">
        <f>COUNTIFS(운전자별!$C:$C,숨김!AC$3,운전자별!$A:$A,숨김!$W4,운전자별!$F:$F,숨김!$X4)</f>
        <v>0</v>
      </c>
      <c r="AD4" s="194">
        <f>COUNTIFS(운전자별!$C:$C,숨김!AD$3,운전자별!$A:$A,숨김!$W4,운전자별!$F:$F,숨김!$X4)</f>
        <v>0</v>
      </c>
      <c r="AE4" s="194">
        <f>COUNTIFS(운전자별!$C:$C,숨김!AE$3,운전자별!$A:$A,숨김!$W4,운전자별!$F:$F,숨김!$X4)</f>
        <v>0</v>
      </c>
      <c r="AF4" s="194">
        <f>COUNTIFS(운전자별!$C:$C,숨김!AF$3,운전자별!$A:$A,숨김!$W4,운전자별!$F:$F,숨김!$X4)</f>
        <v>0</v>
      </c>
      <c r="AG4" s="194">
        <f>COUNTIFS(운전자별!$C:$C,숨김!AG$3,운전자별!$A:$A,숨김!$W4,운전자별!$F:$F,숨김!$X4)</f>
        <v>0</v>
      </c>
      <c r="AH4" s="194">
        <f>COUNTIFS(운전자별!$C:$C,숨김!AH$3,운전자별!$A:$A,숨김!$W4,운전자별!$F:$F,숨김!$X4)</f>
        <v>0</v>
      </c>
      <c r="AI4" s="194">
        <f>COUNTIFS(운전자별!$C:$C,숨김!AI$3,운전자별!$A:$A,숨김!$W4,운전자별!$F:$F,숨김!$X4)</f>
        <v>0</v>
      </c>
      <c r="AJ4" s="198">
        <v>0.97775707752500962</v>
      </c>
      <c r="AK4" s="193" t="s">
        <v>69</v>
      </c>
      <c r="AL4" s="193">
        <v>24</v>
      </c>
      <c r="AM4" s="193" t="s">
        <v>350</v>
      </c>
      <c r="AN4" s="199" t="s">
        <v>351</v>
      </c>
      <c r="AO4" s="200">
        <v>1</v>
      </c>
      <c r="AP4" s="200" cm="1">
        <f t="array" ref="AP4">SUM(($W$4:$W$900=W4)*($AO$4:$AO$900&lt;AO4))+1</f>
        <v>1</v>
      </c>
      <c r="AQ4" s="200" t="str">
        <f>W4&amp;AP4</f>
        <v>강인교통1</v>
      </c>
      <c r="AS4" s="188" t="s">
        <v>63</v>
      </c>
      <c r="AT4" s="189" t="s">
        <v>64</v>
      </c>
      <c r="AU4" s="188">
        <v>1</v>
      </c>
      <c r="AV4" s="201">
        <v>6.2778964938500423E-2</v>
      </c>
      <c r="AW4" s="201">
        <v>0.40881868485508399</v>
      </c>
      <c r="AX4" s="201">
        <v>0.16861151747355468</v>
      </c>
      <c r="AY4" s="202">
        <v>22.067347826086952</v>
      </c>
      <c r="AZ4" s="202">
        <v>2.0250837164652924</v>
      </c>
      <c r="BA4" s="202">
        <v>24.08651435734431</v>
      </c>
      <c r="BB4" s="202">
        <v>2.5403822383684203</v>
      </c>
      <c r="BD4" s="187" t="s">
        <v>0</v>
      </c>
    </row>
    <row r="5" spans="2:67" ht="16.5">
      <c r="B5" s="308" t="s">
        <v>69</v>
      </c>
      <c r="C5" s="187">
        <v>5</v>
      </c>
      <c r="F5" s="187" t="s">
        <v>140</v>
      </c>
      <c r="G5" s="187">
        <v>1.8754618208813343</v>
      </c>
      <c r="H5" s="187">
        <v>2.3251420226782145</v>
      </c>
      <c r="I5" s="187">
        <v>0.23977038444086385</v>
      </c>
      <c r="J5" s="187">
        <v>2</v>
      </c>
      <c r="L5" s="199" t="s">
        <v>139</v>
      </c>
      <c r="M5" s="190">
        <v>67</v>
      </c>
      <c r="N5" s="191">
        <v>150</v>
      </c>
      <c r="O5" s="192">
        <v>0.55704697986577179</v>
      </c>
      <c r="P5" s="192">
        <v>0.22147651006711411</v>
      </c>
      <c r="Q5" s="192">
        <v>0.13422818791946309</v>
      </c>
      <c r="R5" s="192">
        <v>6.0402684563758392E-2</v>
      </c>
      <c r="S5" s="192">
        <v>2.6845637583892617E-2</v>
      </c>
      <c r="T5" s="192">
        <v>0</v>
      </c>
      <c r="U5" s="193" t="s">
        <v>74</v>
      </c>
      <c r="W5" s="194" t="s">
        <v>63</v>
      </c>
      <c r="X5" s="194" t="s">
        <v>96</v>
      </c>
      <c r="Y5" s="195" t="s">
        <v>96</v>
      </c>
      <c r="Z5" s="196">
        <v>13</v>
      </c>
      <c r="AA5" s="193">
        <f t="shared" ref="AA5:AA68" si="0">SUM(AC5:AH5)</f>
        <v>0</v>
      </c>
      <c r="AB5" s="197">
        <v>0.96153846153846156</v>
      </c>
      <c r="AC5" s="194">
        <f>COUNTIFS(운전자별!$C:$C,숨김!AC$3,운전자별!$A:$A,숨김!$W5,운전자별!$F:$F,숨김!$X5)</f>
        <v>0</v>
      </c>
      <c r="AD5" s="194">
        <f>COUNTIFS(운전자별!$C:$C,숨김!AD$3,운전자별!$A:$A,숨김!$W5,운전자별!$F:$F,숨김!$X5)</f>
        <v>0</v>
      </c>
      <c r="AE5" s="194">
        <f>COUNTIFS(운전자별!$C:$C,숨김!AE$3,운전자별!$A:$A,숨김!$W5,운전자별!$F:$F,숨김!$X5)</f>
        <v>0</v>
      </c>
      <c r="AF5" s="194">
        <f>COUNTIFS(운전자별!$C:$C,숨김!AF$3,운전자별!$A:$A,숨김!$W5,운전자별!$F:$F,숨김!$X5)</f>
        <v>0</v>
      </c>
      <c r="AG5" s="194">
        <f>COUNTIFS(운전자별!$C:$C,숨김!AG$3,운전자별!$A:$A,숨김!$W5,운전자별!$F:$F,숨김!$X5)</f>
        <v>0</v>
      </c>
      <c r="AH5" s="194">
        <f>COUNTIFS(운전자별!$C:$C,숨김!AH$3,운전자별!$A:$A,숨김!$W5,운전자별!$F:$F,숨김!$X5)</f>
        <v>0</v>
      </c>
      <c r="AI5" s="194">
        <f>COUNTIFS(운전자별!$C:$C,숨김!AI$3,운전자별!$A:$A,숨김!$W5,운전자별!$F:$F,숨김!$X5)</f>
        <v>0</v>
      </c>
      <c r="AJ5" s="198">
        <v>0.94338651000493123</v>
      </c>
      <c r="AK5" s="193" t="s">
        <v>71</v>
      </c>
      <c r="AL5" s="193">
        <v>9</v>
      </c>
      <c r="AM5" s="193" t="s">
        <v>352</v>
      </c>
      <c r="AN5" s="199" t="s">
        <v>353</v>
      </c>
      <c r="AO5" s="200">
        <v>2</v>
      </c>
      <c r="AP5" s="200" cm="1">
        <f t="array" ref="AP5">SUM(($W$4:$W$900=W5)*($AO$4:$AO$900&lt;AO5))+1</f>
        <v>2</v>
      </c>
      <c r="AQ5" s="200" t="str">
        <f t="shared" ref="AQ5:AQ68" si="1">W5&amp;AP5</f>
        <v>강인교통2</v>
      </c>
      <c r="AS5" s="188" t="s">
        <v>63</v>
      </c>
      <c r="AT5" s="189" t="s">
        <v>96</v>
      </c>
      <c r="AU5" s="188">
        <v>1</v>
      </c>
      <c r="AV5" s="201">
        <v>2.4997381769556209E-2</v>
      </c>
      <c r="AW5" s="201">
        <v>0.41654539255497558</v>
      </c>
      <c r="AX5" s="201">
        <v>0.13993675676950024</v>
      </c>
      <c r="AY5" s="202">
        <v>22.758153846153846</v>
      </c>
      <c r="AZ5" s="202">
        <v>1.4300029155522749</v>
      </c>
      <c r="BA5" s="202">
        <v>22.360623795893019</v>
      </c>
      <c r="BB5" s="202">
        <v>2.4294869503453316</v>
      </c>
    </row>
    <row r="6" spans="2:67" ht="16.5">
      <c r="B6" s="308" t="s">
        <v>71</v>
      </c>
      <c r="C6" s="187">
        <v>4</v>
      </c>
      <c r="F6" s="187" t="s">
        <v>141</v>
      </c>
      <c r="G6" s="187">
        <v>1.6193928632609071</v>
      </c>
      <c r="H6" s="187">
        <v>1.9871057230806348</v>
      </c>
      <c r="I6" s="187">
        <v>0.22706834651554475</v>
      </c>
      <c r="J6" s="187">
        <v>3</v>
      </c>
      <c r="L6" s="199" t="s">
        <v>157</v>
      </c>
      <c r="M6" s="190">
        <v>49</v>
      </c>
      <c r="N6" s="191">
        <v>96</v>
      </c>
      <c r="O6" s="192">
        <v>0.1875</v>
      </c>
      <c r="P6" s="192">
        <v>0.29166666666666669</v>
      </c>
      <c r="Q6" s="192">
        <v>0.22916666666666666</v>
      </c>
      <c r="R6" s="192">
        <v>0.23958333333333334</v>
      </c>
      <c r="S6" s="192">
        <v>5.2083333333333336E-2</v>
      </c>
      <c r="T6" s="192">
        <v>0</v>
      </c>
      <c r="U6" s="193" t="s">
        <v>71</v>
      </c>
      <c r="W6" s="194" t="s">
        <v>63</v>
      </c>
      <c r="X6" s="194" t="s">
        <v>97</v>
      </c>
      <c r="Y6" s="195" t="s">
        <v>97</v>
      </c>
      <c r="Z6" s="196">
        <v>8</v>
      </c>
      <c r="AA6" s="193">
        <f t="shared" si="0"/>
        <v>0</v>
      </c>
      <c r="AB6" s="197">
        <v>1.1979166666666667</v>
      </c>
      <c r="AC6" s="194">
        <f>COUNTIFS(운전자별!$C:$C,숨김!AC$3,운전자별!$A:$A,숨김!$W6,운전자별!$F:$F,숨김!$X6)</f>
        <v>0</v>
      </c>
      <c r="AD6" s="194">
        <f>COUNTIFS(운전자별!$C:$C,숨김!AD$3,운전자별!$A:$A,숨김!$W6,운전자별!$F:$F,숨김!$X6)</f>
        <v>0</v>
      </c>
      <c r="AE6" s="194">
        <f>COUNTIFS(운전자별!$C:$C,숨김!AE$3,운전자별!$A:$A,숨김!$W6,운전자별!$F:$F,숨김!$X6)</f>
        <v>0</v>
      </c>
      <c r="AF6" s="194">
        <f>COUNTIFS(운전자별!$C:$C,숨김!AF$3,운전자별!$A:$A,숨김!$W6,운전자별!$F:$F,숨김!$X6)</f>
        <v>0</v>
      </c>
      <c r="AG6" s="194">
        <f>COUNTIFS(운전자별!$C:$C,숨김!AG$3,운전자별!$A:$A,숨김!$W6,운전자별!$F:$F,숨김!$X6)</f>
        <v>0</v>
      </c>
      <c r="AH6" s="194">
        <f>COUNTIFS(운전자별!$C:$C,숨김!AH$3,운전자별!$A:$A,숨김!$W6,운전자별!$F:$F,숨김!$X6)</f>
        <v>0</v>
      </c>
      <c r="AI6" s="194">
        <f>COUNTIFS(운전자별!$C:$C,숨김!AI$3,운전자별!$A:$A,숨김!$W6,운전자별!$F:$F,숨김!$X6)</f>
        <v>0</v>
      </c>
      <c r="AJ6" s="198">
        <v>0.96169711272031932</v>
      </c>
      <c r="AK6" s="193" t="s">
        <v>69</v>
      </c>
      <c r="AL6" s="193">
        <v>44</v>
      </c>
      <c r="AM6" s="193" t="s">
        <v>354</v>
      </c>
      <c r="AN6" s="199" t="s">
        <v>355</v>
      </c>
      <c r="AO6" s="200">
        <v>3</v>
      </c>
      <c r="AP6" s="200" cm="1">
        <f t="array" ref="AP6">SUM(($W$4:$W$900=W6)*($AO$4:$AO$900&lt;AO6))+1</f>
        <v>3</v>
      </c>
      <c r="AQ6" s="200" t="str">
        <f t="shared" si="1"/>
        <v>강인교통3</v>
      </c>
      <c r="AS6" s="188" t="s">
        <v>63</v>
      </c>
      <c r="AT6" s="189" t="s">
        <v>97</v>
      </c>
      <c r="AU6" s="188">
        <v>1</v>
      </c>
      <c r="AV6" s="201">
        <v>3.9922266969322405E-2</v>
      </c>
      <c r="AW6" s="201">
        <v>0.41243454300114496</v>
      </c>
      <c r="AX6" s="201">
        <v>0.13785110007534288</v>
      </c>
      <c r="AY6" s="202">
        <v>21.869285714285713</v>
      </c>
      <c r="AZ6" s="202">
        <v>0.90133411587724199</v>
      </c>
      <c r="BA6" s="202">
        <v>18.89463368838959</v>
      </c>
      <c r="BB6" s="202">
        <v>2.6762872736682759</v>
      </c>
      <c r="BD6" s="187" t="s">
        <v>63</v>
      </c>
      <c r="BE6" s="187">
        <v>4</v>
      </c>
      <c r="BF6" s="187">
        <v>55</v>
      </c>
    </row>
    <row r="7" spans="2:67" ht="16.5">
      <c r="B7" s="308" t="s">
        <v>72</v>
      </c>
      <c r="C7" s="187">
        <v>3</v>
      </c>
      <c r="F7" s="187" t="s">
        <v>142</v>
      </c>
      <c r="G7" s="187">
        <v>1.6245051003765973</v>
      </c>
      <c r="H7" s="187">
        <v>1.9817002367384087</v>
      </c>
      <c r="I7" s="187">
        <v>0.21987935666007163</v>
      </c>
      <c r="J7" s="187">
        <v>4</v>
      </c>
      <c r="L7" s="199" t="s">
        <v>154</v>
      </c>
      <c r="M7" s="190">
        <v>48</v>
      </c>
      <c r="N7" s="191">
        <v>112</v>
      </c>
      <c r="O7" s="192">
        <v>0.30357142857142855</v>
      </c>
      <c r="P7" s="192">
        <v>0.3392857142857143</v>
      </c>
      <c r="Q7" s="192">
        <v>0.20535714285714285</v>
      </c>
      <c r="R7" s="192">
        <v>0.10714285714285714</v>
      </c>
      <c r="S7" s="192">
        <v>3.5714285714285712E-2</v>
      </c>
      <c r="T7" s="192">
        <v>8.9285714285714281E-3</v>
      </c>
      <c r="U7" s="193" t="s">
        <v>69</v>
      </c>
      <c r="W7" s="194" t="s">
        <v>63</v>
      </c>
      <c r="X7" s="194" t="s">
        <v>98</v>
      </c>
      <c r="Y7" s="195" t="s">
        <v>98</v>
      </c>
      <c r="Z7" s="196">
        <v>5</v>
      </c>
      <c r="AA7" s="193">
        <f t="shared" si="0"/>
        <v>0</v>
      </c>
      <c r="AB7" s="197">
        <v>1.3333333333333333</v>
      </c>
      <c r="AC7" s="194">
        <f>COUNTIFS(운전자별!$C:$C,숨김!AC$3,운전자별!$A:$A,숨김!$W7,운전자별!$F:$F,숨김!$X7)</f>
        <v>0</v>
      </c>
      <c r="AD7" s="194">
        <f>COUNTIFS(운전자별!$C:$C,숨김!AD$3,운전자별!$A:$A,숨김!$W7,운전자별!$F:$F,숨김!$X7)</f>
        <v>0</v>
      </c>
      <c r="AE7" s="194">
        <f>COUNTIFS(운전자별!$C:$C,숨김!AE$3,운전자별!$A:$A,숨김!$W7,운전자별!$F:$F,숨김!$X7)</f>
        <v>0</v>
      </c>
      <c r="AF7" s="194">
        <f>COUNTIFS(운전자별!$C:$C,숨김!AF$3,운전자별!$A:$A,숨김!$W7,운전자별!$F:$F,숨김!$X7)</f>
        <v>0</v>
      </c>
      <c r="AG7" s="194">
        <f>COUNTIFS(운전자별!$C:$C,숨김!AG$3,운전자별!$A:$A,숨김!$W7,운전자별!$F:$F,숨김!$X7)</f>
        <v>0</v>
      </c>
      <c r="AH7" s="194">
        <f>COUNTIFS(운전자별!$C:$C,숨김!AH$3,운전자별!$A:$A,숨김!$W7,운전자별!$F:$F,숨김!$X7)</f>
        <v>0</v>
      </c>
      <c r="AI7" s="194">
        <f>COUNTIFS(운전자별!$C:$C,숨김!AI$3,운전자별!$A:$A,숨김!$W7,운전자별!$F:$F,숨김!$X7)</f>
        <v>0</v>
      </c>
      <c r="AJ7" s="198">
        <v>0.95801739231645278</v>
      </c>
      <c r="AK7" s="193" t="s">
        <v>69</v>
      </c>
      <c r="AL7" s="193">
        <v>55</v>
      </c>
      <c r="AM7" s="193" t="s">
        <v>356</v>
      </c>
      <c r="AN7" s="199" t="s">
        <v>357</v>
      </c>
      <c r="AO7" s="200">
        <v>4</v>
      </c>
      <c r="AP7" s="200" cm="1">
        <f t="array" ref="AP7">SUM(($W$4:$W$900=W7)*($AO$4:$AO$900&lt;AO7))+1</f>
        <v>4</v>
      </c>
      <c r="AQ7" s="200" t="str">
        <f t="shared" si="1"/>
        <v>강인교통4</v>
      </c>
      <c r="AS7" s="188" t="s">
        <v>63</v>
      </c>
      <c r="AT7" s="189" t="s">
        <v>98</v>
      </c>
      <c r="AU7" s="188">
        <v>1</v>
      </c>
      <c r="AV7" s="201">
        <v>3.3409697729386366E-2</v>
      </c>
      <c r="AW7" s="201">
        <v>0.42245958544705575</v>
      </c>
      <c r="AX7" s="201">
        <v>0.17553892111319783</v>
      </c>
      <c r="AY7" s="202">
        <v>22.303000000000001</v>
      </c>
      <c r="AZ7" s="202">
        <v>2.7604405035670854</v>
      </c>
      <c r="BA7" s="202">
        <v>34.279652071569444</v>
      </c>
      <c r="BB7" s="202">
        <v>2.2527317374790212</v>
      </c>
      <c r="BD7" s="187" t="s">
        <v>139</v>
      </c>
      <c r="BE7" s="187">
        <v>4</v>
      </c>
      <c r="BF7" s="187">
        <v>66</v>
      </c>
    </row>
    <row r="8" spans="2:67" ht="16.5">
      <c r="B8" s="308" t="s">
        <v>70</v>
      </c>
      <c r="C8" s="187">
        <v>2</v>
      </c>
      <c r="F8" s="187" t="s">
        <v>143</v>
      </c>
      <c r="G8" s="187">
        <v>2.1137725971480705</v>
      </c>
      <c r="H8" s="187">
        <v>2.5645341984885355</v>
      </c>
      <c r="I8" s="187">
        <v>0.21324980839880237</v>
      </c>
      <c r="J8" s="187">
        <v>5</v>
      </c>
      <c r="L8" s="199" t="s">
        <v>162</v>
      </c>
      <c r="M8" s="190">
        <v>46</v>
      </c>
      <c r="N8" s="191">
        <v>103</v>
      </c>
      <c r="O8" s="192">
        <v>0.11650485436893204</v>
      </c>
      <c r="P8" s="192">
        <v>0.1553398058252427</v>
      </c>
      <c r="Q8" s="192">
        <v>0.35922330097087379</v>
      </c>
      <c r="R8" s="192">
        <v>0.20388349514563106</v>
      </c>
      <c r="S8" s="192">
        <v>0.11650485436893204</v>
      </c>
      <c r="T8" s="192">
        <v>4.8543689320388349E-2</v>
      </c>
      <c r="U8" s="193" t="s">
        <v>71</v>
      </c>
      <c r="W8" s="194" t="s">
        <v>139</v>
      </c>
      <c r="X8" s="194" t="s">
        <v>175</v>
      </c>
      <c r="Y8" s="195" t="s">
        <v>175</v>
      </c>
      <c r="Z8" s="196">
        <v>28</v>
      </c>
      <c r="AA8" s="193">
        <f t="shared" si="0"/>
        <v>0</v>
      </c>
      <c r="AB8" s="197">
        <v>1.0416666666666665</v>
      </c>
      <c r="AC8" s="194">
        <f>COUNTIFS(운전자별!$C:$C,숨김!AC$3,운전자별!$A:$A,숨김!$W8,운전자별!$F:$F,숨김!$X8)</f>
        <v>0</v>
      </c>
      <c r="AD8" s="194">
        <f>COUNTIFS(운전자별!$C:$C,숨김!AD$3,운전자별!$A:$A,숨김!$W8,운전자별!$F:$F,숨김!$X8)</f>
        <v>0</v>
      </c>
      <c r="AE8" s="194">
        <f>COUNTIFS(운전자별!$C:$C,숨김!AE$3,운전자별!$A:$A,숨김!$W8,운전자별!$F:$F,숨김!$X8)</f>
        <v>0</v>
      </c>
      <c r="AF8" s="194">
        <f>COUNTIFS(운전자별!$C:$C,숨김!AF$3,운전자별!$A:$A,숨김!$W8,운전자별!$F:$F,숨김!$X8)</f>
        <v>0</v>
      </c>
      <c r="AG8" s="194">
        <f>COUNTIFS(운전자별!$C:$C,숨김!AG$3,운전자별!$A:$A,숨김!$W8,운전자별!$F:$F,숨김!$X8)</f>
        <v>0</v>
      </c>
      <c r="AH8" s="194">
        <f>COUNTIFS(운전자별!$C:$C,숨김!AH$3,운전자별!$A:$A,숨김!$W8,운전자별!$F:$F,숨김!$X8)</f>
        <v>0</v>
      </c>
      <c r="AI8" s="194">
        <f>COUNTIFS(운전자별!$C:$C,숨김!AI$3,운전자별!$A:$A,숨김!$W8,운전자별!$F:$F,숨김!$X8)</f>
        <v>0</v>
      </c>
      <c r="AJ8" s="198">
        <v>1.0035025814825611</v>
      </c>
      <c r="AK8" s="193" t="s">
        <v>74</v>
      </c>
      <c r="AL8" s="193">
        <v>17</v>
      </c>
      <c r="AM8" s="193" t="s">
        <v>358</v>
      </c>
      <c r="AN8" s="199" t="s">
        <v>359</v>
      </c>
      <c r="AO8" s="200">
        <v>5</v>
      </c>
      <c r="AP8" s="200" cm="1">
        <f t="array" ref="AP8">SUM(($W$4:$W$900=W8)*($AO$4:$AO$900&lt;AO8))+1</f>
        <v>1</v>
      </c>
      <c r="AQ8" s="200" t="str">
        <f t="shared" si="1"/>
        <v>강인여객1</v>
      </c>
      <c r="AS8" s="188" t="s">
        <v>63</v>
      </c>
      <c r="AT8" s="189" t="s">
        <v>99</v>
      </c>
      <c r="AU8" s="188">
        <v>1</v>
      </c>
      <c r="AV8" s="201">
        <v>8.8844439637456044E-2</v>
      </c>
      <c r="AW8" s="201">
        <v>0.44904534891181735</v>
      </c>
      <c r="AX8" s="201">
        <v>0.19533393223597251</v>
      </c>
      <c r="AY8" s="202">
        <v>24.977999999999998</v>
      </c>
      <c r="AZ8" s="202">
        <v>4.4849399359541469</v>
      </c>
      <c r="BA8" s="202">
        <v>50.586479886751853</v>
      </c>
      <c r="BB8" s="202">
        <v>2.2862497976587228</v>
      </c>
      <c r="BD8" s="187" t="s">
        <v>157</v>
      </c>
      <c r="BE8" s="187">
        <v>6</v>
      </c>
      <c r="BF8" s="187">
        <v>48</v>
      </c>
    </row>
    <row r="9" spans="2:67" ht="16.5">
      <c r="B9" s="308" t="s">
        <v>73</v>
      </c>
      <c r="C9" s="187">
        <v>1</v>
      </c>
      <c r="F9" s="187" t="s">
        <v>144</v>
      </c>
      <c r="G9" s="187">
        <v>2.1056171949687608</v>
      </c>
      <c r="H9" s="187">
        <v>2.5457783596186681</v>
      </c>
      <c r="I9" s="187">
        <v>0.20904139921617504</v>
      </c>
      <c r="J9" s="187">
        <v>6</v>
      </c>
      <c r="L9" s="199" t="s">
        <v>140</v>
      </c>
      <c r="M9" s="190">
        <v>57</v>
      </c>
      <c r="N9" s="191">
        <v>125</v>
      </c>
      <c r="O9" s="192">
        <v>0.47199999999999998</v>
      </c>
      <c r="P9" s="192">
        <v>0.184</v>
      </c>
      <c r="Q9" s="192">
        <v>0.16800000000000001</v>
      </c>
      <c r="R9" s="192">
        <v>0.128</v>
      </c>
      <c r="S9" s="192">
        <v>2.4E-2</v>
      </c>
      <c r="T9" s="192">
        <v>2.4E-2</v>
      </c>
      <c r="U9" s="193" t="s">
        <v>69</v>
      </c>
      <c r="W9" s="194" t="s">
        <v>139</v>
      </c>
      <c r="X9" s="194" t="s">
        <v>176</v>
      </c>
      <c r="Y9" s="195" t="s">
        <v>176</v>
      </c>
      <c r="Z9" s="196">
        <v>18</v>
      </c>
      <c r="AA9" s="193">
        <f t="shared" si="0"/>
        <v>0</v>
      </c>
      <c r="AB9" s="197">
        <v>0.99537037037037046</v>
      </c>
      <c r="AC9" s="194">
        <f>COUNTIFS(운전자별!$C:$C,숨김!AC$3,운전자별!$A:$A,숨김!$W9,운전자별!$F:$F,숨김!$X9)</f>
        <v>0</v>
      </c>
      <c r="AD9" s="194">
        <f>COUNTIFS(운전자별!$C:$C,숨김!AD$3,운전자별!$A:$A,숨김!$W9,운전자별!$F:$F,숨김!$X9)</f>
        <v>0</v>
      </c>
      <c r="AE9" s="194">
        <f>COUNTIFS(운전자별!$C:$C,숨김!AE$3,운전자별!$A:$A,숨김!$W9,운전자별!$F:$F,숨김!$X9)</f>
        <v>0</v>
      </c>
      <c r="AF9" s="194">
        <f>COUNTIFS(운전자별!$C:$C,숨김!AF$3,운전자별!$A:$A,숨김!$W9,운전자별!$F:$F,숨김!$X9)</f>
        <v>0</v>
      </c>
      <c r="AG9" s="194">
        <f>COUNTIFS(운전자별!$C:$C,숨김!AG$3,운전자별!$A:$A,숨김!$W9,운전자별!$F:$F,숨김!$X9)</f>
        <v>0</v>
      </c>
      <c r="AH9" s="194">
        <f>COUNTIFS(운전자별!$C:$C,숨김!AH$3,운전자별!$A:$A,숨김!$W9,운전자별!$F:$F,숨김!$X9)</f>
        <v>0</v>
      </c>
      <c r="AI9" s="194">
        <f>COUNTIFS(운전자별!$C:$C,숨김!AI$3,운전자별!$A:$A,숨김!$W9,운전자별!$F:$F,숨김!$X9)</f>
        <v>0</v>
      </c>
      <c r="AJ9" s="198">
        <v>1.0485974025566391</v>
      </c>
      <c r="AK9" s="193" t="s">
        <v>74</v>
      </c>
      <c r="AL9" s="193">
        <v>4</v>
      </c>
      <c r="AM9" s="193" t="s">
        <v>360</v>
      </c>
      <c r="AN9" s="199" t="s">
        <v>361</v>
      </c>
      <c r="AO9" s="200">
        <v>6</v>
      </c>
      <c r="AP9" s="200" cm="1">
        <f t="array" ref="AP9">SUM(($W$4:$W$900=W9)*($AO$4:$AO$900&lt;AO9))+1</f>
        <v>2</v>
      </c>
      <c r="AQ9" s="200" t="str">
        <f t="shared" si="1"/>
        <v>강인여객2</v>
      </c>
      <c r="AS9" s="188" t="s">
        <v>63</v>
      </c>
      <c r="AT9" s="189" t="s">
        <v>100</v>
      </c>
      <c r="AU9" s="188">
        <v>1</v>
      </c>
      <c r="AV9" s="201">
        <v>4.6311514272893858E-2</v>
      </c>
      <c r="AW9" s="201">
        <v>0.4135383278134645</v>
      </c>
      <c r="AX9" s="201">
        <v>0.15619330890811217</v>
      </c>
      <c r="AY9" s="202">
        <v>22.410568627450981</v>
      </c>
      <c r="AZ9" s="202">
        <v>1.775297089243036</v>
      </c>
      <c r="BA9" s="202">
        <v>24.131159012097406</v>
      </c>
      <c r="BB9" s="202">
        <v>2.4910015070314531</v>
      </c>
      <c r="BD9" s="187" t="s">
        <v>154</v>
      </c>
      <c r="BE9" s="187">
        <v>12</v>
      </c>
      <c r="BF9" s="187">
        <v>48</v>
      </c>
    </row>
    <row r="10" spans="2:67" ht="16.5">
      <c r="C10" s="187">
        <v>0</v>
      </c>
      <c r="F10" s="187" t="s">
        <v>145</v>
      </c>
      <c r="G10" s="187">
        <v>1.8094563791853695</v>
      </c>
      <c r="H10" s="187">
        <v>2.1869516418022958</v>
      </c>
      <c r="I10" s="187">
        <v>0.20862357720216362</v>
      </c>
      <c r="J10" s="187">
        <v>7</v>
      </c>
      <c r="L10" s="199" t="s">
        <v>147</v>
      </c>
      <c r="M10" s="190">
        <v>106</v>
      </c>
      <c r="N10" s="191">
        <v>250</v>
      </c>
      <c r="O10" s="192">
        <v>0.36799999999999999</v>
      </c>
      <c r="P10" s="192">
        <v>0.20399999999999999</v>
      </c>
      <c r="Q10" s="192">
        <v>0.23599999999999999</v>
      </c>
      <c r="R10" s="192">
        <v>0.112</v>
      </c>
      <c r="S10" s="192">
        <v>0.06</v>
      </c>
      <c r="T10" s="192">
        <v>0.02</v>
      </c>
      <c r="U10" s="193" t="s">
        <v>69</v>
      </c>
      <c r="W10" s="194" t="s">
        <v>139</v>
      </c>
      <c r="X10" s="194" t="s">
        <v>177</v>
      </c>
      <c r="Y10" s="195" t="s">
        <v>177</v>
      </c>
      <c r="Z10" s="196">
        <v>8</v>
      </c>
      <c r="AA10" s="193">
        <f t="shared" si="0"/>
        <v>0</v>
      </c>
      <c r="AB10" s="197">
        <v>0.98958333333333337</v>
      </c>
      <c r="AC10" s="194">
        <f>COUNTIFS(운전자별!$C:$C,숨김!AC$3,운전자별!$A:$A,숨김!$W10,운전자별!$F:$F,숨김!$X10)</f>
        <v>0</v>
      </c>
      <c r="AD10" s="194">
        <f>COUNTIFS(운전자별!$C:$C,숨김!AD$3,운전자별!$A:$A,숨김!$W10,운전자별!$F:$F,숨김!$X10)</f>
        <v>0</v>
      </c>
      <c r="AE10" s="194">
        <f>COUNTIFS(운전자별!$C:$C,숨김!AE$3,운전자별!$A:$A,숨김!$W10,운전자별!$F:$F,숨김!$X10)</f>
        <v>0</v>
      </c>
      <c r="AF10" s="194">
        <f>COUNTIFS(운전자별!$C:$C,숨김!AF$3,운전자별!$A:$A,숨김!$W10,운전자별!$F:$F,숨김!$X10)</f>
        <v>0</v>
      </c>
      <c r="AG10" s="194">
        <f>COUNTIFS(운전자별!$C:$C,숨김!AG$3,운전자별!$A:$A,숨김!$W10,운전자별!$F:$F,숨김!$X10)</f>
        <v>0</v>
      </c>
      <c r="AH10" s="194">
        <f>COUNTIFS(운전자별!$C:$C,숨김!AH$3,운전자별!$A:$A,숨김!$W10,운전자별!$F:$F,숨김!$X10)</f>
        <v>0</v>
      </c>
      <c r="AI10" s="194">
        <f>COUNTIFS(운전자별!$C:$C,숨김!AI$3,운전자별!$A:$A,숨김!$W10,운전자별!$F:$F,숨김!$X10)</f>
        <v>0</v>
      </c>
      <c r="AJ10" s="198">
        <v>0.95920542446780532</v>
      </c>
      <c r="AK10" s="193" t="s">
        <v>69</v>
      </c>
      <c r="AL10" s="193">
        <v>51</v>
      </c>
      <c r="AM10" s="193" t="s">
        <v>362</v>
      </c>
      <c r="AN10" s="199" t="s">
        <v>363</v>
      </c>
      <c r="AO10" s="200">
        <v>7</v>
      </c>
      <c r="AP10" s="200" cm="1">
        <f t="array" ref="AP10">SUM(($W$4:$W$900=W10)*($AO$4:$AO$900&lt;AO10))+1</f>
        <v>3</v>
      </c>
      <c r="AQ10" s="200" t="str">
        <f t="shared" si="1"/>
        <v>강인여객3</v>
      </c>
      <c r="AS10" s="188" t="s">
        <v>139</v>
      </c>
      <c r="AT10" s="189" t="s">
        <v>175</v>
      </c>
      <c r="AU10" s="188">
        <v>1</v>
      </c>
      <c r="AV10" s="201">
        <v>7.1838157954911483E-2</v>
      </c>
      <c r="AW10" s="201">
        <v>0.42223470101076843</v>
      </c>
      <c r="AX10" s="201">
        <v>0.24464059252028597</v>
      </c>
      <c r="AY10" s="202">
        <v>20.183958333333333</v>
      </c>
      <c r="AZ10" s="202">
        <v>5.0789215066556785</v>
      </c>
      <c r="BA10" s="202">
        <v>70.520142350760992</v>
      </c>
      <c r="BB10" s="202">
        <v>1.6949429106640221</v>
      </c>
      <c r="BD10" s="187" t="s">
        <v>162</v>
      </c>
      <c r="BE10" s="187">
        <v>7</v>
      </c>
      <c r="BF10" s="187">
        <v>46</v>
      </c>
    </row>
    <row r="11" spans="2:67" ht="16.5">
      <c r="F11" s="187" t="s">
        <v>146</v>
      </c>
      <c r="G11" s="187">
        <v>2.1215573252044813</v>
      </c>
      <c r="H11" s="187">
        <v>2.558475990121877</v>
      </c>
      <c r="I11" s="187">
        <v>0.20594242716269018</v>
      </c>
      <c r="J11" s="187">
        <v>8</v>
      </c>
      <c r="L11" s="199" t="s">
        <v>163</v>
      </c>
      <c r="M11" s="190">
        <v>26</v>
      </c>
      <c r="N11" s="191">
        <v>49</v>
      </c>
      <c r="O11" s="192">
        <v>4.0816326530612242E-2</v>
      </c>
      <c r="P11" s="192">
        <v>6.1224489795918366E-2</v>
      </c>
      <c r="Q11" s="192">
        <v>0.51020408163265307</v>
      </c>
      <c r="R11" s="192">
        <v>0.30612244897959184</v>
      </c>
      <c r="S11" s="192">
        <v>4.0816326530612242E-2</v>
      </c>
      <c r="T11" s="192">
        <v>4.0816326530612242E-2</v>
      </c>
      <c r="U11" s="193" t="s">
        <v>71</v>
      </c>
      <c r="W11" s="194" t="s">
        <v>139</v>
      </c>
      <c r="X11" s="194" t="s">
        <v>178</v>
      </c>
      <c r="Y11" s="195" t="s">
        <v>178</v>
      </c>
      <c r="Z11" s="196">
        <v>6</v>
      </c>
      <c r="AA11" s="193">
        <f t="shared" si="0"/>
        <v>0</v>
      </c>
      <c r="AB11" s="197">
        <v>1.1111111111111112</v>
      </c>
      <c r="AC11" s="194">
        <f>COUNTIFS(운전자별!$C:$C,숨김!AC$3,운전자별!$A:$A,숨김!$W11,운전자별!$F:$F,숨김!$X11)</f>
        <v>0</v>
      </c>
      <c r="AD11" s="194">
        <f>COUNTIFS(운전자별!$C:$C,숨김!AD$3,운전자별!$A:$A,숨김!$W11,운전자별!$F:$F,숨김!$X11)</f>
        <v>0</v>
      </c>
      <c r="AE11" s="194">
        <f>COUNTIFS(운전자별!$C:$C,숨김!AE$3,운전자별!$A:$A,숨김!$W11,운전자별!$F:$F,숨김!$X11)</f>
        <v>0</v>
      </c>
      <c r="AF11" s="194">
        <f>COUNTIFS(운전자별!$C:$C,숨김!AF$3,운전자별!$A:$A,숨김!$W11,운전자별!$F:$F,숨김!$X11)</f>
        <v>0</v>
      </c>
      <c r="AG11" s="194">
        <f>COUNTIFS(운전자별!$C:$C,숨김!AG$3,운전자별!$A:$A,숨김!$W11,운전자별!$F:$F,숨김!$X11)</f>
        <v>0</v>
      </c>
      <c r="AH11" s="194">
        <f>COUNTIFS(운전자별!$C:$C,숨김!AH$3,운전자별!$A:$A,숨김!$W11,운전자별!$F:$F,숨김!$X11)</f>
        <v>0</v>
      </c>
      <c r="AI11" s="194">
        <f>COUNTIFS(운전자별!$C:$C,숨김!AI$3,운전자별!$A:$A,숨김!$W11,운전자별!$F:$F,숨김!$X11)</f>
        <v>0</v>
      </c>
      <c r="AJ11" s="198">
        <v>1.0264576609392586</v>
      </c>
      <c r="AK11" s="193" t="s">
        <v>74</v>
      </c>
      <c r="AL11" s="193">
        <v>7</v>
      </c>
      <c r="AM11" s="193" t="s">
        <v>364</v>
      </c>
      <c r="AN11" s="199" t="s">
        <v>365</v>
      </c>
      <c r="AO11" s="200">
        <v>8</v>
      </c>
      <c r="AP11" s="200" cm="1">
        <f t="array" ref="AP11">SUM(($W$4:$W$900=W11)*($AO$4:$AO$900&lt;AO11))+1</f>
        <v>4</v>
      </c>
      <c r="AQ11" s="200" t="str">
        <f t="shared" si="1"/>
        <v>강인여객4</v>
      </c>
      <c r="AS11" s="188" t="s">
        <v>139</v>
      </c>
      <c r="AT11" s="189" t="s">
        <v>176</v>
      </c>
      <c r="AU11" s="188">
        <v>1</v>
      </c>
      <c r="AV11" s="201">
        <v>9.2291408694588864E-2</v>
      </c>
      <c r="AW11" s="201">
        <v>0.45018897025048032</v>
      </c>
      <c r="AX11" s="201">
        <v>0.21788062227600094</v>
      </c>
      <c r="AY11" s="202">
        <v>21.492529411764707</v>
      </c>
      <c r="AZ11" s="202">
        <v>5.3155674944750331</v>
      </c>
      <c r="BA11" s="202">
        <v>72.375914557536646</v>
      </c>
      <c r="BB11" s="202">
        <v>1.6925242491798287</v>
      </c>
      <c r="BD11" s="187" t="s">
        <v>140</v>
      </c>
      <c r="BE11" s="187">
        <v>6</v>
      </c>
      <c r="BF11" s="187">
        <v>57</v>
      </c>
    </row>
    <row r="12" spans="2:67" ht="16.5">
      <c r="F12" s="187" t="s">
        <v>147</v>
      </c>
      <c r="G12" s="187">
        <v>1.9244754801457915</v>
      </c>
      <c r="H12" s="187">
        <v>2.3203603114085731</v>
      </c>
      <c r="I12" s="187">
        <v>0.20571050935540658</v>
      </c>
      <c r="J12" s="187">
        <v>9</v>
      </c>
      <c r="L12" s="199" t="s">
        <v>152</v>
      </c>
      <c r="M12" s="190">
        <v>60</v>
      </c>
      <c r="N12" s="191">
        <v>110</v>
      </c>
      <c r="O12" s="192">
        <v>0.30275229357798167</v>
      </c>
      <c r="P12" s="192">
        <v>0.27522935779816515</v>
      </c>
      <c r="Q12" s="192">
        <v>0.21100917431192662</v>
      </c>
      <c r="R12" s="192">
        <v>0.12844036697247707</v>
      </c>
      <c r="S12" s="192">
        <v>3.669724770642202E-2</v>
      </c>
      <c r="T12" s="192">
        <v>4.5871559633027525E-2</v>
      </c>
      <c r="U12" s="193" t="s">
        <v>69</v>
      </c>
      <c r="W12" s="194" t="s">
        <v>157</v>
      </c>
      <c r="X12" s="194" t="s">
        <v>179</v>
      </c>
      <c r="Y12" s="195" t="s">
        <v>179</v>
      </c>
      <c r="Z12" s="196">
        <v>11</v>
      </c>
      <c r="AA12" s="193">
        <f t="shared" si="0"/>
        <v>0</v>
      </c>
      <c r="AB12" s="197">
        <v>0.94696969696969702</v>
      </c>
      <c r="AC12" s="194">
        <f>COUNTIFS(운전자별!$C:$C,숨김!AC$3,운전자별!$A:$A,숨김!$W12,운전자별!$F:$F,숨김!$X12)</f>
        <v>0</v>
      </c>
      <c r="AD12" s="194">
        <f>COUNTIFS(운전자별!$C:$C,숨김!AD$3,운전자별!$A:$A,숨김!$W12,운전자별!$F:$F,숨김!$X12)</f>
        <v>0</v>
      </c>
      <c r="AE12" s="194">
        <f>COUNTIFS(운전자별!$C:$C,숨김!AE$3,운전자별!$A:$A,숨김!$W12,운전자별!$F:$F,숨김!$X12)</f>
        <v>0</v>
      </c>
      <c r="AF12" s="194">
        <f>COUNTIFS(운전자별!$C:$C,숨김!AF$3,운전자별!$A:$A,숨김!$W12,운전자별!$F:$F,숨김!$X12)</f>
        <v>0</v>
      </c>
      <c r="AG12" s="194">
        <f>COUNTIFS(운전자별!$C:$C,숨김!AG$3,운전자별!$A:$A,숨김!$W12,운전자별!$F:$F,숨김!$X12)</f>
        <v>0</v>
      </c>
      <c r="AH12" s="194">
        <f>COUNTIFS(운전자별!$C:$C,숨김!AH$3,운전자별!$A:$A,숨김!$W12,운전자별!$F:$F,숨김!$X12)</f>
        <v>0</v>
      </c>
      <c r="AI12" s="194">
        <f>COUNTIFS(운전자별!$C:$C,숨김!AI$3,운전자별!$A:$A,숨김!$W12,운전자별!$F:$F,숨김!$X12)</f>
        <v>0</v>
      </c>
      <c r="AJ12" s="198">
        <v>0.9611217826371794</v>
      </c>
      <c r="AK12" s="193" t="s">
        <v>69</v>
      </c>
      <c r="AL12" s="193">
        <v>45</v>
      </c>
      <c r="AM12" s="193" t="s">
        <v>366</v>
      </c>
      <c r="AN12" s="199" t="s">
        <v>367</v>
      </c>
      <c r="AO12" s="200">
        <v>9</v>
      </c>
      <c r="AP12" s="200" cm="1">
        <f t="array" ref="AP12">SUM(($W$4:$W$900=W12)*($AO$4:$AO$900&lt;AO12))+1</f>
        <v>1</v>
      </c>
      <c r="AQ12" s="200" t="str">
        <f t="shared" si="1"/>
        <v>강화교통1</v>
      </c>
      <c r="AS12" s="188" t="s">
        <v>139</v>
      </c>
      <c r="AT12" s="189" t="s">
        <v>177</v>
      </c>
      <c r="AU12" s="188">
        <v>1</v>
      </c>
      <c r="AV12" s="201">
        <v>1.8128085741823979E-2</v>
      </c>
      <c r="AW12" s="201">
        <v>0.3931413319378278</v>
      </c>
      <c r="AX12" s="201">
        <v>0.21376913901822775</v>
      </c>
      <c r="AY12" s="202">
        <v>19.474999999999998</v>
      </c>
      <c r="AZ12" s="202">
        <v>5.0707664920624929</v>
      </c>
      <c r="BA12" s="202">
        <v>96.231271956067317</v>
      </c>
      <c r="BB12" s="202">
        <v>2.0050704626049076</v>
      </c>
      <c r="BD12" s="187" t="s">
        <v>147</v>
      </c>
      <c r="BE12" s="187">
        <v>5</v>
      </c>
      <c r="BF12" s="187">
        <v>106</v>
      </c>
    </row>
    <row r="13" spans="2:67" ht="16.5">
      <c r="F13" s="187" t="s">
        <v>148</v>
      </c>
      <c r="G13" s="187">
        <v>1.6200035645275037</v>
      </c>
      <c r="H13" s="187">
        <v>1.9459625369615692</v>
      </c>
      <c r="I13" s="187">
        <v>0.20120879951837378</v>
      </c>
      <c r="J13" s="187">
        <v>10</v>
      </c>
      <c r="L13" s="199" t="s">
        <v>155</v>
      </c>
      <c r="M13" s="190">
        <v>48</v>
      </c>
      <c r="N13" s="191">
        <v>103</v>
      </c>
      <c r="O13" s="192">
        <v>0.30097087378640774</v>
      </c>
      <c r="P13" s="192">
        <v>0.29126213592233008</v>
      </c>
      <c r="Q13" s="192">
        <v>0.25242718446601942</v>
      </c>
      <c r="R13" s="192">
        <v>0.13592233009708737</v>
      </c>
      <c r="S13" s="192">
        <v>1.9417475728155338E-2</v>
      </c>
      <c r="T13" s="192">
        <v>0</v>
      </c>
      <c r="U13" s="193" t="s">
        <v>69</v>
      </c>
      <c r="W13" s="194" t="s">
        <v>157</v>
      </c>
      <c r="X13" s="194" t="s">
        <v>180</v>
      </c>
      <c r="Y13" s="195" t="s">
        <v>180</v>
      </c>
      <c r="Z13" s="196">
        <v>5</v>
      </c>
      <c r="AA13" s="193">
        <f t="shared" si="0"/>
        <v>0</v>
      </c>
      <c r="AB13" s="197">
        <v>1.4166666666666667</v>
      </c>
      <c r="AC13" s="194">
        <f>COUNTIFS(운전자별!$C:$C,숨김!AC$3,운전자별!$A:$A,숨김!$W13,운전자별!$F:$F,숨김!$X13)</f>
        <v>0</v>
      </c>
      <c r="AD13" s="194">
        <f>COUNTIFS(운전자별!$C:$C,숨김!AD$3,운전자별!$A:$A,숨김!$W13,운전자별!$F:$F,숨김!$X13)</f>
        <v>0</v>
      </c>
      <c r="AE13" s="194">
        <f>COUNTIFS(운전자별!$C:$C,숨김!AE$3,운전자별!$A:$A,숨김!$W13,운전자별!$F:$F,숨김!$X13)</f>
        <v>0</v>
      </c>
      <c r="AF13" s="194">
        <f>COUNTIFS(운전자별!$C:$C,숨김!AF$3,운전자별!$A:$A,숨김!$W13,운전자별!$F:$F,숨김!$X13)</f>
        <v>0</v>
      </c>
      <c r="AG13" s="194">
        <f>COUNTIFS(운전자별!$C:$C,숨김!AG$3,운전자별!$A:$A,숨김!$W13,운전자별!$F:$F,숨김!$X13)</f>
        <v>0</v>
      </c>
      <c r="AH13" s="194">
        <f>COUNTIFS(운전자별!$C:$C,숨김!AH$3,운전자별!$A:$A,숨김!$W13,운전자별!$F:$F,숨김!$X13)</f>
        <v>0</v>
      </c>
      <c r="AI13" s="194">
        <f>COUNTIFS(운전자별!$C:$C,숨김!AI$3,운전자별!$A:$A,숨김!$W13,운전자별!$F:$F,숨김!$X13)</f>
        <v>0</v>
      </c>
      <c r="AJ13" s="198">
        <v>0.93340444625663843</v>
      </c>
      <c r="AK13" s="193" t="s">
        <v>71</v>
      </c>
      <c r="AL13" s="193">
        <v>27</v>
      </c>
      <c r="AM13" s="193" t="s">
        <v>368</v>
      </c>
      <c r="AN13" s="199" t="s">
        <v>369</v>
      </c>
      <c r="AO13" s="200">
        <v>10</v>
      </c>
      <c r="AP13" s="200" cm="1">
        <f t="array" ref="AP13">SUM(($W$4:$W$900=W13)*($AO$4:$AO$900&lt;AO13))+1</f>
        <v>2</v>
      </c>
      <c r="AQ13" s="200" t="str">
        <f t="shared" si="1"/>
        <v>강화교통2</v>
      </c>
      <c r="AS13" s="188" t="s">
        <v>139</v>
      </c>
      <c r="AT13" s="189" t="s">
        <v>178</v>
      </c>
      <c r="AU13" s="188">
        <v>1</v>
      </c>
      <c r="AV13" s="201">
        <v>6.4190239701056001E-2</v>
      </c>
      <c r="AW13" s="201">
        <v>0.40810322205664806</v>
      </c>
      <c r="AX13" s="201">
        <v>0.25221904618407442</v>
      </c>
      <c r="AY13" s="202">
        <v>20.867333333333335</v>
      </c>
      <c r="AZ13" s="202">
        <v>2.4259059927598128</v>
      </c>
      <c r="BA13" s="202">
        <v>54.292296574554236</v>
      </c>
      <c r="BB13" s="202">
        <v>2.2015591499802447</v>
      </c>
      <c r="BD13" s="187" t="s">
        <v>163</v>
      </c>
      <c r="BE13" s="187">
        <v>4</v>
      </c>
      <c r="BF13" s="187">
        <v>26</v>
      </c>
    </row>
    <row r="14" spans="2:67" ht="16.5">
      <c r="F14" s="187" t="s">
        <v>149</v>
      </c>
      <c r="G14" s="187">
        <v>2.100909691872539</v>
      </c>
      <c r="H14" s="187">
        <v>2.5214303215812204</v>
      </c>
      <c r="I14" s="187">
        <v>0.20016121175292967</v>
      </c>
      <c r="J14" s="187">
        <v>11</v>
      </c>
      <c r="L14" s="199" t="s">
        <v>150</v>
      </c>
      <c r="M14" s="190">
        <v>44</v>
      </c>
      <c r="N14" s="191">
        <v>105</v>
      </c>
      <c r="O14" s="192">
        <v>0.41904761904761906</v>
      </c>
      <c r="P14" s="192">
        <v>0.25714285714285712</v>
      </c>
      <c r="Q14" s="192">
        <v>0.21904761904761905</v>
      </c>
      <c r="R14" s="192">
        <v>7.6190476190476197E-2</v>
      </c>
      <c r="S14" s="192">
        <v>2.8571428571428571E-2</v>
      </c>
      <c r="T14" s="192">
        <v>0</v>
      </c>
      <c r="U14" s="193" t="s">
        <v>69</v>
      </c>
      <c r="W14" s="194" t="s">
        <v>157</v>
      </c>
      <c r="X14" s="194" t="s">
        <v>181</v>
      </c>
      <c r="Y14" s="195" t="s">
        <v>181</v>
      </c>
      <c r="Z14" s="196">
        <v>11</v>
      </c>
      <c r="AA14" s="193">
        <f t="shared" si="0"/>
        <v>0</v>
      </c>
      <c r="AB14" s="197">
        <v>0.87121212121212122</v>
      </c>
      <c r="AC14" s="194">
        <f>COUNTIFS(운전자별!$C:$C,숨김!AC$3,운전자별!$A:$A,숨김!$W14,운전자별!$F:$F,숨김!$X14)</f>
        <v>0</v>
      </c>
      <c r="AD14" s="194">
        <f>COUNTIFS(운전자별!$C:$C,숨김!AD$3,운전자별!$A:$A,숨김!$W14,운전자별!$F:$F,숨김!$X14)</f>
        <v>0</v>
      </c>
      <c r="AE14" s="194">
        <f>COUNTIFS(운전자별!$C:$C,숨김!AE$3,운전자별!$A:$A,숨김!$W14,운전자별!$F:$F,숨김!$X14)</f>
        <v>0</v>
      </c>
      <c r="AF14" s="194">
        <f>COUNTIFS(운전자별!$C:$C,숨김!AF$3,운전자별!$A:$A,숨김!$W14,운전자별!$F:$F,숨김!$X14)</f>
        <v>0</v>
      </c>
      <c r="AG14" s="194">
        <f>COUNTIFS(운전자별!$C:$C,숨김!AG$3,운전자별!$A:$A,숨김!$W14,운전자별!$F:$F,숨김!$X14)</f>
        <v>0</v>
      </c>
      <c r="AH14" s="194">
        <f>COUNTIFS(운전자별!$C:$C,숨김!AH$3,운전자별!$A:$A,숨김!$W14,운전자별!$F:$F,숨김!$X14)</f>
        <v>0</v>
      </c>
      <c r="AI14" s="194">
        <f>COUNTIFS(운전자별!$C:$C,숨김!AI$3,운전자별!$A:$A,숨김!$W14,운전자별!$F:$F,숨김!$X14)</f>
        <v>0</v>
      </c>
      <c r="AJ14" s="198">
        <v>0.95549037368528011</v>
      </c>
      <c r="AK14" s="193" t="s">
        <v>69</v>
      </c>
      <c r="AL14" s="193">
        <v>59</v>
      </c>
      <c r="AM14" s="193" t="s">
        <v>370</v>
      </c>
      <c r="AN14" s="199" t="s">
        <v>371</v>
      </c>
      <c r="AO14" s="200">
        <v>11</v>
      </c>
      <c r="AP14" s="200" cm="1">
        <f t="array" ref="AP14">SUM(($W$4:$W$900=W14)*($AO$4:$AO$900&lt;AO14))+1</f>
        <v>3</v>
      </c>
      <c r="AQ14" s="200" t="str">
        <f t="shared" si="1"/>
        <v>강화교통3</v>
      </c>
      <c r="AS14" s="188" t="s">
        <v>139</v>
      </c>
      <c r="AT14" s="189" t="s">
        <v>99</v>
      </c>
      <c r="AU14" s="188">
        <v>1</v>
      </c>
      <c r="AV14" s="201">
        <v>8.3959305888321914E-2</v>
      </c>
      <c r="AW14" s="201">
        <v>0.42870259249320353</v>
      </c>
      <c r="AX14" s="201">
        <v>0.26680620918295334</v>
      </c>
      <c r="AY14" s="202">
        <v>18.046333333333333</v>
      </c>
      <c r="AZ14" s="202">
        <v>5.6803902600241676</v>
      </c>
      <c r="BA14" s="202">
        <v>57.085574844540396</v>
      </c>
      <c r="BB14" s="202">
        <v>1.7366356845904709</v>
      </c>
      <c r="BD14" s="187" t="s">
        <v>152</v>
      </c>
      <c r="BE14" s="187">
        <v>7</v>
      </c>
      <c r="BF14" s="187">
        <v>60</v>
      </c>
    </row>
    <row r="15" spans="2:67" ht="16.5">
      <c r="F15" s="187" t="s">
        <v>150</v>
      </c>
      <c r="G15" s="187">
        <v>1.9087877700513656</v>
      </c>
      <c r="H15" s="187">
        <v>2.2848007983033374</v>
      </c>
      <c r="I15" s="187">
        <v>0.19699048482579773</v>
      </c>
      <c r="J15" s="187">
        <v>12</v>
      </c>
      <c r="L15" s="199" t="s">
        <v>142</v>
      </c>
      <c r="M15" s="190">
        <v>62</v>
      </c>
      <c r="N15" s="191">
        <v>135</v>
      </c>
      <c r="O15" s="192">
        <v>0.21481481481481482</v>
      </c>
      <c r="P15" s="192">
        <v>0.26666666666666666</v>
      </c>
      <c r="Q15" s="192">
        <v>0.27407407407407408</v>
      </c>
      <c r="R15" s="192">
        <v>0.18518518518518517</v>
      </c>
      <c r="S15" s="192">
        <v>4.4444444444444446E-2</v>
      </c>
      <c r="T15" s="192">
        <v>1.4814814814814815E-2</v>
      </c>
      <c r="U15" s="193" t="s">
        <v>71</v>
      </c>
      <c r="W15" s="194" t="s">
        <v>157</v>
      </c>
      <c r="X15" s="194" t="s">
        <v>182</v>
      </c>
      <c r="Y15" s="195" t="s">
        <v>182</v>
      </c>
      <c r="Z15" s="196">
        <v>9</v>
      </c>
      <c r="AA15" s="193">
        <f t="shared" si="0"/>
        <v>0</v>
      </c>
      <c r="AB15" s="197">
        <v>1.0648148148148149</v>
      </c>
      <c r="AC15" s="194">
        <f>COUNTIFS(운전자별!$C:$C,숨김!AC$3,운전자별!$A:$A,숨김!$W15,운전자별!$F:$F,숨김!$X15)</f>
        <v>0</v>
      </c>
      <c r="AD15" s="194">
        <f>COUNTIFS(운전자별!$C:$C,숨김!AD$3,운전자별!$A:$A,숨김!$W15,운전자별!$F:$F,숨김!$X15)</f>
        <v>0</v>
      </c>
      <c r="AE15" s="194">
        <f>COUNTIFS(운전자별!$C:$C,숨김!AE$3,운전자별!$A:$A,숨김!$W15,운전자별!$F:$F,숨김!$X15)</f>
        <v>0</v>
      </c>
      <c r="AF15" s="194">
        <f>COUNTIFS(운전자별!$C:$C,숨김!AF$3,운전자별!$A:$A,숨김!$W15,운전자별!$F:$F,숨김!$X15)</f>
        <v>0</v>
      </c>
      <c r="AG15" s="194">
        <f>COUNTIFS(운전자별!$C:$C,숨김!AG$3,운전자별!$A:$A,숨김!$W15,운전자별!$F:$F,숨김!$X15)</f>
        <v>0</v>
      </c>
      <c r="AH15" s="194">
        <f>COUNTIFS(운전자별!$C:$C,숨김!AH$3,운전자별!$A:$A,숨김!$W15,운전자별!$F:$F,숨김!$X15)</f>
        <v>0</v>
      </c>
      <c r="AI15" s="194">
        <f>COUNTIFS(운전자별!$C:$C,숨김!AI$3,운전자별!$A:$A,숨김!$W15,운전자별!$F:$F,숨김!$X15)</f>
        <v>0</v>
      </c>
      <c r="AJ15" s="198">
        <v>0.92267712232359256</v>
      </c>
      <c r="AK15" s="193" t="s">
        <v>71</v>
      </c>
      <c r="AL15" s="193">
        <v>40</v>
      </c>
      <c r="AM15" s="193" t="s">
        <v>372</v>
      </c>
      <c r="AN15" s="199" t="s">
        <v>373</v>
      </c>
      <c r="AO15" s="200">
        <v>12</v>
      </c>
      <c r="AP15" s="200" cm="1">
        <f t="array" ref="AP15">SUM(($W$4:$W$900=W15)*($AO$4:$AO$900&lt;AO15))+1</f>
        <v>4</v>
      </c>
      <c r="AQ15" s="200" t="str">
        <f t="shared" si="1"/>
        <v>강화교통4</v>
      </c>
      <c r="AS15" s="188" t="s">
        <v>139</v>
      </c>
      <c r="AT15" s="189" t="s">
        <v>100</v>
      </c>
      <c r="AU15" s="188">
        <v>1</v>
      </c>
      <c r="AV15" s="201">
        <v>7.2810907347990048E-2</v>
      </c>
      <c r="AW15" s="201">
        <v>0.4266474047995869</v>
      </c>
      <c r="AX15" s="201">
        <v>0.2357022066717534</v>
      </c>
      <c r="AY15" s="202">
        <v>20.463946428571425</v>
      </c>
      <c r="AZ15" s="202">
        <v>4.7314697334380797</v>
      </c>
      <c r="BA15" s="202">
        <v>71.066628803726573</v>
      </c>
      <c r="BB15" s="202">
        <v>1.7952276952405914</v>
      </c>
      <c r="BD15" s="187" t="s">
        <v>155</v>
      </c>
      <c r="BE15" s="187">
        <v>4</v>
      </c>
      <c r="BF15" s="187">
        <v>48</v>
      </c>
    </row>
    <row r="16" spans="2:67" ht="16.5">
      <c r="F16" s="187" t="s">
        <v>151</v>
      </c>
      <c r="G16" s="187">
        <v>1.8025798211869086</v>
      </c>
      <c r="H16" s="187">
        <v>2.1458088314185924</v>
      </c>
      <c r="I16" s="187">
        <v>0.19040988154726191</v>
      </c>
      <c r="J16" s="187">
        <v>13</v>
      </c>
      <c r="L16" s="199" t="s">
        <v>160</v>
      </c>
      <c r="M16" s="190">
        <v>127</v>
      </c>
      <c r="N16" s="191">
        <v>295</v>
      </c>
      <c r="O16" s="192">
        <v>0.16271186440677965</v>
      </c>
      <c r="P16" s="192">
        <v>0.28135593220338984</v>
      </c>
      <c r="Q16" s="192">
        <v>0.31864406779661014</v>
      </c>
      <c r="R16" s="192">
        <v>0.16610169491525423</v>
      </c>
      <c r="S16" s="192">
        <v>5.7627118644067797E-2</v>
      </c>
      <c r="T16" s="192">
        <v>1.3559322033898305E-2</v>
      </c>
      <c r="U16" s="193" t="s">
        <v>71</v>
      </c>
      <c r="W16" s="194" t="s">
        <v>157</v>
      </c>
      <c r="X16" s="194" t="s">
        <v>183</v>
      </c>
      <c r="Y16" s="195" t="s">
        <v>183</v>
      </c>
      <c r="Z16" s="196">
        <v>12</v>
      </c>
      <c r="AA16" s="193">
        <f t="shared" si="0"/>
        <v>0</v>
      </c>
      <c r="AB16" s="197">
        <v>0.27777777777777779</v>
      </c>
      <c r="AC16" s="194">
        <f>COUNTIFS(운전자별!$C:$C,숨김!AC$3,운전자별!$A:$A,숨김!$W16,운전자별!$F:$F,숨김!$X16)</f>
        <v>0</v>
      </c>
      <c r="AD16" s="194">
        <f>COUNTIFS(운전자별!$C:$C,숨김!AD$3,운전자별!$A:$A,숨김!$W16,운전자별!$F:$F,숨김!$X16)</f>
        <v>0</v>
      </c>
      <c r="AE16" s="194">
        <f>COUNTIFS(운전자별!$C:$C,숨김!AE$3,운전자별!$A:$A,숨김!$W16,운전자별!$F:$F,숨김!$X16)</f>
        <v>0</v>
      </c>
      <c r="AF16" s="194">
        <f>COUNTIFS(운전자별!$C:$C,숨김!AF$3,운전자별!$A:$A,숨김!$W16,운전자별!$F:$F,숨김!$X16)</f>
        <v>0</v>
      </c>
      <c r="AG16" s="194">
        <f>COUNTIFS(운전자별!$C:$C,숨김!AG$3,운전자별!$A:$A,숨김!$W16,운전자별!$F:$F,숨김!$X16)</f>
        <v>0</v>
      </c>
      <c r="AH16" s="194">
        <f>COUNTIFS(운전자별!$C:$C,숨김!AH$3,운전자별!$A:$A,숨김!$W16,운전자별!$F:$F,숨김!$X16)</f>
        <v>0</v>
      </c>
      <c r="AI16" s="194">
        <f>COUNTIFS(운전자별!$C:$C,숨김!AI$3,운전자별!$A:$A,숨김!$W16,운전자별!$F:$F,숨김!$X16)</f>
        <v>0</v>
      </c>
      <c r="AJ16" s="198">
        <v>0.90454600514480221</v>
      </c>
      <c r="AK16" s="193" t="s">
        <v>71</v>
      </c>
      <c r="AL16" s="193">
        <v>54</v>
      </c>
      <c r="AM16" s="193" t="s">
        <v>374</v>
      </c>
      <c r="AN16" s="199" t="s">
        <v>375</v>
      </c>
      <c r="AO16" s="200">
        <v>13</v>
      </c>
      <c r="AP16" s="200" cm="1">
        <f t="array" ref="AP16">SUM(($W$4:$W$900=W16)*($AO$4:$AO$900&lt;AO16))+1</f>
        <v>5</v>
      </c>
      <c r="AQ16" s="200" t="str">
        <f t="shared" si="1"/>
        <v>강화교통5</v>
      </c>
      <c r="AS16" s="188" t="s">
        <v>157</v>
      </c>
      <c r="AT16" s="189" t="s">
        <v>179</v>
      </c>
      <c r="AU16" s="188">
        <v>1</v>
      </c>
      <c r="AV16" s="201">
        <v>3.7385393452812193E-2</v>
      </c>
      <c r="AW16" s="201">
        <v>0.3997876907543193</v>
      </c>
      <c r="AX16" s="201">
        <v>0.19763366342163138</v>
      </c>
      <c r="AY16" s="202">
        <v>13.441299999999998</v>
      </c>
      <c r="AZ16" s="202">
        <v>1.8188644749736302</v>
      </c>
      <c r="BA16" s="202">
        <v>27.273811766508949</v>
      </c>
      <c r="BB16" s="202">
        <v>2.0302525168505143</v>
      </c>
      <c r="BD16" s="187" t="s">
        <v>150</v>
      </c>
      <c r="BE16" s="187">
        <v>4</v>
      </c>
      <c r="BF16" s="187">
        <v>44</v>
      </c>
    </row>
    <row r="17" spans="6:58" ht="16.5">
      <c r="F17" s="187" t="s">
        <v>152</v>
      </c>
      <c r="G17" s="187">
        <v>1.9609510860763544</v>
      </c>
      <c r="H17" s="187">
        <v>2.3316382139917229</v>
      </c>
      <c r="I17" s="187">
        <v>0.18903435712773042</v>
      </c>
      <c r="J17" s="187">
        <v>14</v>
      </c>
      <c r="L17" s="199" t="s">
        <v>146</v>
      </c>
      <c r="M17" s="190">
        <v>49</v>
      </c>
      <c r="N17" s="191">
        <v>99</v>
      </c>
      <c r="O17" s="192">
        <v>0.25252525252525254</v>
      </c>
      <c r="P17" s="192">
        <v>0.31313131313131315</v>
      </c>
      <c r="Q17" s="192">
        <v>0.31313131313131315</v>
      </c>
      <c r="R17" s="192">
        <v>0.1111111111111111</v>
      </c>
      <c r="S17" s="192">
        <v>1.0101010101010102E-2</v>
      </c>
      <c r="T17" s="192">
        <v>0</v>
      </c>
      <c r="U17" s="193" t="s">
        <v>69</v>
      </c>
      <c r="W17" s="194" t="s">
        <v>157</v>
      </c>
      <c r="X17" s="194" t="s">
        <v>334</v>
      </c>
      <c r="Y17" s="195" t="s">
        <v>334</v>
      </c>
      <c r="Z17" s="196">
        <v>1</v>
      </c>
      <c r="AA17" s="193">
        <f t="shared" si="0"/>
        <v>0</v>
      </c>
      <c r="AB17" s="197">
        <v>0</v>
      </c>
      <c r="AC17" s="194">
        <f>COUNTIFS(운전자별!$C:$C,숨김!AC$3,운전자별!$A:$A,숨김!$W17,운전자별!$F:$F,숨김!$X17)</f>
        <v>0</v>
      </c>
      <c r="AD17" s="194">
        <f>COUNTIFS(운전자별!$C:$C,숨김!AD$3,운전자별!$A:$A,숨김!$W17,운전자별!$F:$F,숨김!$X17)</f>
        <v>0</v>
      </c>
      <c r="AE17" s="194">
        <f>COUNTIFS(운전자별!$C:$C,숨김!AE$3,운전자별!$A:$A,숨김!$W17,운전자별!$F:$F,숨김!$X17)</f>
        <v>0</v>
      </c>
      <c r="AF17" s="194">
        <f>COUNTIFS(운전자별!$C:$C,숨김!AF$3,운전자별!$A:$A,숨김!$W17,운전자별!$F:$F,숨김!$X17)</f>
        <v>0</v>
      </c>
      <c r="AG17" s="194">
        <f>COUNTIFS(운전자별!$C:$C,숨김!AG$3,운전자별!$A:$A,숨김!$W17,운전자별!$F:$F,숨김!$X17)</f>
        <v>0</v>
      </c>
      <c r="AH17" s="194">
        <f>COUNTIFS(운전자별!$C:$C,숨김!AH$3,운전자별!$A:$A,숨김!$W17,운전자별!$F:$F,숨김!$X17)</f>
        <v>0</v>
      </c>
      <c r="AI17" s="194">
        <f>COUNTIFS(운전자별!$C:$C,숨김!AI$3,운전자별!$A:$A,숨김!$W17,운전자별!$F:$F,숨김!$X17)</f>
        <v>0</v>
      </c>
      <c r="AJ17" s="198">
        <v>0</v>
      </c>
      <c r="AK17" s="193" t="s">
        <v>339</v>
      </c>
      <c r="AL17" s="193">
        <v>1</v>
      </c>
      <c r="AM17" s="193" t="s">
        <v>376</v>
      </c>
      <c r="AN17" s="199" t="s">
        <v>377</v>
      </c>
      <c r="AO17" s="200">
        <v>14</v>
      </c>
      <c r="AP17" s="200" cm="1">
        <f t="array" ref="AP17">SUM(($W$4:$W$900=W17)*($AO$4:$AO$900&lt;AO17))+1</f>
        <v>6</v>
      </c>
      <c r="AQ17" s="200" t="str">
        <f t="shared" si="1"/>
        <v>강화교통6</v>
      </c>
      <c r="AS17" s="188" t="s">
        <v>157</v>
      </c>
      <c r="AT17" s="189" t="s">
        <v>180</v>
      </c>
      <c r="AU17" s="188">
        <v>1</v>
      </c>
      <c r="AV17" s="201">
        <v>6.7738017455630212E-2</v>
      </c>
      <c r="AW17" s="201">
        <v>0.34797721945572146</v>
      </c>
      <c r="AX17" s="201">
        <v>0.18942810701110424</v>
      </c>
      <c r="AY17" s="202">
        <v>17.042749999999998</v>
      </c>
      <c r="AZ17" s="202">
        <v>1.3336011128702665</v>
      </c>
      <c r="BA17" s="202">
        <v>28.141820930738945</v>
      </c>
      <c r="BB17" s="202">
        <v>3.0889005477523361</v>
      </c>
      <c r="BD17" s="187" t="s">
        <v>142</v>
      </c>
      <c r="BE17" s="187">
        <v>3</v>
      </c>
      <c r="BF17" s="187">
        <v>61</v>
      </c>
    </row>
    <row r="18" spans="6:58" ht="16.5">
      <c r="F18" s="187" t="s">
        <v>153</v>
      </c>
      <c r="G18" s="187">
        <v>1.9709564947031954</v>
      </c>
      <c r="H18" s="187">
        <v>2.340711469266922</v>
      </c>
      <c r="I18" s="187">
        <v>0.18760179413265421</v>
      </c>
      <c r="J18" s="187">
        <v>15</v>
      </c>
      <c r="L18" s="199" t="s">
        <v>165</v>
      </c>
      <c r="M18" s="190">
        <v>79</v>
      </c>
      <c r="N18" s="191">
        <v>167</v>
      </c>
      <c r="O18" s="192">
        <v>9.580838323353294E-2</v>
      </c>
      <c r="P18" s="192">
        <v>0.16167664670658682</v>
      </c>
      <c r="Q18" s="192">
        <v>0.32335329341317365</v>
      </c>
      <c r="R18" s="192">
        <v>0.31137724550898205</v>
      </c>
      <c r="S18" s="192">
        <v>0.10179640718562874</v>
      </c>
      <c r="T18" s="192">
        <v>5.9880239520958087E-3</v>
      </c>
      <c r="U18" s="193" t="s">
        <v>71</v>
      </c>
      <c r="W18" s="194" t="s">
        <v>154</v>
      </c>
      <c r="X18" s="194" t="s">
        <v>184</v>
      </c>
      <c r="Y18" s="195" t="s">
        <v>184</v>
      </c>
      <c r="Z18" s="196">
        <v>19</v>
      </c>
      <c r="AA18" s="193">
        <f t="shared" si="0"/>
        <v>0</v>
      </c>
      <c r="AB18" s="197">
        <v>0.94298245614035081</v>
      </c>
      <c r="AC18" s="194">
        <f>COUNTIFS(운전자별!$C:$C,숨김!AC$3,운전자별!$A:$A,숨김!$W18,운전자별!$F:$F,숨김!$X18)</f>
        <v>0</v>
      </c>
      <c r="AD18" s="194">
        <f>COUNTIFS(운전자별!$C:$C,숨김!AD$3,운전자별!$A:$A,숨김!$W18,운전자별!$F:$F,숨김!$X18)</f>
        <v>0</v>
      </c>
      <c r="AE18" s="194">
        <f>COUNTIFS(운전자별!$C:$C,숨김!AE$3,운전자별!$A:$A,숨김!$W18,운전자별!$F:$F,숨김!$X18)</f>
        <v>0</v>
      </c>
      <c r="AF18" s="194">
        <f>COUNTIFS(운전자별!$C:$C,숨김!AF$3,운전자별!$A:$A,숨김!$W18,운전자별!$F:$F,숨김!$X18)</f>
        <v>0</v>
      </c>
      <c r="AG18" s="194">
        <f>COUNTIFS(운전자별!$C:$C,숨김!AG$3,운전자별!$A:$A,숨김!$W18,운전자별!$F:$F,숨김!$X18)</f>
        <v>0</v>
      </c>
      <c r="AH18" s="194">
        <f>COUNTIFS(운전자별!$C:$C,숨김!AH$3,운전자별!$A:$A,숨김!$W18,운전자별!$F:$F,숨김!$X18)</f>
        <v>0</v>
      </c>
      <c r="AI18" s="194">
        <f>COUNTIFS(운전자별!$C:$C,숨김!AI$3,운전자별!$A:$A,숨김!$W18,운전자별!$F:$F,숨김!$X18)</f>
        <v>0</v>
      </c>
      <c r="AJ18" s="198">
        <v>0.9709799879143628</v>
      </c>
      <c r="AK18" s="193" t="s">
        <v>69</v>
      </c>
      <c r="AL18" s="193">
        <v>27</v>
      </c>
      <c r="AM18" s="193" t="s">
        <v>378</v>
      </c>
      <c r="AN18" s="199" t="s">
        <v>379</v>
      </c>
      <c r="AO18" s="200">
        <v>15</v>
      </c>
      <c r="AP18" s="200" cm="1">
        <f t="array" ref="AP18">SUM(($W$4:$W$900=W18)*($AO$4:$AO$900&lt;AO18))+1</f>
        <v>1</v>
      </c>
      <c r="AQ18" s="200" t="str">
        <f t="shared" si="1"/>
        <v>공영급행1</v>
      </c>
      <c r="AS18" s="188" t="s">
        <v>157</v>
      </c>
      <c r="AT18" s="189" t="s">
        <v>181</v>
      </c>
      <c r="AU18" s="188">
        <v>1</v>
      </c>
      <c r="AV18" s="201">
        <v>3.5789859337506967E-2</v>
      </c>
      <c r="AW18" s="201">
        <v>0.39484042657606505</v>
      </c>
      <c r="AX18" s="201">
        <v>0.2292739656849411</v>
      </c>
      <c r="AY18" s="202">
        <v>16.741199999999999</v>
      </c>
      <c r="AZ18" s="202">
        <v>2.2317264785181141</v>
      </c>
      <c r="BA18" s="202">
        <v>48.363112690608219</v>
      </c>
      <c r="BB18" s="202">
        <v>2.28370863003971</v>
      </c>
      <c r="BD18" s="187" t="s">
        <v>766</v>
      </c>
      <c r="BE18" s="187">
        <v>7</v>
      </c>
    </row>
    <row r="19" spans="6:58" ht="16.5">
      <c r="F19" s="187" t="s">
        <v>154</v>
      </c>
      <c r="G19" s="187">
        <v>2.3357119739712338</v>
      </c>
      <c r="H19" s="187">
        <v>2.7732028592404356</v>
      </c>
      <c r="I19" s="187">
        <v>0.18730515155315541</v>
      </c>
      <c r="J19" s="187">
        <v>16</v>
      </c>
      <c r="L19" s="199" t="s">
        <v>166</v>
      </c>
      <c r="M19" s="190">
        <v>43</v>
      </c>
      <c r="N19" s="191">
        <v>74</v>
      </c>
      <c r="O19" s="192">
        <v>0.13513513513513514</v>
      </c>
      <c r="P19" s="192">
        <v>0.17567567567567569</v>
      </c>
      <c r="Q19" s="192">
        <v>0.25675675675675674</v>
      </c>
      <c r="R19" s="192">
        <v>0.24324324324324326</v>
      </c>
      <c r="S19" s="192">
        <v>0.12162162162162163</v>
      </c>
      <c r="T19" s="192">
        <v>6.7567567567567571E-2</v>
      </c>
      <c r="U19" s="193" t="s">
        <v>71</v>
      </c>
      <c r="W19" s="194" t="s">
        <v>154</v>
      </c>
      <c r="X19" s="194" t="s">
        <v>185</v>
      </c>
      <c r="Y19" s="195" t="s">
        <v>185</v>
      </c>
      <c r="Z19" s="196">
        <v>2</v>
      </c>
      <c r="AA19" s="193">
        <f t="shared" si="0"/>
        <v>0</v>
      </c>
      <c r="AB19" s="197">
        <v>1.25</v>
      </c>
      <c r="AC19" s="194">
        <f>COUNTIFS(운전자별!$C:$C,숨김!AC$3,운전자별!$A:$A,숨김!$W19,운전자별!$F:$F,숨김!$X19)</f>
        <v>0</v>
      </c>
      <c r="AD19" s="194">
        <f>COUNTIFS(운전자별!$C:$C,숨김!AD$3,운전자별!$A:$A,숨김!$W19,운전자별!$F:$F,숨김!$X19)</f>
        <v>0</v>
      </c>
      <c r="AE19" s="194">
        <f>COUNTIFS(운전자별!$C:$C,숨김!AE$3,운전자별!$A:$A,숨김!$W19,운전자별!$F:$F,숨김!$X19)</f>
        <v>0</v>
      </c>
      <c r="AF19" s="194">
        <f>COUNTIFS(운전자별!$C:$C,숨김!AF$3,운전자별!$A:$A,숨김!$W19,운전자별!$F:$F,숨김!$X19)</f>
        <v>0</v>
      </c>
      <c r="AG19" s="194">
        <f>COUNTIFS(운전자별!$C:$C,숨김!AG$3,운전자별!$A:$A,숨김!$W19,운전자별!$F:$F,숨김!$X19)</f>
        <v>0</v>
      </c>
      <c r="AH19" s="194">
        <f>COUNTIFS(운전자별!$C:$C,숨김!AH$3,운전자별!$A:$A,숨김!$W19,운전자별!$F:$F,숨김!$X19)</f>
        <v>0</v>
      </c>
      <c r="AI19" s="194">
        <f>COUNTIFS(운전자별!$C:$C,숨김!AI$3,운전자별!$A:$A,숨김!$W19,운전자별!$F:$F,숨김!$X19)</f>
        <v>0</v>
      </c>
      <c r="AJ19" s="198">
        <v>0.98565249042782233</v>
      </c>
      <c r="AK19" s="193" t="s">
        <v>69</v>
      </c>
      <c r="AL19" s="193">
        <v>9</v>
      </c>
      <c r="AM19" s="193" t="s">
        <v>380</v>
      </c>
      <c r="AN19" s="199" t="s">
        <v>381</v>
      </c>
      <c r="AO19" s="200">
        <v>16</v>
      </c>
      <c r="AP19" s="200" cm="1">
        <f t="array" ref="AP19">SUM(($W$4:$W$900=W19)*($AO$4:$AO$900&lt;AO19))+1</f>
        <v>2</v>
      </c>
      <c r="AQ19" s="200" t="str">
        <f t="shared" si="1"/>
        <v>공영급행2</v>
      </c>
      <c r="AS19" s="188" t="s">
        <v>157</v>
      </c>
      <c r="AT19" s="189" t="s">
        <v>182</v>
      </c>
      <c r="AU19" s="188">
        <v>1</v>
      </c>
      <c r="AV19" s="201">
        <v>4.2328006140400443E-2</v>
      </c>
      <c r="AW19" s="201">
        <v>0.37653062967013973</v>
      </c>
      <c r="AX19" s="201">
        <v>0.22900255513361881</v>
      </c>
      <c r="AY19" s="202">
        <v>15.931833333333335</v>
      </c>
      <c r="AZ19" s="202">
        <v>1.5081109064760621</v>
      </c>
      <c r="BA19" s="202">
        <v>31.915489922271739</v>
      </c>
      <c r="BB19" s="202">
        <v>2.5752482808383221</v>
      </c>
      <c r="BD19" s="187" t="s">
        <v>160</v>
      </c>
      <c r="BE19" s="187">
        <v>7</v>
      </c>
      <c r="BF19" s="187">
        <v>128</v>
      </c>
    </row>
    <row r="20" spans="6:58" ht="16.5">
      <c r="F20" s="187" t="s">
        <v>155</v>
      </c>
      <c r="G20" s="187">
        <v>2.1292535923242086</v>
      </c>
      <c r="H20" s="187">
        <v>2.5185112036712396</v>
      </c>
      <c r="I20" s="187">
        <v>0.18281411512009371</v>
      </c>
      <c r="J20" s="187">
        <v>17</v>
      </c>
      <c r="L20" s="199" t="s">
        <v>164</v>
      </c>
      <c r="M20" s="190">
        <v>51</v>
      </c>
      <c r="N20" s="191">
        <v>117</v>
      </c>
      <c r="O20" s="192">
        <v>0.23076923076923078</v>
      </c>
      <c r="P20" s="192">
        <v>0.27350427350427353</v>
      </c>
      <c r="Q20" s="192">
        <v>0.29914529914529914</v>
      </c>
      <c r="R20" s="192">
        <v>0.14529914529914531</v>
      </c>
      <c r="S20" s="192">
        <v>4.2735042735042736E-2</v>
      </c>
      <c r="T20" s="192">
        <v>8.5470085470085479E-3</v>
      </c>
      <c r="U20" s="193" t="s">
        <v>69</v>
      </c>
      <c r="W20" s="194" t="s">
        <v>154</v>
      </c>
      <c r="X20" s="194" t="s">
        <v>186</v>
      </c>
      <c r="Y20" s="195" t="s">
        <v>186</v>
      </c>
      <c r="Z20" s="196">
        <v>2</v>
      </c>
      <c r="AA20" s="193">
        <f t="shared" si="0"/>
        <v>0</v>
      </c>
      <c r="AB20" s="197">
        <v>1.0416666666666667</v>
      </c>
      <c r="AC20" s="194">
        <f>COUNTIFS(운전자별!$C:$C,숨김!AC$3,운전자별!$A:$A,숨김!$W20,운전자별!$F:$F,숨김!$X20)</f>
        <v>0</v>
      </c>
      <c r="AD20" s="194">
        <f>COUNTIFS(운전자별!$C:$C,숨김!AD$3,운전자별!$A:$A,숨김!$W20,운전자별!$F:$F,숨김!$X20)</f>
        <v>0</v>
      </c>
      <c r="AE20" s="194">
        <f>COUNTIFS(운전자별!$C:$C,숨김!AE$3,운전자별!$A:$A,숨김!$W20,운전자별!$F:$F,숨김!$X20)</f>
        <v>0</v>
      </c>
      <c r="AF20" s="194">
        <f>COUNTIFS(운전자별!$C:$C,숨김!AF$3,운전자별!$A:$A,숨김!$W20,운전자별!$F:$F,숨김!$X20)</f>
        <v>0</v>
      </c>
      <c r="AG20" s="194">
        <f>COUNTIFS(운전자별!$C:$C,숨김!AG$3,운전자별!$A:$A,숨김!$W20,운전자별!$F:$F,숨김!$X20)</f>
        <v>0</v>
      </c>
      <c r="AH20" s="194">
        <f>COUNTIFS(운전자별!$C:$C,숨김!AH$3,운전자별!$A:$A,숨김!$W20,운전자별!$F:$F,숨김!$X20)</f>
        <v>0</v>
      </c>
      <c r="AI20" s="194">
        <f>COUNTIFS(운전자별!$C:$C,숨김!AI$3,운전자별!$A:$A,숨김!$W20,운전자별!$F:$F,숨김!$X20)</f>
        <v>0</v>
      </c>
      <c r="AJ20" s="198">
        <v>0.98510343832447156</v>
      </c>
      <c r="AK20" s="193" t="s">
        <v>69</v>
      </c>
      <c r="AL20" s="193">
        <v>11</v>
      </c>
      <c r="AM20" s="193" t="s">
        <v>382</v>
      </c>
      <c r="AN20" s="199" t="s">
        <v>383</v>
      </c>
      <c r="AO20" s="200">
        <v>17</v>
      </c>
      <c r="AP20" s="200" cm="1">
        <f t="array" ref="AP20">SUM(($W$4:$W$900=W20)*($AO$4:$AO$900&lt;AO20))+1</f>
        <v>3</v>
      </c>
      <c r="AQ20" s="200" t="str">
        <f t="shared" si="1"/>
        <v>공영급행3</v>
      </c>
      <c r="AS20" s="188" t="s">
        <v>157</v>
      </c>
      <c r="AT20" s="189" t="s">
        <v>183</v>
      </c>
      <c r="AU20" s="188">
        <v>1</v>
      </c>
      <c r="AV20" s="201">
        <v>6.7540032938470135E-2</v>
      </c>
      <c r="AW20" s="201">
        <v>0.33982032761402914</v>
      </c>
      <c r="AX20" s="201">
        <v>0.20153781342126417</v>
      </c>
      <c r="AY20" s="202">
        <v>16.700666666666667</v>
      </c>
      <c r="AZ20" s="202">
        <v>1.3021532732064058</v>
      </c>
      <c r="BA20" s="202">
        <v>34.5662505251155</v>
      </c>
      <c r="BB20" s="202">
        <v>2.2895305200742753</v>
      </c>
      <c r="BD20" s="187" t="s">
        <v>146</v>
      </c>
      <c r="BE20" s="187">
        <v>6</v>
      </c>
      <c r="BF20" s="187">
        <v>49</v>
      </c>
    </row>
    <row r="21" spans="6:58" ht="16.5">
      <c r="F21" s="187" t="s">
        <v>63</v>
      </c>
      <c r="G21" s="187">
        <v>2.4919791350519866</v>
      </c>
      <c r="H21" s="187">
        <v>2.9450864597885813</v>
      </c>
      <c r="I21" s="187">
        <v>0.18182629154603336</v>
      </c>
      <c r="J21" s="187">
        <v>18</v>
      </c>
      <c r="L21" s="199" t="s">
        <v>148</v>
      </c>
      <c r="M21" s="190">
        <v>70</v>
      </c>
      <c r="N21" s="191">
        <v>163</v>
      </c>
      <c r="O21" s="192">
        <v>0.20370370370370369</v>
      </c>
      <c r="P21" s="192">
        <v>0.18518518518518517</v>
      </c>
      <c r="Q21" s="192">
        <v>0.27160493827160492</v>
      </c>
      <c r="R21" s="192">
        <v>0.25925925925925924</v>
      </c>
      <c r="S21" s="192">
        <v>6.1728395061728392E-2</v>
      </c>
      <c r="T21" s="192">
        <v>1.8518518518518517E-2</v>
      </c>
      <c r="U21" s="193" t="s">
        <v>71</v>
      </c>
      <c r="W21" s="194" t="s">
        <v>154</v>
      </c>
      <c r="X21" s="194" t="s">
        <v>187</v>
      </c>
      <c r="Y21" s="195" t="s">
        <v>187</v>
      </c>
      <c r="Z21" s="196">
        <v>2</v>
      </c>
      <c r="AA21" s="193">
        <f t="shared" si="0"/>
        <v>0</v>
      </c>
      <c r="AB21" s="197">
        <v>1.25</v>
      </c>
      <c r="AC21" s="194">
        <f>COUNTIFS(운전자별!$C:$C,숨김!AC$3,운전자별!$A:$A,숨김!$W21,운전자별!$F:$F,숨김!$X21)</f>
        <v>0</v>
      </c>
      <c r="AD21" s="194">
        <f>COUNTIFS(운전자별!$C:$C,숨김!AD$3,운전자별!$A:$A,숨김!$W21,운전자별!$F:$F,숨김!$X21)</f>
        <v>0</v>
      </c>
      <c r="AE21" s="194">
        <f>COUNTIFS(운전자별!$C:$C,숨김!AE$3,운전자별!$A:$A,숨김!$W21,운전자별!$F:$F,숨김!$X21)</f>
        <v>0</v>
      </c>
      <c r="AF21" s="194">
        <f>COUNTIFS(운전자별!$C:$C,숨김!AF$3,운전자별!$A:$A,숨김!$W21,운전자별!$F:$F,숨김!$X21)</f>
        <v>0</v>
      </c>
      <c r="AG21" s="194">
        <f>COUNTIFS(운전자별!$C:$C,숨김!AG$3,운전자별!$A:$A,숨김!$W21,운전자별!$F:$F,숨김!$X21)</f>
        <v>0</v>
      </c>
      <c r="AH21" s="194">
        <f>COUNTIFS(운전자별!$C:$C,숨김!AH$3,운전자별!$A:$A,숨김!$W21,운전자별!$F:$F,숨김!$X21)</f>
        <v>0</v>
      </c>
      <c r="AI21" s="194">
        <f>COUNTIFS(운전자별!$C:$C,숨김!AI$3,운전자별!$A:$A,숨김!$W21,운전자별!$F:$F,숨김!$X21)</f>
        <v>0</v>
      </c>
      <c r="AJ21" s="198">
        <v>1.0054660082073306</v>
      </c>
      <c r="AK21" s="193" t="s">
        <v>74</v>
      </c>
      <c r="AL21" s="193">
        <v>16</v>
      </c>
      <c r="AM21" s="193" t="s">
        <v>384</v>
      </c>
      <c r="AN21" s="199" t="s">
        <v>385</v>
      </c>
      <c r="AO21" s="200">
        <v>18</v>
      </c>
      <c r="AP21" s="200" cm="1">
        <f t="array" ref="AP21">SUM(($W$4:$W$900=W21)*($AO$4:$AO$900&lt;AO21))+1</f>
        <v>4</v>
      </c>
      <c r="AQ21" s="200" t="str">
        <f t="shared" si="1"/>
        <v>공영급행4</v>
      </c>
      <c r="AS21" s="188" t="s">
        <v>157</v>
      </c>
      <c r="AT21" s="189" t="s">
        <v>100</v>
      </c>
      <c r="AU21" s="188">
        <v>1</v>
      </c>
      <c r="AV21" s="201">
        <v>4.2636604954168753E-2</v>
      </c>
      <c r="AW21" s="201">
        <v>0.38520910928165225</v>
      </c>
      <c r="AX21" s="201">
        <v>0.2132860243389979</v>
      </c>
      <c r="AY21" s="202">
        <v>15.62693939393939</v>
      </c>
      <c r="AZ21" s="202">
        <v>1.7760055058155042</v>
      </c>
      <c r="BA21" s="202">
        <v>35.271237836398321</v>
      </c>
      <c r="BB21" s="202">
        <v>2.353119973900911</v>
      </c>
      <c r="BD21" s="187" t="s">
        <v>165</v>
      </c>
      <c r="BE21" s="187">
        <v>5</v>
      </c>
      <c r="BF21" s="187">
        <v>79</v>
      </c>
    </row>
    <row r="22" spans="6:58" ht="16.5">
      <c r="F22" s="187" t="s">
        <v>156</v>
      </c>
      <c r="G22" s="187">
        <v>2.2561611729832642</v>
      </c>
      <c r="H22" s="187">
        <v>2.6604385955571974</v>
      </c>
      <c r="I22" s="187">
        <v>0.17918818363466804</v>
      </c>
      <c r="J22" s="187">
        <v>19</v>
      </c>
      <c r="L22" s="199" t="s">
        <v>145</v>
      </c>
      <c r="M22" s="190">
        <v>61</v>
      </c>
      <c r="N22" s="191">
        <v>143</v>
      </c>
      <c r="O22" s="192">
        <v>0.31468531468531469</v>
      </c>
      <c r="P22" s="192">
        <v>0.32167832167832167</v>
      </c>
      <c r="Q22" s="192">
        <v>0.19580419580419581</v>
      </c>
      <c r="R22" s="192">
        <v>0.14685314685314685</v>
      </c>
      <c r="S22" s="192">
        <v>1.3986013986013986E-2</v>
      </c>
      <c r="T22" s="192">
        <v>6.993006993006993E-3</v>
      </c>
      <c r="U22" s="193" t="s">
        <v>69</v>
      </c>
      <c r="W22" s="194" t="s">
        <v>154</v>
      </c>
      <c r="X22" s="194" t="s">
        <v>188</v>
      </c>
      <c r="Y22" s="195" t="s">
        <v>188</v>
      </c>
      <c r="Z22" s="196">
        <v>2</v>
      </c>
      <c r="AA22" s="193">
        <f t="shared" si="0"/>
        <v>0</v>
      </c>
      <c r="AB22" s="197">
        <v>1.4583333333333335</v>
      </c>
      <c r="AC22" s="194">
        <f>COUNTIFS(운전자별!$C:$C,숨김!AC$3,운전자별!$A:$A,숨김!$W22,운전자별!$F:$F,숨김!$X22)</f>
        <v>0</v>
      </c>
      <c r="AD22" s="194">
        <f>COUNTIFS(운전자별!$C:$C,숨김!AD$3,운전자별!$A:$A,숨김!$W22,운전자별!$F:$F,숨김!$X22)</f>
        <v>0</v>
      </c>
      <c r="AE22" s="194">
        <f>COUNTIFS(운전자별!$C:$C,숨김!AE$3,운전자별!$A:$A,숨김!$W22,운전자별!$F:$F,숨김!$X22)</f>
        <v>0</v>
      </c>
      <c r="AF22" s="194">
        <f>COUNTIFS(운전자별!$C:$C,숨김!AF$3,운전자별!$A:$A,숨김!$W22,운전자별!$F:$F,숨김!$X22)</f>
        <v>0</v>
      </c>
      <c r="AG22" s="194">
        <f>COUNTIFS(운전자별!$C:$C,숨김!AG$3,운전자별!$A:$A,숨김!$W22,운전자별!$F:$F,숨김!$X22)</f>
        <v>0</v>
      </c>
      <c r="AH22" s="194">
        <f>COUNTIFS(운전자별!$C:$C,숨김!AH$3,운전자별!$A:$A,숨김!$W22,운전자별!$F:$F,숨김!$X22)</f>
        <v>0</v>
      </c>
      <c r="AI22" s="194">
        <f>COUNTIFS(운전자별!$C:$C,숨김!AI$3,운전자별!$A:$A,숨김!$W22,운전자별!$F:$F,숨김!$X22)</f>
        <v>0</v>
      </c>
      <c r="AJ22" s="198">
        <v>1.0701478845091605</v>
      </c>
      <c r="AK22" s="193" t="s">
        <v>74</v>
      </c>
      <c r="AL22" s="193">
        <v>2</v>
      </c>
      <c r="AM22" s="193" t="s">
        <v>386</v>
      </c>
      <c r="AN22" s="199" t="s">
        <v>387</v>
      </c>
      <c r="AO22" s="200">
        <v>19</v>
      </c>
      <c r="AP22" s="200" cm="1">
        <f t="array" ref="AP22">SUM(($W$4:$W$900=W22)*($AO$4:$AO$900&lt;AO22))+1</f>
        <v>5</v>
      </c>
      <c r="AQ22" s="200" t="str">
        <f t="shared" si="1"/>
        <v>공영급행5</v>
      </c>
      <c r="AS22" s="188" t="s">
        <v>154</v>
      </c>
      <c r="AT22" s="189" t="s">
        <v>184</v>
      </c>
      <c r="AU22" s="188">
        <v>1</v>
      </c>
      <c r="AV22" s="201">
        <v>4.0843416960892498E-2</v>
      </c>
      <c r="AW22" s="201">
        <v>0.43218678783712827</v>
      </c>
      <c r="AX22" s="201">
        <v>0.17991956290150304</v>
      </c>
      <c r="AY22" s="202">
        <v>11.812055555555553</v>
      </c>
      <c r="AZ22" s="202">
        <v>0.87842463116664582</v>
      </c>
      <c r="BA22" s="202">
        <v>16.530831654644032</v>
      </c>
      <c r="BB22" s="202">
        <v>1.8852869278350517</v>
      </c>
      <c r="BD22" s="187" t="s">
        <v>767</v>
      </c>
      <c r="BE22" s="187">
        <v>5</v>
      </c>
    </row>
    <row r="23" spans="6:58" ht="16.5">
      <c r="F23" s="187" t="s">
        <v>157</v>
      </c>
      <c r="G23" s="187">
        <v>2.3444257506536914</v>
      </c>
      <c r="H23" s="187">
        <v>2.7582705378319923</v>
      </c>
      <c r="I23" s="187">
        <v>0.17652288073653399</v>
      </c>
      <c r="J23" s="187">
        <v>20</v>
      </c>
      <c r="L23" s="199" t="s">
        <v>158</v>
      </c>
      <c r="M23" s="190">
        <v>33</v>
      </c>
      <c r="N23" s="191">
        <v>76</v>
      </c>
      <c r="O23" s="192">
        <v>0.17105263157894737</v>
      </c>
      <c r="P23" s="192">
        <v>0.21052631578947367</v>
      </c>
      <c r="Q23" s="192">
        <v>0.39473684210526316</v>
      </c>
      <c r="R23" s="192">
        <v>0.18421052631578946</v>
      </c>
      <c r="S23" s="192">
        <v>3.9473684210526314E-2</v>
      </c>
      <c r="T23" s="192">
        <v>0</v>
      </c>
      <c r="U23" s="193" t="s">
        <v>71</v>
      </c>
      <c r="W23" s="194" t="s">
        <v>154</v>
      </c>
      <c r="X23" s="194" t="s">
        <v>189</v>
      </c>
      <c r="Y23" s="195" t="s">
        <v>189</v>
      </c>
      <c r="Z23" s="196">
        <v>4</v>
      </c>
      <c r="AA23" s="193">
        <f t="shared" si="0"/>
        <v>0</v>
      </c>
      <c r="AB23" s="197">
        <v>0.9375</v>
      </c>
      <c r="AC23" s="194">
        <f>COUNTIFS(운전자별!$C:$C,숨김!AC$3,운전자별!$A:$A,숨김!$W23,운전자별!$F:$F,숨김!$X23)</f>
        <v>0</v>
      </c>
      <c r="AD23" s="194">
        <f>COUNTIFS(운전자별!$C:$C,숨김!AD$3,운전자별!$A:$A,숨김!$W23,운전자별!$F:$F,숨김!$X23)</f>
        <v>0</v>
      </c>
      <c r="AE23" s="194">
        <f>COUNTIFS(운전자별!$C:$C,숨김!AE$3,운전자별!$A:$A,숨김!$W23,운전자별!$F:$F,숨김!$X23)</f>
        <v>0</v>
      </c>
      <c r="AF23" s="194">
        <f>COUNTIFS(운전자별!$C:$C,숨김!AF$3,운전자별!$A:$A,숨김!$W23,운전자별!$F:$F,숨김!$X23)</f>
        <v>0</v>
      </c>
      <c r="AG23" s="194">
        <f>COUNTIFS(운전자별!$C:$C,숨김!AG$3,운전자별!$A:$A,숨김!$W23,운전자별!$F:$F,숨김!$X23)</f>
        <v>0</v>
      </c>
      <c r="AH23" s="194">
        <f>COUNTIFS(운전자별!$C:$C,숨김!AH$3,운전자별!$A:$A,숨김!$W23,운전자별!$F:$F,숨김!$X23)</f>
        <v>0</v>
      </c>
      <c r="AI23" s="194">
        <f>COUNTIFS(운전자별!$C:$C,숨김!AI$3,운전자별!$A:$A,숨김!$W23,운전자별!$F:$F,숨김!$X23)</f>
        <v>0</v>
      </c>
      <c r="AJ23" s="198">
        <v>0.94437465683857602</v>
      </c>
      <c r="AK23" s="193" t="s">
        <v>71</v>
      </c>
      <c r="AL23" s="193">
        <v>8</v>
      </c>
      <c r="AM23" s="193" t="s">
        <v>388</v>
      </c>
      <c r="AN23" s="199" t="s">
        <v>389</v>
      </c>
      <c r="AO23" s="200">
        <v>20</v>
      </c>
      <c r="AP23" s="200" cm="1">
        <f t="array" ref="AP23">SUM(($W$4:$W$900=W23)*($AO$4:$AO$900&lt;AO23))+1</f>
        <v>6</v>
      </c>
      <c r="AQ23" s="200" t="str">
        <f t="shared" si="1"/>
        <v>공영급행6</v>
      </c>
      <c r="AS23" s="188" t="s">
        <v>154</v>
      </c>
      <c r="AT23" s="189" t="s">
        <v>185</v>
      </c>
      <c r="AU23" s="188">
        <v>1</v>
      </c>
      <c r="AV23" s="201">
        <v>3.4165406253505635E-3</v>
      </c>
      <c r="AW23" s="201">
        <v>0.49279550333650485</v>
      </c>
      <c r="AX23" s="201">
        <v>0.46334201979707923</v>
      </c>
      <c r="AY23" s="202">
        <v>6.4459999999999997</v>
      </c>
      <c r="AZ23" s="202">
        <v>0.24462156324690518</v>
      </c>
      <c r="BA23" s="202">
        <v>5.4680114137543505</v>
      </c>
      <c r="BB23" s="202">
        <v>3.6755230981925733</v>
      </c>
      <c r="BD23" s="187" t="s">
        <v>166</v>
      </c>
      <c r="BE23" s="187">
        <v>4</v>
      </c>
      <c r="BF23" s="187">
        <v>43</v>
      </c>
    </row>
    <row r="24" spans="6:58" ht="16.5">
      <c r="F24" s="187" t="s">
        <v>158</v>
      </c>
      <c r="G24" s="187">
        <v>1.732404614095995</v>
      </c>
      <c r="H24" s="187">
        <v>2.0255161716654291</v>
      </c>
      <c r="I24" s="187">
        <v>0.16919347546438268</v>
      </c>
      <c r="J24" s="187">
        <v>21</v>
      </c>
      <c r="L24" s="199" t="s">
        <v>151</v>
      </c>
      <c r="M24" s="190">
        <v>47</v>
      </c>
      <c r="N24" s="191">
        <v>106</v>
      </c>
      <c r="O24" s="192">
        <v>0.32075471698113206</v>
      </c>
      <c r="P24" s="192">
        <v>0.22641509433962265</v>
      </c>
      <c r="Q24" s="192">
        <v>0.26415094339622641</v>
      </c>
      <c r="R24" s="192">
        <v>0.15094339622641509</v>
      </c>
      <c r="S24" s="192">
        <v>3.7735849056603772E-2</v>
      </c>
      <c r="T24" s="192">
        <v>0</v>
      </c>
      <c r="U24" s="193" t="s">
        <v>69</v>
      </c>
      <c r="W24" s="194" t="s">
        <v>154</v>
      </c>
      <c r="X24" s="194" t="s">
        <v>190</v>
      </c>
      <c r="Y24" s="195" t="s">
        <v>190</v>
      </c>
      <c r="Z24" s="196">
        <v>4</v>
      </c>
      <c r="AA24" s="193">
        <f t="shared" si="0"/>
        <v>0</v>
      </c>
      <c r="AB24" s="197">
        <v>0.83333333333333337</v>
      </c>
      <c r="AC24" s="194">
        <f>COUNTIFS(운전자별!$C:$C,숨김!AC$3,운전자별!$A:$A,숨김!$W24,운전자별!$F:$F,숨김!$X24)</f>
        <v>0</v>
      </c>
      <c r="AD24" s="194">
        <f>COUNTIFS(운전자별!$C:$C,숨김!AD$3,운전자별!$A:$A,숨김!$W24,운전자별!$F:$F,숨김!$X24)</f>
        <v>0</v>
      </c>
      <c r="AE24" s="194">
        <f>COUNTIFS(운전자별!$C:$C,숨김!AE$3,운전자별!$A:$A,숨김!$W24,운전자별!$F:$F,숨김!$X24)</f>
        <v>0</v>
      </c>
      <c r="AF24" s="194">
        <f>COUNTIFS(운전자별!$C:$C,숨김!AF$3,운전자별!$A:$A,숨김!$W24,운전자별!$F:$F,숨김!$X24)</f>
        <v>0</v>
      </c>
      <c r="AG24" s="194">
        <f>COUNTIFS(운전자별!$C:$C,숨김!AG$3,운전자별!$A:$A,숨김!$W24,운전자별!$F:$F,숨김!$X24)</f>
        <v>0</v>
      </c>
      <c r="AH24" s="194">
        <f>COUNTIFS(운전자별!$C:$C,숨김!AH$3,운전자별!$A:$A,숨김!$W24,운전자별!$F:$F,숨김!$X24)</f>
        <v>0</v>
      </c>
      <c r="AI24" s="194">
        <f>COUNTIFS(운전자별!$C:$C,숨김!AI$3,운전자별!$A:$A,숨김!$W24,운전자별!$F:$F,숨김!$X24)</f>
        <v>0</v>
      </c>
      <c r="AJ24" s="198">
        <v>0.94051660326542197</v>
      </c>
      <c r="AK24" s="193" t="s">
        <v>71</v>
      </c>
      <c r="AL24" s="193">
        <v>12</v>
      </c>
      <c r="AM24" s="193" t="s">
        <v>390</v>
      </c>
      <c r="AN24" s="199" t="s">
        <v>391</v>
      </c>
      <c r="AO24" s="200">
        <v>21</v>
      </c>
      <c r="AP24" s="200" cm="1">
        <f t="array" ref="AP24">SUM(($W$4:$W$900=W24)*($AO$4:$AO$900&lt;AO24))+1</f>
        <v>7</v>
      </c>
      <c r="AQ24" s="200" t="str">
        <f t="shared" si="1"/>
        <v>공영급행7</v>
      </c>
      <c r="AS24" s="188" t="s">
        <v>154</v>
      </c>
      <c r="AT24" s="189" t="s">
        <v>186</v>
      </c>
      <c r="AU24" s="188">
        <v>1</v>
      </c>
      <c r="AV24" s="201">
        <v>7.2411916528357431E-3</v>
      </c>
      <c r="AW24" s="201">
        <v>0.51666990494564335</v>
      </c>
      <c r="AX24" s="201">
        <v>0.42168102618342951</v>
      </c>
      <c r="AY24" s="202">
        <v>7.9909999999999997</v>
      </c>
      <c r="AZ24" s="202">
        <v>0.63891064573246892</v>
      </c>
      <c r="BA24" s="202">
        <v>6.3019822783611712</v>
      </c>
      <c r="BB24" s="202">
        <v>3.698907416697371</v>
      </c>
      <c r="BD24" s="187" t="s">
        <v>164</v>
      </c>
      <c r="BE24" s="187">
        <v>6</v>
      </c>
      <c r="BF24" s="187">
        <v>51</v>
      </c>
    </row>
    <row r="25" spans="6:58" ht="16.5">
      <c r="F25" s="187" t="s">
        <v>159</v>
      </c>
      <c r="G25" s="187">
        <v>2.0674464768237248</v>
      </c>
      <c r="H25" s="187">
        <v>2.4142240701368185</v>
      </c>
      <c r="I25" s="187">
        <v>0.16773231965156254</v>
      </c>
      <c r="J25" s="187">
        <v>22</v>
      </c>
      <c r="L25" s="199" t="s">
        <v>144</v>
      </c>
      <c r="M25" s="190">
        <v>52</v>
      </c>
      <c r="N25" s="191">
        <v>114</v>
      </c>
      <c r="O25" s="192">
        <v>0.35087719298245612</v>
      </c>
      <c r="P25" s="192">
        <v>0.30701754385964913</v>
      </c>
      <c r="Q25" s="192">
        <v>0.23684210526315788</v>
      </c>
      <c r="R25" s="192">
        <v>7.0175438596491224E-2</v>
      </c>
      <c r="S25" s="192">
        <v>2.6315789473684209E-2</v>
      </c>
      <c r="T25" s="192">
        <v>8.771929824561403E-3</v>
      </c>
      <c r="U25" s="193" t="s">
        <v>69</v>
      </c>
      <c r="W25" s="194" t="s">
        <v>154</v>
      </c>
      <c r="X25" s="194" t="s">
        <v>191</v>
      </c>
      <c r="Y25" s="195" t="s">
        <v>191</v>
      </c>
      <c r="Z25" s="196">
        <v>2</v>
      </c>
      <c r="AA25" s="193">
        <f t="shared" si="0"/>
        <v>0</v>
      </c>
      <c r="AB25" s="197">
        <v>1.25</v>
      </c>
      <c r="AC25" s="194">
        <f>COUNTIFS(운전자별!$C:$C,숨김!AC$3,운전자별!$A:$A,숨김!$W25,운전자별!$F:$F,숨김!$X25)</f>
        <v>0</v>
      </c>
      <c r="AD25" s="194">
        <f>COUNTIFS(운전자별!$C:$C,숨김!AD$3,운전자별!$A:$A,숨김!$W25,운전자별!$F:$F,숨김!$X25)</f>
        <v>0</v>
      </c>
      <c r="AE25" s="194">
        <f>COUNTIFS(운전자별!$C:$C,숨김!AE$3,운전자별!$A:$A,숨김!$W25,운전자별!$F:$F,숨김!$X25)</f>
        <v>0</v>
      </c>
      <c r="AF25" s="194">
        <f>COUNTIFS(운전자별!$C:$C,숨김!AF$3,운전자별!$A:$A,숨김!$W25,운전자별!$F:$F,숨김!$X25)</f>
        <v>0</v>
      </c>
      <c r="AG25" s="194">
        <f>COUNTIFS(운전자별!$C:$C,숨김!AG$3,운전자별!$A:$A,숨김!$W25,운전자별!$F:$F,숨김!$X25)</f>
        <v>0</v>
      </c>
      <c r="AH25" s="194">
        <f>COUNTIFS(운전자별!$C:$C,숨김!AH$3,운전자별!$A:$A,숨김!$W25,운전자별!$F:$F,숨김!$X25)</f>
        <v>0</v>
      </c>
      <c r="AI25" s="194">
        <f>COUNTIFS(운전자별!$C:$C,숨김!AI$3,운전자별!$A:$A,숨김!$W25,운전자별!$F:$F,숨김!$X25)</f>
        <v>0</v>
      </c>
      <c r="AJ25" s="198">
        <v>0.96799991764165405</v>
      </c>
      <c r="AK25" s="193" t="s">
        <v>69</v>
      </c>
      <c r="AL25" s="193">
        <v>33</v>
      </c>
      <c r="AM25" s="193" t="s">
        <v>392</v>
      </c>
      <c r="AN25" s="199" t="s">
        <v>393</v>
      </c>
      <c r="AO25" s="200">
        <v>22</v>
      </c>
      <c r="AP25" s="200" cm="1">
        <f t="array" ref="AP25">SUM(($W$4:$W$900=W25)*($AO$4:$AO$900&lt;AO25))+1</f>
        <v>8</v>
      </c>
      <c r="AQ25" s="200" t="str">
        <f t="shared" si="1"/>
        <v>공영급행8</v>
      </c>
      <c r="AS25" s="188" t="s">
        <v>154</v>
      </c>
      <c r="AT25" s="189" t="s">
        <v>187</v>
      </c>
      <c r="AU25" s="188">
        <v>1</v>
      </c>
      <c r="AV25" s="201">
        <v>5.8218916974487698E-3</v>
      </c>
      <c r="AW25" s="201">
        <v>0.51719153502251503</v>
      </c>
      <c r="AX25" s="201">
        <v>0.46024585329230372</v>
      </c>
      <c r="AY25" s="202">
        <v>9.1635000000000009</v>
      </c>
      <c r="AZ25" s="202">
        <v>0.98671097656758777</v>
      </c>
      <c r="BA25" s="202">
        <v>16.072425462756485</v>
      </c>
      <c r="BB25" s="202">
        <v>3.5347369644829389</v>
      </c>
      <c r="BD25" s="187" t="s">
        <v>148</v>
      </c>
      <c r="BE25" s="187">
        <v>7</v>
      </c>
      <c r="BF25" s="187">
        <v>72</v>
      </c>
    </row>
    <row r="26" spans="6:58" ht="16.5">
      <c r="F26" s="187" t="s">
        <v>160</v>
      </c>
      <c r="G26" s="187">
        <v>1.932779127135916</v>
      </c>
      <c r="H26" s="187">
        <v>2.2505727469541315</v>
      </c>
      <c r="I26" s="187">
        <v>0.1644231435224246</v>
      </c>
      <c r="J26" s="187">
        <v>23</v>
      </c>
      <c r="L26" s="199" t="s">
        <v>153</v>
      </c>
      <c r="M26" s="190">
        <v>59</v>
      </c>
      <c r="N26" s="191">
        <v>146</v>
      </c>
      <c r="O26" s="192">
        <v>0.30136986301369861</v>
      </c>
      <c r="P26" s="192">
        <v>0.27397260273972601</v>
      </c>
      <c r="Q26" s="192">
        <v>0.28082191780821919</v>
      </c>
      <c r="R26" s="192">
        <v>0.11643835616438356</v>
      </c>
      <c r="S26" s="192">
        <v>2.7397260273972601E-2</v>
      </c>
      <c r="T26" s="192">
        <v>0</v>
      </c>
      <c r="U26" s="193" t="s">
        <v>69</v>
      </c>
      <c r="W26" s="194" t="s">
        <v>154</v>
      </c>
      <c r="X26" s="194" t="s">
        <v>192</v>
      </c>
      <c r="Y26" s="195" t="s">
        <v>192</v>
      </c>
      <c r="Z26" s="196">
        <v>1</v>
      </c>
      <c r="AA26" s="193">
        <f t="shared" si="0"/>
        <v>0</v>
      </c>
      <c r="AB26" s="197">
        <v>1.25</v>
      </c>
      <c r="AC26" s="194">
        <f>COUNTIFS(운전자별!$C:$C,숨김!AC$3,운전자별!$A:$A,숨김!$W26,운전자별!$F:$F,숨김!$X26)</f>
        <v>0</v>
      </c>
      <c r="AD26" s="194">
        <f>COUNTIFS(운전자별!$C:$C,숨김!AD$3,운전자별!$A:$A,숨김!$W26,운전자별!$F:$F,숨김!$X26)</f>
        <v>0</v>
      </c>
      <c r="AE26" s="194">
        <f>COUNTIFS(운전자별!$C:$C,숨김!AE$3,운전자별!$A:$A,숨김!$W26,운전자별!$F:$F,숨김!$X26)</f>
        <v>0</v>
      </c>
      <c r="AF26" s="194">
        <f>COUNTIFS(운전자별!$C:$C,숨김!AF$3,운전자별!$A:$A,숨김!$W26,운전자별!$F:$F,숨김!$X26)</f>
        <v>0</v>
      </c>
      <c r="AG26" s="194">
        <f>COUNTIFS(운전자별!$C:$C,숨김!AG$3,운전자별!$A:$A,숨김!$W26,운전자별!$F:$F,숨김!$X26)</f>
        <v>0</v>
      </c>
      <c r="AH26" s="194">
        <f>COUNTIFS(운전자별!$C:$C,숨김!AH$3,운전자별!$A:$A,숨김!$W26,운전자별!$F:$F,숨김!$X26)</f>
        <v>0</v>
      </c>
      <c r="AI26" s="194">
        <f>COUNTIFS(운전자별!$C:$C,숨김!AI$3,운전자별!$A:$A,숨김!$W26,운전자별!$F:$F,숨김!$X26)</f>
        <v>0</v>
      </c>
      <c r="AJ26" s="198">
        <v>0.96344827586206905</v>
      </c>
      <c r="AK26" s="193" t="s">
        <v>69</v>
      </c>
      <c r="AL26" s="193">
        <v>42</v>
      </c>
      <c r="AM26" s="193" t="s">
        <v>394</v>
      </c>
      <c r="AN26" s="199" t="s">
        <v>395</v>
      </c>
      <c r="AO26" s="200">
        <v>23</v>
      </c>
      <c r="AP26" s="200" cm="1">
        <f t="array" ref="AP26">SUM(($W$4:$W$900=W26)*($AO$4:$AO$900&lt;AO26))+1</f>
        <v>9</v>
      </c>
      <c r="AQ26" s="200" t="str">
        <f t="shared" si="1"/>
        <v>공영급행9</v>
      </c>
      <c r="AS26" s="188" t="s">
        <v>154</v>
      </c>
      <c r="AT26" s="189" t="s">
        <v>188</v>
      </c>
      <c r="AU26" s="188">
        <v>1</v>
      </c>
      <c r="AV26" s="201">
        <v>3.0672054149782457E-3</v>
      </c>
      <c r="AW26" s="201">
        <v>0.4960760758038128</v>
      </c>
      <c r="AX26" s="201">
        <v>0.44274915188555075</v>
      </c>
      <c r="AY26" s="202">
        <v>8.5685000000000002</v>
      </c>
      <c r="AZ26" s="202">
        <v>1.0040747504963894</v>
      </c>
      <c r="BA26" s="202">
        <v>9.3713643379663019</v>
      </c>
      <c r="BB26" s="202">
        <v>3.7336865928163032</v>
      </c>
      <c r="BD26" s="187" t="s">
        <v>145</v>
      </c>
      <c r="BE26" s="187">
        <v>2</v>
      </c>
      <c r="BF26" s="187">
        <v>61</v>
      </c>
    </row>
    <row r="27" spans="6:58" ht="16.5">
      <c r="F27" s="187" t="s">
        <v>161</v>
      </c>
      <c r="G27" s="187">
        <v>1.8703212966418323</v>
      </c>
      <c r="H27" s="187">
        <v>2.1749039625540454</v>
      </c>
      <c r="I27" s="187">
        <v>0.16285045059321734</v>
      </c>
      <c r="J27" s="187">
        <v>24</v>
      </c>
      <c r="L27" s="199" t="s">
        <v>156</v>
      </c>
      <c r="M27" s="190">
        <v>34</v>
      </c>
      <c r="N27" s="191">
        <v>87</v>
      </c>
      <c r="O27" s="192">
        <v>0.23255813953488372</v>
      </c>
      <c r="P27" s="192">
        <v>0.26744186046511625</v>
      </c>
      <c r="Q27" s="192">
        <v>0.18604651162790697</v>
      </c>
      <c r="R27" s="192">
        <v>0.20930232558139536</v>
      </c>
      <c r="S27" s="192">
        <v>5.8139534883720929E-2</v>
      </c>
      <c r="T27" s="192">
        <v>4.6511627906976744E-2</v>
      </c>
      <c r="U27" s="193" t="s">
        <v>71</v>
      </c>
      <c r="W27" s="194" t="s">
        <v>154</v>
      </c>
      <c r="X27" s="194" t="s">
        <v>193</v>
      </c>
      <c r="Y27" s="195" t="s">
        <v>193</v>
      </c>
      <c r="Z27" s="196">
        <v>2</v>
      </c>
      <c r="AA27" s="193">
        <f t="shared" si="0"/>
        <v>0</v>
      </c>
      <c r="AB27" s="197">
        <v>0.83333333333333337</v>
      </c>
      <c r="AC27" s="194">
        <f>COUNTIFS(운전자별!$C:$C,숨김!AC$3,운전자별!$A:$A,숨김!$W27,운전자별!$F:$F,숨김!$X27)</f>
        <v>0</v>
      </c>
      <c r="AD27" s="194">
        <f>COUNTIFS(운전자별!$C:$C,숨김!AD$3,운전자별!$A:$A,숨김!$W27,운전자별!$F:$F,숨김!$X27)</f>
        <v>0</v>
      </c>
      <c r="AE27" s="194">
        <f>COUNTIFS(운전자별!$C:$C,숨김!AE$3,운전자별!$A:$A,숨김!$W27,운전자별!$F:$F,숨김!$X27)</f>
        <v>0</v>
      </c>
      <c r="AF27" s="194">
        <f>COUNTIFS(운전자별!$C:$C,숨김!AF$3,운전자별!$A:$A,숨김!$W27,운전자별!$F:$F,숨김!$X27)</f>
        <v>0</v>
      </c>
      <c r="AG27" s="194">
        <f>COUNTIFS(운전자별!$C:$C,숨김!AG$3,운전자별!$A:$A,숨김!$W27,운전자별!$F:$F,숨김!$X27)</f>
        <v>0</v>
      </c>
      <c r="AH27" s="194">
        <f>COUNTIFS(운전자별!$C:$C,숨김!AH$3,운전자별!$A:$A,숨김!$W27,운전자별!$F:$F,숨김!$X27)</f>
        <v>0</v>
      </c>
      <c r="AI27" s="194">
        <f>COUNTIFS(운전자별!$C:$C,숨김!AI$3,운전자별!$A:$A,숨김!$W27,운전자별!$F:$F,숨김!$X27)</f>
        <v>0</v>
      </c>
      <c r="AJ27" s="198">
        <v>0.89668040324795217</v>
      </c>
      <c r="AK27" s="193" t="s">
        <v>72</v>
      </c>
      <c r="AL27" s="193">
        <v>5</v>
      </c>
      <c r="AM27" s="193" t="s">
        <v>396</v>
      </c>
      <c r="AN27" s="199" t="s">
        <v>397</v>
      </c>
      <c r="AO27" s="200">
        <v>24</v>
      </c>
      <c r="AP27" s="200" cm="1">
        <f t="array" ref="AP27">SUM(($W$4:$W$900=W27)*($AO$4:$AO$900&lt;AO27))+1</f>
        <v>10</v>
      </c>
      <c r="AQ27" s="200" t="str">
        <f t="shared" si="1"/>
        <v>공영급행10</v>
      </c>
      <c r="AS27" s="188" t="s">
        <v>154</v>
      </c>
      <c r="AT27" s="189" t="s">
        <v>189</v>
      </c>
      <c r="AU27" s="188">
        <v>1</v>
      </c>
      <c r="AV27" s="201">
        <v>1.767668324983529E-2</v>
      </c>
      <c r="AW27" s="201">
        <v>0.53867420766205876</v>
      </c>
      <c r="AX27" s="201">
        <v>0.48995583794643288</v>
      </c>
      <c r="AY27" s="202">
        <v>9.4116666666666671</v>
      </c>
      <c r="AZ27" s="202">
        <v>1.3340381726264261</v>
      </c>
      <c r="BA27" s="202">
        <v>9.2978418092144857</v>
      </c>
      <c r="BB27" s="202">
        <v>3.6423375505350073</v>
      </c>
      <c r="BD27" s="187" t="s">
        <v>158</v>
      </c>
      <c r="BE27" s="187">
        <v>3</v>
      </c>
      <c r="BF27" s="187">
        <v>35</v>
      </c>
    </row>
    <row r="28" spans="6:58" ht="16.5">
      <c r="F28" s="187" t="s">
        <v>162</v>
      </c>
      <c r="G28" s="187">
        <v>1.9840105286931891</v>
      </c>
      <c r="H28" s="187">
        <v>2.2911852207870815</v>
      </c>
      <c r="I28" s="187">
        <v>0.15482513205019122</v>
      </c>
      <c r="J28" s="187">
        <v>25</v>
      </c>
      <c r="L28" s="199" t="s">
        <v>167</v>
      </c>
      <c r="M28" s="190">
        <v>45</v>
      </c>
      <c r="N28" s="191">
        <v>104</v>
      </c>
      <c r="O28" s="192">
        <v>0</v>
      </c>
      <c r="P28" s="192">
        <v>3.8461538461538464E-2</v>
      </c>
      <c r="Q28" s="192">
        <v>0.25</v>
      </c>
      <c r="R28" s="192">
        <v>0.44230769230769229</v>
      </c>
      <c r="S28" s="192">
        <v>0.26923076923076922</v>
      </c>
      <c r="T28" s="192">
        <v>0</v>
      </c>
      <c r="U28" s="193" t="s">
        <v>72</v>
      </c>
      <c r="W28" s="194" t="s">
        <v>154</v>
      </c>
      <c r="X28" s="194" t="s">
        <v>194</v>
      </c>
      <c r="Y28" s="195" t="s">
        <v>194</v>
      </c>
      <c r="Z28" s="196">
        <v>2</v>
      </c>
      <c r="AA28" s="193">
        <f t="shared" si="0"/>
        <v>0</v>
      </c>
      <c r="AB28" s="197">
        <v>1.25</v>
      </c>
      <c r="AC28" s="194">
        <f>COUNTIFS(운전자별!$C:$C,숨김!AC$3,운전자별!$A:$A,숨김!$W28,운전자별!$F:$F,숨김!$X28)</f>
        <v>0</v>
      </c>
      <c r="AD28" s="194">
        <f>COUNTIFS(운전자별!$C:$C,숨김!AD$3,운전자별!$A:$A,숨김!$W28,운전자별!$F:$F,숨김!$X28)</f>
        <v>0</v>
      </c>
      <c r="AE28" s="194">
        <f>COUNTIFS(운전자별!$C:$C,숨김!AE$3,운전자별!$A:$A,숨김!$W28,운전자별!$F:$F,숨김!$X28)</f>
        <v>0</v>
      </c>
      <c r="AF28" s="194">
        <f>COUNTIFS(운전자별!$C:$C,숨김!AF$3,운전자별!$A:$A,숨김!$W28,운전자별!$F:$F,숨김!$X28)</f>
        <v>0</v>
      </c>
      <c r="AG28" s="194">
        <f>COUNTIFS(운전자별!$C:$C,숨김!AG$3,운전자별!$A:$A,숨김!$W28,운전자별!$F:$F,숨김!$X28)</f>
        <v>0</v>
      </c>
      <c r="AH28" s="194">
        <f>COUNTIFS(운전자별!$C:$C,숨김!AH$3,운전자별!$A:$A,숨김!$W28,운전자별!$F:$F,숨김!$X28)</f>
        <v>0</v>
      </c>
      <c r="AI28" s="194">
        <f>COUNTIFS(운전자별!$C:$C,숨김!AI$3,운전자별!$A:$A,숨김!$W28,운전자별!$F:$F,숨김!$X28)</f>
        <v>0</v>
      </c>
      <c r="AJ28" s="198">
        <v>0.95877039324512237</v>
      </c>
      <c r="AK28" s="193" t="s">
        <v>69</v>
      </c>
      <c r="AL28" s="193">
        <v>52</v>
      </c>
      <c r="AM28" s="193" t="s">
        <v>398</v>
      </c>
      <c r="AN28" s="199" t="s">
        <v>399</v>
      </c>
      <c r="AO28" s="200">
        <v>25</v>
      </c>
      <c r="AP28" s="200" cm="1">
        <f t="array" ref="AP28">SUM(($W$4:$W$900=W28)*($AO$4:$AO$900&lt;AO28))+1</f>
        <v>11</v>
      </c>
      <c r="AQ28" s="200" t="str">
        <f t="shared" si="1"/>
        <v>공영급행11</v>
      </c>
      <c r="AS28" s="188" t="s">
        <v>154</v>
      </c>
      <c r="AT28" s="189" t="s">
        <v>190</v>
      </c>
      <c r="AU28" s="188">
        <v>1</v>
      </c>
      <c r="AV28" s="201">
        <v>3.8866958264391079E-2</v>
      </c>
      <c r="AW28" s="201">
        <v>0.41103800666472962</v>
      </c>
      <c r="AX28" s="201">
        <v>0.20156926454850077</v>
      </c>
      <c r="AY28" s="202">
        <v>10.17825</v>
      </c>
      <c r="AZ28" s="202">
        <v>0.21963610548342791</v>
      </c>
      <c r="BA28" s="202">
        <v>22.523328365542493</v>
      </c>
      <c r="BB28" s="202">
        <v>2.3542019092809654</v>
      </c>
      <c r="BD28" s="187" t="s">
        <v>151</v>
      </c>
      <c r="BE28" s="187">
        <v>5</v>
      </c>
      <c r="BF28" s="187">
        <v>47</v>
      </c>
    </row>
    <row r="29" spans="6:58" ht="16.5">
      <c r="F29" s="187" t="s">
        <v>163</v>
      </c>
      <c r="G29" s="187">
        <v>1.7423246681955449</v>
      </c>
      <c r="H29" s="187">
        <v>1.9678215188336479</v>
      </c>
      <c r="I29" s="187">
        <v>0.12942297997286634</v>
      </c>
      <c r="J29" s="187">
        <v>26</v>
      </c>
      <c r="L29" s="199" t="s">
        <v>169</v>
      </c>
      <c r="M29" s="190">
        <v>42</v>
      </c>
      <c r="N29" s="191">
        <v>99</v>
      </c>
      <c r="O29" s="192">
        <v>5.0505050505050504E-2</v>
      </c>
      <c r="P29" s="192">
        <v>7.0707070707070704E-2</v>
      </c>
      <c r="Q29" s="192">
        <v>0.26262626262626265</v>
      </c>
      <c r="R29" s="192">
        <v>0.30303030303030304</v>
      </c>
      <c r="S29" s="192">
        <v>0.25252525252525254</v>
      </c>
      <c r="T29" s="192">
        <v>6.0606060606060608E-2</v>
      </c>
      <c r="U29" s="193" t="s">
        <v>72</v>
      </c>
      <c r="W29" s="194" t="s">
        <v>154</v>
      </c>
      <c r="X29" s="194" t="s">
        <v>195</v>
      </c>
      <c r="Y29" s="195" t="s">
        <v>195</v>
      </c>
      <c r="Z29" s="196">
        <v>2</v>
      </c>
      <c r="AA29" s="193">
        <f t="shared" si="0"/>
        <v>0</v>
      </c>
      <c r="AB29" s="197">
        <v>1.0416666666666667</v>
      </c>
      <c r="AC29" s="194">
        <f>COUNTIFS(운전자별!$C:$C,숨김!AC$3,운전자별!$A:$A,숨김!$W29,운전자별!$F:$F,숨김!$X29)</f>
        <v>0</v>
      </c>
      <c r="AD29" s="194">
        <f>COUNTIFS(운전자별!$C:$C,숨김!AD$3,운전자별!$A:$A,숨김!$W29,운전자별!$F:$F,숨김!$X29)</f>
        <v>0</v>
      </c>
      <c r="AE29" s="194">
        <f>COUNTIFS(운전자별!$C:$C,숨김!AE$3,운전자별!$A:$A,숨김!$W29,운전자별!$F:$F,숨김!$X29)</f>
        <v>0</v>
      </c>
      <c r="AF29" s="194">
        <f>COUNTIFS(운전자별!$C:$C,숨김!AF$3,운전자별!$A:$A,숨김!$W29,운전자별!$F:$F,숨김!$X29)</f>
        <v>0</v>
      </c>
      <c r="AG29" s="194">
        <f>COUNTIFS(운전자별!$C:$C,숨김!AG$3,운전자별!$A:$A,숨김!$W29,운전자별!$F:$F,숨김!$X29)</f>
        <v>0</v>
      </c>
      <c r="AH29" s="194">
        <f>COUNTIFS(운전자별!$C:$C,숨김!AH$3,운전자별!$A:$A,숨김!$W29,운전자별!$F:$F,숨김!$X29)</f>
        <v>0</v>
      </c>
      <c r="AI29" s="194">
        <f>COUNTIFS(운전자별!$C:$C,숨김!AI$3,운전자별!$A:$A,숨김!$W29,운전자별!$F:$F,숨김!$X29)</f>
        <v>0</v>
      </c>
      <c r="AJ29" s="198">
        <v>0.93168259412883359</v>
      </c>
      <c r="AK29" s="193" t="s">
        <v>71</v>
      </c>
      <c r="AL29" s="193">
        <v>28</v>
      </c>
      <c r="AM29" s="193" t="s">
        <v>400</v>
      </c>
      <c r="AN29" s="199" t="s">
        <v>401</v>
      </c>
      <c r="AO29" s="200">
        <v>26</v>
      </c>
      <c r="AP29" s="200" cm="1">
        <f t="array" ref="AP29">SUM(($W$4:$W$900=W29)*($AO$4:$AO$900&lt;AO29))+1</f>
        <v>12</v>
      </c>
      <c r="AQ29" s="200" t="str">
        <f t="shared" si="1"/>
        <v>공영급행12</v>
      </c>
      <c r="AS29" s="188" t="s">
        <v>154</v>
      </c>
      <c r="AT29" s="189" t="s">
        <v>191</v>
      </c>
      <c r="AU29" s="188">
        <v>1</v>
      </c>
      <c r="AV29" s="201">
        <v>2.9325856772225812E-2</v>
      </c>
      <c r="AW29" s="201">
        <v>0.44382908534051568</v>
      </c>
      <c r="AX29" s="201">
        <v>0.26185878554832248</v>
      </c>
      <c r="AY29" s="202">
        <v>7.7104999999999997</v>
      </c>
      <c r="AZ29" s="202">
        <v>0.27289878171781595</v>
      </c>
      <c r="BA29" s="202">
        <v>9.4274124593427331</v>
      </c>
      <c r="BB29" s="202">
        <v>2.4470058042649598</v>
      </c>
      <c r="BD29" s="187" t="s">
        <v>144</v>
      </c>
      <c r="BE29" s="187">
        <v>4</v>
      </c>
      <c r="BF29" s="187">
        <v>52</v>
      </c>
    </row>
    <row r="30" spans="6:58" ht="16.5">
      <c r="F30" s="187" t="s">
        <v>164</v>
      </c>
      <c r="G30" s="187">
        <v>2.3676337393819513</v>
      </c>
      <c r="H30" s="187">
        <v>2.6674594521775492</v>
      </c>
      <c r="I30" s="187">
        <v>0.12663517494638543</v>
      </c>
      <c r="J30" s="187">
        <v>27</v>
      </c>
      <c r="L30" s="199" t="s">
        <v>141</v>
      </c>
      <c r="M30" s="190">
        <v>73</v>
      </c>
      <c r="N30" s="191">
        <v>165</v>
      </c>
      <c r="O30" s="192">
        <v>0.52121212121212124</v>
      </c>
      <c r="P30" s="192">
        <v>0.23030303030303031</v>
      </c>
      <c r="Q30" s="192">
        <v>0.18787878787878787</v>
      </c>
      <c r="R30" s="192">
        <v>4.2424242424242427E-2</v>
      </c>
      <c r="S30" s="192">
        <v>1.8181818181818181E-2</v>
      </c>
      <c r="T30" s="192">
        <v>0</v>
      </c>
      <c r="U30" s="193" t="s">
        <v>69</v>
      </c>
      <c r="W30" s="194" t="s">
        <v>162</v>
      </c>
      <c r="X30" s="194" t="s">
        <v>196</v>
      </c>
      <c r="Y30" s="195" t="s">
        <v>196</v>
      </c>
      <c r="Z30" s="196">
        <v>2</v>
      </c>
      <c r="AA30" s="193">
        <f t="shared" si="0"/>
        <v>0</v>
      </c>
      <c r="AB30" s="197">
        <v>0.83333333333333337</v>
      </c>
      <c r="AC30" s="194">
        <f>COUNTIFS(운전자별!$C:$C,숨김!AC$3,운전자별!$A:$A,숨김!$W30,운전자별!$F:$F,숨김!$X30)</f>
        <v>0</v>
      </c>
      <c r="AD30" s="194">
        <f>COUNTIFS(운전자별!$C:$C,숨김!AD$3,운전자별!$A:$A,숨김!$W30,운전자별!$F:$F,숨김!$X30)</f>
        <v>0</v>
      </c>
      <c r="AE30" s="194">
        <f>COUNTIFS(운전자별!$C:$C,숨김!AE$3,운전자별!$A:$A,숨김!$W30,운전자별!$F:$F,숨김!$X30)</f>
        <v>0</v>
      </c>
      <c r="AF30" s="194">
        <f>COUNTIFS(운전자별!$C:$C,숨김!AF$3,운전자별!$A:$A,숨김!$W30,운전자별!$F:$F,숨김!$X30)</f>
        <v>0</v>
      </c>
      <c r="AG30" s="194">
        <f>COUNTIFS(운전자별!$C:$C,숨김!AG$3,운전자별!$A:$A,숨김!$W30,운전자별!$F:$F,숨김!$X30)</f>
        <v>0</v>
      </c>
      <c r="AH30" s="194">
        <f>COUNTIFS(운전자별!$C:$C,숨김!AH$3,운전자별!$A:$A,숨김!$W30,운전자별!$F:$F,숨김!$X30)</f>
        <v>0</v>
      </c>
      <c r="AI30" s="194">
        <f>COUNTIFS(운전자별!$C:$C,숨김!AI$3,운전자별!$A:$A,숨김!$W30,운전자별!$F:$F,숨김!$X30)</f>
        <v>0</v>
      </c>
      <c r="AJ30" s="198">
        <v>0.82512186482383454</v>
      </c>
      <c r="AK30" s="193" t="s">
        <v>70</v>
      </c>
      <c r="AL30" s="193">
        <v>2</v>
      </c>
      <c r="AM30" s="193" t="s">
        <v>402</v>
      </c>
      <c r="AN30" s="199" t="s">
        <v>403</v>
      </c>
      <c r="AO30" s="200">
        <v>27</v>
      </c>
      <c r="AP30" s="200" cm="1">
        <f t="array" ref="AP30">SUM(($W$4:$W$900=W30)*($AO$4:$AO$900&lt;AO30))+1</f>
        <v>1</v>
      </c>
      <c r="AQ30" s="200" t="str">
        <f t="shared" si="1"/>
        <v>대인교통1</v>
      </c>
      <c r="AS30" s="188" t="s">
        <v>154</v>
      </c>
      <c r="AT30" s="189" t="s">
        <v>192</v>
      </c>
      <c r="AU30" s="188">
        <v>1</v>
      </c>
      <c r="AV30" s="201">
        <v>2.9174302087371321E-2</v>
      </c>
      <c r="AW30" s="201">
        <v>0.48597566458485003</v>
      </c>
      <c r="AX30" s="201">
        <v>0.26840649130775901</v>
      </c>
      <c r="AY30" s="202">
        <v>10.912000000000001</v>
      </c>
      <c r="AZ30" s="202">
        <v>0.57911344278409538</v>
      </c>
      <c r="BA30" s="202">
        <v>20.948799321581191</v>
      </c>
      <c r="BB30" s="202">
        <v>2.3070762907055031</v>
      </c>
      <c r="BD30" s="187" t="s">
        <v>153</v>
      </c>
      <c r="BE30" s="187">
        <v>7</v>
      </c>
      <c r="BF30" s="187">
        <v>59</v>
      </c>
    </row>
    <row r="31" spans="6:58" ht="16.5">
      <c r="F31" s="187" t="s">
        <v>165</v>
      </c>
      <c r="G31" s="187">
        <v>2.0181502502527811</v>
      </c>
      <c r="H31" s="187">
        <v>2.2730361229891916</v>
      </c>
      <c r="I31" s="187">
        <v>0.12629677731104771</v>
      </c>
      <c r="J31" s="187">
        <v>28</v>
      </c>
      <c r="L31" s="199" t="s">
        <v>161</v>
      </c>
      <c r="M31" s="190">
        <v>54</v>
      </c>
      <c r="N31" s="191">
        <v>122</v>
      </c>
      <c r="O31" s="192">
        <v>0.32786885245901637</v>
      </c>
      <c r="P31" s="192">
        <v>0.22950819672131148</v>
      </c>
      <c r="Q31" s="192">
        <v>0.22950819672131148</v>
      </c>
      <c r="R31" s="192">
        <v>0.15573770491803279</v>
      </c>
      <c r="S31" s="192">
        <v>5.737704918032787E-2</v>
      </c>
      <c r="T31" s="192">
        <v>0</v>
      </c>
      <c r="U31" s="193" t="s">
        <v>69</v>
      </c>
      <c r="W31" s="194" t="s">
        <v>162</v>
      </c>
      <c r="X31" s="194" t="s">
        <v>197</v>
      </c>
      <c r="Y31" s="195" t="s">
        <v>197</v>
      </c>
      <c r="Z31" s="196">
        <v>9</v>
      </c>
      <c r="AA31" s="193">
        <f t="shared" si="0"/>
        <v>0</v>
      </c>
      <c r="AB31" s="197">
        <v>0.97222222222222232</v>
      </c>
      <c r="AC31" s="194">
        <f>COUNTIFS(운전자별!$C:$C,숨김!AC$3,운전자별!$A:$A,숨김!$W31,운전자별!$F:$F,숨김!$X31)</f>
        <v>0</v>
      </c>
      <c r="AD31" s="194">
        <f>COUNTIFS(운전자별!$C:$C,숨김!AD$3,운전자별!$A:$A,숨김!$W31,운전자별!$F:$F,숨김!$X31)</f>
        <v>0</v>
      </c>
      <c r="AE31" s="194">
        <f>COUNTIFS(운전자별!$C:$C,숨김!AE$3,운전자별!$A:$A,숨김!$W31,운전자별!$F:$F,숨김!$X31)</f>
        <v>0</v>
      </c>
      <c r="AF31" s="194">
        <f>COUNTIFS(운전자별!$C:$C,숨김!AF$3,운전자별!$A:$A,숨김!$W31,운전자별!$F:$F,숨김!$X31)</f>
        <v>0</v>
      </c>
      <c r="AG31" s="194">
        <f>COUNTIFS(운전자별!$C:$C,숨김!AG$3,운전자별!$A:$A,숨김!$W31,운전자별!$F:$F,숨김!$X31)</f>
        <v>0</v>
      </c>
      <c r="AH31" s="194">
        <f>COUNTIFS(운전자별!$C:$C,숨김!AH$3,운전자별!$A:$A,숨김!$W31,운전자별!$F:$F,숨김!$X31)</f>
        <v>0</v>
      </c>
      <c r="AI31" s="194">
        <f>COUNTIFS(운전자별!$C:$C,숨김!AI$3,운전자별!$A:$A,숨김!$W31,운전자별!$F:$F,숨김!$X31)</f>
        <v>0</v>
      </c>
      <c r="AJ31" s="198">
        <v>0.91288393388531575</v>
      </c>
      <c r="AK31" s="193" t="s">
        <v>71</v>
      </c>
      <c r="AL31" s="193">
        <v>50</v>
      </c>
      <c r="AM31" s="193" t="s">
        <v>404</v>
      </c>
      <c r="AN31" s="199" t="s">
        <v>405</v>
      </c>
      <c r="AO31" s="200">
        <v>28</v>
      </c>
      <c r="AP31" s="200" cm="1">
        <f t="array" ref="AP31">SUM(($W$4:$W$900=W31)*($AO$4:$AO$900&lt;AO31))+1</f>
        <v>2</v>
      </c>
      <c r="AQ31" s="200" t="str">
        <f t="shared" si="1"/>
        <v>대인교통2</v>
      </c>
      <c r="AS31" s="188" t="s">
        <v>154</v>
      </c>
      <c r="AT31" s="189" t="s">
        <v>193</v>
      </c>
      <c r="AU31" s="188">
        <v>1</v>
      </c>
      <c r="AV31" s="201">
        <v>3.9037833394534482E-2</v>
      </c>
      <c r="AW31" s="201">
        <v>0.39893583163741075</v>
      </c>
      <c r="AX31" s="201">
        <v>0.17872837453979687</v>
      </c>
      <c r="AY31" s="202">
        <v>6.8469999999999995</v>
      </c>
      <c r="AZ31" s="202">
        <v>0.16667638945605159</v>
      </c>
      <c r="BA31" s="202">
        <v>7.6927564364331511</v>
      </c>
      <c r="BB31" s="202">
        <v>2.4416413670733594</v>
      </c>
      <c r="BD31" s="187" t="s">
        <v>156</v>
      </c>
      <c r="BE31" s="187">
        <v>9</v>
      </c>
      <c r="BF31" s="187">
        <v>34</v>
      </c>
    </row>
    <row r="32" spans="6:58" ht="16.5">
      <c r="F32" s="187" t="s">
        <v>166</v>
      </c>
      <c r="G32" s="187">
        <v>2.0554093654867969</v>
      </c>
      <c r="H32" s="187">
        <v>2.3081828946065683</v>
      </c>
      <c r="I32" s="187">
        <v>0.12297965230877761</v>
      </c>
      <c r="J32" s="187">
        <v>29</v>
      </c>
      <c r="L32" s="199" t="s">
        <v>143</v>
      </c>
      <c r="M32" s="190">
        <v>55</v>
      </c>
      <c r="N32" s="191">
        <v>129</v>
      </c>
      <c r="O32" s="192">
        <v>0.37984496124031009</v>
      </c>
      <c r="P32" s="192">
        <v>0.20930232558139536</v>
      </c>
      <c r="Q32" s="192">
        <v>0.27131782945736432</v>
      </c>
      <c r="R32" s="192">
        <v>6.2015503875968991E-2</v>
      </c>
      <c r="S32" s="192">
        <v>6.9767441860465115E-2</v>
      </c>
      <c r="T32" s="192">
        <v>7.7519379844961239E-3</v>
      </c>
      <c r="U32" s="193" t="s">
        <v>69</v>
      </c>
      <c r="W32" s="194" t="s">
        <v>162</v>
      </c>
      <c r="X32" s="194" t="s">
        <v>198</v>
      </c>
      <c r="Y32" s="195" t="s">
        <v>198</v>
      </c>
      <c r="Z32" s="196">
        <v>3</v>
      </c>
      <c r="AA32" s="193">
        <f t="shared" si="0"/>
        <v>0</v>
      </c>
      <c r="AB32" s="197">
        <v>1.1111111111111112</v>
      </c>
      <c r="AC32" s="194">
        <f>COUNTIFS(운전자별!$C:$C,숨김!AC$3,운전자별!$A:$A,숨김!$W32,운전자별!$F:$F,숨김!$X32)</f>
        <v>0</v>
      </c>
      <c r="AD32" s="194">
        <f>COUNTIFS(운전자별!$C:$C,숨김!AD$3,운전자별!$A:$A,숨김!$W32,운전자별!$F:$F,숨김!$X32)</f>
        <v>0</v>
      </c>
      <c r="AE32" s="194">
        <f>COUNTIFS(운전자별!$C:$C,숨김!AE$3,운전자별!$A:$A,숨김!$W32,운전자별!$F:$F,숨김!$X32)</f>
        <v>0</v>
      </c>
      <c r="AF32" s="194">
        <f>COUNTIFS(운전자별!$C:$C,숨김!AF$3,운전자별!$A:$A,숨김!$W32,운전자별!$F:$F,숨김!$X32)</f>
        <v>0</v>
      </c>
      <c r="AG32" s="194">
        <f>COUNTIFS(운전자별!$C:$C,숨김!AG$3,운전자별!$A:$A,숨김!$W32,운전자별!$F:$F,숨김!$X32)</f>
        <v>0</v>
      </c>
      <c r="AH32" s="194">
        <f>COUNTIFS(운전자별!$C:$C,숨김!AH$3,운전자별!$A:$A,숨김!$W32,운전자별!$F:$F,숨김!$X32)</f>
        <v>0</v>
      </c>
      <c r="AI32" s="194">
        <f>COUNTIFS(운전자별!$C:$C,숨김!AI$3,운전자별!$A:$A,숨김!$W32,운전자별!$F:$F,숨김!$X32)</f>
        <v>0</v>
      </c>
      <c r="AJ32" s="198">
        <v>0.91110862918422364</v>
      </c>
      <c r="AK32" s="193" t="s">
        <v>71</v>
      </c>
      <c r="AL32" s="193">
        <v>52</v>
      </c>
      <c r="AM32" s="193" t="s">
        <v>406</v>
      </c>
      <c r="AN32" s="199" t="s">
        <v>407</v>
      </c>
      <c r="AO32" s="200">
        <v>29</v>
      </c>
      <c r="AP32" s="200" cm="1">
        <f t="array" ref="AP32">SUM(($W$4:$W$900=W32)*($AO$4:$AO$900&lt;AO32))+1</f>
        <v>3</v>
      </c>
      <c r="AQ32" s="200" t="str">
        <f t="shared" si="1"/>
        <v>대인교통3</v>
      </c>
      <c r="AS32" s="188" t="s">
        <v>154</v>
      </c>
      <c r="AT32" s="189" t="s">
        <v>194</v>
      </c>
      <c r="AU32" s="188">
        <v>1</v>
      </c>
      <c r="AV32" s="201">
        <v>3.7634731370841133E-2</v>
      </c>
      <c r="AW32" s="201">
        <v>0.4528760526160388</v>
      </c>
      <c r="AX32" s="201">
        <v>0.3002506840519199</v>
      </c>
      <c r="AY32" s="202">
        <v>10.613</v>
      </c>
      <c r="AZ32" s="202">
        <v>0.41467509234619926</v>
      </c>
      <c r="BA32" s="202">
        <v>16.275997374588322</v>
      </c>
      <c r="BB32" s="202">
        <v>2.3302348629105754</v>
      </c>
      <c r="BD32" s="187" t="s">
        <v>167</v>
      </c>
      <c r="BE32" s="187">
        <v>3</v>
      </c>
      <c r="BF32" s="187">
        <v>45</v>
      </c>
    </row>
    <row r="33" spans="6:58" ht="16.5">
      <c r="F33" s="187" t="s">
        <v>167</v>
      </c>
      <c r="G33" s="187">
        <v>2.3439006339503594</v>
      </c>
      <c r="H33" s="187">
        <v>2.5979446213006967</v>
      </c>
      <c r="I33" s="187">
        <v>0.10838513530421179</v>
      </c>
      <c r="J33" s="187">
        <v>30</v>
      </c>
      <c r="L33" s="199" t="s">
        <v>149</v>
      </c>
      <c r="M33" s="190">
        <v>34</v>
      </c>
      <c r="N33" s="191">
        <v>86</v>
      </c>
      <c r="O33" s="192">
        <v>0.4</v>
      </c>
      <c r="P33" s="192">
        <v>0.21176470588235294</v>
      </c>
      <c r="Q33" s="192">
        <v>0.25882352941176473</v>
      </c>
      <c r="R33" s="192">
        <v>8.2352941176470587E-2</v>
      </c>
      <c r="S33" s="192">
        <v>4.7058823529411764E-2</v>
      </c>
      <c r="T33" s="192">
        <v>0</v>
      </c>
      <c r="U33" s="193" t="s">
        <v>69</v>
      </c>
      <c r="W33" s="194" t="s">
        <v>162</v>
      </c>
      <c r="X33" s="194" t="s">
        <v>199</v>
      </c>
      <c r="Y33" s="195" t="s">
        <v>199</v>
      </c>
      <c r="Z33" s="196">
        <v>6</v>
      </c>
      <c r="AA33" s="193">
        <f t="shared" si="0"/>
        <v>0</v>
      </c>
      <c r="AB33" s="197">
        <v>0.9027777777777779</v>
      </c>
      <c r="AC33" s="194">
        <f>COUNTIFS(운전자별!$C:$C,숨김!AC$3,운전자별!$A:$A,숨김!$W33,운전자별!$F:$F,숨김!$X33)</f>
        <v>0</v>
      </c>
      <c r="AD33" s="194">
        <f>COUNTIFS(운전자별!$C:$C,숨김!AD$3,운전자별!$A:$A,숨김!$W33,운전자별!$F:$F,숨김!$X33)</f>
        <v>0</v>
      </c>
      <c r="AE33" s="194">
        <f>COUNTIFS(운전자별!$C:$C,숨김!AE$3,운전자별!$A:$A,숨김!$W33,운전자별!$F:$F,숨김!$X33)</f>
        <v>0</v>
      </c>
      <c r="AF33" s="194">
        <f>COUNTIFS(운전자별!$C:$C,숨김!AF$3,운전자별!$A:$A,숨김!$W33,운전자별!$F:$F,숨김!$X33)</f>
        <v>0</v>
      </c>
      <c r="AG33" s="194">
        <f>COUNTIFS(운전자별!$C:$C,숨김!AG$3,운전자별!$A:$A,숨김!$W33,운전자별!$F:$F,숨김!$X33)</f>
        <v>0</v>
      </c>
      <c r="AH33" s="194">
        <f>COUNTIFS(운전자별!$C:$C,숨김!AH$3,운전자별!$A:$A,숨김!$W33,운전자별!$F:$F,숨김!$X33)</f>
        <v>0</v>
      </c>
      <c r="AI33" s="194">
        <f>COUNTIFS(운전자별!$C:$C,숨김!AI$3,운전자별!$A:$A,숨김!$W33,운전자별!$F:$F,숨김!$X33)</f>
        <v>0</v>
      </c>
      <c r="AJ33" s="198">
        <v>0.90240210894553186</v>
      </c>
      <c r="AK33" s="193" t="s">
        <v>71</v>
      </c>
      <c r="AL33" s="193">
        <v>55</v>
      </c>
      <c r="AM33" s="193" t="s">
        <v>408</v>
      </c>
      <c r="AN33" s="199" t="s">
        <v>409</v>
      </c>
      <c r="AO33" s="200">
        <v>30</v>
      </c>
      <c r="AP33" s="200" cm="1">
        <f t="array" ref="AP33">SUM(($W$4:$W$900=W33)*($AO$4:$AO$900&lt;AO33))+1</f>
        <v>4</v>
      </c>
      <c r="AQ33" s="200" t="str">
        <f t="shared" si="1"/>
        <v>대인교통4</v>
      </c>
      <c r="AS33" s="188" t="s">
        <v>154</v>
      </c>
      <c r="AT33" s="189" t="s">
        <v>195</v>
      </c>
      <c r="AU33" s="188">
        <v>1</v>
      </c>
      <c r="AV33" s="201">
        <v>3.9112213118838335E-2</v>
      </c>
      <c r="AW33" s="201">
        <v>0.44766005905216333</v>
      </c>
      <c r="AX33" s="201">
        <v>0.27506542989282201</v>
      </c>
      <c r="AY33" s="202">
        <v>10.846499999999999</v>
      </c>
      <c r="AZ33" s="202">
        <v>0.6913673282763928</v>
      </c>
      <c r="BA33" s="202">
        <v>16.950845387919415</v>
      </c>
      <c r="BB33" s="202">
        <v>2.3222623956723916</v>
      </c>
      <c r="BD33" s="187" t="s">
        <v>169</v>
      </c>
      <c r="BE33" s="187">
        <v>5</v>
      </c>
      <c r="BF33" s="187">
        <v>42</v>
      </c>
    </row>
    <row r="34" spans="6:58" ht="16.5">
      <c r="F34" s="187" t="s">
        <v>168</v>
      </c>
      <c r="G34" s="187">
        <v>2.394684761506801</v>
      </c>
      <c r="H34" s="187">
        <v>2.6435543221140123</v>
      </c>
      <c r="I34" s="187">
        <v>0.10392581295360803</v>
      </c>
      <c r="J34" s="187">
        <v>31</v>
      </c>
      <c r="L34" s="199" t="s">
        <v>159</v>
      </c>
      <c r="M34" s="190">
        <v>52</v>
      </c>
      <c r="N34" s="191">
        <v>110</v>
      </c>
      <c r="O34" s="192">
        <v>0.22727272727272727</v>
      </c>
      <c r="P34" s="192">
        <v>0.22727272727272727</v>
      </c>
      <c r="Q34" s="192">
        <v>0.15454545454545454</v>
      </c>
      <c r="R34" s="192">
        <v>0.17272727272727273</v>
      </c>
      <c r="S34" s="192">
        <v>0.15454545454545454</v>
      </c>
      <c r="T34" s="192">
        <v>6.363636363636363E-2</v>
      </c>
      <c r="U34" s="193" t="s">
        <v>71</v>
      </c>
      <c r="W34" s="194" t="s">
        <v>162</v>
      </c>
      <c r="X34" s="194" t="s">
        <v>335</v>
      </c>
      <c r="Y34" s="195" t="s">
        <v>335</v>
      </c>
      <c r="Z34" s="196">
        <v>1</v>
      </c>
      <c r="AA34" s="193">
        <f t="shared" si="0"/>
        <v>0</v>
      </c>
      <c r="AB34" s="197">
        <v>0.83333333333333337</v>
      </c>
      <c r="AC34" s="194">
        <f>COUNTIFS(운전자별!$C:$C,숨김!AC$3,운전자별!$A:$A,숨김!$W34,운전자별!$F:$F,숨김!$X34)</f>
        <v>0</v>
      </c>
      <c r="AD34" s="194">
        <f>COUNTIFS(운전자별!$C:$C,숨김!AD$3,운전자별!$A:$A,숨김!$W34,운전자별!$F:$F,숨김!$X34)</f>
        <v>0</v>
      </c>
      <c r="AE34" s="194">
        <f>COUNTIFS(운전자별!$C:$C,숨김!AE$3,운전자별!$A:$A,숨김!$W34,운전자별!$F:$F,숨김!$X34)</f>
        <v>0</v>
      </c>
      <c r="AF34" s="194">
        <f>COUNTIFS(운전자별!$C:$C,숨김!AF$3,운전자별!$A:$A,숨김!$W34,운전자별!$F:$F,숨김!$X34)</f>
        <v>0</v>
      </c>
      <c r="AG34" s="194">
        <f>COUNTIFS(운전자별!$C:$C,숨김!AG$3,운전자별!$A:$A,숨김!$W34,운전자별!$F:$F,숨김!$X34)</f>
        <v>0</v>
      </c>
      <c r="AH34" s="194">
        <f>COUNTIFS(운전자별!$C:$C,숨김!AH$3,운전자별!$A:$A,숨김!$W34,운전자별!$F:$F,숨김!$X34)</f>
        <v>0</v>
      </c>
      <c r="AI34" s="194">
        <f>COUNTIFS(운전자별!$C:$C,숨김!AI$3,운전자별!$A:$A,숨김!$W34,운전자별!$F:$F,숨김!$X34)</f>
        <v>0</v>
      </c>
      <c r="AJ34" s="198">
        <v>0.89</v>
      </c>
      <c r="AK34" s="193" t="s">
        <v>72</v>
      </c>
      <c r="AL34" s="193">
        <v>11</v>
      </c>
      <c r="AM34" s="193" t="s">
        <v>410</v>
      </c>
      <c r="AN34" s="199" t="s">
        <v>411</v>
      </c>
      <c r="AO34" s="200">
        <v>31</v>
      </c>
      <c r="AP34" s="200" cm="1">
        <f t="array" ref="AP34">SUM(($W$4:$W$900=W34)*($AO$4:$AO$900&lt;AO34))+1</f>
        <v>5</v>
      </c>
      <c r="AQ34" s="200" t="str">
        <f t="shared" si="1"/>
        <v>대인교통5</v>
      </c>
      <c r="AS34" s="188" t="s">
        <v>154</v>
      </c>
      <c r="AT34" s="189" t="s">
        <v>99</v>
      </c>
      <c r="AU34" s="188">
        <v>1</v>
      </c>
      <c r="AV34" s="201">
        <v>3.2801039519766428E-2</v>
      </c>
      <c r="AW34" s="201">
        <v>0.44323850825713812</v>
      </c>
      <c r="AX34" s="201">
        <v>0.18593649080523086</v>
      </c>
      <c r="AY34" s="202">
        <v>11.812000000000001</v>
      </c>
      <c r="AZ34" s="202">
        <v>1.4179904239711483</v>
      </c>
      <c r="BA34" s="202">
        <v>17.874668020481376</v>
      </c>
      <c r="BB34" s="202">
        <v>1.9681299706023738</v>
      </c>
      <c r="BD34" s="187" t="s">
        <v>141</v>
      </c>
      <c r="BE34" s="187">
        <v>6</v>
      </c>
      <c r="BF34" s="187">
        <v>73</v>
      </c>
    </row>
    <row r="35" spans="6:58" ht="16.5">
      <c r="F35" s="187" t="s">
        <v>169</v>
      </c>
      <c r="G35" s="187">
        <v>2.8330940223239724</v>
      </c>
      <c r="H35" s="187">
        <v>3.1086368577891008</v>
      </c>
      <c r="I35" s="187">
        <v>9.7258627244252827E-2</v>
      </c>
      <c r="J35" s="187">
        <v>32</v>
      </c>
      <c r="L35" s="199" t="s">
        <v>168</v>
      </c>
      <c r="M35" s="190">
        <v>74</v>
      </c>
      <c r="N35" s="191">
        <v>153</v>
      </c>
      <c r="O35" s="192">
        <v>0.34640522875816993</v>
      </c>
      <c r="P35" s="192">
        <v>0.13071895424836602</v>
      </c>
      <c r="Q35" s="192">
        <v>0.18300653594771241</v>
      </c>
      <c r="R35" s="192">
        <v>0.20261437908496732</v>
      </c>
      <c r="S35" s="192">
        <v>0.11764705882352941</v>
      </c>
      <c r="T35" s="192">
        <v>1.9607843137254902E-2</v>
      </c>
      <c r="U35" s="193" t="s">
        <v>71</v>
      </c>
      <c r="W35" s="194" t="s">
        <v>162</v>
      </c>
      <c r="X35" s="194" t="s">
        <v>200</v>
      </c>
      <c r="Y35" s="195" t="s">
        <v>200</v>
      </c>
      <c r="Z35" s="196">
        <v>9</v>
      </c>
      <c r="AA35" s="193">
        <f t="shared" si="0"/>
        <v>0</v>
      </c>
      <c r="AB35" s="197">
        <v>0.83333333333333337</v>
      </c>
      <c r="AC35" s="194">
        <f>COUNTIFS(운전자별!$C:$C,숨김!AC$3,운전자별!$A:$A,숨김!$W35,운전자별!$F:$F,숨김!$X35)</f>
        <v>0</v>
      </c>
      <c r="AD35" s="194">
        <f>COUNTIFS(운전자별!$C:$C,숨김!AD$3,운전자별!$A:$A,숨김!$W35,운전자별!$F:$F,숨김!$X35)</f>
        <v>0</v>
      </c>
      <c r="AE35" s="194">
        <f>COUNTIFS(운전자별!$C:$C,숨김!AE$3,운전자별!$A:$A,숨김!$W35,운전자별!$F:$F,숨김!$X35)</f>
        <v>0</v>
      </c>
      <c r="AF35" s="194">
        <f>COUNTIFS(운전자별!$C:$C,숨김!AF$3,운전자별!$A:$A,숨김!$W35,운전자별!$F:$F,숨김!$X35)</f>
        <v>0</v>
      </c>
      <c r="AG35" s="194">
        <f>COUNTIFS(운전자별!$C:$C,숨김!AG$3,운전자별!$A:$A,숨김!$W35,운전자별!$F:$F,숨김!$X35)</f>
        <v>0</v>
      </c>
      <c r="AH35" s="194">
        <f>COUNTIFS(운전자별!$C:$C,숨김!AH$3,운전자별!$A:$A,숨김!$W35,운전자별!$F:$F,숨김!$X35)</f>
        <v>0</v>
      </c>
      <c r="AI35" s="194">
        <f>COUNTIFS(운전자별!$C:$C,숨김!AI$3,운전자별!$A:$A,숨김!$W35,운전자별!$F:$F,숨김!$X35)</f>
        <v>0</v>
      </c>
      <c r="AJ35" s="198">
        <v>0.91620900264356964</v>
      </c>
      <c r="AK35" s="193" t="s">
        <v>71</v>
      </c>
      <c r="AL35" s="193">
        <v>47</v>
      </c>
      <c r="AM35" s="193" t="s">
        <v>412</v>
      </c>
      <c r="AN35" s="199" t="s">
        <v>413</v>
      </c>
      <c r="AO35" s="200">
        <v>32</v>
      </c>
      <c r="AP35" s="200" cm="1">
        <f t="array" ref="AP35">SUM(($W$4:$W$900=W35)*($AO$4:$AO$900&lt;AO35))+1</f>
        <v>6</v>
      </c>
      <c r="AQ35" s="200" t="str">
        <f t="shared" si="1"/>
        <v>대인교통6</v>
      </c>
      <c r="AS35" s="188" t="s">
        <v>154</v>
      </c>
      <c r="AT35" s="189" t="s">
        <v>100</v>
      </c>
      <c r="AU35" s="188">
        <v>1</v>
      </c>
      <c r="AV35" s="201">
        <v>3.0531872573032557E-2</v>
      </c>
      <c r="AW35" s="201">
        <v>0.45371122824252375</v>
      </c>
      <c r="AX35" s="201">
        <v>0.265135899550694</v>
      </c>
      <c r="AY35" s="202">
        <v>10.283477272727271</v>
      </c>
      <c r="AZ35" s="202">
        <v>0.71114489927761848</v>
      </c>
      <c r="BA35" s="202">
        <v>14.621933092654249</v>
      </c>
      <c r="BB35" s="202">
        <v>2.3123786516021321</v>
      </c>
      <c r="BD35" s="187" t="s">
        <v>161</v>
      </c>
      <c r="BE35" s="187">
        <v>3</v>
      </c>
      <c r="BF35" s="187">
        <v>54</v>
      </c>
    </row>
    <row r="36" spans="6:58" ht="16.5">
      <c r="L36" s="196" t="s">
        <v>100</v>
      </c>
      <c r="M36" s="190">
        <v>1802</v>
      </c>
      <c r="N36" s="191">
        <v>4022</v>
      </c>
      <c r="O36" s="192">
        <v>0.27931292008961911</v>
      </c>
      <c r="P36" s="192">
        <v>0.22902663679362709</v>
      </c>
      <c r="Q36" s="192">
        <v>0.25143141647996015</v>
      </c>
      <c r="R36" s="192">
        <v>0.16131441374159822</v>
      </c>
      <c r="S36" s="192">
        <v>6.3978093104306702E-2</v>
      </c>
      <c r="T36" s="192">
        <v>1.4936519790888723E-2</v>
      </c>
      <c r="U36" s="193" t="s">
        <v>135</v>
      </c>
      <c r="W36" s="194" t="s">
        <v>162</v>
      </c>
      <c r="X36" s="194" t="s">
        <v>201</v>
      </c>
      <c r="Y36" s="195" t="s">
        <v>201</v>
      </c>
      <c r="Z36" s="196">
        <v>14</v>
      </c>
      <c r="AA36" s="193">
        <f t="shared" si="0"/>
        <v>0</v>
      </c>
      <c r="AB36" s="197">
        <v>1.0119047619047619</v>
      </c>
      <c r="AC36" s="194">
        <f>COUNTIFS(운전자별!$C:$C,숨김!AC$3,운전자별!$A:$A,숨김!$W36,운전자별!$F:$F,숨김!$X36)</f>
        <v>0</v>
      </c>
      <c r="AD36" s="194">
        <f>COUNTIFS(운전자별!$C:$C,숨김!AD$3,운전자별!$A:$A,숨김!$W36,운전자별!$F:$F,숨김!$X36)</f>
        <v>0</v>
      </c>
      <c r="AE36" s="194">
        <f>COUNTIFS(운전자별!$C:$C,숨김!AE$3,운전자별!$A:$A,숨김!$W36,운전자별!$F:$F,숨김!$X36)</f>
        <v>0</v>
      </c>
      <c r="AF36" s="194">
        <f>COUNTIFS(운전자별!$C:$C,숨김!AF$3,운전자별!$A:$A,숨김!$W36,운전자별!$F:$F,숨김!$X36)</f>
        <v>0</v>
      </c>
      <c r="AG36" s="194">
        <f>COUNTIFS(운전자별!$C:$C,숨김!AG$3,운전자별!$A:$A,숨김!$W36,운전자별!$F:$F,숨김!$X36)</f>
        <v>0</v>
      </c>
      <c r="AH36" s="194">
        <f>COUNTIFS(운전자별!$C:$C,숨김!AH$3,운전자별!$A:$A,숨김!$W36,운전자별!$F:$F,숨김!$X36)</f>
        <v>0</v>
      </c>
      <c r="AI36" s="194">
        <f>COUNTIFS(운전자별!$C:$C,숨김!AI$3,운전자별!$A:$A,숨김!$W36,운전자별!$F:$F,숨김!$X36)</f>
        <v>0</v>
      </c>
      <c r="AJ36" s="198">
        <v>0.92384191157488549</v>
      </c>
      <c r="AK36" s="193" t="s">
        <v>71</v>
      </c>
      <c r="AL36" s="193">
        <v>38</v>
      </c>
      <c r="AM36" s="193" t="s">
        <v>414</v>
      </c>
      <c r="AN36" s="199" t="s">
        <v>415</v>
      </c>
      <c r="AO36" s="200">
        <v>33</v>
      </c>
      <c r="AP36" s="200" cm="1">
        <f t="array" ref="AP36">SUM(($W$4:$W$900=W36)*($AO$4:$AO$900&lt;AO36))+1</f>
        <v>7</v>
      </c>
      <c r="AQ36" s="200" t="str">
        <f t="shared" si="1"/>
        <v>대인교통7</v>
      </c>
      <c r="AS36" s="188" t="s">
        <v>162</v>
      </c>
      <c r="AT36" s="189" t="s">
        <v>196</v>
      </c>
      <c r="AU36" s="188">
        <v>1</v>
      </c>
      <c r="AV36" s="201">
        <v>6.2818655373463567E-2</v>
      </c>
      <c r="AW36" s="201">
        <v>0.37418877616721874</v>
      </c>
      <c r="AX36" s="201">
        <v>0.15418671345880705</v>
      </c>
      <c r="AY36" s="202">
        <v>56.615000000000002</v>
      </c>
      <c r="AZ36" s="202">
        <v>6.5302608053141817</v>
      </c>
      <c r="BA36" s="202">
        <v>33.981542338764534</v>
      </c>
      <c r="BB36" s="202">
        <v>2.2283769799992452</v>
      </c>
      <c r="BD36" s="187" t="s">
        <v>143</v>
      </c>
      <c r="BE36" s="187">
        <v>4</v>
      </c>
      <c r="BF36" s="187">
        <v>55</v>
      </c>
    </row>
    <row r="37" spans="6:58" ht="16.5">
      <c r="W37" s="194" t="s">
        <v>140</v>
      </c>
      <c r="X37" s="194" t="s">
        <v>202</v>
      </c>
      <c r="Y37" s="195" t="s">
        <v>202</v>
      </c>
      <c r="Z37" s="196">
        <v>14</v>
      </c>
      <c r="AA37" s="193">
        <f t="shared" si="0"/>
        <v>0</v>
      </c>
      <c r="AB37" s="197">
        <v>0.89285714285714279</v>
      </c>
      <c r="AC37" s="194">
        <f>COUNTIFS(운전자별!$C:$C,숨김!AC$3,운전자별!$A:$A,숨김!$W37,운전자별!$F:$F,숨김!$X37)</f>
        <v>0</v>
      </c>
      <c r="AD37" s="194">
        <f>COUNTIFS(운전자별!$C:$C,숨김!AD$3,운전자별!$A:$A,숨김!$W37,운전자별!$F:$F,숨김!$X37)</f>
        <v>0</v>
      </c>
      <c r="AE37" s="194">
        <f>COUNTIFS(운전자별!$C:$C,숨김!AE$3,운전자별!$A:$A,숨김!$W37,운전자별!$F:$F,숨김!$X37)</f>
        <v>0</v>
      </c>
      <c r="AF37" s="194">
        <f>COUNTIFS(운전자별!$C:$C,숨김!AF$3,운전자별!$A:$A,숨김!$W37,운전자별!$F:$F,숨김!$X37)</f>
        <v>0</v>
      </c>
      <c r="AG37" s="194">
        <f>COUNTIFS(운전자별!$C:$C,숨김!AG$3,운전자별!$A:$A,숨김!$W37,운전자별!$F:$F,숨김!$X37)</f>
        <v>0</v>
      </c>
      <c r="AH37" s="194">
        <f>COUNTIFS(운전자별!$C:$C,숨김!AH$3,운전자별!$A:$A,숨김!$W37,운전자별!$F:$F,숨김!$X37)</f>
        <v>0</v>
      </c>
      <c r="AI37" s="194">
        <f>COUNTIFS(운전자별!$C:$C,숨김!AI$3,운전자별!$A:$A,숨김!$W37,운전자별!$F:$F,숨김!$X37)</f>
        <v>0</v>
      </c>
      <c r="AJ37" s="198">
        <v>0.99240940875966344</v>
      </c>
      <c r="AK37" s="193" t="s">
        <v>69</v>
      </c>
      <c r="AL37" s="193">
        <v>5</v>
      </c>
      <c r="AM37" s="193" t="s">
        <v>416</v>
      </c>
      <c r="AN37" s="199" t="s">
        <v>417</v>
      </c>
      <c r="AO37" s="200">
        <v>34</v>
      </c>
      <c r="AP37" s="200" cm="1">
        <f t="array" ref="AP37">SUM(($W$4:$W$900=W37)*($AO$4:$AO$900&lt;AO37))+1</f>
        <v>1</v>
      </c>
      <c r="AQ37" s="200" t="str">
        <f t="shared" si="1"/>
        <v>도영운수1</v>
      </c>
      <c r="AS37" s="188" t="s">
        <v>162</v>
      </c>
      <c r="AT37" s="189" t="s">
        <v>197</v>
      </c>
      <c r="AU37" s="188">
        <v>1</v>
      </c>
      <c r="AV37" s="201">
        <v>2.5731608100916972E-2</v>
      </c>
      <c r="AW37" s="201">
        <v>0.41197637167309259</v>
      </c>
      <c r="AX37" s="201">
        <v>0.17708574651989567</v>
      </c>
      <c r="AY37" s="202">
        <v>12.716666666666665</v>
      </c>
      <c r="AZ37" s="202">
        <v>1.2958437108817178</v>
      </c>
      <c r="BA37" s="202">
        <v>21.433641797001787</v>
      </c>
      <c r="BB37" s="202">
        <v>1.8677791750782857</v>
      </c>
      <c r="BD37" s="187" t="s">
        <v>149</v>
      </c>
      <c r="BE37" s="187">
        <v>4</v>
      </c>
      <c r="BF37" s="187">
        <v>34</v>
      </c>
    </row>
    <row r="38" spans="6:58" ht="16.5">
      <c r="W38" s="194" t="s">
        <v>140</v>
      </c>
      <c r="X38" s="194" t="s">
        <v>203</v>
      </c>
      <c r="Y38" s="195" t="s">
        <v>203</v>
      </c>
      <c r="Z38" s="196">
        <v>11</v>
      </c>
      <c r="AA38" s="193">
        <f t="shared" si="0"/>
        <v>0</v>
      </c>
      <c r="AB38" s="197">
        <v>1.0984848484848486</v>
      </c>
      <c r="AC38" s="194">
        <f>COUNTIFS(운전자별!$C:$C,숨김!AC$3,운전자별!$A:$A,숨김!$W38,운전자별!$F:$F,숨김!$X38)</f>
        <v>0</v>
      </c>
      <c r="AD38" s="194">
        <f>COUNTIFS(운전자별!$C:$C,숨김!AD$3,운전자별!$A:$A,숨김!$W38,운전자별!$F:$F,숨김!$X38)</f>
        <v>0</v>
      </c>
      <c r="AE38" s="194">
        <f>COUNTIFS(운전자별!$C:$C,숨김!AE$3,운전자별!$A:$A,숨김!$W38,운전자별!$F:$F,숨김!$X38)</f>
        <v>0</v>
      </c>
      <c r="AF38" s="194">
        <f>COUNTIFS(운전자별!$C:$C,숨김!AF$3,운전자별!$A:$A,숨김!$W38,운전자별!$F:$F,숨김!$X38)</f>
        <v>0</v>
      </c>
      <c r="AG38" s="194">
        <f>COUNTIFS(운전자별!$C:$C,숨김!AG$3,운전자별!$A:$A,숨김!$W38,운전자별!$F:$F,숨김!$X38)</f>
        <v>0</v>
      </c>
      <c r="AH38" s="194">
        <f>COUNTIFS(운전자별!$C:$C,숨김!AH$3,운전자별!$A:$A,숨김!$W38,운전자별!$F:$F,숨김!$X38)</f>
        <v>0</v>
      </c>
      <c r="AI38" s="194">
        <f>COUNTIFS(운전자별!$C:$C,숨김!AI$3,운전자별!$A:$A,숨김!$W38,운전자별!$F:$F,숨김!$X38)</f>
        <v>0</v>
      </c>
      <c r="AJ38" s="198">
        <v>0.97933362357928466</v>
      </c>
      <c r="AK38" s="193" t="s">
        <v>69</v>
      </c>
      <c r="AL38" s="193">
        <v>18</v>
      </c>
      <c r="AM38" s="193" t="s">
        <v>418</v>
      </c>
      <c r="AN38" s="199" t="s">
        <v>419</v>
      </c>
      <c r="AO38" s="200">
        <v>35</v>
      </c>
      <c r="AP38" s="200" cm="1">
        <f t="array" ref="AP38">SUM(($W$4:$W$900=W38)*($AO$4:$AO$900&lt;AO38))+1</f>
        <v>2</v>
      </c>
      <c r="AQ38" s="200" t="str">
        <f t="shared" si="1"/>
        <v>도영운수2</v>
      </c>
      <c r="AS38" s="188" t="s">
        <v>162</v>
      </c>
      <c r="AT38" s="189" t="s">
        <v>198</v>
      </c>
      <c r="AU38" s="188">
        <v>1</v>
      </c>
      <c r="AV38" s="201">
        <v>4.4927189708626199E-2</v>
      </c>
      <c r="AW38" s="201">
        <v>0.42429680767383665</v>
      </c>
      <c r="AX38" s="201">
        <v>0.21723424680581532</v>
      </c>
      <c r="AY38" s="202">
        <v>9.4973333333333319</v>
      </c>
      <c r="AZ38" s="202">
        <v>0.40824203556901517</v>
      </c>
      <c r="BA38" s="202">
        <v>10.045228269152735</v>
      </c>
      <c r="BB38" s="202">
        <v>1.8678447566515386</v>
      </c>
      <c r="BD38" s="187" t="s">
        <v>159</v>
      </c>
      <c r="BE38" s="187">
        <v>11</v>
      </c>
      <c r="BF38" s="187">
        <v>52</v>
      </c>
    </row>
    <row r="39" spans="6:58" ht="16.5">
      <c r="W39" s="194" t="s">
        <v>140</v>
      </c>
      <c r="X39" s="194" t="s">
        <v>204</v>
      </c>
      <c r="Y39" s="195" t="s">
        <v>204</v>
      </c>
      <c r="Z39" s="196">
        <v>8</v>
      </c>
      <c r="AA39" s="193">
        <f t="shared" si="0"/>
        <v>0</v>
      </c>
      <c r="AB39" s="197">
        <v>0.9375</v>
      </c>
      <c r="AC39" s="194">
        <f>COUNTIFS(운전자별!$C:$C,숨김!AC$3,운전자별!$A:$A,숨김!$W39,운전자별!$F:$F,숨김!$X39)</f>
        <v>0</v>
      </c>
      <c r="AD39" s="194">
        <f>COUNTIFS(운전자별!$C:$C,숨김!AD$3,운전자별!$A:$A,숨김!$W39,운전자별!$F:$F,숨김!$X39)</f>
        <v>0</v>
      </c>
      <c r="AE39" s="194">
        <f>COUNTIFS(운전자별!$C:$C,숨김!AE$3,운전자별!$A:$A,숨김!$W39,운전자별!$F:$F,숨김!$X39)</f>
        <v>0</v>
      </c>
      <c r="AF39" s="194">
        <f>COUNTIFS(운전자별!$C:$C,숨김!AF$3,운전자별!$A:$A,숨김!$W39,운전자별!$F:$F,숨김!$X39)</f>
        <v>0</v>
      </c>
      <c r="AG39" s="194">
        <f>COUNTIFS(운전자별!$C:$C,숨김!AG$3,운전자별!$A:$A,숨김!$W39,운전자별!$F:$F,숨김!$X39)</f>
        <v>0</v>
      </c>
      <c r="AH39" s="194">
        <f>COUNTIFS(운전자별!$C:$C,숨김!AH$3,운전자별!$A:$A,숨김!$W39,운전자별!$F:$F,숨김!$X39)</f>
        <v>0</v>
      </c>
      <c r="AI39" s="194">
        <f>COUNTIFS(운전자별!$C:$C,숨김!AI$3,운전자별!$A:$A,숨김!$W39,운전자별!$F:$F,숨김!$X39)</f>
        <v>0</v>
      </c>
      <c r="AJ39" s="198">
        <v>1.0549947060940066</v>
      </c>
      <c r="AK39" s="193" t="s">
        <v>74</v>
      </c>
      <c r="AL39" s="193">
        <v>3</v>
      </c>
      <c r="AM39" s="193" t="s">
        <v>420</v>
      </c>
      <c r="AN39" s="199" t="s">
        <v>421</v>
      </c>
      <c r="AO39" s="200">
        <v>36</v>
      </c>
      <c r="AP39" s="200" cm="1">
        <f t="array" ref="AP39">SUM(($W$4:$W$900=W39)*($AO$4:$AO$900&lt;AO39))+1</f>
        <v>3</v>
      </c>
      <c r="AQ39" s="200" t="str">
        <f t="shared" si="1"/>
        <v>도영운수3</v>
      </c>
      <c r="AS39" s="188" t="s">
        <v>162</v>
      </c>
      <c r="AT39" s="189" t="s">
        <v>199</v>
      </c>
      <c r="AU39" s="188">
        <v>1</v>
      </c>
      <c r="AV39" s="201">
        <v>1.3653998035352286E-2</v>
      </c>
      <c r="AW39" s="201">
        <v>0.52915525892262827</v>
      </c>
      <c r="AX39" s="201">
        <v>0.21699115320287415</v>
      </c>
      <c r="AY39" s="202">
        <v>9.4396000000000004</v>
      </c>
      <c r="AZ39" s="202">
        <v>2.197035426179101</v>
      </c>
      <c r="BA39" s="202">
        <v>15.162256830050831</v>
      </c>
      <c r="BB39" s="202">
        <v>1.9401240735758545</v>
      </c>
      <c r="BD39" s="187" t="s">
        <v>168</v>
      </c>
      <c r="BE39" s="187">
        <v>11</v>
      </c>
      <c r="BF39" s="187">
        <v>74</v>
      </c>
    </row>
    <row r="40" spans="6:58" ht="16.5">
      <c r="W40" s="194" t="s">
        <v>140</v>
      </c>
      <c r="X40" s="194" t="s">
        <v>205</v>
      </c>
      <c r="Y40" s="195" t="s">
        <v>205</v>
      </c>
      <c r="Z40" s="196">
        <v>7</v>
      </c>
      <c r="AA40" s="193">
        <f t="shared" si="0"/>
        <v>0</v>
      </c>
      <c r="AB40" s="197">
        <v>0.95238095238095233</v>
      </c>
      <c r="AC40" s="194">
        <f>COUNTIFS(운전자별!$C:$C,숨김!AC$3,운전자별!$A:$A,숨김!$W40,운전자별!$F:$F,숨김!$X40)</f>
        <v>0</v>
      </c>
      <c r="AD40" s="194">
        <f>COUNTIFS(운전자별!$C:$C,숨김!AD$3,운전자별!$A:$A,숨김!$W40,운전자별!$F:$F,숨김!$X40)</f>
        <v>0</v>
      </c>
      <c r="AE40" s="194">
        <f>COUNTIFS(운전자별!$C:$C,숨김!AE$3,운전자별!$A:$A,숨김!$W40,운전자별!$F:$F,숨김!$X40)</f>
        <v>0</v>
      </c>
      <c r="AF40" s="194">
        <f>COUNTIFS(운전자별!$C:$C,숨김!AF$3,운전자별!$A:$A,숨김!$W40,운전자별!$F:$F,숨김!$X40)</f>
        <v>0</v>
      </c>
      <c r="AG40" s="194">
        <f>COUNTIFS(운전자별!$C:$C,숨김!AG$3,운전자별!$A:$A,숨김!$W40,운전자별!$F:$F,숨김!$X40)</f>
        <v>0</v>
      </c>
      <c r="AH40" s="194">
        <f>COUNTIFS(운전자별!$C:$C,숨김!AH$3,운전자별!$A:$A,숨김!$W40,운전자별!$F:$F,숨김!$X40)</f>
        <v>0</v>
      </c>
      <c r="AI40" s="194">
        <f>COUNTIFS(운전자별!$C:$C,숨김!AI$3,운전자별!$A:$A,숨김!$W40,운전자별!$F:$F,숨김!$X40)</f>
        <v>0</v>
      </c>
      <c r="AJ40" s="198">
        <v>1.0069878146193381</v>
      </c>
      <c r="AK40" s="193" t="s">
        <v>74</v>
      </c>
      <c r="AL40" s="193">
        <v>15</v>
      </c>
      <c r="AM40" s="193" t="s">
        <v>422</v>
      </c>
      <c r="AN40" s="199" t="s">
        <v>423</v>
      </c>
      <c r="AO40" s="200">
        <v>37</v>
      </c>
      <c r="AP40" s="200" cm="1">
        <f t="array" ref="AP40">SUM(($W$4:$W$900=W40)*($AO$4:$AO$900&lt;AO40))+1</f>
        <v>4</v>
      </c>
      <c r="AQ40" s="200" t="str">
        <f t="shared" si="1"/>
        <v>도영운수4</v>
      </c>
      <c r="AS40" s="188" t="s">
        <v>162</v>
      </c>
      <c r="AT40" s="189" t="s">
        <v>200</v>
      </c>
      <c r="AU40" s="188">
        <v>1</v>
      </c>
      <c r="AV40" s="201">
        <v>3.2349945290273227E-2</v>
      </c>
      <c r="AW40" s="201">
        <v>0.40421094588775319</v>
      </c>
      <c r="AX40" s="201">
        <v>0.19144402221821671</v>
      </c>
      <c r="AY40" s="202">
        <v>6.0106666666666664</v>
      </c>
      <c r="AZ40" s="202">
        <v>0.36511892349310249</v>
      </c>
      <c r="BA40" s="202">
        <v>4.977787990289297</v>
      </c>
      <c r="BB40" s="202">
        <v>2.2548169211825431</v>
      </c>
    </row>
    <row r="41" spans="6:58" ht="16.5">
      <c r="W41" s="194" t="s">
        <v>140</v>
      </c>
      <c r="X41" s="194" t="s">
        <v>206</v>
      </c>
      <c r="Y41" s="195" t="s">
        <v>206</v>
      </c>
      <c r="Z41" s="196">
        <v>9</v>
      </c>
      <c r="AA41" s="193">
        <f t="shared" si="0"/>
        <v>0</v>
      </c>
      <c r="AB41" s="197">
        <v>0.92592592592592604</v>
      </c>
      <c r="AC41" s="194">
        <f>COUNTIFS(운전자별!$C:$C,숨김!AC$3,운전자별!$A:$A,숨김!$W41,운전자별!$F:$F,숨김!$X41)</f>
        <v>0</v>
      </c>
      <c r="AD41" s="194">
        <f>COUNTIFS(운전자별!$C:$C,숨김!AD$3,운전자별!$A:$A,숨김!$W41,운전자별!$F:$F,숨김!$X41)</f>
        <v>0</v>
      </c>
      <c r="AE41" s="194">
        <f>COUNTIFS(운전자별!$C:$C,숨김!AE$3,운전자별!$A:$A,숨김!$W41,운전자별!$F:$F,숨김!$X41)</f>
        <v>0</v>
      </c>
      <c r="AF41" s="194">
        <f>COUNTIFS(운전자별!$C:$C,숨김!AF$3,운전자별!$A:$A,숨김!$W41,운전자별!$F:$F,숨김!$X41)</f>
        <v>0</v>
      </c>
      <c r="AG41" s="194">
        <f>COUNTIFS(운전자별!$C:$C,숨김!AG$3,운전자별!$A:$A,숨김!$W41,운전자별!$F:$F,숨김!$X41)</f>
        <v>0</v>
      </c>
      <c r="AH41" s="194">
        <f>COUNTIFS(운전자별!$C:$C,숨김!AH$3,운전자별!$A:$A,숨김!$W41,운전자별!$F:$F,숨김!$X41)</f>
        <v>0</v>
      </c>
      <c r="AI41" s="194">
        <f>COUNTIFS(운전자별!$C:$C,숨김!AI$3,운전자별!$A:$A,숨김!$W41,운전자별!$F:$F,숨김!$X41)</f>
        <v>0</v>
      </c>
      <c r="AJ41" s="198">
        <v>0.96038550563858427</v>
      </c>
      <c r="AK41" s="193" t="s">
        <v>69</v>
      </c>
      <c r="AL41" s="193">
        <v>46</v>
      </c>
      <c r="AM41" s="193" t="s">
        <v>424</v>
      </c>
      <c r="AN41" s="199" t="s">
        <v>425</v>
      </c>
      <c r="AO41" s="200">
        <v>38</v>
      </c>
      <c r="AP41" s="200" cm="1">
        <f t="array" ref="AP41">SUM(($W$4:$W$900=W41)*($AO$4:$AO$900&lt;AO41))+1</f>
        <v>5</v>
      </c>
      <c r="AQ41" s="200" t="str">
        <f t="shared" si="1"/>
        <v>도영운수5</v>
      </c>
      <c r="AS41" s="188" t="s">
        <v>162</v>
      </c>
      <c r="AT41" s="189" t="s">
        <v>201</v>
      </c>
      <c r="AU41" s="188">
        <v>1</v>
      </c>
      <c r="AV41" s="201">
        <v>4.3425443031112655E-2</v>
      </c>
      <c r="AW41" s="201">
        <v>0.37036734043785707</v>
      </c>
      <c r="AX41" s="201">
        <v>0.18705326957032975</v>
      </c>
      <c r="AY41" s="202">
        <v>13.534916666666666</v>
      </c>
      <c r="AZ41" s="202">
        <v>2.2604115091804022</v>
      </c>
      <c r="BA41" s="202">
        <v>59.418037236188951</v>
      </c>
      <c r="BB41" s="202">
        <v>2.0391642130046099</v>
      </c>
    </row>
    <row r="42" spans="6:58" ht="16.5">
      <c r="W42" s="194" t="s">
        <v>140</v>
      </c>
      <c r="X42" s="194" t="s">
        <v>207</v>
      </c>
      <c r="Y42" s="195" t="s">
        <v>207</v>
      </c>
      <c r="Z42" s="196">
        <v>6</v>
      </c>
      <c r="AA42" s="193">
        <f t="shared" si="0"/>
        <v>0</v>
      </c>
      <c r="AB42" s="197">
        <v>0.83333333333333337</v>
      </c>
      <c r="AC42" s="194">
        <f>COUNTIFS(운전자별!$C:$C,숨김!AC$3,운전자별!$A:$A,숨김!$W42,운전자별!$F:$F,숨김!$X42)</f>
        <v>0</v>
      </c>
      <c r="AD42" s="194">
        <f>COUNTIFS(운전자별!$C:$C,숨김!AD$3,운전자별!$A:$A,숨김!$W42,운전자별!$F:$F,숨김!$X42)</f>
        <v>0</v>
      </c>
      <c r="AE42" s="194">
        <f>COUNTIFS(운전자별!$C:$C,숨김!AE$3,운전자별!$A:$A,숨김!$W42,운전자별!$F:$F,숨김!$X42)</f>
        <v>0</v>
      </c>
      <c r="AF42" s="194">
        <f>COUNTIFS(운전자별!$C:$C,숨김!AF$3,운전자별!$A:$A,숨김!$W42,운전자별!$F:$F,숨김!$X42)</f>
        <v>0</v>
      </c>
      <c r="AG42" s="194">
        <f>COUNTIFS(운전자별!$C:$C,숨김!AG$3,운전자별!$A:$A,숨김!$W42,운전자별!$F:$F,숨김!$X42)</f>
        <v>0</v>
      </c>
      <c r="AH42" s="194">
        <f>COUNTIFS(운전자별!$C:$C,숨김!AH$3,운전자별!$A:$A,숨김!$W42,운전자별!$F:$F,숨김!$X42)</f>
        <v>0</v>
      </c>
      <c r="AI42" s="194">
        <f>COUNTIFS(운전자별!$C:$C,숨김!AI$3,운전자별!$A:$A,숨김!$W42,운전자별!$F:$F,숨김!$X42)</f>
        <v>0</v>
      </c>
      <c r="AJ42" s="198">
        <v>0.89518999460629911</v>
      </c>
      <c r="AK42" s="193" t="s">
        <v>72</v>
      </c>
      <c r="AL42" s="193">
        <v>8</v>
      </c>
      <c r="AM42" s="193" t="s">
        <v>426</v>
      </c>
      <c r="AN42" s="199" t="s">
        <v>427</v>
      </c>
      <c r="AO42" s="200">
        <v>39</v>
      </c>
      <c r="AP42" s="200" cm="1">
        <f t="array" ref="AP42">SUM(($W$4:$W$900=W42)*($AO$4:$AO$900&lt;AO42))+1</f>
        <v>6</v>
      </c>
      <c r="AQ42" s="200" t="str">
        <f t="shared" si="1"/>
        <v>도영운수6</v>
      </c>
      <c r="AS42" s="188" t="s">
        <v>162</v>
      </c>
      <c r="AT42" s="189" t="s">
        <v>99</v>
      </c>
      <c r="AU42" s="188">
        <v>1</v>
      </c>
      <c r="AV42" s="201">
        <v>3.2993634295462891E-2</v>
      </c>
      <c r="AW42" s="201">
        <v>0.42379364858642377</v>
      </c>
      <c r="AX42" s="201">
        <v>0.20462250421931605</v>
      </c>
      <c r="AY42" s="202">
        <v>10.101000000000001</v>
      </c>
      <c r="AZ42" s="202">
        <v>0.81849001687726419</v>
      </c>
      <c r="BA42" s="202">
        <v>15.674083823199609</v>
      </c>
      <c r="BB42" s="202">
        <v>1.8468759495048592</v>
      </c>
    </row>
    <row r="43" spans="6:58" ht="16.5">
      <c r="W43" s="194" t="s">
        <v>147</v>
      </c>
      <c r="X43" s="194" t="s">
        <v>208</v>
      </c>
      <c r="Y43" s="195" t="s">
        <v>208</v>
      </c>
      <c r="Z43" s="196">
        <v>16</v>
      </c>
      <c r="AA43" s="193">
        <f t="shared" si="0"/>
        <v>0</v>
      </c>
      <c r="AB43" s="197">
        <v>0.9375</v>
      </c>
      <c r="AC43" s="194">
        <f>COUNTIFS(운전자별!$C:$C,숨김!AC$3,운전자별!$A:$A,숨김!$W43,운전자별!$F:$F,숨김!$X43)</f>
        <v>0</v>
      </c>
      <c r="AD43" s="194">
        <f>COUNTIFS(운전자별!$C:$C,숨김!AD$3,운전자별!$A:$A,숨김!$W43,운전자별!$F:$F,숨김!$X43)</f>
        <v>0</v>
      </c>
      <c r="AE43" s="194">
        <f>COUNTIFS(운전자별!$C:$C,숨김!AE$3,운전자별!$A:$A,숨김!$W43,운전자별!$F:$F,숨김!$X43)</f>
        <v>0</v>
      </c>
      <c r="AF43" s="194">
        <f>COUNTIFS(운전자별!$C:$C,숨김!AF$3,운전자별!$A:$A,숨김!$W43,운전자별!$F:$F,숨김!$X43)</f>
        <v>0</v>
      </c>
      <c r="AG43" s="194">
        <f>COUNTIFS(운전자별!$C:$C,숨김!AG$3,운전자별!$A:$A,숨김!$W43,운전자별!$F:$F,숨김!$X43)</f>
        <v>0</v>
      </c>
      <c r="AH43" s="194">
        <f>COUNTIFS(운전자별!$C:$C,숨김!AH$3,운전자별!$A:$A,숨김!$W43,운전자별!$F:$F,숨김!$X43)</f>
        <v>0</v>
      </c>
      <c r="AI43" s="194">
        <f>COUNTIFS(운전자별!$C:$C,숨김!AI$3,운전자별!$A:$A,숨김!$W43,운전자별!$F:$F,숨김!$X43)</f>
        <v>0</v>
      </c>
      <c r="AJ43" s="198">
        <v>0.95379051673262283</v>
      </c>
      <c r="AK43" s="193" t="s">
        <v>69</v>
      </c>
      <c r="AL43" s="193">
        <v>61</v>
      </c>
      <c r="AM43" s="193" t="s">
        <v>428</v>
      </c>
      <c r="AN43" s="199" t="s">
        <v>429</v>
      </c>
      <c r="AO43" s="200">
        <v>40</v>
      </c>
      <c r="AP43" s="200" cm="1">
        <f t="array" ref="AP43">SUM(($W$4:$W$900=W43)*($AO$4:$AO$900&lt;AO43))+1</f>
        <v>1</v>
      </c>
      <c r="AQ43" s="200" t="str">
        <f t="shared" si="1"/>
        <v>동화운수1</v>
      </c>
      <c r="AS43" s="188" t="s">
        <v>162</v>
      </c>
      <c r="AT43" s="189" t="s">
        <v>100</v>
      </c>
      <c r="AU43" s="188">
        <v>1</v>
      </c>
      <c r="AV43" s="201">
        <v>3.2630638292533785E-2</v>
      </c>
      <c r="AW43" s="201">
        <v>0.41957359755913043</v>
      </c>
      <c r="AX43" s="201">
        <v>0.19122621864287304</v>
      </c>
      <c r="AY43" s="202">
        <v>12.861970588235296</v>
      </c>
      <c r="AZ43" s="202">
        <v>1.772713993303439</v>
      </c>
      <c r="BA43" s="202">
        <v>35.160979632005045</v>
      </c>
      <c r="BB43" s="202">
        <v>1.9808020389040335</v>
      </c>
    </row>
    <row r="44" spans="6:58" ht="16.5">
      <c r="W44" s="194" t="s">
        <v>147</v>
      </c>
      <c r="X44" s="194" t="s">
        <v>209</v>
      </c>
      <c r="Y44" s="195" t="s">
        <v>209</v>
      </c>
      <c r="Z44" s="196">
        <v>31</v>
      </c>
      <c r="AA44" s="193">
        <f t="shared" si="0"/>
        <v>0</v>
      </c>
      <c r="AB44" s="197">
        <v>1.0080645161290325</v>
      </c>
      <c r="AC44" s="194">
        <f>COUNTIFS(운전자별!$C:$C,숨김!AC$3,운전자별!$A:$A,숨김!$W44,운전자별!$F:$F,숨김!$X44)</f>
        <v>0</v>
      </c>
      <c r="AD44" s="194">
        <f>COUNTIFS(운전자별!$C:$C,숨김!AD$3,운전자별!$A:$A,숨김!$W44,운전자별!$F:$F,숨김!$X44)</f>
        <v>0</v>
      </c>
      <c r="AE44" s="194">
        <f>COUNTIFS(운전자별!$C:$C,숨김!AE$3,운전자별!$A:$A,숨김!$W44,운전자별!$F:$F,숨김!$X44)</f>
        <v>0</v>
      </c>
      <c r="AF44" s="194">
        <f>COUNTIFS(운전자별!$C:$C,숨김!AF$3,운전자별!$A:$A,숨김!$W44,운전자별!$F:$F,숨김!$X44)</f>
        <v>0</v>
      </c>
      <c r="AG44" s="194">
        <f>COUNTIFS(운전자별!$C:$C,숨김!AG$3,운전자별!$A:$A,숨김!$W44,운전자별!$F:$F,숨김!$X44)</f>
        <v>0</v>
      </c>
      <c r="AH44" s="194">
        <f>COUNTIFS(운전자별!$C:$C,숨김!AH$3,운전자별!$A:$A,숨김!$W44,운전자별!$F:$F,숨김!$X44)</f>
        <v>0</v>
      </c>
      <c r="AI44" s="194">
        <f>COUNTIFS(운전자별!$C:$C,숨김!AI$3,운전자별!$A:$A,숨김!$W44,운전자별!$F:$F,숨김!$X44)</f>
        <v>0</v>
      </c>
      <c r="AJ44" s="198">
        <v>0.97811771751056786</v>
      </c>
      <c r="AK44" s="193" t="s">
        <v>69</v>
      </c>
      <c r="AL44" s="193">
        <v>22</v>
      </c>
      <c r="AM44" s="193" t="s">
        <v>430</v>
      </c>
      <c r="AN44" s="199" t="s">
        <v>431</v>
      </c>
      <c r="AO44" s="200">
        <v>41</v>
      </c>
      <c r="AP44" s="200" cm="1">
        <f t="array" ref="AP44">SUM(($W$4:$W$900=W44)*($AO$4:$AO$900&lt;AO44))+1</f>
        <v>2</v>
      </c>
      <c r="AQ44" s="200" t="str">
        <f t="shared" si="1"/>
        <v>동화운수2</v>
      </c>
      <c r="AS44" s="188" t="s">
        <v>140</v>
      </c>
      <c r="AT44" s="189" t="s">
        <v>202</v>
      </c>
      <c r="AU44" s="188">
        <v>1</v>
      </c>
      <c r="AV44" s="201">
        <v>6.7733199946496278E-2</v>
      </c>
      <c r="AW44" s="201">
        <v>0.38617129133179268</v>
      </c>
      <c r="AX44" s="201">
        <v>0.18883784168951637</v>
      </c>
      <c r="AY44" s="202">
        <v>15.646666666666668</v>
      </c>
      <c r="AZ44" s="202">
        <v>4.8302487338562248</v>
      </c>
      <c r="BA44" s="202">
        <v>56.804841392957222</v>
      </c>
      <c r="BB44" s="202">
        <v>1.972870191175891</v>
      </c>
    </row>
    <row r="45" spans="6:58" ht="16.5">
      <c r="W45" s="194" t="s">
        <v>147</v>
      </c>
      <c r="X45" s="194" t="s">
        <v>210</v>
      </c>
      <c r="Y45" s="195" t="s">
        <v>210</v>
      </c>
      <c r="Z45" s="196">
        <v>10</v>
      </c>
      <c r="AA45" s="193">
        <f t="shared" si="0"/>
        <v>0</v>
      </c>
      <c r="AB45" s="197">
        <v>1.0416666666666667</v>
      </c>
      <c r="AC45" s="194">
        <f>COUNTIFS(운전자별!$C:$C,숨김!AC$3,운전자별!$A:$A,숨김!$W45,운전자별!$F:$F,숨김!$X45)</f>
        <v>0</v>
      </c>
      <c r="AD45" s="194">
        <f>COUNTIFS(운전자별!$C:$C,숨김!AD$3,운전자별!$A:$A,숨김!$W45,운전자별!$F:$F,숨김!$X45)</f>
        <v>0</v>
      </c>
      <c r="AE45" s="194">
        <f>COUNTIFS(운전자별!$C:$C,숨김!AE$3,운전자별!$A:$A,숨김!$W45,운전자별!$F:$F,숨김!$X45)</f>
        <v>0</v>
      </c>
      <c r="AF45" s="194">
        <f>COUNTIFS(운전자별!$C:$C,숨김!AF$3,운전자별!$A:$A,숨김!$W45,운전자별!$F:$F,숨김!$X45)</f>
        <v>0</v>
      </c>
      <c r="AG45" s="194">
        <f>COUNTIFS(운전자별!$C:$C,숨김!AG$3,운전자별!$A:$A,숨김!$W45,운전자별!$F:$F,숨김!$X45)</f>
        <v>0</v>
      </c>
      <c r="AH45" s="194">
        <f>COUNTIFS(운전자별!$C:$C,숨김!AH$3,운전자별!$A:$A,숨김!$W45,운전자별!$F:$F,숨김!$X45)</f>
        <v>0</v>
      </c>
      <c r="AI45" s="194">
        <f>COUNTIFS(운전자별!$C:$C,숨김!AI$3,운전자별!$A:$A,숨김!$W45,운전자별!$F:$F,숨김!$X45)</f>
        <v>0</v>
      </c>
      <c r="AJ45" s="198">
        <v>1.0020143663110768</v>
      </c>
      <c r="AK45" s="193" t="s">
        <v>74</v>
      </c>
      <c r="AL45" s="193">
        <v>18</v>
      </c>
      <c r="AM45" s="193" t="s">
        <v>432</v>
      </c>
      <c r="AN45" s="199" t="s">
        <v>433</v>
      </c>
      <c r="AO45" s="200">
        <v>42</v>
      </c>
      <c r="AP45" s="200" cm="1">
        <f t="array" ref="AP45">SUM(($W$4:$W$900=W45)*($AO$4:$AO$900&lt;AO45))+1</f>
        <v>3</v>
      </c>
      <c r="AQ45" s="200" t="str">
        <f t="shared" si="1"/>
        <v>동화운수3</v>
      </c>
      <c r="AS45" s="188" t="s">
        <v>140</v>
      </c>
      <c r="AT45" s="189" t="s">
        <v>203</v>
      </c>
      <c r="AU45" s="188">
        <v>1</v>
      </c>
      <c r="AV45" s="201">
        <v>4.3131125170486319E-2</v>
      </c>
      <c r="AW45" s="201">
        <v>0.35880878829551521</v>
      </c>
      <c r="AX45" s="201">
        <v>0.23513040884448563</v>
      </c>
      <c r="AY45" s="202">
        <v>17.456900000000001</v>
      </c>
      <c r="AZ45" s="202">
        <v>6.6172498680281553</v>
      </c>
      <c r="BA45" s="202">
        <v>111.19965003791675</v>
      </c>
      <c r="BB45" s="202">
        <v>1.8662932908253584</v>
      </c>
    </row>
    <row r="46" spans="6:58" ht="16.5">
      <c r="W46" s="194" t="s">
        <v>147</v>
      </c>
      <c r="X46" s="194" t="s">
        <v>211</v>
      </c>
      <c r="Y46" s="195" t="s">
        <v>211</v>
      </c>
      <c r="Z46" s="196">
        <v>37</v>
      </c>
      <c r="AA46" s="193">
        <f t="shared" si="0"/>
        <v>0</v>
      </c>
      <c r="AB46" s="197">
        <v>0.93468468468468469</v>
      </c>
      <c r="AC46" s="194">
        <f>COUNTIFS(운전자별!$C:$C,숨김!AC$3,운전자별!$A:$A,숨김!$W46,운전자별!$F:$F,숨김!$X46)</f>
        <v>0</v>
      </c>
      <c r="AD46" s="194">
        <f>COUNTIFS(운전자별!$C:$C,숨김!AD$3,운전자별!$A:$A,숨김!$W46,운전자별!$F:$F,숨김!$X46)</f>
        <v>0</v>
      </c>
      <c r="AE46" s="194">
        <f>COUNTIFS(운전자별!$C:$C,숨김!AE$3,운전자별!$A:$A,숨김!$W46,운전자별!$F:$F,숨김!$X46)</f>
        <v>0</v>
      </c>
      <c r="AF46" s="194">
        <f>COUNTIFS(운전자별!$C:$C,숨김!AF$3,운전자별!$A:$A,숨김!$W46,운전자별!$F:$F,숨김!$X46)</f>
        <v>0</v>
      </c>
      <c r="AG46" s="194">
        <f>COUNTIFS(운전자별!$C:$C,숨김!AG$3,운전자별!$A:$A,숨김!$W46,운전자별!$F:$F,숨김!$X46)</f>
        <v>0</v>
      </c>
      <c r="AH46" s="194">
        <f>COUNTIFS(운전자별!$C:$C,숨김!AH$3,운전자별!$A:$A,숨김!$W46,운전자별!$F:$F,숨김!$X46)</f>
        <v>0</v>
      </c>
      <c r="AI46" s="194">
        <f>COUNTIFS(운전자별!$C:$C,숨김!AI$3,운전자별!$A:$A,숨김!$W46,운전자별!$F:$F,숨김!$X46)</f>
        <v>0</v>
      </c>
      <c r="AJ46" s="198">
        <v>0.96437030769148846</v>
      </c>
      <c r="AK46" s="193" t="s">
        <v>69</v>
      </c>
      <c r="AL46" s="193">
        <v>41</v>
      </c>
      <c r="AM46" s="193" t="s">
        <v>434</v>
      </c>
      <c r="AN46" s="199" t="s">
        <v>435</v>
      </c>
      <c r="AO46" s="200">
        <v>43</v>
      </c>
      <c r="AP46" s="200" cm="1">
        <f t="array" ref="AP46">SUM(($W$4:$W$900=W46)*($AO$4:$AO$900&lt;AO46))+1</f>
        <v>4</v>
      </c>
      <c r="AQ46" s="200" t="str">
        <f t="shared" si="1"/>
        <v>동화운수4</v>
      </c>
      <c r="AS46" s="188" t="s">
        <v>140</v>
      </c>
      <c r="AT46" s="189" t="s">
        <v>204</v>
      </c>
      <c r="AU46" s="188">
        <v>1</v>
      </c>
      <c r="AV46" s="201">
        <v>5.2468238067196124E-2</v>
      </c>
      <c r="AW46" s="201">
        <v>0.38207449826726986</v>
      </c>
      <c r="AX46" s="201">
        <v>0.25002538203119384</v>
      </c>
      <c r="AY46" s="202">
        <v>18.727333333333334</v>
      </c>
      <c r="AZ46" s="202">
        <v>7.5018614406191908</v>
      </c>
      <c r="BA46" s="202">
        <v>85.2044262742467</v>
      </c>
      <c r="BB46" s="202">
        <v>1.682505826073567</v>
      </c>
    </row>
    <row r="47" spans="6:58" ht="16.5">
      <c r="W47" s="194" t="s">
        <v>147</v>
      </c>
      <c r="X47" s="194" t="s">
        <v>212</v>
      </c>
      <c r="Y47" s="195" t="s">
        <v>212</v>
      </c>
      <c r="Z47" s="196">
        <v>12</v>
      </c>
      <c r="AA47" s="193">
        <f t="shared" si="0"/>
        <v>0</v>
      </c>
      <c r="AB47" s="197">
        <v>1.0763888888888891</v>
      </c>
      <c r="AC47" s="194">
        <f>COUNTIFS(운전자별!$C:$C,숨김!AC$3,운전자별!$A:$A,숨김!$W47,운전자별!$F:$F,숨김!$X47)</f>
        <v>0</v>
      </c>
      <c r="AD47" s="194">
        <f>COUNTIFS(운전자별!$C:$C,숨김!AD$3,운전자별!$A:$A,숨김!$W47,운전자별!$F:$F,숨김!$X47)</f>
        <v>0</v>
      </c>
      <c r="AE47" s="194">
        <f>COUNTIFS(운전자별!$C:$C,숨김!AE$3,운전자별!$A:$A,숨김!$W47,운전자별!$F:$F,숨김!$X47)</f>
        <v>0</v>
      </c>
      <c r="AF47" s="194">
        <f>COUNTIFS(운전자별!$C:$C,숨김!AF$3,운전자별!$A:$A,숨김!$W47,운전자별!$F:$F,숨김!$X47)</f>
        <v>0</v>
      </c>
      <c r="AG47" s="194">
        <f>COUNTIFS(운전자별!$C:$C,숨김!AG$3,운전자별!$A:$A,숨김!$W47,운전자별!$F:$F,숨김!$X47)</f>
        <v>0</v>
      </c>
      <c r="AH47" s="194">
        <f>COUNTIFS(운전자별!$C:$C,숨김!AH$3,운전자별!$A:$A,숨김!$W47,운전자별!$F:$F,숨김!$X47)</f>
        <v>0</v>
      </c>
      <c r="AI47" s="194">
        <f>COUNTIFS(운전자별!$C:$C,숨김!AI$3,운전자별!$A:$A,숨김!$W47,운전자별!$F:$F,숨김!$X47)</f>
        <v>0</v>
      </c>
      <c r="AJ47" s="198">
        <v>0.94250138417740914</v>
      </c>
      <c r="AK47" s="193" t="s">
        <v>71</v>
      </c>
      <c r="AL47" s="193">
        <v>10</v>
      </c>
      <c r="AM47" s="193" t="s">
        <v>436</v>
      </c>
      <c r="AN47" s="199" t="s">
        <v>437</v>
      </c>
      <c r="AO47" s="200">
        <v>44</v>
      </c>
      <c r="AP47" s="200" cm="1">
        <f t="array" ref="AP47">SUM(($W$4:$W$900=W47)*($AO$4:$AO$900&lt;AO47))+1</f>
        <v>5</v>
      </c>
      <c r="AQ47" s="200" t="str">
        <f t="shared" si="1"/>
        <v>동화운수5</v>
      </c>
      <c r="AS47" s="188" t="s">
        <v>140</v>
      </c>
      <c r="AT47" s="189" t="s">
        <v>205</v>
      </c>
      <c r="AU47" s="188">
        <v>1</v>
      </c>
      <c r="AV47" s="201">
        <v>7.1202348222222447E-2</v>
      </c>
      <c r="AW47" s="201">
        <v>0.37770500755628217</v>
      </c>
      <c r="AX47" s="201">
        <v>0.19094864232901809</v>
      </c>
      <c r="AY47" s="202">
        <v>19.113500000000002</v>
      </c>
      <c r="AZ47" s="202">
        <v>5.0514001403121336</v>
      </c>
      <c r="BA47" s="202">
        <v>80.838736602763944</v>
      </c>
      <c r="BB47" s="202">
        <v>1.8963699939031515</v>
      </c>
    </row>
    <row r="48" spans="6:58" ht="16.5">
      <c r="W48" s="194" t="s">
        <v>163</v>
      </c>
      <c r="X48" s="194" t="s">
        <v>213</v>
      </c>
      <c r="Y48" s="195" t="s">
        <v>213</v>
      </c>
      <c r="Z48" s="196">
        <v>5</v>
      </c>
      <c r="AA48" s="193">
        <f t="shared" si="0"/>
        <v>0</v>
      </c>
      <c r="AB48" s="197">
        <v>0.5</v>
      </c>
      <c r="AC48" s="194">
        <f>COUNTIFS(운전자별!$C:$C,숨김!AC$3,운전자별!$A:$A,숨김!$W48,운전자별!$F:$F,숨김!$X48)</f>
        <v>0</v>
      </c>
      <c r="AD48" s="194">
        <f>COUNTIFS(운전자별!$C:$C,숨김!AD$3,운전자별!$A:$A,숨김!$W48,운전자별!$F:$F,숨김!$X48)</f>
        <v>0</v>
      </c>
      <c r="AE48" s="194">
        <f>COUNTIFS(운전자별!$C:$C,숨김!AE$3,운전자별!$A:$A,숨김!$W48,운전자별!$F:$F,숨김!$X48)</f>
        <v>0</v>
      </c>
      <c r="AF48" s="194">
        <f>COUNTIFS(운전자별!$C:$C,숨김!AF$3,운전자별!$A:$A,숨김!$W48,운전자별!$F:$F,숨김!$X48)</f>
        <v>0</v>
      </c>
      <c r="AG48" s="194">
        <f>COUNTIFS(운전자별!$C:$C,숨김!AG$3,운전자별!$A:$A,숨김!$W48,운전자별!$F:$F,숨김!$X48)</f>
        <v>0</v>
      </c>
      <c r="AH48" s="194">
        <f>COUNTIFS(운전자별!$C:$C,숨김!AH$3,운전자별!$A:$A,숨김!$W48,운전자별!$F:$F,숨김!$X48)</f>
        <v>0</v>
      </c>
      <c r="AI48" s="194">
        <f>COUNTIFS(운전자별!$C:$C,숨김!AI$3,운전자별!$A:$A,숨김!$W48,운전자별!$F:$F,숨김!$X48)</f>
        <v>0</v>
      </c>
      <c r="AJ48" s="198">
        <v>0.8984919092934871</v>
      </c>
      <c r="AK48" s="193" t="s">
        <v>72</v>
      </c>
      <c r="AL48" s="193">
        <v>2</v>
      </c>
      <c r="AM48" s="193" t="s">
        <v>438</v>
      </c>
      <c r="AN48" s="199" t="s">
        <v>439</v>
      </c>
      <c r="AO48" s="200">
        <v>45</v>
      </c>
      <c r="AP48" s="200" cm="1">
        <f t="array" ref="AP48">SUM(($W$4:$W$900=W48)*($AO$4:$AO$900&lt;AO48))+1</f>
        <v>1</v>
      </c>
      <c r="AQ48" s="200" t="str">
        <f t="shared" si="1"/>
        <v>마니교통1</v>
      </c>
      <c r="AS48" s="188" t="s">
        <v>140</v>
      </c>
      <c r="AT48" s="189" t="s">
        <v>206</v>
      </c>
      <c r="AU48" s="188">
        <v>1</v>
      </c>
      <c r="AV48" s="201">
        <v>5.8678134529910844E-2</v>
      </c>
      <c r="AW48" s="201">
        <v>0.38053111319651817</v>
      </c>
      <c r="AX48" s="201">
        <v>0.18867870228080119</v>
      </c>
      <c r="AY48" s="202">
        <v>16.840499999999999</v>
      </c>
      <c r="AZ48" s="202">
        <v>4.8292763083776498</v>
      </c>
      <c r="BA48" s="202">
        <v>46.587073922532646</v>
      </c>
      <c r="BB48" s="202">
        <v>1.8068383913244008</v>
      </c>
    </row>
    <row r="49" spans="23:54" ht="16.5">
      <c r="W49" s="194" t="s">
        <v>163</v>
      </c>
      <c r="X49" s="194" t="s">
        <v>214</v>
      </c>
      <c r="Y49" s="195" t="s">
        <v>214</v>
      </c>
      <c r="Z49" s="196">
        <v>5</v>
      </c>
      <c r="AA49" s="193">
        <f t="shared" si="0"/>
        <v>0</v>
      </c>
      <c r="AB49" s="197">
        <v>1.0833333333333333</v>
      </c>
      <c r="AC49" s="194">
        <f>COUNTIFS(운전자별!$C:$C,숨김!AC$3,운전자별!$A:$A,숨김!$W49,운전자별!$F:$F,숨김!$X49)</f>
        <v>0</v>
      </c>
      <c r="AD49" s="194">
        <f>COUNTIFS(운전자별!$C:$C,숨김!AD$3,운전자별!$A:$A,숨김!$W49,운전자별!$F:$F,숨김!$X49)</f>
        <v>0</v>
      </c>
      <c r="AE49" s="194">
        <f>COUNTIFS(운전자별!$C:$C,숨김!AE$3,운전자별!$A:$A,숨김!$W49,운전자별!$F:$F,숨김!$X49)</f>
        <v>0</v>
      </c>
      <c r="AF49" s="194">
        <f>COUNTIFS(운전자별!$C:$C,숨김!AF$3,운전자별!$A:$A,숨김!$W49,운전자별!$F:$F,숨김!$X49)</f>
        <v>0</v>
      </c>
      <c r="AG49" s="194">
        <f>COUNTIFS(운전자별!$C:$C,숨김!AG$3,운전자별!$A:$A,숨김!$W49,운전자별!$F:$F,숨김!$X49)</f>
        <v>0</v>
      </c>
      <c r="AH49" s="194">
        <f>COUNTIFS(운전자별!$C:$C,숨김!AH$3,운전자별!$A:$A,숨김!$W49,운전자별!$F:$F,숨김!$X49)</f>
        <v>0</v>
      </c>
      <c r="AI49" s="194">
        <f>COUNTIFS(운전자별!$C:$C,숨김!AI$3,운전자별!$A:$A,숨김!$W49,운전자별!$F:$F,숨김!$X49)</f>
        <v>0</v>
      </c>
      <c r="AJ49" s="198">
        <v>0.89741650489938785</v>
      </c>
      <c r="AK49" s="193" t="s">
        <v>72</v>
      </c>
      <c r="AL49" s="193">
        <v>3</v>
      </c>
      <c r="AM49" s="193" t="s">
        <v>440</v>
      </c>
      <c r="AN49" s="199" t="s">
        <v>441</v>
      </c>
      <c r="AO49" s="200">
        <v>46</v>
      </c>
      <c r="AP49" s="200" cm="1">
        <f t="array" ref="AP49">SUM(($W$4:$W$900=W49)*($AO$4:$AO$900&lt;AO49))+1</f>
        <v>2</v>
      </c>
      <c r="AQ49" s="200" t="str">
        <f t="shared" si="1"/>
        <v>마니교통2</v>
      </c>
      <c r="AS49" s="188" t="s">
        <v>140</v>
      </c>
      <c r="AT49" s="189" t="s">
        <v>207</v>
      </c>
      <c r="AU49" s="188">
        <v>1</v>
      </c>
      <c r="AV49" s="201">
        <v>5.1159500683115165E-2</v>
      </c>
      <c r="AW49" s="201">
        <v>0.43134926420723441</v>
      </c>
      <c r="AX49" s="201">
        <v>0.25417534309724493</v>
      </c>
      <c r="AY49" s="202">
        <v>9.4480000000000004</v>
      </c>
      <c r="AZ49" s="202">
        <v>4.1678441352591724</v>
      </c>
      <c r="BA49" s="202">
        <v>15.155796855487898</v>
      </c>
      <c r="BB49" s="202">
        <v>2.4259467351148554</v>
      </c>
    </row>
    <row r="50" spans="23:54" ht="16.5">
      <c r="W50" s="194" t="s">
        <v>163</v>
      </c>
      <c r="X50" s="194" t="s">
        <v>215</v>
      </c>
      <c r="Y50" s="195" t="s">
        <v>215</v>
      </c>
      <c r="Z50" s="196">
        <v>8</v>
      </c>
      <c r="AA50" s="193">
        <f t="shared" si="0"/>
        <v>0</v>
      </c>
      <c r="AB50" s="197">
        <v>0.88541666666666674</v>
      </c>
      <c r="AC50" s="194">
        <f>COUNTIFS(운전자별!$C:$C,숨김!AC$3,운전자별!$A:$A,숨김!$W50,운전자별!$F:$F,숨김!$X50)</f>
        <v>0</v>
      </c>
      <c r="AD50" s="194">
        <f>COUNTIFS(운전자별!$C:$C,숨김!AD$3,운전자별!$A:$A,숨김!$W50,운전자별!$F:$F,숨김!$X50)</f>
        <v>0</v>
      </c>
      <c r="AE50" s="194">
        <f>COUNTIFS(운전자별!$C:$C,숨김!AE$3,운전자별!$A:$A,숨김!$W50,운전자별!$F:$F,숨김!$X50)</f>
        <v>0</v>
      </c>
      <c r="AF50" s="194">
        <f>COUNTIFS(운전자별!$C:$C,숨김!AF$3,운전자별!$A:$A,숨김!$W50,운전자별!$F:$F,숨김!$X50)</f>
        <v>0</v>
      </c>
      <c r="AG50" s="194">
        <f>COUNTIFS(운전자별!$C:$C,숨김!AG$3,운전자별!$A:$A,숨김!$W50,운전자별!$F:$F,숨김!$X50)</f>
        <v>0</v>
      </c>
      <c r="AH50" s="194">
        <f>COUNTIFS(운전자별!$C:$C,숨김!AH$3,운전자별!$A:$A,숨김!$W50,운전자별!$F:$F,숨김!$X50)</f>
        <v>0</v>
      </c>
      <c r="AI50" s="194">
        <f>COUNTIFS(운전자별!$C:$C,숨김!AI$3,운전자별!$A:$A,숨김!$W50,운전자별!$F:$F,숨김!$X50)</f>
        <v>0</v>
      </c>
      <c r="AJ50" s="198">
        <v>0.89632473391619771</v>
      </c>
      <c r="AK50" s="193" t="s">
        <v>72</v>
      </c>
      <c r="AL50" s="193">
        <v>6</v>
      </c>
      <c r="AM50" s="193" t="s">
        <v>442</v>
      </c>
      <c r="AN50" s="199" t="s">
        <v>443</v>
      </c>
      <c r="AO50" s="200">
        <v>47</v>
      </c>
      <c r="AP50" s="200" cm="1">
        <f t="array" ref="AP50">SUM(($W$4:$W$900=W50)*($AO$4:$AO$900&lt;AO50))+1</f>
        <v>3</v>
      </c>
      <c r="AQ50" s="200" t="str">
        <f t="shared" si="1"/>
        <v>마니교통3</v>
      </c>
      <c r="AS50" s="188" t="s">
        <v>140</v>
      </c>
      <c r="AT50" s="189" t="s">
        <v>100</v>
      </c>
      <c r="AU50" s="188">
        <v>1</v>
      </c>
      <c r="AV50" s="201">
        <v>5.9252611822716475E-2</v>
      </c>
      <c r="AW50" s="201">
        <v>0.37830108983884875</v>
      </c>
      <c r="AX50" s="201">
        <v>0.20563530477579703</v>
      </c>
      <c r="AY50" s="202">
        <v>16.934100000000004</v>
      </c>
      <c r="AZ50" s="202">
        <v>5.4526640540365525</v>
      </c>
      <c r="BA50" s="202">
        <v>72.831160037670202</v>
      </c>
      <c r="BB50" s="202">
        <v>1.8863117546676891</v>
      </c>
    </row>
    <row r="51" spans="23:54" ht="16.5">
      <c r="W51" s="194" t="s">
        <v>163</v>
      </c>
      <c r="X51" s="194" t="s">
        <v>216</v>
      </c>
      <c r="Y51" s="195" t="s">
        <v>216</v>
      </c>
      <c r="Z51" s="196">
        <v>5</v>
      </c>
      <c r="AA51" s="193">
        <f t="shared" si="0"/>
        <v>0</v>
      </c>
      <c r="AB51" s="197">
        <v>1.0833333333333333</v>
      </c>
      <c r="AC51" s="194">
        <f>COUNTIFS(운전자별!$C:$C,숨김!AC$3,운전자별!$A:$A,숨김!$W51,운전자별!$F:$F,숨김!$X51)</f>
        <v>0</v>
      </c>
      <c r="AD51" s="194">
        <f>COUNTIFS(운전자별!$C:$C,숨김!AD$3,운전자별!$A:$A,숨김!$W51,운전자별!$F:$F,숨김!$X51)</f>
        <v>0</v>
      </c>
      <c r="AE51" s="194">
        <f>COUNTIFS(운전자별!$C:$C,숨김!AE$3,운전자별!$A:$A,숨김!$W51,운전자별!$F:$F,숨김!$X51)</f>
        <v>0</v>
      </c>
      <c r="AF51" s="194">
        <f>COUNTIFS(운전자별!$C:$C,숨김!AF$3,운전자별!$A:$A,숨김!$W51,운전자별!$F:$F,숨김!$X51)</f>
        <v>0</v>
      </c>
      <c r="AG51" s="194">
        <f>COUNTIFS(운전자별!$C:$C,숨김!AG$3,운전자별!$A:$A,숨김!$W51,운전자별!$F:$F,숨김!$X51)</f>
        <v>0</v>
      </c>
      <c r="AH51" s="194">
        <f>COUNTIFS(운전자별!$C:$C,숨김!AH$3,운전자별!$A:$A,숨김!$W51,운전자별!$F:$F,숨김!$X51)</f>
        <v>0</v>
      </c>
      <c r="AI51" s="194">
        <f>COUNTIFS(운전자별!$C:$C,숨김!AI$3,운전자별!$A:$A,숨김!$W51,운전자별!$F:$F,숨김!$X51)</f>
        <v>0</v>
      </c>
      <c r="AJ51" s="198">
        <v>0.92774467802662675</v>
      </c>
      <c r="AK51" s="193" t="s">
        <v>71</v>
      </c>
      <c r="AL51" s="193">
        <v>34</v>
      </c>
      <c r="AM51" s="193" t="s">
        <v>444</v>
      </c>
      <c r="AN51" s="199" t="s">
        <v>445</v>
      </c>
      <c r="AO51" s="200">
        <v>48</v>
      </c>
      <c r="AP51" s="200" cm="1">
        <f t="array" ref="AP51">SUM(($W$4:$W$900=W51)*($AO$4:$AO$900&lt;AO51))+1</f>
        <v>4</v>
      </c>
      <c r="AQ51" s="200" t="str">
        <f t="shared" si="1"/>
        <v>마니교통4</v>
      </c>
      <c r="AS51" s="188" t="s">
        <v>147</v>
      </c>
      <c r="AT51" s="189" t="s">
        <v>208</v>
      </c>
      <c r="AU51" s="188">
        <v>1</v>
      </c>
      <c r="AV51" s="201">
        <v>4.4456996974096323E-2</v>
      </c>
      <c r="AW51" s="201">
        <v>0.4118833377381666</v>
      </c>
      <c r="AX51" s="201">
        <v>0.19860660051146156</v>
      </c>
      <c r="AY51" s="202">
        <v>14.505769230769232</v>
      </c>
      <c r="AZ51" s="202">
        <v>2.2658335029036971</v>
      </c>
      <c r="BA51" s="202">
        <v>43.189304158125474</v>
      </c>
      <c r="BB51" s="202">
        <v>1.94502149162655</v>
      </c>
    </row>
    <row r="52" spans="23:54" ht="16.5">
      <c r="W52" s="194" t="s">
        <v>152</v>
      </c>
      <c r="X52" s="194" t="s">
        <v>217</v>
      </c>
      <c r="Y52" s="195" t="s">
        <v>217</v>
      </c>
      <c r="Z52" s="196">
        <v>12</v>
      </c>
      <c r="AA52" s="193">
        <f t="shared" si="0"/>
        <v>0</v>
      </c>
      <c r="AB52" s="197">
        <v>0.93750000000000011</v>
      </c>
      <c r="AC52" s="194">
        <f>COUNTIFS(운전자별!$C:$C,숨김!AC$3,운전자별!$A:$A,숨김!$W52,운전자별!$F:$F,숨김!$X52)</f>
        <v>0</v>
      </c>
      <c r="AD52" s="194">
        <f>COUNTIFS(운전자별!$C:$C,숨김!AD$3,운전자별!$A:$A,숨김!$W52,운전자별!$F:$F,숨김!$X52)</f>
        <v>0</v>
      </c>
      <c r="AE52" s="194">
        <f>COUNTIFS(운전자별!$C:$C,숨김!AE$3,운전자별!$A:$A,숨김!$W52,운전자별!$F:$F,숨김!$X52)</f>
        <v>0</v>
      </c>
      <c r="AF52" s="194">
        <f>COUNTIFS(운전자별!$C:$C,숨김!AF$3,운전자별!$A:$A,숨김!$W52,운전자별!$F:$F,숨김!$X52)</f>
        <v>0</v>
      </c>
      <c r="AG52" s="194">
        <f>COUNTIFS(운전자별!$C:$C,숨김!AG$3,운전자별!$A:$A,숨김!$W52,운전자별!$F:$F,숨김!$X52)</f>
        <v>0</v>
      </c>
      <c r="AH52" s="194">
        <f>COUNTIFS(운전자별!$C:$C,숨김!AH$3,운전자별!$A:$A,숨김!$W52,운전자별!$F:$F,숨김!$X52)</f>
        <v>0</v>
      </c>
      <c r="AI52" s="194">
        <f>COUNTIFS(운전자별!$C:$C,숨김!AI$3,운전자별!$A:$A,숨김!$W52,운전자별!$F:$F,숨김!$X52)</f>
        <v>0</v>
      </c>
      <c r="AJ52" s="198">
        <v>0.96902352240039591</v>
      </c>
      <c r="AK52" s="193" t="s">
        <v>69</v>
      </c>
      <c r="AL52" s="193">
        <v>31</v>
      </c>
      <c r="AM52" s="193" t="s">
        <v>446</v>
      </c>
      <c r="AN52" s="199" t="s">
        <v>447</v>
      </c>
      <c r="AO52" s="200">
        <v>49</v>
      </c>
      <c r="AP52" s="200" cm="1">
        <f t="array" ref="AP52">SUM(($W$4:$W$900=W52)*($AO$4:$AO$900&lt;AO52))+1</f>
        <v>1</v>
      </c>
      <c r="AQ52" s="200" t="str">
        <f t="shared" si="1"/>
        <v>명진교통1</v>
      </c>
      <c r="AS52" s="188" t="s">
        <v>147</v>
      </c>
      <c r="AT52" s="189" t="s">
        <v>209</v>
      </c>
      <c r="AU52" s="188">
        <v>1</v>
      </c>
      <c r="AV52" s="201">
        <v>5.0710398735990037E-2</v>
      </c>
      <c r="AW52" s="201">
        <v>0.39489842208933323</v>
      </c>
      <c r="AX52" s="201">
        <v>0.21040151971083632</v>
      </c>
      <c r="AY52" s="202">
        <v>15.603965517241379</v>
      </c>
      <c r="AZ52" s="202">
        <v>2.6654766341083107</v>
      </c>
      <c r="BA52" s="202">
        <v>40.378337331470135</v>
      </c>
      <c r="BB52" s="202">
        <v>1.8376765178104644</v>
      </c>
    </row>
    <row r="53" spans="23:54" ht="16.5">
      <c r="W53" s="194" t="s">
        <v>152</v>
      </c>
      <c r="X53" s="194" t="s">
        <v>218</v>
      </c>
      <c r="Y53" s="195" t="s">
        <v>218</v>
      </c>
      <c r="Z53" s="196">
        <v>8</v>
      </c>
      <c r="AA53" s="193">
        <f t="shared" si="0"/>
        <v>0</v>
      </c>
      <c r="AB53" s="197">
        <v>0.15625</v>
      </c>
      <c r="AC53" s="194">
        <f>COUNTIFS(운전자별!$C:$C,숨김!AC$3,운전자별!$A:$A,숨김!$W53,운전자별!$F:$F,숨김!$X53)</f>
        <v>0</v>
      </c>
      <c r="AD53" s="194">
        <f>COUNTIFS(운전자별!$C:$C,숨김!AD$3,운전자별!$A:$A,숨김!$W53,운전자별!$F:$F,숨김!$X53)</f>
        <v>0</v>
      </c>
      <c r="AE53" s="194">
        <f>COUNTIFS(운전자별!$C:$C,숨김!AE$3,운전자별!$A:$A,숨김!$W53,운전자별!$F:$F,숨김!$X53)</f>
        <v>0</v>
      </c>
      <c r="AF53" s="194">
        <f>COUNTIFS(운전자별!$C:$C,숨김!AF$3,운전자별!$A:$A,숨김!$W53,운전자별!$F:$F,숨김!$X53)</f>
        <v>0</v>
      </c>
      <c r="AG53" s="194">
        <f>COUNTIFS(운전자별!$C:$C,숨김!AG$3,운전자별!$A:$A,숨김!$W53,운전자별!$F:$F,숨김!$X53)</f>
        <v>0</v>
      </c>
      <c r="AH53" s="194">
        <f>COUNTIFS(운전자별!$C:$C,숨김!AH$3,운전자별!$A:$A,숨김!$W53,운전자별!$F:$F,숨김!$X53)</f>
        <v>0</v>
      </c>
      <c r="AI53" s="194">
        <f>COUNTIFS(운전자별!$C:$C,숨김!AI$3,운전자별!$A:$A,숨김!$W53,운전자별!$F:$F,숨김!$X53)</f>
        <v>0</v>
      </c>
      <c r="AJ53" s="198">
        <v>0.87126215200217616</v>
      </c>
      <c r="AK53" s="193" t="s">
        <v>72</v>
      </c>
      <c r="AL53" s="193">
        <v>21</v>
      </c>
      <c r="AM53" s="193" t="s">
        <v>448</v>
      </c>
      <c r="AN53" s="199" t="s">
        <v>449</v>
      </c>
      <c r="AO53" s="200">
        <v>50</v>
      </c>
      <c r="AP53" s="200" cm="1">
        <f t="array" ref="AP53">SUM(($W$4:$W$900=W53)*($AO$4:$AO$900&lt;AO53))+1</f>
        <v>2</v>
      </c>
      <c r="AQ53" s="200" t="str">
        <f t="shared" si="1"/>
        <v>명진교통2</v>
      </c>
      <c r="AS53" s="188" t="s">
        <v>147</v>
      </c>
      <c r="AT53" s="189" t="s">
        <v>210</v>
      </c>
      <c r="AU53" s="188">
        <v>1</v>
      </c>
      <c r="AV53" s="201">
        <v>3.8038974072539769E-2</v>
      </c>
      <c r="AW53" s="201">
        <v>0.40925682207921343</v>
      </c>
      <c r="AX53" s="201">
        <v>0.19004617680128419</v>
      </c>
      <c r="AY53" s="202">
        <v>16.2622</v>
      </c>
      <c r="AZ53" s="202">
        <v>2.6767386380717544</v>
      </c>
      <c r="BA53" s="202">
        <v>53.049741374011418</v>
      </c>
      <c r="BB53" s="202">
        <v>2.0683748711392766</v>
      </c>
    </row>
    <row r="54" spans="23:54" ht="16.5">
      <c r="W54" s="194" t="s">
        <v>152</v>
      </c>
      <c r="X54" s="194" t="s">
        <v>219</v>
      </c>
      <c r="Y54" s="195" t="s">
        <v>219</v>
      </c>
      <c r="Z54" s="196">
        <v>8</v>
      </c>
      <c r="AA54" s="193">
        <f t="shared" si="0"/>
        <v>0</v>
      </c>
      <c r="AB54" s="197">
        <v>0.9375</v>
      </c>
      <c r="AC54" s="194">
        <f>COUNTIFS(운전자별!$C:$C,숨김!AC$3,운전자별!$A:$A,숨김!$W54,운전자별!$F:$F,숨김!$X54)</f>
        <v>0</v>
      </c>
      <c r="AD54" s="194">
        <f>COUNTIFS(운전자별!$C:$C,숨김!AD$3,운전자별!$A:$A,숨김!$W54,운전자별!$F:$F,숨김!$X54)</f>
        <v>0</v>
      </c>
      <c r="AE54" s="194">
        <f>COUNTIFS(운전자별!$C:$C,숨김!AE$3,운전자별!$A:$A,숨김!$W54,운전자별!$F:$F,숨김!$X54)</f>
        <v>0</v>
      </c>
      <c r="AF54" s="194">
        <f>COUNTIFS(운전자별!$C:$C,숨김!AF$3,운전자별!$A:$A,숨김!$W54,운전자별!$F:$F,숨김!$X54)</f>
        <v>0</v>
      </c>
      <c r="AG54" s="194">
        <f>COUNTIFS(운전자별!$C:$C,숨김!AG$3,운전자별!$A:$A,숨김!$W54,운전자별!$F:$F,숨김!$X54)</f>
        <v>0</v>
      </c>
      <c r="AH54" s="194">
        <f>COUNTIFS(운전자별!$C:$C,숨김!AH$3,운전자별!$A:$A,숨김!$W54,운전자별!$F:$F,숨김!$X54)</f>
        <v>0</v>
      </c>
      <c r="AI54" s="194">
        <f>COUNTIFS(운전자별!$C:$C,숨김!AI$3,운전자별!$A:$A,숨김!$W54,운전자별!$F:$F,숨김!$X54)</f>
        <v>0</v>
      </c>
      <c r="AJ54" s="198">
        <v>0.99720792514610435</v>
      </c>
      <c r="AK54" s="193" t="s">
        <v>69</v>
      </c>
      <c r="AL54" s="193">
        <v>2</v>
      </c>
      <c r="AM54" s="193" t="s">
        <v>450</v>
      </c>
      <c r="AN54" s="199" t="s">
        <v>451</v>
      </c>
      <c r="AO54" s="200">
        <v>51</v>
      </c>
      <c r="AP54" s="200" cm="1">
        <f t="array" ref="AP54">SUM(($W$4:$W$900=W54)*($AO$4:$AO$900&lt;AO54))+1</f>
        <v>3</v>
      </c>
      <c r="AQ54" s="200" t="str">
        <f t="shared" si="1"/>
        <v>명진교통3</v>
      </c>
      <c r="AS54" s="188" t="s">
        <v>147</v>
      </c>
      <c r="AT54" s="189" t="s">
        <v>211</v>
      </c>
      <c r="AU54" s="188">
        <v>1</v>
      </c>
      <c r="AV54" s="201">
        <v>4.0723344985278936E-2</v>
      </c>
      <c r="AW54" s="201">
        <v>0.37761276188133625</v>
      </c>
      <c r="AX54" s="201">
        <v>0.2012328723655735</v>
      </c>
      <c r="AY54" s="202">
        <v>14.838676470588231</v>
      </c>
      <c r="AZ54" s="202">
        <v>2.2952876120342558</v>
      </c>
      <c r="BA54" s="202">
        <v>37.491169567556064</v>
      </c>
      <c r="BB54" s="202">
        <v>1.9252712258556832</v>
      </c>
    </row>
    <row r="55" spans="23:54" ht="16.5">
      <c r="W55" s="194" t="s">
        <v>152</v>
      </c>
      <c r="X55" s="194" t="s">
        <v>220</v>
      </c>
      <c r="Y55" s="195" t="s">
        <v>220</v>
      </c>
      <c r="Z55" s="196">
        <v>8</v>
      </c>
      <c r="AA55" s="193">
        <f t="shared" si="0"/>
        <v>0</v>
      </c>
      <c r="AB55" s="197">
        <v>1.0416666666666667</v>
      </c>
      <c r="AC55" s="194">
        <f>COUNTIFS(운전자별!$C:$C,숨김!AC$3,운전자별!$A:$A,숨김!$W55,운전자별!$F:$F,숨김!$X55)</f>
        <v>0</v>
      </c>
      <c r="AD55" s="194">
        <f>COUNTIFS(운전자별!$C:$C,숨김!AD$3,운전자별!$A:$A,숨김!$W55,운전자별!$F:$F,숨김!$X55)</f>
        <v>0</v>
      </c>
      <c r="AE55" s="194">
        <f>COUNTIFS(운전자별!$C:$C,숨김!AE$3,운전자별!$A:$A,숨김!$W55,운전자별!$F:$F,숨김!$X55)</f>
        <v>0</v>
      </c>
      <c r="AF55" s="194">
        <f>COUNTIFS(운전자별!$C:$C,숨김!AF$3,운전자별!$A:$A,숨김!$W55,운전자별!$F:$F,숨김!$X55)</f>
        <v>0</v>
      </c>
      <c r="AG55" s="194">
        <f>COUNTIFS(운전자별!$C:$C,숨김!AG$3,운전자별!$A:$A,숨김!$W55,운전자별!$F:$F,숨김!$X55)</f>
        <v>0</v>
      </c>
      <c r="AH55" s="194">
        <f>COUNTIFS(운전자별!$C:$C,숨김!AH$3,운전자별!$A:$A,숨김!$W55,운전자별!$F:$F,숨김!$X55)</f>
        <v>0</v>
      </c>
      <c r="AI55" s="194">
        <f>COUNTIFS(운전자별!$C:$C,숨김!AI$3,운전자별!$A:$A,숨김!$W55,운전자별!$F:$F,숨김!$X55)</f>
        <v>0</v>
      </c>
      <c r="AJ55" s="198">
        <v>0.95832932031734086</v>
      </c>
      <c r="AK55" s="193" t="s">
        <v>69</v>
      </c>
      <c r="AL55" s="193">
        <v>54</v>
      </c>
      <c r="AM55" s="193" t="s">
        <v>452</v>
      </c>
      <c r="AN55" s="199" t="s">
        <v>453</v>
      </c>
      <c r="AO55" s="200">
        <v>52</v>
      </c>
      <c r="AP55" s="200" cm="1">
        <f t="array" ref="AP55">SUM(($W$4:$W$900=W55)*($AO$4:$AO$900&lt;AO55))+1</f>
        <v>4</v>
      </c>
      <c r="AQ55" s="200" t="str">
        <f t="shared" si="1"/>
        <v>명진교통4</v>
      </c>
      <c r="AS55" s="188" t="s">
        <v>147</v>
      </c>
      <c r="AT55" s="189" t="s">
        <v>212</v>
      </c>
      <c r="AU55" s="188">
        <v>1</v>
      </c>
      <c r="AV55" s="201">
        <v>4.6806470329442088E-2</v>
      </c>
      <c r="AW55" s="201">
        <v>0.40652140985803903</v>
      </c>
      <c r="AX55" s="201">
        <v>0.17114653916762185</v>
      </c>
      <c r="AY55" s="202">
        <v>14.279</v>
      </c>
      <c r="AZ55" s="202">
        <v>1.8347823667723417</v>
      </c>
      <c r="BA55" s="202">
        <v>28.403737707570645</v>
      </c>
      <c r="BB55" s="202">
        <v>2.1237495411067204</v>
      </c>
    </row>
    <row r="56" spans="23:54" ht="16.5">
      <c r="W56" s="194" t="s">
        <v>152</v>
      </c>
      <c r="X56" s="194" t="s">
        <v>221</v>
      </c>
      <c r="Y56" s="195" t="s">
        <v>221</v>
      </c>
      <c r="Z56" s="196">
        <v>11</v>
      </c>
      <c r="AA56" s="193">
        <f t="shared" si="0"/>
        <v>0</v>
      </c>
      <c r="AB56" s="197">
        <v>0.79545454545454553</v>
      </c>
      <c r="AC56" s="194">
        <f>COUNTIFS(운전자별!$C:$C,숨김!AC$3,운전자별!$A:$A,숨김!$W56,운전자별!$F:$F,숨김!$X56)</f>
        <v>0</v>
      </c>
      <c r="AD56" s="194">
        <f>COUNTIFS(운전자별!$C:$C,숨김!AD$3,운전자별!$A:$A,숨김!$W56,운전자별!$F:$F,숨김!$X56)</f>
        <v>0</v>
      </c>
      <c r="AE56" s="194">
        <f>COUNTIFS(운전자별!$C:$C,숨김!AE$3,운전자별!$A:$A,숨김!$W56,운전자별!$F:$F,숨김!$X56)</f>
        <v>0</v>
      </c>
      <c r="AF56" s="194">
        <f>COUNTIFS(운전자별!$C:$C,숨김!AF$3,운전자별!$A:$A,숨김!$W56,운전자별!$F:$F,숨김!$X56)</f>
        <v>0</v>
      </c>
      <c r="AG56" s="194">
        <f>COUNTIFS(운전자별!$C:$C,숨김!AG$3,운전자별!$A:$A,숨김!$W56,운전자별!$F:$F,숨김!$X56)</f>
        <v>0</v>
      </c>
      <c r="AH56" s="194">
        <f>COUNTIFS(운전자별!$C:$C,숨김!AH$3,운전자별!$A:$A,숨김!$W56,운전자별!$F:$F,숨김!$X56)</f>
        <v>0</v>
      </c>
      <c r="AI56" s="194">
        <f>COUNTIFS(운전자별!$C:$C,숨김!AI$3,운전자별!$A:$A,숨김!$W56,운전자별!$F:$F,숨김!$X56)</f>
        <v>0</v>
      </c>
      <c r="AJ56" s="198">
        <v>0.95089304055338797</v>
      </c>
      <c r="AK56" s="193" t="s">
        <v>69</v>
      </c>
      <c r="AL56" s="193">
        <v>64</v>
      </c>
      <c r="AM56" s="193" t="s">
        <v>454</v>
      </c>
      <c r="AN56" s="199" t="s">
        <v>455</v>
      </c>
      <c r="AO56" s="200">
        <v>53</v>
      </c>
      <c r="AP56" s="200" cm="1">
        <f t="array" ref="AP56">SUM(($W$4:$W$900=W56)*($AO$4:$AO$900&lt;AO56))+1</f>
        <v>5</v>
      </c>
      <c r="AQ56" s="200" t="str">
        <f t="shared" si="1"/>
        <v>명진교통5</v>
      </c>
      <c r="AS56" s="188" t="s">
        <v>147</v>
      </c>
      <c r="AT56" s="189" t="s">
        <v>100</v>
      </c>
      <c r="AU56" s="188">
        <v>1</v>
      </c>
      <c r="AV56" s="201">
        <v>4.4323265284370542E-2</v>
      </c>
      <c r="AW56" s="201">
        <v>0.39376057232507494</v>
      </c>
      <c r="AX56" s="201">
        <v>0.19834054976951324</v>
      </c>
      <c r="AY56" s="202">
        <v>15.11476041666667</v>
      </c>
      <c r="AZ56" s="202">
        <v>2.393493761537508</v>
      </c>
      <c r="BA56" s="202">
        <v>39.997825931257303</v>
      </c>
      <c r="BB56" s="202">
        <v>1.942385647261839</v>
      </c>
    </row>
    <row r="57" spans="23:54" ht="16.5">
      <c r="W57" s="194" t="s">
        <v>152</v>
      </c>
      <c r="X57" s="194" t="s">
        <v>222</v>
      </c>
      <c r="Y57" s="195" t="s">
        <v>222</v>
      </c>
      <c r="Z57" s="196">
        <v>3</v>
      </c>
      <c r="AA57" s="193">
        <f t="shared" si="0"/>
        <v>0</v>
      </c>
      <c r="AB57" s="197">
        <v>1.1111111111111112</v>
      </c>
      <c r="AC57" s="194">
        <f>COUNTIFS(운전자별!$C:$C,숨김!AC$3,운전자별!$A:$A,숨김!$W57,운전자별!$F:$F,숨김!$X57)</f>
        <v>0</v>
      </c>
      <c r="AD57" s="194">
        <f>COUNTIFS(운전자별!$C:$C,숨김!AD$3,운전자별!$A:$A,숨김!$W57,운전자별!$F:$F,숨김!$X57)</f>
        <v>0</v>
      </c>
      <c r="AE57" s="194">
        <f>COUNTIFS(운전자별!$C:$C,숨김!AE$3,운전자별!$A:$A,숨김!$W57,운전자별!$F:$F,숨김!$X57)</f>
        <v>0</v>
      </c>
      <c r="AF57" s="194">
        <f>COUNTIFS(운전자별!$C:$C,숨김!AF$3,운전자별!$A:$A,숨김!$W57,운전자별!$F:$F,숨김!$X57)</f>
        <v>0</v>
      </c>
      <c r="AG57" s="194">
        <f>COUNTIFS(운전자별!$C:$C,숨김!AG$3,운전자별!$A:$A,숨김!$W57,운전자별!$F:$F,숨김!$X57)</f>
        <v>0</v>
      </c>
      <c r="AH57" s="194">
        <f>COUNTIFS(운전자별!$C:$C,숨김!AH$3,운전자별!$A:$A,숨김!$W57,운전자별!$F:$F,숨김!$X57)</f>
        <v>0</v>
      </c>
      <c r="AI57" s="194">
        <f>COUNTIFS(운전자별!$C:$C,숨김!AI$3,운전자별!$A:$A,숨김!$W57,운전자별!$F:$F,숨김!$X57)</f>
        <v>0</v>
      </c>
      <c r="AJ57" s="198">
        <v>0.95657953684128583</v>
      </c>
      <c r="AK57" s="193" t="s">
        <v>69</v>
      </c>
      <c r="AL57" s="193">
        <v>57</v>
      </c>
      <c r="AM57" s="193" t="s">
        <v>456</v>
      </c>
      <c r="AN57" s="199" t="s">
        <v>457</v>
      </c>
      <c r="AO57" s="200">
        <v>54</v>
      </c>
      <c r="AP57" s="200" cm="1">
        <f t="array" ref="AP57">SUM(($W$4:$W$900=W57)*($AO$4:$AO$900&lt;AO57))+1</f>
        <v>6</v>
      </c>
      <c r="AQ57" s="200" t="str">
        <f t="shared" si="1"/>
        <v>명진교통6</v>
      </c>
      <c r="AS57" s="188" t="s">
        <v>163</v>
      </c>
      <c r="AT57" s="189" t="s">
        <v>213</v>
      </c>
      <c r="AU57" s="188">
        <v>1</v>
      </c>
      <c r="AV57" s="201">
        <v>0.10580851109718649</v>
      </c>
      <c r="AW57" s="201">
        <v>0.3871060304663948</v>
      </c>
      <c r="AX57" s="201">
        <v>0.19638870481257339</v>
      </c>
      <c r="AY57" s="202">
        <v>27.254000000000001</v>
      </c>
      <c r="AZ57" s="202">
        <v>6.4261268135000078</v>
      </c>
      <c r="BA57" s="202">
        <v>33.180757229706138</v>
      </c>
      <c r="BB57" s="202">
        <v>1.6246074839556042</v>
      </c>
    </row>
    <row r="58" spans="23:54" ht="16.5">
      <c r="W58" s="194" t="s">
        <v>152</v>
      </c>
      <c r="X58" s="194" t="s">
        <v>223</v>
      </c>
      <c r="Y58" s="195" t="s">
        <v>223</v>
      </c>
      <c r="Z58" s="196">
        <v>6</v>
      </c>
      <c r="AA58" s="193">
        <f t="shared" si="0"/>
        <v>0</v>
      </c>
      <c r="AB58" s="197">
        <v>0.9027777777777779</v>
      </c>
      <c r="AC58" s="194">
        <f>COUNTIFS(운전자별!$C:$C,숨김!AC$3,운전자별!$A:$A,숨김!$W58,운전자별!$F:$F,숨김!$X58)</f>
        <v>0</v>
      </c>
      <c r="AD58" s="194">
        <f>COUNTIFS(운전자별!$C:$C,숨김!AD$3,운전자별!$A:$A,숨김!$W58,운전자별!$F:$F,숨김!$X58)</f>
        <v>0</v>
      </c>
      <c r="AE58" s="194">
        <f>COUNTIFS(운전자별!$C:$C,숨김!AE$3,운전자별!$A:$A,숨김!$W58,운전자별!$F:$F,숨김!$X58)</f>
        <v>0</v>
      </c>
      <c r="AF58" s="194">
        <f>COUNTIFS(운전자별!$C:$C,숨김!AF$3,운전자별!$A:$A,숨김!$W58,운전자별!$F:$F,숨김!$X58)</f>
        <v>0</v>
      </c>
      <c r="AG58" s="194">
        <f>COUNTIFS(운전자별!$C:$C,숨김!AG$3,운전자별!$A:$A,숨김!$W58,운전자별!$F:$F,숨김!$X58)</f>
        <v>0</v>
      </c>
      <c r="AH58" s="194">
        <f>COUNTIFS(운전자별!$C:$C,숨김!AH$3,운전자별!$A:$A,숨김!$W58,운전자별!$F:$F,숨김!$X58)</f>
        <v>0</v>
      </c>
      <c r="AI58" s="194">
        <f>COUNTIFS(운전자별!$C:$C,숨김!AI$3,운전자별!$A:$A,숨김!$W58,운전자별!$F:$F,숨김!$X58)</f>
        <v>0</v>
      </c>
      <c r="AJ58" s="198">
        <v>0.95843118080073553</v>
      </c>
      <c r="AK58" s="193" t="s">
        <v>69</v>
      </c>
      <c r="AL58" s="193">
        <v>53</v>
      </c>
      <c r="AM58" s="193" t="s">
        <v>458</v>
      </c>
      <c r="AN58" s="199" t="s">
        <v>459</v>
      </c>
      <c r="AO58" s="200">
        <v>55</v>
      </c>
      <c r="AP58" s="200" cm="1">
        <f t="array" ref="AP58">SUM(($W$4:$W$900=W58)*($AO$4:$AO$900&lt;AO58))+1</f>
        <v>7</v>
      </c>
      <c r="AQ58" s="200" t="str">
        <f t="shared" si="1"/>
        <v>명진교통7</v>
      </c>
      <c r="AS58" s="188" t="s">
        <v>163</v>
      </c>
      <c r="AT58" s="189" t="s">
        <v>214</v>
      </c>
      <c r="AU58" s="188">
        <v>1</v>
      </c>
      <c r="AV58" s="201">
        <v>4.9734414991513619E-2</v>
      </c>
      <c r="AW58" s="201">
        <v>0.38938162539842364</v>
      </c>
      <c r="AX58" s="201">
        <v>0.21985608345759652</v>
      </c>
      <c r="AY58" s="202">
        <v>18.080249999999999</v>
      </c>
      <c r="AZ58" s="202">
        <v>6.5445531819935709</v>
      </c>
      <c r="BA58" s="202">
        <v>42.675940540916415</v>
      </c>
      <c r="BB58" s="202">
        <v>1.6667768860486878</v>
      </c>
    </row>
    <row r="59" spans="23:54" ht="16.5">
      <c r="W59" s="194" t="s">
        <v>155</v>
      </c>
      <c r="X59" s="194" t="s">
        <v>224</v>
      </c>
      <c r="Y59" s="195" t="s">
        <v>224</v>
      </c>
      <c r="Z59" s="196">
        <v>20</v>
      </c>
      <c r="AA59" s="193">
        <f t="shared" si="0"/>
        <v>0</v>
      </c>
      <c r="AB59" s="197">
        <v>1.0416666666666667</v>
      </c>
      <c r="AC59" s="194">
        <f>COUNTIFS(운전자별!$C:$C,숨김!AC$3,운전자별!$A:$A,숨김!$W59,운전자별!$F:$F,숨김!$X59)</f>
        <v>0</v>
      </c>
      <c r="AD59" s="194">
        <f>COUNTIFS(운전자별!$C:$C,숨김!AD$3,운전자별!$A:$A,숨김!$W59,운전자별!$F:$F,숨김!$X59)</f>
        <v>0</v>
      </c>
      <c r="AE59" s="194">
        <f>COUNTIFS(운전자별!$C:$C,숨김!AE$3,운전자별!$A:$A,숨김!$W59,운전자별!$F:$F,숨김!$X59)</f>
        <v>0</v>
      </c>
      <c r="AF59" s="194">
        <f>COUNTIFS(운전자별!$C:$C,숨김!AF$3,운전자별!$A:$A,숨김!$W59,운전자별!$F:$F,숨김!$X59)</f>
        <v>0</v>
      </c>
      <c r="AG59" s="194">
        <f>COUNTIFS(운전자별!$C:$C,숨김!AG$3,운전자별!$A:$A,숨김!$W59,운전자별!$F:$F,숨김!$X59)</f>
        <v>0</v>
      </c>
      <c r="AH59" s="194">
        <f>COUNTIFS(운전자별!$C:$C,숨김!AH$3,운전자별!$A:$A,숨김!$W59,운전자별!$F:$F,숨김!$X59)</f>
        <v>0</v>
      </c>
      <c r="AI59" s="194">
        <f>COUNTIFS(운전자별!$C:$C,숨김!AI$3,운전자별!$A:$A,숨김!$W59,운전자별!$F:$F,숨김!$X59)</f>
        <v>0</v>
      </c>
      <c r="AJ59" s="198">
        <v>0.97058023268004567</v>
      </c>
      <c r="AK59" s="193" t="s">
        <v>69</v>
      </c>
      <c r="AL59" s="193">
        <v>28</v>
      </c>
      <c r="AM59" s="193" t="s">
        <v>460</v>
      </c>
      <c r="AN59" s="199" t="s">
        <v>461</v>
      </c>
      <c r="AO59" s="200">
        <v>56</v>
      </c>
      <c r="AP59" s="200" cm="1">
        <f t="array" ref="AP59">SUM(($W$4:$W$900=W59)*($AO$4:$AO$900&lt;AO59))+1</f>
        <v>1</v>
      </c>
      <c r="AQ59" s="200" t="str">
        <f t="shared" si="1"/>
        <v>미래교통1</v>
      </c>
      <c r="AS59" s="188" t="s">
        <v>163</v>
      </c>
      <c r="AT59" s="189" t="s">
        <v>215</v>
      </c>
      <c r="AU59" s="188">
        <v>1</v>
      </c>
      <c r="AV59" s="201">
        <v>7.0265788207618321E-2</v>
      </c>
      <c r="AW59" s="201">
        <v>0.39576348899014469</v>
      </c>
      <c r="AX59" s="201">
        <v>0.14760096972306747</v>
      </c>
      <c r="AY59" s="202">
        <v>17.53</v>
      </c>
      <c r="AZ59" s="202">
        <v>1.9841960892339423</v>
      </c>
      <c r="BA59" s="202">
        <v>31.863234007432297</v>
      </c>
      <c r="BB59" s="202">
        <v>2.0136306066700649</v>
      </c>
    </row>
    <row r="60" spans="23:54" ht="16.5">
      <c r="W60" s="194" t="s">
        <v>155</v>
      </c>
      <c r="X60" s="194" t="s">
        <v>225</v>
      </c>
      <c r="Y60" s="195" t="s">
        <v>225</v>
      </c>
      <c r="Z60" s="196">
        <v>16</v>
      </c>
      <c r="AA60" s="193">
        <f t="shared" si="0"/>
        <v>0</v>
      </c>
      <c r="AB60" s="197">
        <v>0.91145833333333337</v>
      </c>
      <c r="AC60" s="194">
        <f>COUNTIFS(운전자별!$C:$C,숨김!AC$3,운전자별!$A:$A,숨김!$W60,운전자별!$F:$F,숨김!$X60)</f>
        <v>0</v>
      </c>
      <c r="AD60" s="194">
        <f>COUNTIFS(운전자별!$C:$C,숨김!AD$3,운전자별!$A:$A,숨김!$W60,운전자별!$F:$F,숨김!$X60)</f>
        <v>0</v>
      </c>
      <c r="AE60" s="194">
        <f>COUNTIFS(운전자별!$C:$C,숨김!AE$3,운전자별!$A:$A,숨김!$W60,운전자별!$F:$F,숨김!$X60)</f>
        <v>0</v>
      </c>
      <c r="AF60" s="194">
        <f>COUNTIFS(운전자별!$C:$C,숨김!AF$3,운전자별!$A:$A,숨김!$W60,운전자별!$F:$F,숨김!$X60)</f>
        <v>0</v>
      </c>
      <c r="AG60" s="194">
        <f>COUNTIFS(운전자별!$C:$C,숨김!AG$3,운전자별!$A:$A,숨김!$W60,운전자별!$F:$F,숨김!$X60)</f>
        <v>0</v>
      </c>
      <c r="AH60" s="194">
        <f>COUNTIFS(운전자별!$C:$C,숨김!AH$3,운전자별!$A:$A,숨김!$W60,운전자별!$F:$F,숨김!$X60)</f>
        <v>0</v>
      </c>
      <c r="AI60" s="194">
        <f>COUNTIFS(운전자별!$C:$C,숨김!AI$3,운전자별!$A:$A,숨김!$W60,운전자별!$F:$F,숨김!$X60)</f>
        <v>0</v>
      </c>
      <c r="AJ60" s="198">
        <v>0.96305061945546544</v>
      </c>
      <c r="AK60" s="193" t="s">
        <v>69</v>
      </c>
      <c r="AL60" s="193">
        <v>43</v>
      </c>
      <c r="AM60" s="193" t="s">
        <v>462</v>
      </c>
      <c r="AN60" s="199" t="s">
        <v>463</v>
      </c>
      <c r="AO60" s="200">
        <v>57</v>
      </c>
      <c r="AP60" s="200" cm="1">
        <f t="array" ref="AP60">SUM(($W$4:$W$900=W60)*($AO$4:$AO$900&lt;AO60))+1</f>
        <v>2</v>
      </c>
      <c r="AQ60" s="200" t="str">
        <f t="shared" si="1"/>
        <v>미래교통2</v>
      </c>
      <c r="AS60" s="188" t="s">
        <v>163</v>
      </c>
      <c r="AT60" s="189" t="s">
        <v>216</v>
      </c>
      <c r="AU60" s="188">
        <v>1</v>
      </c>
      <c r="AV60" s="201">
        <v>6.5686794639407034E-2</v>
      </c>
      <c r="AW60" s="201">
        <v>0.41931462227621874</v>
      </c>
      <c r="AX60" s="201">
        <v>0.23080122252757274</v>
      </c>
      <c r="AY60" s="202">
        <v>22.714000000000002</v>
      </c>
      <c r="AZ60" s="202">
        <v>3.0043859743245172</v>
      </c>
      <c r="BA60" s="202">
        <v>64.546013673389766</v>
      </c>
      <c r="BB60" s="202">
        <v>1.6241175772495127</v>
      </c>
    </row>
    <row r="61" spans="23:54" ht="16.5">
      <c r="W61" s="194" t="s">
        <v>155</v>
      </c>
      <c r="X61" s="194" t="s">
        <v>226</v>
      </c>
      <c r="Y61" s="195" t="s">
        <v>226</v>
      </c>
      <c r="Z61" s="196">
        <v>2</v>
      </c>
      <c r="AA61" s="193">
        <f t="shared" si="0"/>
        <v>0</v>
      </c>
      <c r="AB61" s="197">
        <v>1.0416666666666667</v>
      </c>
      <c r="AC61" s="194">
        <f>COUNTIFS(운전자별!$C:$C,숨김!AC$3,운전자별!$A:$A,숨김!$W61,운전자별!$F:$F,숨김!$X61)</f>
        <v>0</v>
      </c>
      <c r="AD61" s="194">
        <f>COUNTIFS(운전자별!$C:$C,숨김!AD$3,운전자별!$A:$A,숨김!$W61,운전자별!$F:$F,숨김!$X61)</f>
        <v>0</v>
      </c>
      <c r="AE61" s="194">
        <f>COUNTIFS(운전자별!$C:$C,숨김!AE$3,운전자별!$A:$A,숨김!$W61,운전자별!$F:$F,숨김!$X61)</f>
        <v>0</v>
      </c>
      <c r="AF61" s="194">
        <f>COUNTIFS(운전자별!$C:$C,숨김!AF$3,운전자별!$A:$A,숨김!$W61,운전자별!$F:$F,숨김!$X61)</f>
        <v>0</v>
      </c>
      <c r="AG61" s="194">
        <f>COUNTIFS(운전자별!$C:$C,숨김!AG$3,운전자별!$A:$A,숨김!$W61,운전자별!$F:$F,숨김!$X61)</f>
        <v>0</v>
      </c>
      <c r="AH61" s="194">
        <f>COUNTIFS(운전자별!$C:$C,숨김!AH$3,운전자별!$A:$A,숨김!$W61,운전자별!$F:$F,숨김!$X61)</f>
        <v>0</v>
      </c>
      <c r="AI61" s="194">
        <f>COUNTIFS(운전자별!$C:$C,숨김!AI$3,운전자별!$A:$A,숨김!$W61,운전자별!$F:$F,숨김!$X61)</f>
        <v>0</v>
      </c>
      <c r="AJ61" s="198">
        <v>0.96456181826289344</v>
      </c>
      <c r="AK61" s="193" t="s">
        <v>69</v>
      </c>
      <c r="AL61" s="193">
        <v>40</v>
      </c>
      <c r="AM61" s="193" t="s">
        <v>464</v>
      </c>
      <c r="AN61" s="199" t="s">
        <v>465</v>
      </c>
      <c r="AO61" s="200">
        <v>58</v>
      </c>
      <c r="AP61" s="200" cm="1">
        <f t="array" ref="AP61">SUM(($W$4:$W$900=W61)*($AO$4:$AO$900&lt;AO61))+1</f>
        <v>3</v>
      </c>
      <c r="AQ61" s="200" t="str">
        <f t="shared" si="1"/>
        <v>미래교통3</v>
      </c>
      <c r="AS61" s="188" t="s">
        <v>163</v>
      </c>
      <c r="AT61" s="189" t="s">
        <v>99</v>
      </c>
      <c r="AU61" s="188">
        <v>1</v>
      </c>
      <c r="AV61" s="201">
        <v>6.5103432573444725E-2</v>
      </c>
      <c r="AW61" s="201">
        <v>0.41751394724616037</v>
      </c>
      <c r="AX61" s="201">
        <v>0.24122093925270391</v>
      </c>
      <c r="AY61" s="202">
        <v>38.661000000000001</v>
      </c>
      <c r="AZ61" s="202">
        <v>11.689120404316048</v>
      </c>
      <c r="BA61" s="202">
        <v>50.050688276662356</v>
      </c>
      <c r="BB61" s="202">
        <v>2.1013199038039994</v>
      </c>
    </row>
    <row r="62" spans="23:54" ht="16.5">
      <c r="W62" s="194" t="s">
        <v>155</v>
      </c>
      <c r="X62" s="194" t="s">
        <v>98</v>
      </c>
      <c r="Y62" s="195" t="s">
        <v>98</v>
      </c>
      <c r="Z62" s="196">
        <v>5</v>
      </c>
      <c r="AA62" s="193">
        <f t="shared" si="0"/>
        <v>0</v>
      </c>
      <c r="AB62" s="197">
        <v>1.0833333333333333</v>
      </c>
      <c r="AC62" s="194">
        <f>COUNTIFS(운전자별!$C:$C,숨김!AC$3,운전자별!$A:$A,숨김!$W62,운전자별!$F:$F,숨김!$X62)</f>
        <v>0</v>
      </c>
      <c r="AD62" s="194">
        <f>COUNTIFS(운전자별!$C:$C,숨김!AD$3,운전자별!$A:$A,숨김!$W62,운전자별!$F:$F,숨김!$X62)</f>
        <v>0</v>
      </c>
      <c r="AE62" s="194">
        <f>COUNTIFS(운전자별!$C:$C,숨김!AE$3,운전자별!$A:$A,숨김!$W62,운전자별!$F:$F,숨김!$X62)</f>
        <v>0</v>
      </c>
      <c r="AF62" s="194">
        <f>COUNTIFS(운전자별!$C:$C,숨김!AF$3,운전자별!$A:$A,숨김!$W62,운전자별!$F:$F,숨김!$X62)</f>
        <v>0</v>
      </c>
      <c r="AG62" s="194">
        <f>COUNTIFS(운전자별!$C:$C,숨김!AG$3,운전자별!$A:$A,숨김!$W62,운전자별!$F:$F,숨김!$X62)</f>
        <v>0</v>
      </c>
      <c r="AH62" s="194">
        <f>COUNTIFS(운전자별!$C:$C,숨김!AH$3,운전자별!$A:$A,숨김!$W62,운전자별!$F:$F,숨김!$X62)</f>
        <v>0</v>
      </c>
      <c r="AI62" s="194">
        <f>COUNTIFS(운전자별!$C:$C,숨김!AI$3,운전자별!$A:$A,숨김!$W62,운전자별!$F:$F,숨김!$X62)</f>
        <v>0</v>
      </c>
      <c r="AJ62" s="198">
        <v>0.93713220396314312</v>
      </c>
      <c r="AK62" s="193" t="s">
        <v>71</v>
      </c>
      <c r="AL62" s="193">
        <v>19</v>
      </c>
      <c r="AM62" s="193" t="s">
        <v>466</v>
      </c>
      <c r="AN62" s="199" t="s">
        <v>467</v>
      </c>
      <c r="AO62" s="200">
        <v>59</v>
      </c>
      <c r="AP62" s="200" cm="1">
        <f t="array" ref="AP62">SUM(($W$4:$W$900=W62)*($AO$4:$AO$900&lt;AO62))+1</f>
        <v>4</v>
      </c>
      <c r="AQ62" s="200" t="str">
        <f t="shared" si="1"/>
        <v>미래교통4</v>
      </c>
      <c r="AS62" s="188" t="s">
        <v>163</v>
      </c>
      <c r="AT62" s="189" t="s">
        <v>100</v>
      </c>
      <c r="AU62" s="188">
        <v>1</v>
      </c>
      <c r="AV62" s="201">
        <v>6.7715156896309539E-2</v>
      </c>
      <c r="AW62" s="201">
        <v>0.40056657245528138</v>
      </c>
      <c r="AX62" s="201">
        <v>0.20037294245033796</v>
      </c>
      <c r="AY62" s="202">
        <v>21.9374</v>
      </c>
      <c r="AZ62" s="202">
        <v>4.3916506335701442</v>
      </c>
      <c r="BA62" s="202">
        <v>45.20698076161969</v>
      </c>
      <c r="BB62" s="202">
        <v>1.7537285056679037</v>
      </c>
    </row>
    <row r="63" spans="23:54" ht="16.5">
      <c r="W63" s="194" t="s">
        <v>150</v>
      </c>
      <c r="X63" s="194" t="s">
        <v>227</v>
      </c>
      <c r="Y63" s="195" t="s">
        <v>227</v>
      </c>
      <c r="Z63" s="196">
        <v>25</v>
      </c>
      <c r="AA63" s="193">
        <f t="shared" si="0"/>
        <v>0</v>
      </c>
      <c r="AB63" s="197">
        <v>0.8833333333333333</v>
      </c>
      <c r="AC63" s="194">
        <f>COUNTIFS(운전자별!$C:$C,숨김!AC$3,운전자별!$A:$A,숨김!$W63,운전자별!$F:$F,숨김!$X63)</f>
        <v>0</v>
      </c>
      <c r="AD63" s="194">
        <f>COUNTIFS(운전자별!$C:$C,숨김!AD$3,운전자별!$A:$A,숨김!$W63,운전자별!$F:$F,숨김!$X63)</f>
        <v>0</v>
      </c>
      <c r="AE63" s="194">
        <f>COUNTIFS(운전자별!$C:$C,숨김!AE$3,운전자별!$A:$A,숨김!$W63,운전자별!$F:$F,숨김!$X63)</f>
        <v>0</v>
      </c>
      <c r="AF63" s="194">
        <f>COUNTIFS(운전자별!$C:$C,숨김!AF$3,운전자별!$A:$A,숨김!$W63,운전자별!$F:$F,숨김!$X63)</f>
        <v>0</v>
      </c>
      <c r="AG63" s="194">
        <f>COUNTIFS(운전자별!$C:$C,숨김!AG$3,운전자별!$A:$A,숨김!$W63,운전자별!$F:$F,숨김!$X63)</f>
        <v>0</v>
      </c>
      <c r="AH63" s="194">
        <f>COUNTIFS(운전자별!$C:$C,숨김!AH$3,운전자별!$A:$A,숨김!$W63,운전자별!$F:$F,숨김!$X63)</f>
        <v>0</v>
      </c>
      <c r="AI63" s="194">
        <f>COUNTIFS(운전자별!$C:$C,숨김!AI$3,운전자별!$A:$A,숨김!$W63,운전자별!$F:$F,숨김!$X63)</f>
        <v>0</v>
      </c>
      <c r="AJ63" s="198">
        <v>0.97031696792512256</v>
      </c>
      <c r="AK63" s="193" t="s">
        <v>69</v>
      </c>
      <c r="AL63" s="193">
        <v>29</v>
      </c>
      <c r="AM63" s="193" t="s">
        <v>468</v>
      </c>
      <c r="AN63" s="199" t="s">
        <v>469</v>
      </c>
      <c r="AO63" s="200">
        <v>60</v>
      </c>
      <c r="AP63" s="200" cm="1">
        <f t="array" ref="AP63">SUM(($W$4:$W$900=W63)*($AO$4:$AO$900&lt;AO63))+1</f>
        <v>1</v>
      </c>
      <c r="AQ63" s="200" t="str">
        <f t="shared" si="1"/>
        <v>미추홀교통1</v>
      </c>
      <c r="AS63" s="188" t="s">
        <v>152</v>
      </c>
      <c r="AT63" s="189" t="s">
        <v>217</v>
      </c>
      <c r="AU63" s="188">
        <v>1</v>
      </c>
      <c r="AV63" s="201">
        <v>2.802483091645128E-2</v>
      </c>
      <c r="AW63" s="201">
        <v>0.5563906565430724</v>
      </c>
      <c r="AX63" s="201">
        <v>0.23516692247094528</v>
      </c>
      <c r="AY63" s="202">
        <v>13.788333333333334</v>
      </c>
      <c r="AZ63" s="202">
        <v>1.7276016634596951</v>
      </c>
      <c r="BA63" s="202">
        <v>41.43199760297172</v>
      </c>
      <c r="BB63" s="202">
        <v>1.792563814096239</v>
      </c>
    </row>
    <row r="64" spans="23:54" ht="16.5">
      <c r="W64" s="194" t="s">
        <v>150</v>
      </c>
      <c r="X64" s="194" t="s">
        <v>228</v>
      </c>
      <c r="Y64" s="195" t="s">
        <v>228</v>
      </c>
      <c r="Z64" s="196">
        <v>8</v>
      </c>
      <c r="AA64" s="193">
        <f t="shared" si="0"/>
        <v>0</v>
      </c>
      <c r="AB64" s="197">
        <v>1.09375</v>
      </c>
      <c r="AC64" s="194">
        <f>COUNTIFS(운전자별!$C:$C,숨김!AC$3,운전자별!$A:$A,숨김!$W64,운전자별!$F:$F,숨김!$X64)</f>
        <v>0</v>
      </c>
      <c r="AD64" s="194">
        <f>COUNTIFS(운전자별!$C:$C,숨김!AD$3,운전자별!$A:$A,숨김!$W64,운전자별!$F:$F,숨김!$X64)</f>
        <v>0</v>
      </c>
      <c r="AE64" s="194">
        <f>COUNTIFS(운전자별!$C:$C,숨김!AE$3,운전자별!$A:$A,숨김!$W64,운전자별!$F:$F,숨김!$X64)</f>
        <v>0</v>
      </c>
      <c r="AF64" s="194">
        <f>COUNTIFS(운전자별!$C:$C,숨김!AF$3,운전자별!$A:$A,숨김!$W64,운전자별!$F:$F,숨김!$X64)</f>
        <v>0</v>
      </c>
      <c r="AG64" s="194">
        <f>COUNTIFS(운전자별!$C:$C,숨김!AG$3,운전자별!$A:$A,숨김!$W64,운전자별!$F:$F,숨김!$X64)</f>
        <v>0</v>
      </c>
      <c r="AH64" s="194">
        <f>COUNTIFS(운전자별!$C:$C,숨김!AH$3,운전자별!$A:$A,숨김!$W64,운전자별!$F:$F,숨김!$X64)</f>
        <v>0</v>
      </c>
      <c r="AI64" s="194">
        <f>COUNTIFS(운전자별!$C:$C,숨김!AI$3,운전자별!$A:$A,숨김!$W64,운전자별!$F:$F,숨김!$X64)</f>
        <v>0</v>
      </c>
      <c r="AJ64" s="198">
        <v>1.0071861175130772</v>
      </c>
      <c r="AK64" s="193" t="s">
        <v>74</v>
      </c>
      <c r="AL64" s="193">
        <v>14</v>
      </c>
      <c r="AM64" s="193" t="s">
        <v>470</v>
      </c>
      <c r="AN64" s="199" t="s">
        <v>471</v>
      </c>
      <c r="AO64" s="200">
        <v>61</v>
      </c>
      <c r="AP64" s="200" cm="1">
        <f t="array" ref="AP64">SUM(($W$4:$W$900=W64)*($AO$4:$AO$900&lt;AO64))+1</f>
        <v>2</v>
      </c>
      <c r="AQ64" s="200" t="str">
        <f t="shared" si="1"/>
        <v>미추홀교통2</v>
      </c>
      <c r="AS64" s="188" t="s">
        <v>152</v>
      </c>
      <c r="AT64" s="189" t="s">
        <v>218</v>
      </c>
      <c r="AU64" s="188">
        <v>1</v>
      </c>
      <c r="AV64" s="201">
        <v>2.2812138806905802E-2</v>
      </c>
      <c r="AW64" s="201">
        <v>0.53215597368201206</v>
      </c>
      <c r="AX64" s="201">
        <v>0.19386150131918689</v>
      </c>
      <c r="AY64" s="202">
        <v>8.3680000000000003</v>
      </c>
      <c r="AZ64" s="202">
        <v>0.62685754917581393</v>
      </c>
      <c r="BA64" s="202">
        <v>19.595102648310629</v>
      </c>
      <c r="BB64" s="202">
        <v>1.7858785962627228</v>
      </c>
    </row>
    <row r="65" spans="23:54" ht="16.5">
      <c r="W65" s="194" t="s">
        <v>150</v>
      </c>
      <c r="X65" s="194" t="s">
        <v>229</v>
      </c>
      <c r="Y65" s="195" t="s">
        <v>229</v>
      </c>
      <c r="Z65" s="196">
        <v>8</v>
      </c>
      <c r="AA65" s="193">
        <f t="shared" si="0"/>
        <v>0</v>
      </c>
      <c r="AB65" s="197">
        <v>1.09375</v>
      </c>
      <c r="AC65" s="194">
        <f>COUNTIFS(운전자별!$C:$C,숨김!AC$3,운전자별!$A:$A,숨김!$W65,운전자별!$F:$F,숨김!$X65)</f>
        <v>0</v>
      </c>
      <c r="AD65" s="194">
        <f>COUNTIFS(운전자별!$C:$C,숨김!AD$3,운전자별!$A:$A,숨김!$W65,운전자별!$F:$F,숨김!$X65)</f>
        <v>0</v>
      </c>
      <c r="AE65" s="194">
        <f>COUNTIFS(운전자별!$C:$C,숨김!AE$3,운전자별!$A:$A,숨김!$W65,운전자별!$F:$F,숨김!$X65)</f>
        <v>0</v>
      </c>
      <c r="AF65" s="194">
        <f>COUNTIFS(운전자별!$C:$C,숨김!AF$3,운전자별!$A:$A,숨김!$W65,운전자별!$F:$F,숨김!$X65)</f>
        <v>0</v>
      </c>
      <c r="AG65" s="194">
        <f>COUNTIFS(운전자별!$C:$C,숨김!AG$3,운전자별!$A:$A,숨김!$W65,운전자별!$F:$F,숨김!$X65)</f>
        <v>0</v>
      </c>
      <c r="AH65" s="194">
        <f>COUNTIFS(운전자별!$C:$C,숨김!AH$3,운전자별!$A:$A,숨김!$W65,운전자별!$F:$F,숨김!$X65)</f>
        <v>0</v>
      </c>
      <c r="AI65" s="194">
        <f>COUNTIFS(운전자별!$C:$C,숨김!AI$3,운전자별!$A:$A,숨김!$W65,운전자별!$F:$F,숨김!$X65)</f>
        <v>0</v>
      </c>
      <c r="AJ65" s="198">
        <v>0.93008050029431844</v>
      </c>
      <c r="AK65" s="193" t="s">
        <v>71</v>
      </c>
      <c r="AL65" s="193">
        <v>30</v>
      </c>
      <c r="AM65" s="193" t="s">
        <v>472</v>
      </c>
      <c r="AN65" s="199" t="s">
        <v>473</v>
      </c>
      <c r="AO65" s="200">
        <v>62</v>
      </c>
      <c r="AP65" s="200" cm="1">
        <f t="array" ref="AP65">SUM(($W$4:$W$900=W65)*($AO$4:$AO$900&lt;AO65))+1</f>
        <v>3</v>
      </c>
      <c r="AQ65" s="200" t="str">
        <f t="shared" si="1"/>
        <v>미추홀교통3</v>
      </c>
      <c r="AS65" s="188" t="s">
        <v>152</v>
      </c>
      <c r="AT65" s="189" t="s">
        <v>219</v>
      </c>
      <c r="AU65" s="188">
        <v>1</v>
      </c>
      <c r="AV65" s="201">
        <v>2.0329760043394245E-2</v>
      </c>
      <c r="AW65" s="201">
        <v>0.58066909837381764</v>
      </c>
      <c r="AX65" s="201">
        <v>0.24753228571718422</v>
      </c>
      <c r="AY65" s="202">
        <v>12.664125000000002</v>
      </c>
      <c r="AZ65" s="202">
        <v>1.494497206849053</v>
      </c>
      <c r="BA65" s="202">
        <v>15.905013320572372</v>
      </c>
      <c r="BB65" s="202">
        <v>2.0734096538202773</v>
      </c>
    </row>
    <row r="66" spans="23:54" ht="16.5">
      <c r="W66" s="194" t="s">
        <v>150</v>
      </c>
      <c r="X66" s="194" t="s">
        <v>230</v>
      </c>
      <c r="Y66" s="195" t="s">
        <v>230</v>
      </c>
      <c r="Z66" s="196">
        <v>4</v>
      </c>
      <c r="AA66" s="193">
        <f t="shared" si="0"/>
        <v>0</v>
      </c>
      <c r="AB66" s="197">
        <v>1.0416666666666667</v>
      </c>
      <c r="AC66" s="194">
        <f>COUNTIFS(운전자별!$C:$C,숨김!AC$3,운전자별!$A:$A,숨김!$W66,운전자별!$F:$F,숨김!$X66)</f>
        <v>0</v>
      </c>
      <c r="AD66" s="194">
        <f>COUNTIFS(운전자별!$C:$C,숨김!AD$3,운전자별!$A:$A,숨김!$W66,운전자별!$F:$F,숨김!$X66)</f>
        <v>0</v>
      </c>
      <c r="AE66" s="194">
        <f>COUNTIFS(운전자별!$C:$C,숨김!AE$3,운전자별!$A:$A,숨김!$W66,운전자별!$F:$F,숨김!$X66)</f>
        <v>0</v>
      </c>
      <c r="AF66" s="194">
        <f>COUNTIFS(운전자별!$C:$C,숨김!AF$3,운전자별!$A:$A,숨김!$W66,운전자별!$F:$F,숨김!$X66)</f>
        <v>0</v>
      </c>
      <c r="AG66" s="194">
        <f>COUNTIFS(운전자별!$C:$C,숨김!AG$3,운전자별!$A:$A,숨김!$W66,운전자별!$F:$F,숨김!$X66)</f>
        <v>0</v>
      </c>
      <c r="AH66" s="194">
        <f>COUNTIFS(운전자별!$C:$C,숨김!AH$3,운전자별!$A:$A,숨김!$W66,운전자별!$F:$F,숨김!$X66)</f>
        <v>0</v>
      </c>
      <c r="AI66" s="194">
        <f>COUNTIFS(운전자별!$C:$C,숨김!AI$3,운전자별!$A:$A,숨김!$W66,운전자별!$F:$F,숨김!$X66)</f>
        <v>0</v>
      </c>
      <c r="AJ66" s="198">
        <v>0.98253795018852186</v>
      </c>
      <c r="AK66" s="193" t="s">
        <v>69</v>
      </c>
      <c r="AL66" s="193">
        <v>14</v>
      </c>
      <c r="AM66" s="193" t="s">
        <v>474</v>
      </c>
      <c r="AN66" s="199" t="s">
        <v>475</v>
      </c>
      <c r="AO66" s="200">
        <v>63</v>
      </c>
      <c r="AP66" s="200" cm="1">
        <f t="array" ref="AP66">SUM(($W$4:$W$900=W66)*($AO$4:$AO$900&lt;AO66))+1</f>
        <v>4</v>
      </c>
      <c r="AQ66" s="200" t="str">
        <f t="shared" si="1"/>
        <v>미추홀교통4</v>
      </c>
      <c r="AS66" s="188" t="s">
        <v>152</v>
      </c>
      <c r="AT66" s="189" t="s">
        <v>220</v>
      </c>
      <c r="AU66" s="188">
        <v>1</v>
      </c>
      <c r="AV66" s="201">
        <v>1.6876009118535328E-2</v>
      </c>
      <c r="AW66" s="201">
        <v>0.50896532439155706</v>
      </c>
      <c r="AX66" s="201">
        <v>0.25126009218629214</v>
      </c>
      <c r="AY66" s="202">
        <v>11.198666666666668</v>
      </c>
      <c r="AZ66" s="202">
        <v>2.0664289667987692</v>
      </c>
      <c r="BA66" s="202">
        <v>38.098863753662819</v>
      </c>
      <c r="BB66" s="202">
        <v>2.150108822994595</v>
      </c>
    </row>
    <row r="67" spans="23:54" ht="16.5">
      <c r="W67" s="194" t="s">
        <v>142</v>
      </c>
      <c r="X67" s="194" t="s">
        <v>231</v>
      </c>
      <c r="Y67" s="195" t="s">
        <v>231</v>
      </c>
      <c r="Z67" s="196">
        <v>20</v>
      </c>
      <c r="AA67" s="193">
        <f t="shared" si="0"/>
        <v>0</v>
      </c>
      <c r="AB67" s="197">
        <v>0.875</v>
      </c>
      <c r="AC67" s="194">
        <f>COUNTIFS(운전자별!$C:$C,숨김!AC$3,운전자별!$A:$A,숨김!$W67,운전자별!$F:$F,숨김!$X67)</f>
        <v>0</v>
      </c>
      <c r="AD67" s="194">
        <f>COUNTIFS(운전자별!$C:$C,숨김!AD$3,운전자별!$A:$A,숨김!$W67,운전자별!$F:$F,숨김!$X67)</f>
        <v>0</v>
      </c>
      <c r="AE67" s="194">
        <f>COUNTIFS(운전자별!$C:$C,숨김!AE$3,운전자별!$A:$A,숨김!$W67,운전자별!$F:$F,숨김!$X67)</f>
        <v>0</v>
      </c>
      <c r="AF67" s="194">
        <f>COUNTIFS(운전자별!$C:$C,숨김!AF$3,운전자별!$A:$A,숨김!$W67,운전자별!$F:$F,숨김!$X67)</f>
        <v>0</v>
      </c>
      <c r="AG67" s="194">
        <f>COUNTIFS(운전자별!$C:$C,숨김!AG$3,운전자별!$A:$A,숨김!$W67,운전자별!$F:$F,숨김!$X67)</f>
        <v>0</v>
      </c>
      <c r="AH67" s="194">
        <f>COUNTIFS(운전자별!$C:$C,숨김!AH$3,운전자별!$A:$A,숨김!$W67,운전자별!$F:$F,숨김!$X67)</f>
        <v>0</v>
      </c>
      <c r="AI67" s="194">
        <f>COUNTIFS(운전자별!$C:$C,숨김!AI$3,운전자별!$A:$A,숨김!$W67,운전자별!$F:$F,숨김!$X67)</f>
        <v>0</v>
      </c>
      <c r="AJ67" s="198">
        <v>0.92598654573547179</v>
      </c>
      <c r="AK67" s="193" t="s">
        <v>71</v>
      </c>
      <c r="AL67" s="193">
        <v>35</v>
      </c>
      <c r="AM67" s="193" t="s">
        <v>476</v>
      </c>
      <c r="AN67" s="199" t="s">
        <v>477</v>
      </c>
      <c r="AO67" s="200">
        <v>64</v>
      </c>
      <c r="AP67" s="200" cm="1">
        <f t="array" ref="AP67">SUM(($W$4:$W$900=W67)*($AO$4:$AO$900&lt;AO67))+1</f>
        <v>1</v>
      </c>
      <c r="AQ67" s="200" t="str">
        <f t="shared" si="1"/>
        <v>부성여객1</v>
      </c>
      <c r="AS67" s="188" t="s">
        <v>152</v>
      </c>
      <c r="AT67" s="189" t="s">
        <v>221</v>
      </c>
      <c r="AU67" s="188">
        <v>1</v>
      </c>
      <c r="AV67" s="201">
        <v>2.0712172912782188E-2</v>
      </c>
      <c r="AW67" s="201">
        <v>0.58887835935339417</v>
      </c>
      <c r="AX67" s="201">
        <v>0.25907363264877964</v>
      </c>
      <c r="AY67" s="202">
        <v>15.161333333333333</v>
      </c>
      <c r="AZ67" s="202">
        <v>3.7485566450931942</v>
      </c>
      <c r="BA67" s="202">
        <v>36.922527196779839</v>
      </c>
      <c r="BB67" s="202">
        <v>2.2555093462066074</v>
      </c>
    </row>
    <row r="68" spans="23:54" ht="16.5">
      <c r="W68" s="194" t="s">
        <v>142</v>
      </c>
      <c r="X68" s="194" t="s">
        <v>232</v>
      </c>
      <c r="Y68" s="195" t="s">
        <v>232</v>
      </c>
      <c r="Z68" s="196">
        <v>34</v>
      </c>
      <c r="AA68" s="193">
        <f t="shared" si="0"/>
        <v>0</v>
      </c>
      <c r="AB68" s="197">
        <v>0.90686274509803932</v>
      </c>
      <c r="AC68" s="194">
        <f>COUNTIFS(운전자별!$C:$C,숨김!AC$3,운전자별!$A:$A,숨김!$W68,운전자별!$F:$F,숨김!$X68)</f>
        <v>0</v>
      </c>
      <c r="AD68" s="194">
        <f>COUNTIFS(운전자별!$C:$C,숨김!AD$3,운전자별!$A:$A,숨김!$W68,운전자별!$F:$F,숨김!$X68)</f>
        <v>0</v>
      </c>
      <c r="AE68" s="194">
        <f>COUNTIFS(운전자별!$C:$C,숨김!AE$3,운전자별!$A:$A,숨김!$W68,운전자별!$F:$F,숨김!$X68)</f>
        <v>0</v>
      </c>
      <c r="AF68" s="194">
        <f>COUNTIFS(운전자별!$C:$C,숨김!AF$3,운전자별!$A:$A,숨김!$W68,운전자별!$F:$F,숨김!$X68)</f>
        <v>0</v>
      </c>
      <c r="AG68" s="194">
        <f>COUNTIFS(운전자별!$C:$C,숨김!AG$3,운전자별!$A:$A,숨김!$W68,운전자별!$F:$F,숨김!$X68)</f>
        <v>0</v>
      </c>
      <c r="AH68" s="194">
        <f>COUNTIFS(운전자별!$C:$C,숨김!AH$3,운전자별!$A:$A,숨김!$W68,운전자별!$F:$F,숨김!$X68)</f>
        <v>0</v>
      </c>
      <c r="AI68" s="194">
        <f>COUNTIFS(운전자별!$C:$C,숨김!AI$3,운전자별!$A:$A,숨김!$W68,운전자별!$F:$F,숨김!$X68)</f>
        <v>0</v>
      </c>
      <c r="AJ68" s="198">
        <v>0.96687897293199199</v>
      </c>
      <c r="AK68" s="193" t="s">
        <v>69</v>
      </c>
      <c r="AL68" s="193">
        <v>36</v>
      </c>
      <c r="AM68" s="193" t="s">
        <v>478</v>
      </c>
      <c r="AN68" s="199" t="s">
        <v>479</v>
      </c>
      <c r="AO68" s="200">
        <v>65</v>
      </c>
      <c r="AP68" s="200" cm="1">
        <f t="array" ref="AP68">SUM(($W$4:$W$900=W68)*($AO$4:$AO$900&lt;AO68))+1</f>
        <v>2</v>
      </c>
      <c r="AQ68" s="200" t="str">
        <f t="shared" si="1"/>
        <v>부성여객2</v>
      </c>
      <c r="AS68" s="188" t="s">
        <v>152</v>
      </c>
      <c r="AT68" s="189" t="s">
        <v>222</v>
      </c>
      <c r="AU68" s="188">
        <v>1</v>
      </c>
      <c r="AV68" s="201">
        <v>4.5916760767701417E-2</v>
      </c>
      <c r="AW68" s="201">
        <v>0.5470189819974266</v>
      </c>
      <c r="AX68" s="201">
        <v>0.28985298210212174</v>
      </c>
      <c r="AY68" s="202">
        <v>14.777000000000001</v>
      </c>
      <c r="AZ68" s="202">
        <v>1.6498107706562484</v>
      </c>
      <c r="BA68" s="202">
        <v>35.861156272348396</v>
      </c>
      <c r="BB68" s="202">
        <v>2.0390509596904431</v>
      </c>
    </row>
    <row r="69" spans="23:54" ht="16.5">
      <c r="W69" s="194" t="s">
        <v>142</v>
      </c>
      <c r="X69" s="194" t="s">
        <v>233</v>
      </c>
      <c r="Y69" s="195" t="s">
        <v>233</v>
      </c>
      <c r="Z69" s="196">
        <v>6</v>
      </c>
      <c r="AA69" s="193">
        <f t="shared" ref="AA69:AA132" si="2">SUM(AC69:AH69)</f>
        <v>0</v>
      </c>
      <c r="AB69" s="197">
        <v>1.1805555555555556</v>
      </c>
      <c r="AC69" s="194">
        <f>COUNTIFS(운전자별!$C:$C,숨김!AC$3,운전자별!$A:$A,숨김!$W69,운전자별!$F:$F,숨김!$X69)</f>
        <v>0</v>
      </c>
      <c r="AD69" s="194">
        <f>COUNTIFS(운전자별!$C:$C,숨김!AD$3,운전자별!$A:$A,숨김!$W69,운전자별!$F:$F,숨김!$X69)</f>
        <v>0</v>
      </c>
      <c r="AE69" s="194">
        <f>COUNTIFS(운전자별!$C:$C,숨김!AE$3,운전자별!$A:$A,숨김!$W69,운전자별!$F:$F,숨김!$X69)</f>
        <v>0</v>
      </c>
      <c r="AF69" s="194">
        <f>COUNTIFS(운전자별!$C:$C,숨김!AF$3,운전자별!$A:$A,숨김!$W69,운전자별!$F:$F,숨김!$X69)</f>
        <v>0</v>
      </c>
      <c r="AG69" s="194">
        <f>COUNTIFS(운전자별!$C:$C,숨김!AG$3,운전자별!$A:$A,숨김!$W69,운전자별!$F:$F,숨김!$X69)</f>
        <v>0</v>
      </c>
      <c r="AH69" s="194">
        <f>COUNTIFS(운전자별!$C:$C,숨김!AH$3,운전자별!$A:$A,숨김!$W69,운전자별!$F:$F,숨김!$X69)</f>
        <v>0</v>
      </c>
      <c r="AI69" s="194">
        <f>COUNTIFS(운전자별!$C:$C,숨김!AI$3,운전자별!$A:$A,숨김!$W69,운전자별!$F:$F,숨김!$X69)</f>
        <v>0</v>
      </c>
      <c r="AJ69" s="198">
        <v>0.93663218363264444</v>
      </c>
      <c r="AK69" s="193" t="s">
        <v>71</v>
      </c>
      <c r="AL69" s="193">
        <v>20</v>
      </c>
      <c r="AM69" s="193" t="s">
        <v>480</v>
      </c>
      <c r="AN69" s="199" t="s">
        <v>481</v>
      </c>
      <c r="AO69" s="200">
        <v>66</v>
      </c>
      <c r="AP69" s="200" cm="1">
        <f t="array" ref="AP69">SUM(($W$4:$W$900=W69)*($AO$4:$AO$900&lt;AO69))+1</f>
        <v>3</v>
      </c>
      <c r="AQ69" s="200" t="str">
        <f t="shared" ref="AQ69:AQ132" si="3">W69&amp;AP69</f>
        <v>부성여객3</v>
      </c>
      <c r="AS69" s="188" t="s">
        <v>152</v>
      </c>
      <c r="AT69" s="189" t="s">
        <v>223</v>
      </c>
      <c r="AU69" s="188">
        <v>1</v>
      </c>
      <c r="AV69" s="201">
        <v>1.6642513768987902E-2</v>
      </c>
      <c r="AW69" s="201">
        <v>0.53101912891647107</v>
      </c>
      <c r="AX69" s="201">
        <v>0.21697934074999026</v>
      </c>
      <c r="AY69" s="202">
        <v>14.77</v>
      </c>
      <c r="AZ69" s="202">
        <v>1.6661699593957524</v>
      </c>
      <c r="BA69" s="202">
        <v>38.20873525753958</v>
      </c>
      <c r="BB69" s="202">
        <v>1.8344347426512992</v>
      </c>
    </row>
    <row r="70" spans="23:54" ht="16.5">
      <c r="W70" s="194" t="s">
        <v>160</v>
      </c>
      <c r="X70" s="194" t="s">
        <v>234</v>
      </c>
      <c r="Y70" s="195" t="s">
        <v>234</v>
      </c>
      <c r="Z70" s="196">
        <v>19</v>
      </c>
      <c r="AA70" s="193">
        <f t="shared" si="2"/>
        <v>0</v>
      </c>
      <c r="AB70" s="197">
        <v>1.118421052631579</v>
      </c>
      <c r="AC70" s="194">
        <f>COUNTIFS(운전자별!$C:$C,숨김!AC$3,운전자별!$A:$A,숨김!$W70,운전자별!$F:$F,숨김!$X70)</f>
        <v>0</v>
      </c>
      <c r="AD70" s="194">
        <f>COUNTIFS(운전자별!$C:$C,숨김!AD$3,운전자별!$A:$A,숨김!$W70,운전자별!$F:$F,숨김!$X70)</f>
        <v>0</v>
      </c>
      <c r="AE70" s="194">
        <f>COUNTIFS(운전자별!$C:$C,숨김!AE$3,운전자별!$A:$A,숨김!$W70,운전자별!$F:$F,숨김!$X70)</f>
        <v>0</v>
      </c>
      <c r="AF70" s="194">
        <f>COUNTIFS(운전자별!$C:$C,숨김!AF$3,운전자별!$A:$A,숨김!$W70,운전자별!$F:$F,숨김!$X70)</f>
        <v>0</v>
      </c>
      <c r="AG70" s="194">
        <f>COUNTIFS(운전자별!$C:$C,숨김!AG$3,운전자별!$A:$A,숨김!$W70,운전자별!$F:$F,숨김!$X70)</f>
        <v>0</v>
      </c>
      <c r="AH70" s="194">
        <f>COUNTIFS(운전자별!$C:$C,숨김!AH$3,운전자별!$A:$A,숨김!$W70,운전자별!$F:$F,숨김!$X70)</f>
        <v>0</v>
      </c>
      <c r="AI70" s="194">
        <f>COUNTIFS(운전자별!$C:$C,숨김!AI$3,운전자별!$A:$A,숨김!$W70,운전자별!$F:$F,숨김!$X70)</f>
        <v>0</v>
      </c>
      <c r="AJ70" s="198">
        <v>0.95388532897506195</v>
      </c>
      <c r="AK70" s="193" t="s">
        <v>69</v>
      </c>
      <c r="AL70" s="193">
        <v>60</v>
      </c>
      <c r="AM70" s="193" t="s">
        <v>482</v>
      </c>
      <c r="AN70" s="199" t="s">
        <v>483</v>
      </c>
      <c r="AO70" s="200">
        <v>67</v>
      </c>
      <c r="AP70" s="200" cm="1">
        <f t="array" ref="AP70">SUM(($W$4:$W$900=W70)*($AO$4:$AO$900&lt;AO70))+1</f>
        <v>1</v>
      </c>
      <c r="AQ70" s="200" t="str">
        <f t="shared" si="3"/>
        <v>삼환교통1</v>
      </c>
      <c r="AS70" s="188" t="s">
        <v>152</v>
      </c>
      <c r="AT70" s="189" t="s">
        <v>99</v>
      </c>
      <c r="AU70" s="188">
        <v>1</v>
      </c>
      <c r="AV70" s="201">
        <v>5.0162640594496509E-2</v>
      </c>
      <c r="AW70" s="201">
        <v>0.6227586114014021</v>
      </c>
      <c r="AX70" s="201">
        <v>0.23970768723927863</v>
      </c>
      <c r="AY70" s="202">
        <v>21.728000000000002</v>
      </c>
      <c r="AZ70" s="202">
        <v>2.8300503942477899</v>
      </c>
      <c r="BA70" s="202">
        <v>47.578710474234214</v>
      </c>
      <c r="BB70" s="202">
        <v>1.7711976378330576</v>
      </c>
    </row>
    <row r="71" spans="23:54" ht="16.5">
      <c r="W71" s="194" t="s">
        <v>160</v>
      </c>
      <c r="X71" s="194" t="s">
        <v>235</v>
      </c>
      <c r="Y71" s="195" t="s">
        <v>235</v>
      </c>
      <c r="Z71" s="196">
        <v>21</v>
      </c>
      <c r="AA71" s="193">
        <f t="shared" si="2"/>
        <v>0</v>
      </c>
      <c r="AB71" s="197">
        <v>0.93253968253968256</v>
      </c>
      <c r="AC71" s="194">
        <f>COUNTIFS(운전자별!$C:$C,숨김!AC$3,운전자별!$A:$A,숨김!$W71,운전자별!$F:$F,숨김!$X71)</f>
        <v>0</v>
      </c>
      <c r="AD71" s="194">
        <f>COUNTIFS(운전자별!$C:$C,숨김!AD$3,운전자별!$A:$A,숨김!$W71,운전자별!$F:$F,숨김!$X71)</f>
        <v>0</v>
      </c>
      <c r="AE71" s="194">
        <f>COUNTIFS(운전자별!$C:$C,숨김!AE$3,운전자별!$A:$A,숨김!$W71,운전자별!$F:$F,숨김!$X71)</f>
        <v>0</v>
      </c>
      <c r="AF71" s="194">
        <f>COUNTIFS(운전자별!$C:$C,숨김!AF$3,운전자별!$A:$A,숨김!$W71,운전자별!$F:$F,숨김!$X71)</f>
        <v>0</v>
      </c>
      <c r="AG71" s="194">
        <f>COUNTIFS(운전자별!$C:$C,숨김!AG$3,운전자별!$A:$A,숨김!$W71,운전자별!$F:$F,숨김!$X71)</f>
        <v>0</v>
      </c>
      <c r="AH71" s="194">
        <f>COUNTIFS(운전자별!$C:$C,숨김!AH$3,운전자별!$A:$A,숨김!$W71,운전자별!$F:$F,숨김!$X71)</f>
        <v>0</v>
      </c>
      <c r="AI71" s="194">
        <f>COUNTIFS(운전자별!$C:$C,숨김!AI$3,운전자별!$A:$A,숨김!$W71,운전자별!$F:$F,숨김!$X71)</f>
        <v>0</v>
      </c>
      <c r="AJ71" s="198">
        <v>0.92861742317586926</v>
      </c>
      <c r="AK71" s="193" t="s">
        <v>71</v>
      </c>
      <c r="AL71" s="193">
        <v>33</v>
      </c>
      <c r="AM71" s="193" t="s">
        <v>484</v>
      </c>
      <c r="AN71" s="199" t="s">
        <v>485</v>
      </c>
      <c r="AO71" s="200">
        <v>68</v>
      </c>
      <c r="AP71" s="200" cm="1">
        <f t="array" ref="AP71">SUM(($W$4:$W$900=W71)*($AO$4:$AO$900&lt;AO71))+1</f>
        <v>2</v>
      </c>
      <c r="AQ71" s="200" t="str">
        <f t="shared" si="3"/>
        <v>삼환교통2</v>
      </c>
      <c r="AS71" s="188" t="s">
        <v>152</v>
      </c>
      <c r="AT71" s="189" t="s">
        <v>100</v>
      </c>
      <c r="AU71" s="188">
        <v>1</v>
      </c>
      <c r="AV71" s="201">
        <v>2.4138346687025528E-2</v>
      </c>
      <c r="AW71" s="201">
        <v>0.55738043998398701</v>
      </c>
      <c r="AX71" s="201">
        <v>0.24220269058906124</v>
      </c>
      <c r="AY71" s="202">
        <v>13.321851063829788</v>
      </c>
      <c r="AZ71" s="202">
        <v>2.0519563259240341</v>
      </c>
      <c r="BA71" s="202">
        <v>33.60619147434214</v>
      </c>
      <c r="BB71" s="202">
        <v>1.9821223583049288</v>
      </c>
    </row>
    <row r="72" spans="23:54" ht="16.5">
      <c r="W72" s="194" t="s">
        <v>160</v>
      </c>
      <c r="X72" s="194" t="s">
        <v>236</v>
      </c>
      <c r="Y72" s="195" t="s">
        <v>236</v>
      </c>
      <c r="Z72" s="196">
        <v>23</v>
      </c>
      <c r="AA72" s="193">
        <f t="shared" si="2"/>
        <v>0</v>
      </c>
      <c r="AB72" s="197">
        <v>0.99637681159420299</v>
      </c>
      <c r="AC72" s="194">
        <f>COUNTIFS(운전자별!$C:$C,숨김!AC$3,운전자별!$A:$A,숨김!$W72,운전자별!$F:$F,숨김!$X72)</f>
        <v>0</v>
      </c>
      <c r="AD72" s="194">
        <f>COUNTIFS(운전자별!$C:$C,숨김!AD$3,운전자별!$A:$A,숨김!$W72,운전자별!$F:$F,숨김!$X72)</f>
        <v>0</v>
      </c>
      <c r="AE72" s="194">
        <f>COUNTIFS(운전자별!$C:$C,숨김!AE$3,운전자별!$A:$A,숨김!$W72,운전자별!$F:$F,숨김!$X72)</f>
        <v>0</v>
      </c>
      <c r="AF72" s="194">
        <f>COUNTIFS(운전자별!$C:$C,숨김!AF$3,운전자별!$A:$A,숨김!$W72,운전자별!$F:$F,숨김!$X72)</f>
        <v>0</v>
      </c>
      <c r="AG72" s="194">
        <f>COUNTIFS(운전자별!$C:$C,숨김!AG$3,운전자별!$A:$A,숨김!$W72,운전자별!$F:$F,숨김!$X72)</f>
        <v>0</v>
      </c>
      <c r="AH72" s="194">
        <f>COUNTIFS(운전자별!$C:$C,숨김!AH$3,운전자별!$A:$A,숨김!$W72,운전자별!$F:$F,숨김!$X72)</f>
        <v>0</v>
      </c>
      <c r="AI72" s="194">
        <f>COUNTIFS(운전자별!$C:$C,숨김!AI$3,운전자별!$A:$A,숨김!$W72,운전자별!$F:$F,숨김!$X72)</f>
        <v>0</v>
      </c>
      <c r="AJ72" s="198">
        <v>0.93371778589675403</v>
      </c>
      <c r="AK72" s="193" t="s">
        <v>71</v>
      </c>
      <c r="AL72" s="193">
        <v>26</v>
      </c>
      <c r="AM72" s="193" t="s">
        <v>486</v>
      </c>
      <c r="AN72" s="199" t="s">
        <v>487</v>
      </c>
      <c r="AO72" s="200">
        <v>69</v>
      </c>
      <c r="AP72" s="200" cm="1">
        <f t="array" ref="AP72">SUM(($W$4:$W$900=W72)*($AO$4:$AO$900&lt;AO72))+1</f>
        <v>3</v>
      </c>
      <c r="AQ72" s="200" t="str">
        <f t="shared" si="3"/>
        <v>삼환교통3</v>
      </c>
      <c r="AS72" s="188" t="s">
        <v>155</v>
      </c>
      <c r="AT72" s="189" t="s">
        <v>224</v>
      </c>
      <c r="AU72" s="188">
        <v>1</v>
      </c>
      <c r="AV72" s="201">
        <v>4.7950913160410523E-2</v>
      </c>
      <c r="AW72" s="201">
        <v>0.40215809825201687</v>
      </c>
      <c r="AX72" s="201">
        <v>0.15184994350370873</v>
      </c>
      <c r="AY72" s="202">
        <v>25.293049999999997</v>
      </c>
      <c r="AZ72" s="202">
        <v>1.966204308961951</v>
      </c>
      <c r="BA72" s="202">
        <v>51.694215386437868</v>
      </c>
      <c r="BB72" s="202">
        <v>2.3428171829015678</v>
      </c>
    </row>
    <row r="73" spans="23:54" ht="16.5">
      <c r="W73" s="194" t="s">
        <v>160</v>
      </c>
      <c r="X73" s="194" t="s">
        <v>237</v>
      </c>
      <c r="Y73" s="195" t="s">
        <v>237</v>
      </c>
      <c r="Z73" s="196">
        <v>12</v>
      </c>
      <c r="AA73" s="193">
        <f t="shared" si="2"/>
        <v>0</v>
      </c>
      <c r="AB73" s="197">
        <v>1.0069444444444446</v>
      </c>
      <c r="AC73" s="194">
        <f>COUNTIFS(운전자별!$C:$C,숨김!AC$3,운전자별!$A:$A,숨김!$W73,운전자별!$F:$F,숨김!$X73)</f>
        <v>0</v>
      </c>
      <c r="AD73" s="194">
        <f>COUNTIFS(운전자별!$C:$C,숨김!AD$3,운전자별!$A:$A,숨김!$W73,운전자별!$F:$F,숨김!$X73)</f>
        <v>0</v>
      </c>
      <c r="AE73" s="194">
        <f>COUNTIFS(운전자별!$C:$C,숨김!AE$3,운전자별!$A:$A,숨김!$W73,운전자별!$F:$F,숨김!$X73)</f>
        <v>0</v>
      </c>
      <c r="AF73" s="194">
        <f>COUNTIFS(운전자별!$C:$C,숨김!AF$3,운전자별!$A:$A,숨김!$W73,운전자별!$F:$F,숨김!$X73)</f>
        <v>0</v>
      </c>
      <c r="AG73" s="194">
        <f>COUNTIFS(운전자별!$C:$C,숨김!AG$3,운전자별!$A:$A,숨김!$W73,운전자별!$F:$F,숨김!$X73)</f>
        <v>0</v>
      </c>
      <c r="AH73" s="194">
        <f>COUNTIFS(운전자별!$C:$C,숨김!AH$3,운전자별!$A:$A,숨김!$W73,운전자별!$F:$F,숨김!$X73)</f>
        <v>0</v>
      </c>
      <c r="AI73" s="194">
        <f>COUNTIFS(운전자별!$C:$C,숨김!AI$3,운전자별!$A:$A,숨김!$W73,운전자별!$F:$F,숨김!$X73)</f>
        <v>0</v>
      </c>
      <c r="AJ73" s="198">
        <v>0.92381022242836397</v>
      </c>
      <c r="AK73" s="193" t="s">
        <v>71</v>
      </c>
      <c r="AL73" s="193">
        <v>39</v>
      </c>
      <c r="AM73" s="193" t="s">
        <v>488</v>
      </c>
      <c r="AN73" s="199" t="s">
        <v>489</v>
      </c>
      <c r="AO73" s="200">
        <v>70</v>
      </c>
      <c r="AP73" s="200" cm="1">
        <f t="array" ref="AP73">SUM(($W$4:$W$900=W73)*($AO$4:$AO$900&lt;AO73))+1</f>
        <v>4</v>
      </c>
      <c r="AQ73" s="200" t="str">
        <f t="shared" si="3"/>
        <v>삼환교통4</v>
      </c>
      <c r="AS73" s="188" t="s">
        <v>155</v>
      </c>
      <c r="AT73" s="189" t="s">
        <v>225</v>
      </c>
      <c r="AU73" s="188">
        <v>1</v>
      </c>
      <c r="AV73" s="201">
        <v>6.6139866691780527E-2</v>
      </c>
      <c r="AW73" s="201">
        <v>0.44567788482005993</v>
      </c>
      <c r="AX73" s="201">
        <v>0.2092790222105628</v>
      </c>
      <c r="AY73" s="202">
        <v>20.173181818181817</v>
      </c>
      <c r="AZ73" s="202">
        <v>5.671445374573433</v>
      </c>
      <c r="BA73" s="202">
        <v>76.82523777064354</v>
      </c>
      <c r="BB73" s="202">
        <v>1.6097896049269946</v>
      </c>
    </row>
    <row r="74" spans="23:54" ht="16.5">
      <c r="W74" s="194" t="s">
        <v>160</v>
      </c>
      <c r="X74" s="194" t="s">
        <v>238</v>
      </c>
      <c r="Y74" s="195" t="s">
        <v>238</v>
      </c>
      <c r="Z74" s="196">
        <v>21</v>
      </c>
      <c r="AA74" s="193">
        <f t="shared" si="2"/>
        <v>0</v>
      </c>
      <c r="AB74" s="197">
        <v>1.0119047619047619</v>
      </c>
      <c r="AC74" s="194">
        <f>COUNTIFS(운전자별!$C:$C,숨김!AC$3,운전자별!$A:$A,숨김!$W74,운전자별!$F:$F,숨김!$X74)</f>
        <v>0</v>
      </c>
      <c r="AD74" s="194">
        <f>COUNTIFS(운전자별!$C:$C,숨김!AD$3,운전자별!$A:$A,숨김!$W74,운전자별!$F:$F,숨김!$X74)</f>
        <v>0</v>
      </c>
      <c r="AE74" s="194">
        <f>COUNTIFS(운전자별!$C:$C,숨김!AE$3,운전자별!$A:$A,숨김!$W74,운전자별!$F:$F,숨김!$X74)</f>
        <v>0</v>
      </c>
      <c r="AF74" s="194">
        <f>COUNTIFS(운전자별!$C:$C,숨김!AF$3,운전자별!$A:$A,숨김!$W74,운전자별!$F:$F,숨김!$X74)</f>
        <v>0</v>
      </c>
      <c r="AG74" s="194">
        <f>COUNTIFS(운전자별!$C:$C,숨김!AG$3,운전자별!$A:$A,숨김!$W74,운전자별!$F:$F,숨김!$X74)</f>
        <v>0</v>
      </c>
      <c r="AH74" s="194">
        <f>COUNTIFS(운전자별!$C:$C,숨김!AH$3,운전자별!$A:$A,숨김!$W74,운전자별!$F:$F,숨김!$X74)</f>
        <v>0</v>
      </c>
      <c r="AI74" s="194">
        <f>COUNTIFS(운전자별!$C:$C,숨김!AI$3,운전자별!$A:$A,숨김!$W74,운전자별!$F:$F,숨김!$X74)</f>
        <v>0</v>
      </c>
      <c r="AJ74" s="198">
        <v>0.93152313446001178</v>
      </c>
      <c r="AK74" s="193" t="s">
        <v>71</v>
      </c>
      <c r="AL74" s="193">
        <v>29</v>
      </c>
      <c r="AM74" s="193" t="s">
        <v>490</v>
      </c>
      <c r="AN74" s="199" t="s">
        <v>491</v>
      </c>
      <c r="AO74" s="200">
        <v>71</v>
      </c>
      <c r="AP74" s="200" cm="1">
        <f t="array" ref="AP74">SUM(($W$4:$W$900=W74)*($AO$4:$AO$900&lt;AO74))+1</f>
        <v>5</v>
      </c>
      <c r="AQ74" s="200" t="str">
        <f t="shared" si="3"/>
        <v>삼환교통5</v>
      </c>
      <c r="AS74" s="188" t="s">
        <v>155</v>
      </c>
      <c r="AT74" s="189" t="s">
        <v>226</v>
      </c>
      <c r="AU74" s="188">
        <v>1</v>
      </c>
      <c r="AV74" s="201">
        <v>8.3346098257112602E-2</v>
      </c>
      <c r="AW74" s="201">
        <v>0.37309714432957375</v>
      </c>
      <c r="AX74" s="201">
        <v>9.3139369761223417E-2</v>
      </c>
      <c r="AY74" s="202">
        <v>28.378999999999998</v>
      </c>
      <c r="AZ74" s="202">
        <v>0.65097408972898096</v>
      </c>
      <c r="BA74" s="202">
        <v>20.688099642815526</v>
      </c>
      <c r="BB74" s="202">
        <v>2.2491530913232625</v>
      </c>
    </row>
    <row r="75" spans="23:54" ht="16.5">
      <c r="W75" s="194" t="s">
        <v>160</v>
      </c>
      <c r="X75" s="194" t="s">
        <v>239</v>
      </c>
      <c r="Y75" s="195" t="s">
        <v>239</v>
      </c>
      <c r="Z75" s="196">
        <v>15</v>
      </c>
      <c r="AA75" s="193">
        <f t="shared" si="2"/>
        <v>0</v>
      </c>
      <c r="AB75" s="197">
        <v>1.0277777777777777</v>
      </c>
      <c r="AC75" s="194">
        <f>COUNTIFS(운전자별!$C:$C,숨김!AC$3,운전자별!$A:$A,숨김!$W75,운전자별!$F:$F,숨김!$X75)</f>
        <v>0</v>
      </c>
      <c r="AD75" s="194">
        <f>COUNTIFS(운전자별!$C:$C,숨김!AD$3,운전자별!$A:$A,숨김!$W75,운전자별!$F:$F,숨김!$X75)</f>
        <v>0</v>
      </c>
      <c r="AE75" s="194">
        <f>COUNTIFS(운전자별!$C:$C,숨김!AE$3,운전자별!$A:$A,숨김!$W75,운전자별!$F:$F,숨김!$X75)</f>
        <v>0</v>
      </c>
      <c r="AF75" s="194">
        <f>COUNTIFS(운전자별!$C:$C,숨김!AF$3,운전자별!$A:$A,숨김!$W75,운전자별!$F:$F,숨김!$X75)</f>
        <v>0</v>
      </c>
      <c r="AG75" s="194">
        <f>COUNTIFS(운전자별!$C:$C,숨김!AG$3,운전자별!$A:$A,숨김!$W75,운전자별!$F:$F,숨김!$X75)</f>
        <v>0</v>
      </c>
      <c r="AH75" s="194">
        <f>COUNTIFS(운전자별!$C:$C,숨김!AH$3,운전자별!$A:$A,숨김!$W75,운전자별!$F:$F,숨김!$X75)</f>
        <v>0</v>
      </c>
      <c r="AI75" s="194">
        <f>COUNTIFS(운전자별!$C:$C,숨김!AI$3,운전자별!$A:$A,숨김!$W75,운전자별!$F:$F,숨김!$X75)</f>
        <v>0</v>
      </c>
      <c r="AJ75" s="198">
        <v>0.94891792741030434</v>
      </c>
      <c r="AK75" s="193" t="s">
        <v>71</v>
      </c>
      <c r="AL75" s="193">
        <v>3</v>
      </c>
      <c r="AM75" s="193" t="s">
        <v>492</v>
      </c>
      <c r="AN75" s="199" t="s">
        <v>493</v>
      </c>
      <c r="AO75" s="200">
        <v>72</v>
      </c>
      <c r="AP75" s="200" cm="1">
        <f t="array" ref="AP75">SUM(($W$4:$W$900=W75)*($AO$4:$AO$900&lt;AO75))+1</f>
        <v>6</v>
      </c>
      <c r="AQ75" s="200" t="str">
        <f t="shared" si="3"/>
        <v>삼환교통6</v>
      </c>
      <c r="AS75" s="188" t="s">
        <v>155</v>
      </c>
      <c r="AT75" s="189" t="s">
        <v>98</v>
      </c>
      <c r="AU75" s="188">
        <v>1</v>
      </c>
      <c r="AV75" s="201">
        <v>5.7892194739185387E-2</v>
      </c>
      <c r="AW75" s="201">
        <v>0.36216696314186286</v>
      </c>
      <c r="AX75" s="201">
        <v>0.17236274869641663</v>
      </c>
      <c r="AY75" s="202">
        <v>24.331</v>
      </c>
      <c r="AZ75" s="202">
        <v>2.5672508169040151</v>
      </c>
      <c r="BA75" s="202">
        <v>40.139035165364248</v>
      </c>
      <c r="BB75" s="202">
        <v>2.3865294171707228</v>
      </c>
    </row>
    <row r="76" spans="23:54" ht="16.5">
      <c r="W76" s="194" t="s">
        <v>160</v>
      </c>
      <c r="X76" s="194" t="s">
        <v>240</v>
      </c>
      <c r="Y76" s="195" t="s">
        <v>240</v>
      </c>
      <c r="Z76" s="196">
        <v>9</v>
      </c>
      <c r="AA76" s="193">
        <f t="shared" si="2"/>
        <v>0</v>
      </c>
      <c r="AB76" s="197">
        <v>1.1111111111111112</v>
      </c>
      <c r="AC76" s="194">
        <f>COUNTIFS(운전자별!$C:$C,숨김!AC$3,운전자별!$A:$A,숨김!$W76,운전자별!$F:$F,숨김!$X76)</f>
        <v>0</v>
      </c>
      <c r="AD76" s="194">
        <f>COUNTIFS(운전자별!$C:$C,숨김!AD$3,운전자별!$A:$A,숨김!$W76,운전자별!$F:$F,숨김!$X76)</f>
        <v>0</v>
      </c>
      <c r="AE76" s="194">
        <f>COUNTIFS(운전자별!$C:$C,숨김!AE$3,운전자별!$A:$A,숨김!$W76,운전자별!$F:$F,숨김!$X76)</f>
        <v>0</v>
      </c>
      <c r="AF76" s="194">
        <f>COUNTIFS(운전자별!$C:$C,숨김!AF$3,운전자별!$A:$A,숨김!$W76,운전자별!$F:$F,숨김!$X76)</f>
        <v>0</v>
      </c>
      <c r="AG76" s="194">
        <f>COUNTIFS(운전자별!$C:$C,숨김!AG$3,운전자별!$A:$A,숨김!$W76,운전자별!$F:$F,숨김!$X76)</f>
        <v>0</v>
      </c>
      <c r="AH76" s="194">
        <f>COUNTIFS(운전자별!$C:$C,숨김!AH$3,운전자별!$A:$A,숨김!$W76,운전자별!$F:$F,숨김!$X76)</f>
        <v>0</v>
      </c>
      <c r="AI76" s="194">
        <f>COUNTIFS(운전자별!$C:$C,숨김!AI$3,운전자별!$A:$A,숨김!$W76,운전자별!$F:$F,숨김!$X76)</f>
        <v>0</v>
      </c>
      <c r="AJ76" s="198">
        <v>0.95729366102853974</v>
      </c>
      <c r="AK76" s="193" t="s">
        <v>69</v>
      </c>
      <c r="AL76" s="193">
        <v>56</v>
      </c>
      <c r="AM76" s="193" t="s">
        <v>494</v>
      </c>
      <c r="AN76" s="199" t="s">
        <v>495</v>
      </c>
      <c r="AO76" s="200">
        <v>73</v>
      </c>
      <c r="AP76" s="200" cm="1">
        <f t="array" ref="AP76">SUM(($W$4:$W$900=W76)*($AO$4:$AO$900&lt;AO76))+1</f>
        <v>7</v>
      </c>
      <c r="AQ76" s="200" t="str">
        <f t="shared" si="3"/>
        <v>삼환교통7</v>
      </c>
      <c r="AS76" s="188" t="s">
        <v>155</v>
      </c>
      <c r="AT76" s="189" t="s">
        <v>99</v>
      </c>
      <c r="AU76" s="188">
        <v>1</v>
      </c>
      <c r="AV76" s="201">
        <v>0.15441646443689774</v>
      </c>
      <c r="AW76" s="201">
        <v>0.48483924934197281</v>
      </c>
      <c r="AX76" s="201">
        <v>0.17218305052739979</v>
      </c>
      <c r="AY76" s="202">
        <v>26.766999999999999</v>
      </c>
      <c r="AZ76" s="202">
        <v>3.7876611540033753</v>
      </c>
      <c r="BA76" s="202">
        <v>55.259597512513011</v>
      </c>
      <c r="BB76" s="202">
        <v>2.0767140798657553</v>
      </c>
    </row>
    <row r="77" spans="23:54" ht="16.5">
      <c r="W77" s="194" t="s">
        <v>146</v>
      </c>
      <c r="X77" s="194" t="s">
        <v>241</v>
      </c>
      <c r="Y77" s="195" t="s">
        <v>241</v>
      </c>
      <c r="Z77" s="196">
        <v>7</v>
      </c>
      <c r="AA77" s="193">
        <f t="shared" si="2"/>
        <v>0</v>
      </c>
      <c r="AB77" s="197">
        <v>0.83333333333333326</v>
      </c>
      <c r="AC77" s="194">
        <f>COUNTIFS(운전자별!$C:$C,숨김!AC$3,운전자별!$A:$A,숨김!$W77,운전자별!$F:$F,숨김!$X77)</f>
        <v>0</v>
      </c>
      <c r="AD77" s="194">
        <f>COUNTIFS(운전자별!$C:$C,숨김!AD$3,운전자별!$A:$A,숨김!$W77,운전자별!$F:$F,숨김!$X77)</f>
        <v>0</v>
      </c>
      <c r="AE77" s="194">
        <f>COUNTIFS(운전자별!$C:$C,숨김!AE$3,운전자별!$A:$A,숨김!$W77,운전자별!$F:$F,숨김!$X77)</f>
        <v>0</v>
      </c>
      <c r="AF77" s="194">
        <f>COUNTIFS(운전자별!$C:$C,숨김!AF$3,운전자별!$A:$A,숨김!$W77,운전자별!$F:$F,숨김!$X77)</f>
        <v>0</v>
      </c>
      <c r="AG77" s="194">
        <f>COUNTIFS(운전자별!$C:$C,숨김!AG$3,운전자별!$A:$A,숨김!$W77,운전자별!$F:$F,숨김!$X77)</f>
        <v>0</v>
      </c>
      <c r="AH77" s="194">
        <f>COUNTIFS(운전자별!$C:$C,숨김!AH$3,운전자별!$A:$A,숨김!$W77,운전자별!$F:$F,숨김!$X77)</f>
        <v>0</v>
      </c>
      <c r="AI77" s="194">
        <f>COUNTIFS(운전자별!$C:$C,숨김!AI$3,운전자별!$A:$A,숨김!$W77,운전자별!$F:$F,숨김!$X77)</f>
        <v>0</v>
      </c>
      <c r="AJ77" s="198">
        <v>0.96773127326073982</v>
      </c>
      <c r="AK77" s="193" t="s">
        <v>69</v>
      </c>
      <c r="AL77" s="193">
        <v>34</v>
      </c>
      <c r="AM77" s="193" t="s">
        <v>496</v>
      </c>
      <c r="AN77" s="199" t="s">
        <v>497</v>
      </c>
      <c r="AO77" s="200">
        <v>74</v>
      </c>
      <c r="AP77" s="200" cm="1">
        <f t="array" ref="AP77">SUM(($W$4:$W$900=W77)*($AO$4:$AO$900&lt;AO77))+1</f>
        <v>1</v>
      </c>
      <c r="AQ77" s="200" t="str">
        <f t="shared" si="3"/>
        <v>삼환운수1</v>
      </c>
      <c r="AS77" s="188" t="s">
        <v>155</v>
      </c>
      <c r="AT77" s="189" t="s">
        <v>100</v>
      </c>
      <c r="AU77" s="188">
        <v>1</v>
      </c>
      <c r="AV77" s="201">
        <v>5.9373915244577073E-2</v>
      </c>
      <c r="AW77" s="201">
        <v>0.41107287946070992</v>
      </c>
      <c r="AX77" s="201">
        <v>0.16119323120964546</v>
      </c>
      <c r="AY77" s="202">
        <v>24.053725000000004</v>
      </c>
      <c r="AZ77" s="202">
        <v>2.6442519748962741</v>
      </c>
      <c r="BA77" s="202">
        <v>52.544932393999034</v>
      </c>
      <c r="BB77" s="202">
        <v>2.1659981232572716</v>
      </c>
    </row>
    <row r="78" spans="23:54" ht="16.5">
      <c r="W78" s="194" t="s">
        <v>146</v>
      </c>
      <c r="X78" s="194" t="s">
        <v>242</v>
      </c>
      <c r="Y78" s="195" t="s">
        <v>242</v>
      </c>
      <c r="Z78" s="196">
        <v>16</v>
      </c>
      <c r="AA78" s="193">
        <f t="shared" si="2"/>
        <v>0</v>
      </c>
      <c r="AB78" s="197">
        <v>0.88541666666666674</v>
      </c>
      <c r="AC78" s="194">
        <f>COUNTIFS(운전자별!$C:$C,숨김!AC$3,운전자별!$A:$A,숨김!$W78,운전자별!$F:$F,숨김!$X78)</f>
        <v>0</v>
      </c>
      <c r="AD78" s="194">
        <f>COUNTIFS(운전자별!$C:$C,숨김!AD$3,운전자별!$A:$A,숨김!$W78,운전자별!$F:$F,숨김!$X78)</f>
        <v>0</v>
      </c>
      <c r="AE78" s="194">
        <f>COUNTIFS(운전자별!$C:$C,숨김!AE$3,운전자별!$A:$A,숨김!$W78,운전자별!$F:$F,숨김!$X78)</f>
        <v>0</v>
      </c>
      <c r="AF78" s="194">
        <f>COUNTIFS(운전자별!$C:$C,숨김!AF$3,운전자별!$A:$A,숨김!$W78,운전자별!$F:$F,숨김!$X78)</f>
        <v>0</v>
      </c>
      <c r="AG78" s="194">
        <f>COUNTIFS(운전자별!$C:$C,숨김!AG$3,운전자별!$A:$A,숨김!$W78,운전자별!$F:$F,숨김!$X78)</f>
        <v>0</v>
      </c>
      <c r="AH78" s="194">
        <f>COUNTIFS(운전자별!$C:$C,숨김!AH$3,운전자별!$A:$A,숨김!$W78,운전자별!$F:$F,숨김!$X78)</f>
        <v>0</v>
      </c>
      <c r="AI78" s="194">
        <f>COUNTIFS(운전자별!$C:$C,숨김!AI$3,운전자별!$A:$A,숨김!$W78,운전자별!$F:$F,숨김!$X78)</f>
        <v>0</v>
      </c>
      <c r="AJ78" s="198">
        <v>0.94880670640935771</v>
      </c>
      <c r="AK78" s="193" t="s">
        <v>71</v>
      </c>
      <c r="AL78" s="193">
        <v>4</v>
      </c>
      <c r="AM78" s="193" t="s">
        <v>498</v>
      </c>
      <c r="AN78" s="199" t="s">
        <v>499</v>
      </c>
      <c r="AO78" s="200">
        <v>75</v>
      </c>
      <c r="AP78" s="200" cm="1">
        <f t="array" ref="AP78">SUM(($W$4:$W$900=W78)*($AO$4:$AO$900&lt;AO78))+1</f>
        <v>2</v>
      </c>
      <c r="AQ78" s="200" t="str">
        <f t="shared" si="3"/>
        <v>삼환운수2</v>
      </c>
      <c r="AS78" s="188" t="s">
        <v>150</v>
      </c>
      <c r="AT78" s="189" t="s">
        <v>227</v>
      </c>
      <c r="AU78" s="188">
        <v>1</v>
      </c>
      <c r="AV78" s="201">
        <v>4.7332524956438221E-2</v>
      </c>
      <c r="AW78" s="201">
        <v>0.39893183214493921</v>
      </c>
      <c r="AX78" s="201">
        <v>0.18402435355562125</v>
      </c>
      <c r="AY78" s="202">
        <v>13.330789473684211</v>
      </c>
      <c r="AZ78" s="202">
        <v>1.910673470035628</v>
      </c>
      <c r="BA78" s="202">
        <v>49.372430059196191</v>
      </c>
      <c r="BB78" s="202">
        <v>1.6676657392969325</v>
      </c>
    </row>
    <row r="79" spans="23:54" ht="16.5">
      <c r="W79" s="194" t="s">
        <v>146</v>
      </c>
      <c r="X79" s="194" t="s">
        <v>243</v>
      </c>
      <c r="Y79" s="195" t="s">
        <v>243</v>
      </c>
      <c r="Z79" s="196">
        <v>10</v>
      </c>
      <c r="AA79" s="193">
        <f t="shared" si="2"/>
        <v>0</v>
      </c>
      <c r="AB79" s="197">
        <v>0.625</v>
      </c>
      <c r="AC79" s="194">
        <f>COUNTIFS(운전자별!$C:$C,숨김!AC$3,운전자별!$A:$A,숨김!$W79,운전자별!$F:$F,숨김!$X79)</f>
        <v>0</v>
      </c>
      <c r="AD79" s="194">
        <f>COUNTIFS(운전자별!$C:$C,숨김!AD$3,운전자별!$A:$A,숨김!$W79,운전자별!$F:$F,숨김!$X79)</f>
        <v>0</v>
      </c>
      <c r="AE79" s="194">
        <f>COUNTIFS(운전자별!$C:$C,숨김!AE$3,운전자별!$A:$A,숨김!$W79,운전자별!$F:$F,숨김!$X79)</f>
        <v>0</v>
      </c>
      <c r="AF79" s="194">
        <f>COUNTIFS(운전자별!$C:$C,숨김!AF$3,운전자별!$A:$A,숨김!$W79,운전자별!$F:$F,숨김!$X79)</f>
        <v>0</v>
      </c>
      <c r="AG79" s="194">
        <f>COUNTIFS(운전자별!$C:$C,숨김!AG$3,운전자별!$A:$A,숨김!$W79,운전자별!$F:$F,숨김!$X79)</f>
        <v>0</v>
      </c>
      <c r="AH79" s="194">
        <f>COUNTIFS(운전자별!$C:$C,숨김!AH$3,운전자별!$A:$A,숨김!$W79,운전자별!$F:$F,숨김!$X79)</f>
        <v>0</v>
      </c>
      <c r="AI79" s="194">
        <f>COUNTIFS(운전자별!$C:$C,숨김!AI$3,운전자별!$A:$A,숨김!$W79,운전자별!$F:$F,숨김!$X79)</f>
        <v>0</v>
      </c>
      <c r="AJ79" s="198">
        <v>0.9339542684964437</v>
      </c>
      <c r="AK79" s="193" t="s">
        <v>71</v>
      </c>
      <c r="AL79" s="193">
        <v>24</v>
      </c>
      <c r="AM79" s="193" t="s">
        <v>500</v>
      </c>
      <c r="AN79" s="199" t="s">
        <v>501</v>
      </c>
      <c r="AO79" s="200">
        <v>76</v>
      </c>
      <c r="AP79" s="200" cm="1">
        <f t="array" ref="AP79">SUM(($W$4:$W$900=W79)*($AO$4:$AO$900&lt;AO79))+1</f>
        <v>3</v>
      </c>
      <c r="AQ79" s="200" t="str">
        <f t="shared" si="3"/>
        <v>삼환운수3</v>
      </c>
      <c r="AS79" s="188" t="s">
        <v>150</v>
      </c>
      <c r="AT79" s="189" t="s">
        <v>228</v>
      </c>
      <c r="AU79" s="188">
        <v>1</v>
      </c>
      <c r="AV79" s="201">
        <v>0.13076311934008963</v>
      </c>
      <c r="AW79" s="201">
        <v>0.40066435811137185</v>
      </c>
      <c r="AX79" s="201">
        <v>0.27392169968192676</v>
      </c>
      <c r="AY79" s="202">
        <v>13.067999999999998</v>
      </c>
      <c r="AZ79" s="202">
        <v>1.7277341133368425</v>
      </c>
      <c r="BA79" s="202">
        <v>28.180194306823829</v>
      </c>
      <c r="BB79" s="202">
        <v>2.1018144674508519</v>
      </c>
    </row>
    <row r="80" spans="23:54" ht="16.5">
      <c r="W80" s="194" t="s">
        <v>146</v>
      </c>
      <c r="X80" s="194" t="s">
        <v>244</v>
      </c>
      <c r="Y80" s="195" t="s">
        <v>244</v>
      </c>
      <c r="Z80" s="196">
        <v>4</v>
      </c>
      <c r="AA80" s="193">
        <f t="shared" si="2"/>
        <v>0</v>
      </c>
      <c r="AB80" s="197">
        <v>1.1458333333333335</v>
      </c>
      <c r="AC80" s="194">
        <f>COUNTIFS(운전자별!$C:$C,숨김!AC$3,운전자별!$A:$A,숨김!$W80,운전자별!$F:$F,숨김!$X80)</f>
        <v>0</v>
      </c>
      <c r="AD80" s="194">
        <f>COUNTIFS(운전자별!$C:$C,숨김!AD$3,운전자별!$A:$A,숨김!$W80,운전자별!$F:$F,숨김!$X80)</f>
        <v>0</v>
      </c>
      <c r="AE80" s="194">
        <f>COUNTIFS(운전자별!$C:$C,숨김!AE$3,운전자별!$A:$A,숨김!$W80,운전자별!$F:$F,숨김!$X80)</f>
        <v>0</v>
      </c>
      <c r="AF80" s="194">
        <f>COUNTIFS(운전자별!$C:$C,숨김!AF$3,운전자별!$A:$A,숨김!$W80,운전자별!$F:$F,숨김!$X80)</f>
        <v>0</v>
      </c>
      <c r="AG80" s="194">
        <f>COUNTIFS(운전자별!$C:$C,숨김!AG$3,운전자별!$A:$A,숨김!$W80,운전자별!$F:$F,숨김!$X80)</f>
        <v>0</v>
      </c>
      <c r="AH80" s="194">
        <f>COUNTIFS(운전자별!$C:$C,숨김!AH$3,운전자별!$A:$A,숨김!$W80,운전자별!$F:$F,숨김!$X80)</f>
        <v>0</v>
      </c>
      <c r="AI80" s="194">
        <f>COUNTIFS(운전자별!$C:$C,숨김!AI$3,운전자별!$A:$A,숨김!$W80,운전자별!$F:$F,숨김!$X80)</f>
        <v>0</v>
      </c>
      <c r="AJ80" s="198">
        <v>1.0019833769313282</v>
      </c>
      <c r="AK80" s="193" t="s">
        <v>74</v>
      </c>
      <c r="AL80" s="193">
        <v>19</v>
      </c>
      <c r="AM80" s="193" t="s">
        <v>502</v>
      </c>
      <c r="AN80" s="199" t="s">
        <v>503</v>
      </c>
      <c r="AO80" s="200">
        <v>77</v>
      </c>
      <c r="AP80" s="200" cm="1">
        <f t="array" ref="AP80">SUM(($W$4:$W$900=W80)*($AO$4:$AO$900&lt;AO80))+1</f>
        <v>4</v>
      </c>
      <c r="AQ80" s="200" t="str">
        <f t="shared" si="3"/>
        <v>삼환운수4</v>
      </c>
      <c r="AS80" s="188" t="s">
        <v>150</v>
      </c>
      <c r="AT80" s="189" t="s">
        <v>229</v>
      </c>
      <c r="AU80" s="188">
        <v>1</v>
      </c>
      <c r="AV80" s="201">
        <v>0.11495703529420813</v>
      </c>
      <c r="AW80" s="201">
        <v>0.34362799766703717</v>
      </c>
      <c r="AX80" s="201">
        <v>0.30920670891227536</v>
      </c>
      <c r="AY80" s="202">
        <v>10.648250000000001</v>
      </c>
      <c r="AZ80" s="202">
        <v>0.9081011705424088</v>
      </c>
      <c r="BA80" s="202">
        <v>22.486811744121027</v>
      </c>
      <c r="BB80" s="202">
        <v>2.4225763692589037</v>
      </c>
    </row>
    <row r="81" spans="23:54" ht="16.5">
      <c r="W81" s="194" t="s">
        <v>146</v>
      </c>
      <c r="X81" s="194" t="s">
        <v>245</v>
      </c>
      <c r="Y81" s="195" t="s">
        <v>245</v>
      </c>
      <c r="Z81" s="196">
        <v>7</v>
      </c>
      <c r="AA81" s="193">
        <f t="shared" si="2"/>
        <v>0</v>
      </c>
      <c r="AB81" s="197">
        <v>0.83333333333333326</v>
      </c>
      <c r="AC81" s="194">
        <f>COUNTIFS(운전자별!$C:$C,숨김!AC$3,운전자별!$A:$A,숨김!$W81,운전자별!$F:$F,숨김!$X81)</f>
        <v>0</v>
      </c>
      <c r="AD81" s="194">
        <f>COUNTIFS(운전자별!$C:$C,숨김!AD$3,운전자별!$A:$A,숨김!$W81,운전자별!$F:$F,숨김!$X81)</f>
        <v>0</v>
      </c>
      <c r="AE81" s="194">
        <f>COUNTIFS(운전자별!$C:$C,숨김!AE$3,운전자별!$A:$A,숨김!$W81,운전자별!$F:$F,숨김!$X81)</f>
        <v>0</v>
      </c>
      <c r="AF81" s="194">
        <f>COUNTIFS(운전자별!$C:$C,숨김!AF$3,운전자별!$A:$A,숨김!$W81,운전자별!$F:$F,숨김!$X81)</f>
        <v>0</v>
      </c>
      <c r="AG81" s="194">
        <f>COUNTIFS(운전자별!$C:$C,숨김!AG$3,운전자별!$A:$A,숨김!$W81,운전자별!$F:$F,숨김!$X81)</f>
        <v>0</v>
      </c>
      <c r="AH81" s="194">
        <f>COUNTIFS(운전자별!$C:$C,숨김!AH$3,운전자별!$A:$A,숨김!$W81,운전자별!$F:$F,숨김!$X81)</f>
        <v>0</v>
      </c>
      <c r="AI81" s="194">
        <f>COUNTIFS(운전자별!$C:$C,숨김!AI$3,운전자별!$A:$A,숨김!$W81,운전자별!$F:$F,숨김!$X81)</f>
        <v>0</v>
      </c>
      <c r="AJ81" s="198">
        <v>0.98338282133767052</v>
      </c>
      <c r="AK81" s="193" t="s">
        <v>69</v>
      </c>
      <c r="AL81" s="193">
        <v>12</v>
      </c>
      <c r="AM81" s="193" t="s">
        <v>504</v>
      </c>
      <c r="AN81" s="199" t="s">
        <v>505</v>
      </c>
      <c r="AO81" s="200">
        <v>78</v>
      </c>
      <c r="AP81" s="200" cm="1">
        <f t="array" ref="AP81">SUM(($W$4:$W$900=W81)*($AO$4:$AO$900&lt;AO81))+1</f>
        <v>5</v>
      </c>
      <c r="AQ81" s="200" t="str">
        <f t="shared" si="3"/>
        <v>삼환운수5</v>
      </c>
      <c r="AS81" s="188" t="s">
        <v>150</v>
      </c>
      <c r="AT81" s="189" t="s">
        <v>230</v>
      </c>
      <c r="AU81" s="188">
        <v>1</v>
      </c>
      <c r="AV81" s="201">
        <v>7.7950677531613707E-2</v>
      </c>
      <c r="AW81" s="201">
        <v>0.35825788858119811</v>
      </c>
      <c r="AX81" s="201">
        <v>0.20314052087650397</v>
      </c>
      <c r="AY81" s="202">
        <v>9.158666666666667</v>
      </c>
      <c r="AZ81" s="202">
        <v>0.72362232177511132</v>
      </c>
      <c r="BA81" s="202">
        <v>13.051515330925644</v>
      </c>
      <c r="BB81" s="202">
        <v>2.0211457586825383</v>
      </c>
    </row>
    <row r="82" spans="23:54" ht="16.5">
      <c r="W82" s="194" t="s">
        <v>146</v>
      </c>
      <c r="X82" s="194" t="s">
        <v>246</v>
      </c>
      <c r="Y82" s="195" t="s">
        <v>246</v>
      </c>
      <c r="Z82" s="196">
        <v>5</v>
      </c>
      <c r="AA82" s="193">
        <f t="shared" si="2"/>
        <v>0</v>
      </c>
      <c r="AB82" s="197">
        <v>0.91666666666666663</v>
      </c>
      <c r="AC82" s="194">
        <f>COUNTIFS(운전자별!$C:$C,숨김!AC$3,운전자별!$A:$A,숨김!$W82,운전자별!$F:$F,숨김!$X82)</f>
        <v>0</v>
      </c>
      <c r="AD82" s="194">
        <f>COUNTIFS(운전자별!$C:$C,숨김!AD$3,운전자별!$A:$A,숨김!$W82,운전자별!$F:$F,숨김!$X82)</f>
        <v>0</v>
      </c>
      <c r="AE82" s="194">
        <f>COUNTIFS(운전자별!$C:$C,숨김!AE$3,운전자별!$A:$A,숨김!$W82,운전자별!$F:$F,숨김!$X82)</f>
        <v>0</v>
      </c>
      <c r="AF82" s="194">
        <f>COUNTIFS(운전자별!$C:$C,숨김!AF$3,운전자별!$A:$A,숨김!$W82,운전자별!$F:$F,숨김!$X82)</f>
        <v>0</v>
      </c>
      <c r="AG82" s="194">
        <f>COUNTIFS(운전자별!$C:$C,숨김!AG$3,운전자별!$A:$A,숨김!$W82,운전자별!$F:$F,숨김!$X82)</f>
        <v>0</v>
      </c>
      <c r="AH82" s="194">
        <f>COUNTIFS(운전자별!$C:$C,숨김!AH$3,운전자별!$A:$A,숨김!$W82,운전자별!$F:$F,숨김!$X82)</f>
        <v>0</v>
      </c>
      <c r="AI82" s="194">
        <f>COUNTIFS(운전자별!$C:$C,숨김!AI$3,운전자별!$A:$A,숨김!$W82,운전자별!$F:$F,숨김!$X82)</f>
        <v>0</v>
      </c>
      <c r="AJ82" s="198">
        <v>0.96466841673393722</v>
      </c>
      <c r="AK82" s="193" t="s">
        <v>69</v>
      </c>
      <c r="AL82" s="193">
        <v>39</v>
      </c>
      <c r="AM82" s="193" t="s">
        <v>506</v>
      </c>
      <c r="AN82" s="199" t="s">
        <v>507</v>
      </c>
      <c r="AO82" s="200">
        <v>79</v>
      </c>
      <c r="AP82" s="200" cm="1">
        <f t="array" ref="AP82">SUM(($W$4:$W$900=W82)*($AO$4:$AO$900&lt;AO82))+1</f>
        <v>6</v>
      </c>
      <c r="AQ82" s="200" t="str">
        <f t="shared" si="3"/>
        <v>삼환운수6</v>
      </c>
      <c r="AS82" s="188" t="s">
        <v>150</v>
      </c>
      <c r="AT82" s="189" t="s">
        <v>100</v>
      </c>
      <c r="AU82" s="188">
        <v>1</v>
      </c>
      <c r="AV82" s="201">
        <v>8.513254558522039E-2</v>
      </c>
      <c r="AW82" s="201">
        <v>0.38322295413288066</v>
      </c>
      <c r="AX82" s="201">
        <v>0.23515421597525316</v>
      </c>
      <c r="AY82" s="202">
        <v>12.362783783783785</v>
      </c>
      <c r="AZ82" s="202">
        <v>1.5563198612852689</v>
      </c>
      <c r="BA82" s="202">
        <v>35.941132379324998</v>
      </c>
      <c r="BB82" s="202">
        <v>1.9200258621006345</v>
      </c>
    </row>
    <row r="83" spans="23:54" ht="16.5">
      <c r="W83" s="194" t="s">
        <v>165</v>
      </c>
      <c r="X83" s="194" t="s">
        <v>247</v>
      </c>
      <c r="Y83" s="195" t="s">
        <v>247</v>
      </c>
      <c r="Z83" s="196">
        <v>7</v>
      </c>
      <c r="AA83" s="193">
        <f t="shared" si="2"/>
        <v>0</v>
      </c>
      <c r="AB83" s="197">
        <v>1.1309523809523809</v>
      </c>
      <c r="AC83" s="194">
        <f>COUNTIFS(운전자별!$C:$C,숨김!AC$3,운전자별!$A:$A,숨김!$W83,운전자별!$F:$F,숨김!$X83)</f>
        <v>0</v>
      </c>
      <c r="AD83" s="194">
        <f>COUNTIFS(운전자별!$C:$C,숨김!AD$3,운전자별!$A:$A,숨김!$W83,운전자별!$F:$F,숨김!$X83)</f>
        <v>0</v>
      </c>
      <c r="AE83" s="194">
        <f>COUNTIFS(운전자별!$C:$C,숨김!AE$3,운전자별!$A:$A,숨김!$W83,운전자별!$F:$F,숨김!$X83)</f>
        <v>0</v>
      </c>
      <c r="AF83" s="194">
        <f>COUNTIFS(운전자별!$C:$C,숨김!AF$3,운전자별!$A:$A,숨김!$W83,운전자별!$F:$F,숨김!$X83)</f>
        <v>0</v>
      </c>
      <c r="AG83" s="194">
        <f>COUNTIFS(운전자별!$C:$C,숨김!AG$3,운전자별!$A:$A,숨김!$W83,운전자별!$F:$F,숨김!$X83)</f>
        <v>0</v>
      </c>
      <c r="AH83" s="194">
        <f>COUNTIFS(운전자별!$C:$C,숨김!AH$3,운전자별!$A:$A,숨김!$W83,운전자별!$F:$F,숨김!$X83)</f>
        <v>0</v>
      </c>
      <c r="AI83" s="194">
        <f>COUNTIFS(운전자별!$C:$C,숨김!AI$3,운전자별!$A:$A,숨김!$W83,운전자별!$F:$F,숨김!$X83)</f>
        <v>0</v>
      </c>
      <c r="AJ83" s="198">
        <v>0.94914810597897703</v>
      </c>
      <c r="AK83" s="193" t="s">
        <v>71</v>
      </c>
      <c r="AL83" s="193">
        <v>2</v>
      </c>
      <c r="AM83" s="193" t="s">
        <v>508</v>
      </c>
      <c r="AN83" s="199" t="s">
        <v>509</v>
      </c>
      <c r="AO83" s="200">
        <v>80</v>
      </c>
      <c r="AP83" s="200" cm="1">
        <f t="array" ref="AP83">SUM(($W$4:$W$900=W83)*($AO$4:$AO$900&lt;AO83))+1</f>
        <v>1</v>
      </c>
      <c r="AQ83" s="200" t="str">
        <f t="shared" si="3"/>
        <v>선진여객1</v>
      </c>
      <c r="AS83" s="188" t="s">
        <v>142</v>
      </c>
      <c r="AT83" s="189" t="s">
        <v>231</v>
      </c>
      <c r="AU83" s="188">
        <v>1</v>
      </c>
      <c r="AV83" s="201">
        <v>5.7401091645707399E-2</v>
      </c>
      <c r="AW83" s="201">
        <v>0.42838201521595348</v>
      </c>
      <c r="AX83" s="201">
        <v>0.19707722686963011</v>
      </c>
      <c r="AY83" s="202">
        <v>16.382166666666667</v>
      </c>
      <c r="AZ83" s="202">
        <v>2.6969477420461798</v>
      </c>
      <c r="BA83" s="202">
        <v>28.470995242887863</v>
      </c>
      <c r="BB83" s="202">
        <v>1.7411097604555927</v>
      </c>
    </row>
    <row r="84" spans="23:54" ht="16.5">
      <c r="W84" s="194" t="s">
        <v>165</v>
      </c>
      <c r="X84" s="194" t="s">
        <v>248</v>
      </c>
      <c r="Y84" s="195" t="s">
        <v>248</v>
      </c>
      <c r="Z84" s="196">
        <v>5</v>
      </c>
      <c r="AA84" s="193">
        <f t="shared" si="2"/>
        <v>0</v>
      </c>
      <c r="AB84" s="197">
        <v>0.91666666666666663</v>
      </c>
      <c r="AC84" s="194">
        <f>COUNTIFS(운전자별!$C:$C,숨김!AC$3,운전자별!$A:$A,숨김!$W84,운전자별!$F:$F,숨김!$X84)</f>
        <v>0</v>
      </c>
      <c r="AD84" s="194">
        <f>COUNTIFS(운전자별!$C:$C,숨김!AD$3,운전자별!$A:$A,숨김!$W84,운전자별!$F:$F,숨김!$X84)</f>
        <v>0</v>
      </c>
      <c r="AE84" s="194">
        <f>COUNTIFS(운전자별!$C:$C,숨김!AE$3,운전자별!$A:$A,숨김!$W84,운전자별!$F:$F,숨김!$X84)</f>
        <v>0</v>
      </c>
      <c r="AF84" s="194">
        <f>COUNTIFS(운전자별!$C:$C,숨김!AF$3,운전자별!$A:$A,숨김!$W84,운전자별!$F:$F,숨김!$X84)</f>
        <v>0</v>
      </c>
      <c r="AG84" s="194">
        <f>COUNTIFS(운전자별!$C:$C,숨김!AG$3,운전자별!$A:$A,숨김!$W84,운전자별!$F:$F,숨김!$X84)</f>
        <v>0</v>
      </c>
      <c r="AH84" s="194">
        <f>COUNTIFS(운전자별!$C:$C,숨김!AH$3,운전자별!$A:$A,숨김!$W84,운전자별!$F:$F,숨김!$X84)</f>
        <v>0</v>
      </c>
      <c r="AI84" s="194">
        <f>COUNTIFS(운전자별!$C:$C,숨김!AI$3,운전자별!$A:$A,숨김!$W84,운전자별!$F:$F,숨김!$X84)</f>
        <v>0</v>
      </c>
      <c r="AJ84" s="198">
        <v>0.9138402484040884</v>
      </c>
      <c r="AK84" s="193" t="s">
        <v>71</v>
      </c>
      <c r="AL84" s="193">
        <v>49</v>
      </c>
      <c r="AM84" s="193" t="s">
        <v>510</v>
      </c>
      <c r="AN84" s="199" t="s">
        <v>511</v>
      </c>
      <c r="AO84" s="200">
        <v>81</v>
      </c>
      <c r="AP84" s="200" cm="1">
        <f t="array" ref="AP84">SUM(($W$4:$W$900=W84)*($AO$4:$AO$900&lt;AO84))+1</f>
        <v>2</v>
      </c>
      <c r="AQ84" s="200" t="str">
        <f t="shared" si="3"/>
        <v>선진여객2</v>
      </c>
      <c r="AS84" s="188" t="s">
        <v>142</v>
      </c>
      <c r="AT84" s="189" t="s">
        <v>232</v>
      </c>
      <c r="AU84" s="188">
        <v>1</v>
      </c>
      <c r="AV84" s="201">
        <v>5.6968887198506131E-2</v>
      </c>
      <c r="AW84" s="201">
        <v>0.43904558085902051</v>
      </c>
      <c r="AX84" s="201">
        <v>0.20094873360040671</v>
      </c>
      <c r="AY84" s="202">
        <v>16.676639999999992</v>
      </c>
      <c r="AZ84" s="202">
        <v>4.9243495778672539</v>
      </c>
      <c r="BA84" s="202">
        <v>33.858633915699393</v>
      </c>
      <c r="BB84" s="202">
        <v>1.6527205739044275</v>
      </c>
    </row>
    <row r="85" spans="23:54" ht="16.5">
      <c r="W85" s="194" t="s">
        <v>165</v>
      </c>
      <c r="X85" s="194" t="s">
        <v>249</v>
      </c>
      <c r="Y85" s="195" t="s">
        <v>249</v>
      </c>
      <c r="Z85" s="196">
        <v>17</v>
      </c>
      <c r="AA85" s="193">
        <f t="shared" si="2"/>
        <v>0</v>
      </c>
      <c r="AB85" s="197">
        <v>0.68627450980392157</v>
      </c>
      <c r="AC85" s="194">
        <f>COUNTIFS(운전자별!$C:$C,숨김!AC$3,운전자별!$A:$A,숨김!$W85,운전자별!$F:$F,숨김!$X85)</f>
        <v>0</v>
      </c>
      <c r="AD85" s="194">
        <f>COUNTIFS(운전자별!$C:$C,숨김!AD$3,운전자별!$A:$A,숨김!$W85,운전자별!$F:$F,숨김!$X85)</f>
        <v>0</v>
      </c>
      <c r="AE85" s="194">
        <f>COUNTIFS(운전자별!$C:$C,숨김!AE$3,운전자별!$A:$A,숨김!$W85,운전자별!$F:$F,숨김!$X85)</f>
        <v>0</v>
      </c>
      <c r="AF85" s="194">
        <f>COUNTIFS(운전자별!$C:$C,숨김!AF$3,운전자별!$A:$A,숨김!$W85,운전자별!$F:$F,숨김!$X85)</f>
        <v>0</v>
      </c>
      <c r="AG85" s="194">
        <f>COUNTIFS(운전자별!$C:$C,숨김!AG$3,운전자별!$A:$A,숨김!$W85,운전자별!$F:$F,숨김!$X85)</f>
        <v>0</v>
      </c>
      <c r="AH85" s="194">
        <f>COUNTIFS(운전자별!$C:$C,숨김!AH$3,운전자별!$A:$A,숨김!$W85,운전자별!$F:$F,숨김!$X85)</f>
        <v>0</v>
      </c>
      <c r="AI85" s="194">
        <f>COUNTIFS(운전자별!$C:$C,숨김!AI$3,운전자별!$A:$A,숨김!$W85,운전자별!$F:$F,숨김!$X85)</f>
        <v>0</v>
      </c>
      <c r="AJ85" s="198">
        <v>0.91620736044522222</v>
      </c>
      <c r="AK85" s="193" t="s">
        <v>71</v>
      </c>
      <c r="AL85" s="193">
        <v>48</v>
      </c>
      <c r="AM85" s="193" t="s">
        <v>512</v>
      </c>
      <c r="AN85" s="199" t="s">
        <v>513</v>
      </c>
      <c r="AO85" s="200">
        <v>82</v>
      </c>
      <c r="AP85" s="200" cm="1">
        <f t="array" ref="AP85">SUM(($W$4:$W$900=W85)*($AO$4:$AO$900&lt;AO85))+1</f>
        <v>3</v>
      </c>
      <c r="AQ85" s="200" t="str">
        <f t="shared" si="3"/>
        <v>선진여객3</v>
      </c>
      <c r="AS85" s="188" t="s">
        <v>142</v>
      </c>
      <c r="AT85" s="189" t="s">
        <v>233</v>
      </c>
      <c r="AU85" s="188">
        <v>1</v>
      </c>
      <c r="AV85" s="201">
        <v>6.8559312286022758E-2</v>
      </c>
      <c r="AW85" s="201">
        <v>0.31571332616521741</v>
      </c>
      <c r="AX85" s="201">
        <v>0.24139433681697908</v>
      </c>
      <c r="AY85" s="202">
        <v>11.197833333333334</v>
      </c>
      <c r="AZ85" s="202">
        <v>1.0632132700995975</v>
      </c>
      <c r="BA85" s="202">
        <v>27.838217874861297</v>
      </c>
      <c r="BB85" s="202">
        <v>2.0373969382923365</v>
      </c>
    </row>
    <row r="86" spans="23:54" ht="16.5">
      <c r="W86" s="194" t="s">
        <v>165</v>
      </c>
      <c r="X86" s="194" t="s">
        <v>250</v>
      </c>
      <c r="Y86" s="195" t="s">
        <v>250</v>
      </c>
      <c r="Z86" s="196">
        <v>22</v>
      </c>
      <c r="AA86" s="193">
        <f t="shared" si="2"/>
        <v>0</v>
      </c>
      <c r="AB86" s="197">
        <v>0.92803030303030309</v>
      </c>
      <c r="AC86" s="194">
        <f>COUNTIFS(운전자별!$C:$C,숨김!AC$3,운전자별!$A:$A,숨김!$W86,운전자별!$F:$F,숨김!$X86)</f>
        <v>0</v>
      </c>
      <c r="AD86" s="194">
        <f>COUNTIFS(운전자별!$C:$C,숨김!AD$3,운전자별!$A:$A,숨김!$W86,운전자별!$F:$F,숨김!$X86)</f>
        <v>0</v>
      </c>
      <c r="AE86" s="194">
        <f>COUNTIFS(운전자별!$C:$C,숨김!AE$3,운전자별!$A:$A,숨김!$W86,운전자별!$F:$F,숨김!$X86)</f>
        <v>0</v>
      </c>
      <c r="AF86" s="194">
        <f>COUNTIFS(운전자별!$C:$C,숨김!AF$3,운전자별!$A:$A,숨김!$W86,운전자별!$F:$F,숨김!$X86)</f>
        <v>0</v>
      </c>
      <c r="AG86" s="194">
        <f>COUNTIFS(운전자별!$C:$C,숨김!AG$3,운전자별!$A:$A,숨김!$W86,운전자별!$F:$F,숨김!$X86)</f>
        <v>0</v>
      </c>
      <c r="AH86" s="194">
        <f>COUNTIFS(운전자별!$C:$C,숨김!AH$3,운전자별!$A:$A,숨김!$W86,운전자별!$F:$F,숨김!$X86)</f>
        <v>0</v>
      </c>
      <c r="AI86" s="194">
        <f>COUNTIFS(운전자별!$C:$C,숨김!AI$3,운전자별!$A:$A,숨김!$W86,운전자별!$F:$F,숨김!$X86)</f>
        <v>0</v>
      </c>
      <c r="AJ86" s="198">
        <v>0.94121514393739891</v>
      </c>
      <c r="AK86" s="193" t="s">
        <v>71</v>
      </c>
      <c r="AL86" s="193">
        <v>11</v>
      </c>
      <c r="AM86" s="193" t="s">
        <v>514</v>
      </c>
      <c r="AN86" s="199" t="s">
        <v>515</v>
      </c>
      <c r="AO86" s="200">
        <v>83</v>
      </c>
      <c r="AP86" s="200" cm="1">
        <f t="array" ref="AP86">SUM(($W$4:$W$900=W86)*($AO$4:$AO$900&lt;AO86))+1</f>
        <v>4</v>
      </c>
      <c r="AQ86" s="200" t="str">
        <f t="shared" si="3"/>
        <v>선진여객4</v>
      </c>
      <c r="AS86" s="188" t="s">
        <v>142</v>
      </c>
      <c r="AT86" s="189" t="s">
        <v>99</v>
      </c>
      <c r="AU86" s="188">
        <v>1</v>
      </c>
      <c r="AV86" s="201">
        <v>0.14053851053255251</v>
      </c>
      <c r="AW86" s="201">
        <v>0.43807737369268313</v>
      </c>
      <c r="AX86" s="201">
        <v>0.18577401342558744</v>
      </c>
      <c r="AY86" s="202">
        <v>16.670500000000001</v>
      </c>
      <c r="AZ86" s="202">
        <v>3.005167864237444</v>
      </c>
      <c r="BA86" s="202">
        <v>25.680525385301795</v>
      </c>
      <c r="BB86" s="202">
        <v>1.6840386945617472</v>
      </c>
    </row>
    <row r="87" spans="23:54" ht="16.5">
      <c r="W87" s="194" t="s">
        <v>165</v>
      </c>
      <c r="X87" s="194" t="s">
        <v>251</v>
      </c>
      <c r="Y87" s="195" t="s">
        <v>251</v>
      </c>
      <c r="Z87" s="196">
        <v>25</v>
      </c>
      <c r="AA87" s="193">
        <f t="shared" si="2"/>
        <v>0</v>
      </c>
      <c r="AB87" s="197">
        <v>0.96666666666666667</v>
      </c>
      <c r="AC87" s="194">
        <f>COUNTIFS(운전자별!$C:$C,숨김!AC$3,운전자별!$A:$A,숨김!$W87,운전자별!$F:$F,숨김!$X87)</f>
        <v>0</v>
      </c>
      <c r="AD87" s="194">
        <f>COUNTIFS(운전자별!$C:$C,숨김!AD$3,운전자별!$A:$A,숨김!$W87,운전자별!$F:$F,숨김!$X87)</f>
        <v>0</v>
      </c>
      <c r="AE87" s="194">
        <f>COUNTIFS(운전자별!$C:$C,숨김!AE$3,운전자별!$A:$A,숨김!$W87,운전자별!$F:$F,숨김!$X87)</f>
        <v>0</v>
      </c>
      <c r="AF87" s="194">
        <f>COUNTIFS(운전자별!$C:$C,숨김!AF$3,운전자별!$A:$A,숨김!$W87,운전자별!$F:$F,숨김!$X87)</f>
        <v>0</v>
      </c>
      <c r="AG87" s="194">
        <f>COUNTIFS(운전자별!$C:$C,숨김!AG$3,운전자별!$A:$A,숨김!$W87,운전자별!$F:$F,숨김!$X87)</f>
        <v>0</v>
      </c>
      <c r="AH87" s="194">
        <f>COUNTIFS(운전자별!$C:$C,숨김!AH$3,운전자별!$A:$A,숨김!$W87,운전자별!$F:$F,숨김!$X87)</f>
        <v>0</v>
      </c>
      <c r="AI87" s="194">
        <f>COUNTIFS(운전자별!$C:$C,숨김!AI$3,운전자별!$A:$A,숨김!$W87,운전자별!$F:$F,숨김!$X87)</f>
        <v>0</v>
      </c>
      <c r="AJ87" s="198">
        <v>0.87939011940606793</v>
      </c>
      <c r="AK87" s="193" t="s">
        <v>72</v>
      </c>
      <c r="AL87" s="193">
        <v>16</v>
      </c>
      <c r="AM87" s="193" t="s">
        <v>516</v>
      </c>
      <c r="AN87" s="199" t="s">
        <v>517</v>
      </c>
      <c r="AO87" s="200">
        <v>84</v>
      </c>
      <c r="AP87" s="200" cm="1">
        <f t="array" ref="AP87">SUM(($W$4:$W$900=W87)*($AO$4:$AO$900&lt;AO87))+1</f>
        <v>5</v>
      </c>
      <c r="AQ87" s="200" t="str">
        <f t="shared" si="3"/>
        <v>선진여객5</v>
      </c>
      <c r="AS87" s="188" t="s">
        <v>142</v>
      </c>
      <c r="AT87" s="189" t="s">
        <v>100</v>
      </c>
      <c r="AU87" s="188">
        <v>1</v>
      </c>
      <c r="AV87" s="201">
        <v>5.9860773283974843E-2</v>
      </c>
      <c r="AW87" s="201">
        <v>0.43194458066410824</v>
      </c>
      <c r="AX87" s="201">
        <v>0.20146967747153111</v>
      </c>
      <c r="AY87" s="202">
        <v>15.867333333333335</v>
      </c>
      <c r="AZ87" s="202">
        <v>3.9322881453522411</v>
      </c>
      <c r="BA87" s="202">
        <v>31.553647927548354</v>
      </c>
      <c r="BB87" s="202">
        <v>1.6993056435792249</v>
      </c>
    </row>
    <row r="88" spans="23:54" ht="16.5">
      <c r="W88" s="194" t="s">
        <v>166</v>
      </c>
      <c r="X88" s="194" t="s">
        <v>252</v>
      </c>
      <c r="Y88" s="195" t="s">
        <v>252</v>
      </c>
      <c r="Z88" s="196">
        <v>12</v>
      </c>
      <c r="AA88" s="193">
        <f t="shared" si="2"/>
        <v>23</v>
      </c>
      <c r="AB88" s="197">
        <v>0.83333333333333337</v>
      </c>
      <c r="AC88" s="194">
        <f>COUNTIFS(운전자별!$C:$C,숨김!AC$3,운전자별!$A:$A,숨김!$W88,운전자별!$F:$F,숨김!$X88)</f>
        <v>4</v>
      </c>
      <c r="AD88" s="194">
        <f>COUNTIFS(운전자별!$C:$C,숨김!AD$3,운전자별!$A:$A,숨김!$W88,운전자별!$F:$F,숨김!$X88)</f>
        <v>4</v>
      </c>
      <c r="AE88" s="194">
        <f>COUNTIFS(운전자별!$C:$C,숨김!AE$3,운전자별!$A:$A,숨김!$W88,운전자별!$F:$F,숨김!$X88)</f>
        <v>6</v>
      </c>
      <c r="AF88" s="194">
        <f>COUNTIFS(운전자별!$C:$C,숨김!AF$3,운전자별!$A:$A,숨김!$W88,운전자별!$F:$F,숨김!$X88)</f>
        <v>6</v>
      </c>
      <c r="AG88" s="194">
        <f>COUNTIFS(운전자별!$C:$C,숨김!AG$3,운전자별!$A:$A,숨김!$W88,운전자별!$F:$F,숨김!$X88)</f>
        <v>2</v>
      </c>
      <c r="AH88" s="194">
        <f>COUNTIFS(운전자별!$C:$C,숨김!AH$3,운전자별!$A:$A,숨김!$W88,운전자별!$F:$F,숨김!$X88)</f>
        <v>1</v>
      </c>
      <c r="AI88" s="194">
        <f>COUNTIFS(운전자별!$C:$C,숨김!AI$3,운전자별!$A:$A,숨김!$W88,운전자별!$F:$F,숨김!$X88)</f>
        <v>0</v>
      </c>
      <c r="AJ88" s="198">
        <v>0.92192256973465136</v>
      </c>
      <c r="AK88" s="193" t="s">
        <v>71</v>
      </c>
      <c r="AL88" s="193">
        <v>43</v>
      </c>
      <c r="AM88" s="193" t="s">
        <v>518</v>
      </c>
      <c r="AN88" s="199" t="s">
        <v>519</v>
      </c>
      <c r="AO88" s="200">
        <v>85</v>
      </c>
      <c r="AP88" s="200" cm="1">
        <f t="array" ref="AP88">SUM(($W$4:$W$900=W88)*($AO$4:$AO$900&lt;AO88))+1</f>
        <v>1</v>
      </c>
      <c r="AQ88" s="200" t="str">
        <f t="shared" si="3"/>
        <v>성산여객1</v>
      </c>
      <c r="AS88" s="188" t="s">
        <v>160</v>
      </c>
      <c r="AT88" s="189" t="s">
        <v>234</v>
      </c>
      <c r="AU88" s="188">
        <v>1</v>
      </c>
      <c r="AV88" s="201">
        <v>4.8595966074153306E-2</v>
      </c>
      <c r="AW88" s="201">
        <v>0.37704966998854589</v>
      </c>
      <c r="AX88" s="201">
        <v>0.20053794630517766</v>
      </c>
      <c r="AY88" s="202">
        <v>13.381625</v>
      </c>
      <c r="AZ88" s="202">
        <v>2.6977768533011739</v>
      </c>
      <c r="BA88" s="202">
        <v>37.797677834329967</v>
      </c>
      <c r="BB88" s="202">
        <v>1.6378174074159213</v>
      </c>
    </row>
    <row r="89" spans="23:54" ht="16.5">
      <c r="W89" s="194" t="s">
        <v>166</v>
      </c>
      <c r="X89" s="194" t="s">
        <v>253</v>
      </c>
      <c r="Y89" s="195" t="s">
        <v>253</v>
      </c>
      <c r="Z89" s="196">
        <v>8</v>
      </c>
      <c r="AA89" s="193">
        <f t="shared" si="2"/>
        <v>2</v>
      </c>
      <c r="AB89" s="197">
        <v>0.10416666666666667</v>
      </c>
      <c r="AC89" s="194">
        <f>COUNTIFS(운전자별!$C:$C,숨김!AC$3,운전자별!$A:$A,숨김!$W89,운전자별!$F:$F,숨김!$X89)</f>
        <v>0</v>
      </c>
      <c r="AD89" s="194">
        <f>COUNTIFS(운전자별!$C:$C,숨김!AD$3,운전자별!$A:$A,숨김!$W89,운전자별!$F:$F,숨김!$X89)</f>
        <v>2</v>
      </c>
      <c r="AE89" s="194">
        <f>COUNTIFS(운전자별!$C:$C,숨김!AE$3,운전자별!$A:$A,숨김!$W89,운전자별!$F:$F,숨김!$X89)</f>
        <v>0</v>
      </c>
      <c r="AF89" s="194">
        <f>COUNTIFS(운전자별!$C:$C,숨김!AF$3,운전자별!$A:$A,숨김!$W89,운전자별!$F:$F,숨김!$X89)</f>
        <v>0</v>
      </c>
      <c r="AG89" s="194">
        <f>COUNTIFS(운전자별!$C:$C,숨김!AG$3,운전자별!$A:$A,숨김!$W89,운전자별!$F:$F,숨김!$X89)</f>
        <v>0</v>
      </c>
      <c r="AH89" s="194">
        <f>COUNTIFS(운전자별!$C:$C,숨김!AH$3,운전자별!$A:$A,숨김!$W89,운전자별!$F:$F,숨김!$X89)</f>
        <v>0</v>
      </c>
      <c r="AI89" s="194">
        <f>COUNTIFS(운전자별!$C:$C,숨김!AI$3,운전자별!$A:$A,숨김!$W89,운전자별!$F:$F,숨김!$X89)</f>
        <v>0</v>
      </c>
      <c r="AJ89" s="198">
        <v>0.89384190754902082</v>
      </c>
      <c r="AK89" s="193" t="s">
        <v>72</v>
      </c>
      <c r="AL89" s="193">
        <v>9</v>
      </c>
      <c r="AM89" s="193" t="s">
        <v>520</v>
      </c>
      <c r="AN89" s="199" t="s">
        <v>521</v>
      </c>
      <c r="AO89" s="200">
        <v>86</v>
      </c>
      <c r="AP89" s="200" cm="1">
        <f t="array" ref="AP89">SUM(($W$4:$W$900=W89)*($AO$4:$AO$900&lt;AO89))+1</f>
        <v>2</v>
      </c>
      <c r="AQ89" s="200" t="str">
        <f t="shared" si="3"/>
        <v>성산여객2</v>
      </c>
      <c r="AS89" s="188" t="s">
        <v>160</v>
      </c>
      <c r="AT89" s="189" t="s">
        <v>235</v>
      </c>
      <c r="AU89" s="188">
        <v>1</v>
      </c>
      <c r="AV89" s="201">
        <v>5.391382013901138E-2</v>
      </c>
      <c r="AW89" s="201">
        <v>0.39722123274603632</v>
      </c>
      <c r="AX89" s="201">
        <v>0.19919336394879683</v>
      </c>
      <c r="AY89" s="202">
        <v>13.292538461538459</v>
      </c>
      <c r="AZ89" s="202">
        <v>1.8693445739555703</v>
      </c>
      <c r="BA89" s="202">
        <v>35.323401326258377</v>
      </c>
      <c r="BB89" s="202">
        <v>1.6412919036698683</v>
      </c>
    </row>
    <row r="90" spans="23:54" ht="16.5">
      <c r="W90" s="194" t="s">
        <v>166</v>
      </c>
      <c r="X90" s="194" t="s">
        <v>254</v>
      </c>
      <c r="Y90" s="195" t="s">
        <v>254</v>
      </c>
      <c r="Z90" s="196">
        <v>9</v>
      </c>
      <c r="AA90" s="193">
        <f t="shared" si="2"/>
        <v>20</v>
      </c>
      <c r="AB90" s="197">
        <v>0.97222222222222232</v>
      </c>
      <c r="AC90" s="194">
        <f>COUNTIFS(운전자별!$C:$C,숨김!AC$3,운전자별!$A:$A,숨김!$W90,운전자별!$F:$F,숨김!$X90)</f>
        <v>2</v>
      </c>
      <c r="AD90" s="194">
        <f>COUNTIFS(운전자별!$C:$C,숨김!AD$3,운전자별!$A:$A,숨김!$W90,운전자별!$F:$F,숨김!$X90)</f>
        <v>2</v>
      </c>
      <c r="AE90" s="194">
        <f>COUNTIFS(운전자별!$C:$C,숨김!AE$3,운전자별!$A:$A,숨김!$W90,운전자별!$F:$F,숨김!$X90)</f>
        <v>4</v>
      </c>
      <c r="AF90" s="194">
        <f>COUNTIFS(운전자별!$C:$C,숨김!AF$3,운전자별!$A:$A,숨김!$W90,운전자별!$F:$F,숨김!$X90)</f>
        <v>5</v>
      </c>
      <c r="AG90" s="194">
        <f>COUNTIFS(운전자별!$C:$C,숨김!AG$3,운전자별!$A:$A,숨김!$W90,운전자별!$F:$F,숨김!$X90)</f>
        <v>4</v>
      </c>
      <c r="AH90" s="194">
        <f>COUNTIFS(운전자별!$C:$C,숨김!AH$3,운전자별!$A:$A,숨김!$W90,운전자별!$F:$F,숨김!$X90)</f>
        <v>3</v>
      </c>
      <c r="AI90" s="194">
        <f>COUNTIFS(운전자별!$C:$C,숨김!AI$3,운전자별!$A:$A,숨김!$W90,운전자별!$F:$F,숨김!$X90)</f>
        <v>0</v>
      </c>
      <c r="AJ90" s="198">
        <v>0.88748828787503076</v>
      </c>
      <c r="AK90" s="193" t="s">
        <v>72</v>
      </c>
      <c r="AL90" s="193">
        <v>13</v>
      </c>
      <c r="AM90" s="193" t="s">
        <v>522</v>
      </c>
      <c r="AN90" s="199" t="s">
        <v>523</v>
      </c>
      <c r="AO90" s="200">
        <v>87</v>
      </c>
      <c r="AP90" s="200" cm="1">
        <f t="array" ref="AP90">SUM(($W$4:$W$900=W90)*($AO$4:$AO$900&lt;AO90))+1</f>
        <v>3</v>
      </c>
      <c r="AQ90" s="200" t="str">
        <f t="shared" si="3"/>
        <v>성산여객3</v>
      </c>
      <c r="AS90" s="188" t="s">
        <v>160</v>
      </c>
      <c r="AT90" s="189" t="s">
        <v>236</v>
      </c>
      <c r="AU90" s="188">
        <v>1</v>
      </c>
      <c r="AV90" s="201">
        <v>7.4673767883378983E-2</v>
      </c>
      <c r="AW90" s="201">
        <v>0.34274687618793559</v>
      </c>
      <c r="AX90" s="201">
        <v>0.25198345141691775</v>
      </c>
      <c r="AY90" s="202">
        <v>11.874047619047619</v>
      </c>
      <c r="AZ90" s="202">
        <v>1.5471136600345852</v>
      </c>
      <c r="BA90" s="202">
        <v>43.238603644508252</v>
      </c>
      <c r="BB90" s="202">
        <v>2.33805821938132</v>
      </c>
    </row>
    <row r="91" spans="23:54" ht="16.5">
      <c r="W91" s="194" t="s">
        <v>166</v>
      </c>
      <c r="X91" s="194" t="s">
        <v>255</v>
      </c>
      <c r="Y91" s="195" t="s">
        <v>255</v>
      </c>
      <c r="Z91" s="196">
        <v>14</v>
      </c>
      <c r="AA91" s="193">
        <f t="shared" si="2"/>
        <v>25</v>
      </c>
      <c r="AB91" s="197">
        <v>0.80357142857142849</v>
      </c>
      <c r="AC91" s="194">
        <f>COUNTIFS(운전자별!$C:$C,숨김!AC$3,운전자별!$A:$A,숨김!$W91,운전자별!$F:$F,숨김!$X91)</f>
        <v>4</v>
      </c>
      <c r="AD91" s="194">
        <f>COUNTIFS(운전자별!$C:$C,숨김!AD$3,운전자별!$A:$A,숨김!$W91,운전자별!$F:$F,숨김!$X91)</f>
        <v>1</v>
      </c>
      <c r="AE91" s="194">
        <f>COUNTIFS(운전자별!$C:$C,숨김!AE$3,운전자별!$A:$A,숨김!$W91,운전자별!$F:$F,숨김!$X91)</f>
        <v>10</v>
      </c>
      <c r="AF91" s="194">
        <f>COUNTIFS(운전자별!$C:$C,숨김!AF$3,운전자별!$A:$A,숨김!$W91,운전자별!$F:$F,숨김!$X91)</f>
        <v>7</v>
      </c>
      <c r="AG91" s="194">
        <f>COUNTIFS(운전자별!$C:$C,숨김!AG$3,운전자별!$A:$A,숨김!$W91,운전자별!$F:$F,숨김!$X91)</f>
        <v>2</v>
      </c>
      <c r="AH91" s="194">
        <f>COUNTIFS(운전자별!$C:$C,숨김!AH$3,운전자별!$A:$A,숨김!$W91,운전자별!$F:$F,숨김!$X91)</f>
        <v>1</v>
      </c>
      <c r="AI91" s="194">
        <f>COUNTIFS(운전자별!$C:$C,숨김!AI$3,운전자별!$A:$A,숨김!$W91,운전자별!$F:$F,숨김!$X91)</f>
        <v>0</v>
      </c>
      <c r="AJ91" s="198">
        <v>0.91224432563985269</v>
      </c>
      <c r="AK91" s="193" t="s">
        <v>71</v>
      </c>
      <c r="AL91" s="193">
        <v>51</v>
      </c>
      <c r="AM91" s="193" t="s">
        <v>524</v>
      </c>
      <c r="AN91" s="199" t="s">
        <v>525</v>
      </c>
      <c r="AO91" s="200">
        <v>88</v>
      </c>
      <c r="AP91" s="200" cm="1">
        <f t="array" ref="AP91">SUM(($W$4:$W$900=W91)*($AO$4:$AO$900&lt;AO91))+1</f>
        <v>4</v>
      </c>
      <c r="AQ91" s="200" t="str">
        <f t="shared" si="3"/>
        <v>성산여객4</v>
      </c>
      <c r="AS91" s="188" t="s">
        <v>160</v>
      </c>
      <c r="AT91" s="189" t="s">
        <v>237</v>
      </c>
      <c r="AU91" s="188">
        <v>1</v>
      </c>
      <c r="AV91" s="201">
        <v>6.9280757012897307E-2</v>
      </c>
      <c r="AW91" s="201">
        <v>0.38280144019812534</v>
      </c>
      <c r="AX91" s="201">
        <v>0.25447792565056965</v>
      </c>
      <c r="AY91" s="202">
        <v>13.328083333333334</v>
      </c>
      <c r="AZ91" s="202">
        <v>1.0506196735719719</v>
      </c>
      <c r="BA91" s="202">
        <v>28.317173654670981</v>
      </c>
      <c r="BB91" s="202">
        <v>2.2970967724125271</v>
      </c>
    </row>
    <row r="92" spans="23:54" ht="16.5">
      <c r="W92" s="194" t="s">
        <v>164</v>
      </c>
      <c r="X92" s="194" t="s">
        <v>256</v>
      </c>
      <c r="Y92" s="195" t="s">
        <v>256</v>
      </c>
      <c r="Z92" s="196">
        <v>13</v>
      </c>
      <c r="AA92" s="193">
        <f t="shared" si="2"/>
        <v>0</v>
      </c>
      <c r="AB92" s="197">
        <v>1.0256410256410258</v>
      </c>
      <c r="AC92" s="194">
        <f>COUNTIFS(운전자별!$C:$C,숨김!AC$3,운전자별!$A:$A,숨김!$W92,운전자별!$F:$F,숨김!$X92)</f>
        <v>0</v>
      </c>
      <c r="AD92" s="194">
        <f>COUNTIFS(운전자별!$C:$C,숨김!AD$3,운전자별!$A:$A,숨김!$W92,운전자별!$F:$F,숨김!$X92)</f>
        <v>0</v>
      </c>
      <c r="AE92" s="194">
        <f>COUNTIFS(운전자별!$C:$C,숨김!AE$3,운전자별!$A:$A,숨김!$W92,운전자별!$F:$F,숨김!$X92)</f>
        <v>0</v>
      </c>
      <c r="AF92" s="194">
        <f>COUNTIFS(운전자별!$C:$C,숨김!AF$3,운전자별!$A:$A,숨김!$W92,운전자별!$F:$F,숨김!$X92)</f>
        <v>0</v>
      </c>
      <c r="AG92" s="194">
        <f>COUNTIFS(운전자별!$C:$C,숨김!AG$3,운전자별!$A:$A,숨김!$W92,운전자별!$F:$F,숨김!$X92)</f>
        <v>0</v>
      </c>
      <c r="AH92" s="194">
        <f>COUNTIFS(운전자별!$C:$C,숨김!AH$3,운전자별!$A:$A,숨김!$W92,운전자별!$F:$F,숨김!$X92)</f>
        <v>0</v>
      </c>
      <c r="AI92" s="194">
        <f>COUNTIFS(운전자별!$C:$C,숨김!AI$3,운전자별!$A:$A,숨김!$W92,운전자별!$F:$F,숨김!$X92)</f>
        <v>0</v>
      </c>
      <c r="AJ92" s="198">
        <v>0.97835005654027973</v>
      </c>
      <c r="AK92" s="193" t="s">
        <v>69</v>
      </c>
      <c r="AL92" s="193">
        <v>21</v>
      </c>
      <c r="AM92" s="193" t="s">
        <v>526</v>
      </c>
      <c r="AN92" s="199" t="s">
        <v>527</v>
      </c>
      <c r="AO92" s="200">
        <v>89</v>
      </c>
      <c r="AP92" s="200" cm="1">
        <f t="array" ref="AP92">SUM(($W$4:$W$900=W92)*($AO$4:$AO$900&lt;AO92))+1</f>
        <v>1</v>
      </c>
      <c r="AQ92" s="200" t="str">
        <f t="shared" si="3"/>
        <v>성원운수1</v>
      </c>
      <c r="AS92" s="188" t="s">
        <v>160</v>
      </c>
      <c r="AT92" s="189" t="s">
        <v>238</v>
      </c>
      <c r="AU92" s="188">
        <v>1</v>
      </c>
      <c r="AV92" s="201">
        <v>4.3798853187746636E-2</v>
      </c>
      <c r="AW92" s="201">
        <v>0.38061165129757574</v>
      </c>
      <c r="AX92" s="201">
        <v>0.21309768729010914</v>
      </c>
      <c r="AY92" s="202">
        <v>12.808190476190475</v>
      </c>
      <c r="AZ92" s="202">
        <v>2.2048665009489792</v>
      </c>
      <c r="BA92" s="202">
        <v>25.475665958350842</v>
      </c>
      <c r="BB92" s="202">
        <v>1.8456682142494485</v>
      </c>
    </row>
    <row r="93" spans="23:54" ht="16.5">
      <c r="W93" s="194" t="s">
        <v>164</v>
      </c>
      <c r="X93" s="194" t="s">
        <v>257</v>
      </c>
      <c r="Y93" s="195" t="s">
        <v>257</v>
      </c>
      <c r="Z93" s="196">
        <v>14</v>
      </c>
      <c r="AA93" s="193">
        <f t="shared" si="2"/>
        <v>0</v>
      </c>
      <c r="AB93" s="197">
        <v>1.0416666666666665</v>
      </c>
      <c r="AC93" s="194">
        <f>COUNTIFS(운전자별!$C:$C,숨김!AC$3,운전자별!$A:$A,숨김!$W93,운전자별!$F:$F,숨김!$X93)</f>
        <v>0</v>
      </c>
      <c r="AD93" s="194">
        <f>COUNTIFS(운전자별!$C:$C,숨김!AD$3,운전자별!$A:$A,숨김!$W93,운전자별!$F:$F,숨김!$X93)</f>
        <v>0</v>
      </c>
      <c r="AE93" s="194">
        <f>COUNTIFS(운전자별!$C:$C,숨김!AE$3,운전자별!$A:$A,숨김!$W93,운전자별!$F:$F,숨김!$X93)</f>
        <v>0</v>
      </c>
      <c r="AF93" s="194">
        <f>COUNTIFS(운전자별!$C:$C,숨김!AF$3,운전자별!$A:$A,숨김!$W93,운전자별!$F:$F,숨김!$X93)</f>
        <v>0</v>
      </c>
      <c r="AG93" s="194">
        <f>COUNTIFS(운전자별!$C:$C,숨김!AG$3,운전자별!$A:$A,숨김!$W93,운전자별!$F:$F,숨김!$X93)</f>
        <v>0</v>
      </c>
      <c r="AH93" s="194">
        <f>COUNTIFS(운전자별!$C:$C,숨김!AH$3,운전자별!$A:$A,숨김!$W93,운전자별!$F:$F,숨김!$X93)</f>
        <v>0</v>
      </c>
      <c r="AI93" s="194">
        <f>COUNTIFS(운전자별!$C:$C,숨김!AI$3,운전자별!$A:$A,숨김!$W93,운전자별!$F:$F,숨김!$X93)</f>
        <v>0</v>
      </c>
      <c r="AJ93" s="198">
        <v>0.93658335663392278</v>
      </c>
      <c r="AK93" s="193" t="s">
        <v>71</v>
      </c>
      <c r="AL93" s="193">
        <v>21</v>
      </c>
      <c r="AM93" s="193" t="s">
        <v>528</v>
      </c>
      <c r="AN93" s="199" t="s">
        <v>529</v>
      </c>
      <c r="AO93" s="200">
        <v>90</v>
      </c>
      <c r="AP93" s="200" cm="1">
        <f t="array" ref="AP93">SUM(($W$4:$W$900=W93)*($AO$4:$AO$900&lt;AO93))+1</f>
        <v>2</v>
      </c>
      <c r="AQ93" s="200" t="str">
        <f t="shared" si="3"/>
        <v>성원운수2</v>
      </c>
      <c r="AS93" s="188" t="s">
        <v>160</v>
      </c>
      <c r="AT93" s="189" t="s">
        <v>239</v>
      </c>
      <c r="AU93" s="188">
        <v>1</v>
      </c>
      <c r="AV93" s="201">
        <v>5.213890440396992E-2</v>
      </c>
      <c r="AW93" s="201">
        <v>0.38813654423160504</v>
      </c>
      <c r="AX93" s="201">
        <v>0.22583204051460262</v>
      </c>
      <c r="AY93" s="202">
        <v>14.15807142857143</v>
      </c>
      <c r="AZ93" s="202">
        <v>3.8612850848771272</v>
      </c>
      <c r="BA93" s="202">
        <v>48.907643039898822</v>
      </c>
      <c r="BB93" s="202">
        <v>1.8394460198291402</v>
      </c>
    </row>
    <row r="94" spans="23:54" ht="16.5">
      <c r="W94" s="194" t="s">
        <v>164</v>
      </c>
      <c r="X94" s="194" t="s">
        <v>258</v>
      </c>
      <c r="Y94" s="195" t="s">
        <v>258</v>
      </c>
      <c r="Z94" s="196">
        <v>12</v>
      </c>
      <c r="AA94" s="193">
        <f t="shared" si="2"/>
        <v>0</v>
      </c>
      <c r="AB94" s="197">
        <v>0.62500000000000011</v>
      </c>
      <c r="AC94" s="194">
        <f>COUNTIFS(운전자별!$C:$C,숨김!AC$3,운전자별!$A:$A,숨김!$W94,운전자별!$F:$F,숨김!$X94)</f>
        <v>0</v>
      </c>
      <c r="AD94" s="194">
        <f>COUNTIFS(운전자별!$C:$C,숨김!AD$3,운전자별!$A:$A,숨김!$W94,운전자별!$F:$F,숨김!$X94)</f>
        <v>0</v>
      </c>
      <c r="AE94" s="194">
        <f>COUNTIFS(운전자별!$C:$C,숨김!AE$3,운전자별!$A:$A,숨김!$W94,운전자별!$F:$F,숨김!$X94)</f>
        <v>0</v>
      </c>
      <c r="AF94" s="194">
        <f>COUNTIFS(운전자별!$C:$C,숨김!AF$3,운전자별!$A:$A,숨김!$W94,운전자별!$F:$F,숨김!$X94)</f>
        <v>0</v>
      </c>
      <c r="AG94" s="194">
        <f>COUNTIFS(운전자별!$C:$C,숨김!AG$3,운전자별!$A:$A,숨김!$W94,운전자별!$F:$F,숨김!$X94)</f>
        <v>0</v>
      </c>
      <c r="AH94" s="194">
        <f>COUNTIFS(운전자별!$C:$C,숨김!AH$3,운전자별!$A:$A,숨김!$W94,운전자별!$F:$F,숨김!$X94)</f>
        <v>0</v>
      </c>
      <c r="AI94" s="194">
        <f>COUNTIFS(운전자별!$C:$C,숨김!AI$3,운전자별!$A:$A,숨김!$W94,운전자별!$F:$F,숨김!$X94)</f>
        <v>0</v>
      </c>
      <c r="AJ94" s="198">
        <v>0.92236284515893718</v>
      </c>
      <c r="AK94" s="193" t="s">
        <v>71</v>
      </c>
      <c r="AL94" s="193">
        <v>41</v>
      </c>
      <c r="AM94" s="193" t="s">
        <v>530</v>
      </c>
      <c r="AN94" s="199" t="s">
        <v>531</v>
      </c>
      <c r="AO94" s="200">
        <v>91</v>
      </c>
      <c r="AP94" s="200" cm="1">
        <f t="array" ref="AP94">SUM(($W$4:$W$900=W94)*($AO$4:$AO$900&lt;AO94))+1</f>
        <v>3</v>
      </c>
      <c r="AQ94" s="200" t="str">
        <f t="shared" si="3"/>
        <v>성원운수3</v>
      </c>
      <c r="AS94" s="188" t="s">
        <v>160</v>
      </c>
      <c r="AT94" s="189" t="s">
        <v>240</v>
      </c>
      <c r="AU94" s="188">
        <v>1</v>
      </c>
      <c r="AV94" s="201">
        <v>5.7076802784118495E-2</v>
      </c>
      <c r="AW94" s="201">
        <v>0.35386754028845513</v>
      </c>
      <c r="AX94" s="201">
        <v>0.2098952024767741</v>
      </c>
      <c r="AY94" s="202">
        <v>12.803111111111111</v>
      </c>
      <c r="AZ94" s="202">
        <v>1.6586161806729536</v>
      </c>
      <c r="BA94" s="202">
        <v>17.581331515133307</v>
      </c>
      <c r="BB94" s="202">
        <v>2.495623144375382</v>
      </c>
    </row>
    <row r="95" spans="23:54" ht="16.5">
      <c r="W95" s="194" t="s">
        <v>164</v>
      </c>
      <c r="X95" s="194" t="s">
        <v>259</v>
      </c>
      <c r="Y95" s="195" t="s">
        <v>259</v>
      </c>
      <c r="Z95" s="196">
        <v>10</v>
      </c>
      <c r="AA95" s="193">
        <f t="shared" si="2"/>
        <v>0</v>
      </c>
      <c r="AB95" s="197">
        <v>0.75</v>
      </c>
      <c r="AC95" s="194">
        <f>COUNTIFS(운전자별!$C:$C,숨김!AC$3,운전자별!$A:$A,숨김!$W95,운전자별!$F:$F,숨김!$X95)</f>
        <v>0</v>
      </c>
      <c r="AD95" s="194">
        <f>COUNTIFS(운전자별!$C:$C,숨김!AD$3,운전자별!$A:$A,숨김!$W95,운전자별!$F:$F,숨김!$X95)</f>
        <v>0</v>
      </c>
      <c r="AE95" s="194">
        <f>COUNTIFS(운전자별!$C:$C,숨김!AE$3,운전자별!$A:$A,숨김!$W95,운전자별!$F:$F,숨김!$X95)</f>
        <v>0</v>
      </c>
      <c r="AF95" s="194">
        <f>COUNTIFS(운전자별!$C:$C,숨김!AF$3,운전자별!$A:$A,숨김!$W95,운전자별!$F:$F,숨김!$X95)</f>
        <v>0</v>
      </c>
      <c r="AG95" s="194">
        <f>COUNTIFS(운전자별!$C:$C,숨김!AG$3,운전자별!$A:$A,숨김!$W95,운전자별!$F:$F,숨김!$X95)</f>
        <v>0</v>
      </c>
      <c r="AH95" s="194">
        <f>COUNTIFS(운전자별!$C:$C,숨김!AH$3,운전자별!$A:$A,숨김!$W95,운전자별!$F:$F,숨김!$X95)</f>
        <v>0</v>
      </c>
      <c r="AI95" s="194">
        <f>COUNTIFS(운전자별!$C:$C,숨김!AI$3,운전자별!$A:$A,숨김!$W95,운전자별!$F:$F,숨김!$X95)</f>
        <v>0</v>
      </c>
      <c r="AJ95" s="198">
        <v>0.97922002523052198</v>
      </c>
      <c r="AK95" s="193" t="s">
        <v>69</v>
      </c>
      <c r="AL95" s="193">
        <v>19</v>
      </c>
      <c r="AM95" s="193" t="s">
        <v>532</v>
      </c>
      <c r="AN95" s="199" t="s">
        <v>533</v>
      </c>
      <c r="AO95" s="200">
        <v>92</v>
      </c>
      <c r="AP95" s="200" cm="1">
        <f t="array" ref="AP95">SUM(($W$4:$W$900=W95)*($AO$4:$AO$900&lt;AO95))+1</f>
        <v>4</v>
      </c>
      <c r="AQ95" s="200" t="str">
        <f t="shared" si="3"/>
        <v>성원운수4</v>
      </c>
      <c r="AS95" s="188" t="s">
        <v>160</v>
      </c>
      <c r="AT95" s="189" t="s">
        <v>99</v>
      </c>
      <c r="AU95" s="188">
        <v>1</v>
      </c>
      <c r="AV95" s="201">
        <v>7.700120221722459E-2</v>
      </c>
      <c r="AW95" s="201">
        <v>0.38633943356701467</v>
      </c>
      <c r="AX95" s="201">
        <v>0.24308617180541264</v>
      </c>
      <c r="AY95" s="202">
        <v>10.917</v>
      </c>
      <c r="AZ95" s="202">
        <v>0.41859857383465887</v>
      </c>
      <c r="BA95" s="202">
        <v>45.836543834895146</v>
      </c>
      <c r="BB95" s="202">
        <v>2.3554642024330108</v>
      </c>
    </row>
    <row r="96" spans="23:54" ht="16.5">
      <c r="W96" s="194" t="s">
        <v>164</v>
      </c>
      <c r="X96" s="194" t="s">
        <v>260</v>
      </c>
      <c r="Y96" s="195" t="s">
        <v>260</v>
      </c>
      <c r="Z96" s="196">
        <v>5</v>
      </c>
      <c r="AA96" s="193">
        <f t="shared" si="2"/>
        <v>0</v>
      </c>
      <c r="AB96" s="197">
        <v>0.91666666666666663</v>
      </c>
      <c r="AC96" s="194">
        <f>COUNTIFS(운전자별!$C:$C,숨김!AC$3,운전자별!$A:$A,숨김!$W96,운전자별!$F:$F,숨김!$X96)</f>
        <v>0</v>
      </c>
      <c r="AD96" s="194">
        <f>COUNTIFS(운전자별!$C:$C,숨김!AD$3,운전자별!$A:$A,숨김!$W96,운전자별!$F:$F,숨김!$X96)</f>
        <v>0</v>
      </c>
      <c r="AE96" s="194">
        <f>COUNTIFS(운전자별!$C:$C,숨김!AE$3,운전자별!$A:$A,숨김!$W96,운전자별!$F:$F,숨김!$X96)</f>
        <v>0</v>
      </c>
      <c r="AF96" s="194">
        <f>COUNTIFS(운전자별!$C:$C,숨김!AF$3,운전자별!$A:$A,숨김!$W96,운전자별!$F:$F,숨김!$X96)</f>
        <v>0</v>
      </c>
      <c r="AG96" s="194">
        <f>COUNTIFS(운전자별!$C:$C,숨김!AG$3,운전자별!$A:$A,숨김!$W96,운전자별!$F:$F,숨김!$X96)</f>
        <v>0</v>
      </c>
      <c r="AH96" s="194">
        <f>COUNTIFS(운전자별!$C:$C,숨김!AH$3,운전자별!$A:$A,숨김!$W96,운전자별!$F:$F,숨김!$X96)</f>
        <v>0</v>
      </c>
      <c r="AI96" s="194">
        <f>COUNTIFS(운전자별!$C:$C,숨김!AI$3,운전자별!$A:$A,숨김!$W96,운전자별!$F:$F,숨김!$X96)</f>
        <v>0</v>
      </c>
      <c r="AJ96" s="198">
        <v>0.90227378479363929</v>
      </c>
      <c r="AK96" s="193" t="s">
        <v>71</v>
      </c>
      <c r="AL96" s="193">
        <v>56</v>
      </c>
      <c r="AM96" s="193" t="s">
        <v>534</v>
      </c>
      <c r="AN96" s="199" t="s">
        <v>535</v>
      </c>
      <c r="AO96" s="200">
        <v>93</v>
      </c>
      <c r="AP96" s="200" cm="1">
        <f t="array" ref="AP96">SUM(($W$4:$W$900=W96)*($AO$4:$AO$900&lt;AO96))+1</f>
        <v>5</v>
      </c>
      <c r="AQ96" s="200" t="str">
        <f t="shared" si="3"/>
        <v>성원운수5</v>
      </c>
      <c r="AS96" s="188" t="s">
        <v>160</v>
      </c>
      <c r="AT96" s="189" t="s">
        <v>100</v>
      </c>
      <c r="AU96" s="188">
        <v>1</v>
      </c>
      <c r="AV96" s="201">
        <v>5.734723681084624E-2</v>
      </c>
      <c r="AW96" s="201">
        <v>0.37307690390580706</v>
      </c>
      <c r="AX96" s="201">
        <v>0.22424658705077552</v>
      </c>
      <c r="AY96" s="202">
        <v>12.967111111111107</v>
      </c>
      <c r="AZ96" s="202">
        <v>2.1380090915668117</v>
      </c>
      <c r="BA96" s="202">
        <v>34.857583329380638</v>
      </c>
      <c r="BB96" s="202">
        <v>1.9696743148950608</v>
      </c>
    </row>
    <row r="97" spans="23:54" ht="16.5">
      <c r="W97" s="194" t="s">
        <v>164</v>
      </c>
      <c r="X97" s="194" t="s">
        <v>261</v>
      </c>
      <c r="Y97" s="195" t="s">
        <v>261</v>
      </c>
      <c r="Z97" s="196">
        <v>2</v>
      </c>
      <c r="AA97" s="193">
        <f t="shared" si="2"/>
        <v>0</v>
      </c>
      <c r="AB97" s="197">
        <v>0.625</v>
      </c>
      <c r="AC97" s="194">
        <f>COUNTIFS(운전자별!$C:$C,숨김!AC$3,운전자별!$A:$A,숨김!$W97,운전자별!$F:$F,숨김!$X97)</f>
        <v>0</v>
      </c>
      <c r="AD97" s="194">
        <f>COUNTIFS(운전자별!$C:$C,숨김!AD$3,운전자별!$A:$A,숨김!$W97,운전자별!$F:$F,숨김!$X97)</f>
        <v>0</v>
      </c>
      <c r="AE97" s="194">
        <f>COUNTIFS(운전자별!$C:$C,숨김!AE$3,운전자별!$A:$A,숨김!$W97,운전자별!$F:$F,숨김!$X97)</f>
        <v>0</v>
      </c>
      <c r="AF97" s="194">
        <f>COUNTIFS(운전자별!$C:$C,숨김!AF$3,운전자별!$A:$A,숨김!$W97,운전자별!$F:$F,숨김!$X97)</f>
        <v>0</v>
      </c>
      <c r="AG97" s="194">
        <f>COUNTIFS(운전자별!$C:$C,숨김!AG$3,운전자별!$A:$A,숨김!$W97,운전자별!$F:$F,숨김!$X97)</f>
        <v>0</v>
      </c>
      <c r="AH97" s="194">
        <f>COUNTIFS(운전자별!$C:$C,숨김!AH$3,운전자별!$A:$A,숨김!$W97,운전자별!$F:$F,숨김!$X97)</f>
        <v>0</v>
      </c>
      <c r="AI97" s="194">
        <f>COUNTIFS(운전자별!$C:$C,숨김!AI$3,운전자별!$A:$A,숨김!$W97,운전자별!$F:$F,숨김!$X97)</f>
        <v>0</v>
      </c>
      <c r="AJ97" s="198">
        <v>0.94771741765233974</v>
      </c>
      <c r="AK97" s="193" t="s">
        <v>71</v>
      </c>
      <c r="AL97" s="193">
        <v>6</v>
      </c>
      <c r="AM97" s="193" t="s">
        <v>536</v>
      </c>
      <c r="AN97" s="199" t="s">
        <v>537</v>
      </c>
      <c r="AO97" s="200">
        <v>94</v>
      </c>
      <c r="AP97" s="200" cm="1">
        <f t="array" ref="AP97">SUM(($W$4:$W$900=W97)*($AO$4:$AO$900&lt;AO97))+1</f>
        <v>6</v>
      </c>
      <c r="AQ97" s="200" t="str">
        <f t="shared" si="3"/>
        <v>성원운수6</v>
      </c>
      <c r="AS97" s="188" t="s">
        <v>146</v>
      </c>
      <c r="AT97" s="189" t="s">
        <v>241</v>
      </c>
      <c r="AU97" s="188">
        <v>1</v>
      </c>
      <c r="AV97" s="201">
        <v>5.2326895699666899E-2</v>
      </c>
      <c r="AW97" s="201">
        <v>0.42362128933659549</v>
      </c>
      <c r="AX97" s="201">
        <v>0.2605035975057351</v>
      </c>
      <c r="AY97" s="202">
        <v>15.039499999999999</v>
      </c>
      <c r="AZ97" s="202">
        <v>0.23929349248961054</v>
      </c>
      <c r="BA97" s="202">
        <v>36.242087135244653</v>
      </c>
      <c r="BB97" s="202">
        <v>2.6294773782250944</v>
      </c>
    </row>
    <row r="98" spans="23:54" ht="16.5">
      <c r="W98" s="194" t="s">
        <v>148</v>
      </c>
      <c r="X98" s="194" t="s">
        <v>262</v>
      </c>
      <c r="Y98" s="195" t="s">
        <v>262</v>
      </c>
      <c r="Z98" s="196">
        <v>21</v>
      </c>
      <c r="AA98" s="193">
        <f t="shared" si="2"/>
        <v>0</v>
      </c>
      <c r="AB98" s="197">
        <v>0.99206349206349209</v>
      </c>
      <c r="AC98" s="194">
        <f>COUNTIFS(운전자별!$C:$C,숨김!AC$3,운전자별!$A:$A,숨김!$W98,운전자별!$F:$F,숨김!$X98)</f>
        <v>0</v>
      </c>
      <c r="AD98" s="194">
        <f>COUNTIFS(운전자별!$C:$C,숨김!AD$3,운전자별!$A:$A,숨김!$W98,운전자별!$F:$F,숨김!$X98)</f>
        <v>0</v>
      </c>
      <c r="AE98" s="194">
        <f>COUNTIFS(운전자별!$C:$C,숨김!AE$3,운전자별!$A:$A,숨김!$W98,운전자별!$F:$F,숨김!$X98)</f>
        <v>0</v>
      </c>
      <c r="AF98" s="194">
        <f>COUNTIFS(운전자별!$C:$C,숨김!AF$3,운전자별!$A:$A,숨김!$W98,운전자별!$F:$F,숨김!$X98)</f>
        <v>0</v>
      </c>
      <c r="AG98" s="194">
        <f>COUNTIFS(운전자별!$C:$C,숨김!AG$3,운전자별!$A:$A,숨김!$W98,운전자별!$F:$F,숨김!$X98)</f>
        <v>0</v>
      </c>
      <c r="AH98" s="194">
        <f>COUNTIFS(운전자별!$C:$C,숨김!AH$3,운전자별!$A:$A,숨김!$W98,운전자별!$F:$F,숨김!$X98)</f>
        <v>0</v>
      </c>
      <c r="AI98" s="194">
        <f>COUNTIFS(운전자별!$C:$C,숨김!AI$3,운전자별!$A:$A,숨김!$W98,운전자별!$F:$F,숨김!$X98)</f>
        <v>0</v>
      </c>
      <c r="AJ98" s="198">
        <v>0.94919384520345185</v>
      </c>
      <c r="AK98" s="193" t="s">
        <v>71</v>
      </c>
      <c r="AL98" s="193">
        <v>1</v>
      </c>
      <c r="AM98" s="193" t="s">
        <v>538</v>
      </c>
      <c r="AN98" s="199" t="s">
        <v>539</v>
      </c>
      <c r="AO98" s="200">
        <v>95</v>
      </c>
      <c r="AP98" s="200" cm="1">
        <f t="array" ref="AP98">SUM(($W$4:$W$900=W98)*($AO$4:$AO$900&lt;AO98))+1</f>
        <v>1</v>
      </c>
      <c r="AQ98" s="200" t="str">
        <f t="shared" si="3"/>
        <v>세운교통1</v>
      </c>
      <c r="AS98" s="188" t="s">
        <v>146</v>
      </c>
      <c r="AT98" s="189" t="s">
        <v>242</v>
      </c>
      <c r="AU98" s="188">
        <v>1</v>
      </c>
      <c r="AV98" s="201">
        <v>5.9768051555742871E-2</v>
      </c>
      <c r="AW98" s="201">
        <v>0.38269113657295784</v>
      </c>
      <c r="AX98" s="201">
        <v>0.24479744823139968</v>
      </c>
      <c r="AY98" s="202">
        <v>12.159600000000001</v>
      </c>
      <c r="AZ98" s="202">
        <v>0.46799512161885232</v>
      </c>
      <c r="BA98" s="202">
        <v>11.169483569303274</v>
      </c>
      <c r="BB98" s="202">
        <v>2.3218651664230592</v>
      </c>
    </row>
    <row r="99" spans="23:54" ht="16.5">
      <c r="W99" s="194" t="s">
        <v>148</v>
      </c>
      <c r="X99" s="194" t="s">
        <v>263</v>
      </c>
      <c r="Y99" s="195" t="s">
        <v>263</v>
      </c>
      <c r="Z99" s="196">
        <v>14</v>
      </c>
      <c r="AA99" s="193">
        <f t="shared" si="2"/>
        <v>0</v>
      </c>
      <c r="AB99" s="197">
        <v>1.1607142857142856</v>
      </c>
      <c r="AC99" s="194">
        <f>COUNTIFS(운전자별!$C:$C,숨김!AC$3,운전자별!$A:$A,숨김!$W99,운전자별!$F:$F,숨김!$X99)</f>
        <v>0</v>
      </c>
      <c r="AD99" s="194">
        <f>COUNTIFS(운전자별!$C:$C,숨김!AD$3,운전자별!$A:$A,숨김!$W99,운전자별!$F:$F,숨김!$X99)</f>
        <v>0</v>
      </c>
      <c r="AE99" s="194">
        <f>COUNTIFS(운전자별!$C:$C,숨김!AE$3,운전자별!$A:$A,숨김!$W99,운전자별!$F:$F,숨김!$X99)</f>
        <v>0</v>
      </c>
      <c r="AF99" s="194">
        <f>COUNTIFS(운전자별!$C:$C,숨김!AF$3,운전자별!$A:$A,숨김!$W99,운전자별!$F:$F,숨김!$X99)</f>
        <v>0</v>
      </c>
      <c r="AG99" s="194">
        <f>COUNTIFS(운전자별!$C:$C,숨김!AG$3,운전자별!$A:$A,숨김!$W99,운전자별!$F:$F,숨김!$X99)</f>
        <v>0</v>
      </c>
      <c r="AH99" s="194">
        <f>COUNTIFS(운전자별!$C:$C,숨김!AH$3,운전자별!$A:$A,숨김!$W99,운전자별!$F:$F,숨김!$X99)</f>
        <v>0</v>
      </c>
      <c r="AI99" s="194">
        <f>COUNTIFS(운전자별!$C:$C,숨김!AI$3,운전자별!$A:$A,숨김!$W99,운전자별!$F:$F,숨김!$X99)</f>
        <v>0</v>
      </c>
      <c r="AJ99" s="198">
        <v>0.95328113497467126</v>
      </c>
      <c r="AK99" s="193" t="s">
        <v>69</v>
      </c>
      <c r="AL99" s="193">
        <v>62</v>
      </c>
      <c r="AM99" s="193" t="s">
        <v>540</v>
      </c>
      <c r="AN99" s="199" t="s">
        <v>541</v>
      </c>
      <c r="AO99" s="200">
        <v>96</v>
      </c>
      <c r="AP99" s="200" cm="1">
        <f t="array" ref="AP99">SUM(($W$4:$W$900=W99)*($AO$4:$AO$900&lt;AO99))+1</f>
        <v>2</v>
      </c>
      <c r="AQ99" s="200" t="str">
        <f t="shared" si="3"/>
        <v>세운교통2</v>
      </c>
      <c r="AS99" s="188" t="s">
        <v>146</v>
      </c>
      <c r="AT99" s="189" t="s">
        <v>243</v>
      </c>
      <c r="AU99" s="188">
        <v>1</v>
      </c>
      <c r="AV99" s="201">
        <v>3.9449744483962081E-2</v>
      </c>
      <c r="AW99" s="201">
        <v>0.42249972105649303</v>
      </c>
      <c r="AX99" s="201">
        <v>0.19381615121437445</v>
      </c>
      <c r="AY99" s="202">
        <v>9.1189999999999998</v>
      </c>
      <c r="AZ99" s="202">
        <v>0.47925448300281681</v>
      </c>
      <c r="BA99" s="202">
        <v>6.6249884415095268</v>
      </c>
      <c r="BB99" s="202">
        <v>1.5550116718724316</v>
      </c>
    </row>
    <row r="100" spans="23:54" ht="16.5">
      <c r="W100" s="194" t="s">
        <v>148</v>
      </c>
      <c r="X100" s="194" t="s">
        <v>264</v>
      </c>
      <c r="Y100" s="195" t="s">
        <v>264</v>
      </c>
      <c r="Z100" s="196">
        <v>10</v>
      </c>
      <c r="AA100" s="193">
        <f t="shared" si="2"/>
        <v>0</v>
      </c>
      <c r="AB100" s="197">
        <v>1.0833333333333333</v>
      </c>
      <c r="AC100" s="194">
        <f>COUNTIFS(운전자별!$C:$C,숨김!AC$3,운전자별!$A:$A,숨김!$W100,운전자별!$F:$F,숨김!$X100)</f>
        <v>0</v>
      </c>
      <c r="AD100" s="194">
        <f>COUNTIFS(운전자별!$C:$C,숨김!AD$3,운전자별!$A:$A,숨김!$W100,운전자별!$F:$F,숨김!$X100)</f>
        <v>0</v>
      </c>
      <c r="AE100" s="194">
        <f>COUNTIFS(운전자별!$C:$C,숨김!AE$3,운전자별!$A:$A,숨김!$W100,운전자별!$F:$F,숨김!$X100)</f>
        <v>0</v>
      </c>
      <c r="AF100" s="194">
        <f>COUNTIFS(운전자별!$C:$C,숨김!AF$3,운전자별!$A:$A,숨김!$W100,운전자별!$F:$F,숨김!$X100)</f>
        <v>0</v>
      </c>
      <c r="AG100" s="194">
        <f>COUNTIFS(운전자별!$C:$C,숨김!AG$3,운전자별!$A:$A,숨김!$W100,운전자별!$F:$F,숨김!$X100)</f>
        <v>0</v>
      </c>
      <c r="AH100" s="194">
        <f>COUNTIFS(운전자별!$C:$C,숨김!AH$3,운전자별!$A:$A,숨김!$W100,운전자별!$F:$F,숨김!$X100)</f>
        <v>0</v>
      </c>
      <c r="AI100" s="194">
        <f>COUNTIFS(운전자별!$C:$C,숨김!AI$3,운전자별!$A:$A,숨김!$W100,운전자별!$F:$F,숨김!$X100)</f>
        <v>0</v>
      </c>
      <c r="AJ100" s="198">
        <v>0.9363377608993122</v>
      </c>
      <c r="AK100" s="193" t="s">
        <v>71</v>
      </c>
      <c r="AL100" s="193">
        <v>22</v>
      </c>
      <c r="AM100" s="193" t="s">
        <v>542</v>
      </c>
      <c r="AN100" s="199" t="s">
        <v>543</v>
      </c>
      <c r="AO100" s="200">
        <v>97</v>
      </c>
      <c r="AP100" s="200" cm="1">
        <f t="array" ref="AP100">SUM(($W$4:$W$900=W100)*($AO$4:$AO$900&lt;AO100))+1</f>
        <v>3</v>
      </c>
      <c r="AQ100" s="200" t="str">
        <f t="shared" si="3"/>
        <v>세운교통3</v>
      </c>
      <c r="AS100" s="188" t="s">
        <v>146</v>
      </c>
      <c r="AT100" s="189" t="s">
        <v>244</v>
      </c>
      <c r="AU100" s="188">
        <v>1</v>
      </c>
      <c r="AV100" s="201">
        <v>3.9473353927280741E-2</v>
      </c>
      <c r="AW100" s="201">
        <v>0.45918695475936067</v>
      </c>
      <c r="AX100" s="201">
        <v>0.17145877677005597</v>
      </c>
      <c r="AY100" s="202">
        <v>11.919500000000001</v>
      </c>
      <c r="AZ100" s="202">
        <v>0.67294489500685317</v>
      </c>
      <c r="BA100" s="202">
        <v>8.2838568765632346</v>
      </c>
      <c r="BB100" s="202">
        <v>2.1415616130439359</v>
      </c>
    </row>
    <row r="101" spans="23:54" ht="16.5">
      <c r="W101" s="194" t="s">
        <v>148</v>
      </c>
      <c r="X101" s="194" t="s">
        <v>265</v>
      </c>
      <c r="Y101" s="195" t="s">
        <v>265</v>
      </c>
      <c r="Z101" s="196">
        <v>14</v>
      </c>
      <c r="AA101" s="193">
        <f t="shared" si="2"/>
        <v>0</v>
      </c>
      <c r="AB101" s="197">
        <v>0.92261904761904756</v>
      </c>
      <c r="AC101" s="194">
        <f>COUNTIFS(운전자별!$C:$C,숨김!AC$3,운전자별!$A:$A,숨김!$W101,운전자별!$F:$F,숨김!$X101)</f>
        <v>0</v>
      </c>
      <c r="AD101" s="194">
        <f>COUNTIFS(운전자별!$C:$C,숨김!AD$3,운전자별!$A:$A,숨김!$W101,운전자별!$F:$F,숨김!$X101)</f>
        <v>0</v>
      </c>
      <c r="AE101" s="194">
        <f>COUNTIFS(운전자별!$C:$C,숨김!AE$3,운전자별!$A:$A,숨김!$W101,운전자별!$F:$F,숨김!$X101)</f>
        <v>0</v>
      </c>
      <c r="AF101" s="194">
        <f>COUNTIFS(운전자별!$C:$C,숨김!AF$3,운전자별!$A:$A,숨김!$W101,운전자별!$F:$F,숨김!$X101)</f>
        <v>0</v>
      </c>
      <c r="AG101" s="194">
        <f>COUNTIFS(운전자별!$C:$C,숨김!AG$3,운전자별!$A:$A,숨김!$W101,운전자별!$F:$F,숨김!$X101)</f>
        <v>0</v>
      </c>
      <c r="AH101" s="194">
        <f>COUNTIFS(운전자별!$C:$C,숨김!AH$3,운전자별!$A:$A,숨김!$W101,운전자별!$F:$F,숨김!$X101)</f>
        <v>0</v>
      </c>
      <c r="AI101" s="194">
        <f>COUNTIFS(운전자별!$C:$C,숨김!AI$3,운전자별!$A:$A,숨김!$W101,운전자별!$F:$F,숨김!$X101)</f>
        <v>0</v>
      </c>
      <c r="AJ101" s="198">
        <v>0.96668395828435572</v>
      </c>
      <c r="AK101" s="193" t="s">
        <v>69</v>
      </c>
      <c r="AL101" s="193">
        <v>37</v>
      </c>
      <c r="AM101" s="193" t="s">
        <v>544</v>
      </c>
      <c r="AN101" s="199" t="s">
        <v>545</v>
      </c>
      <c r="AO101" s="200">
        <v>98</v>
      </c>
      <c r="AP101" s="200" cm="1">
        <f t="array" ref="AP101">SUM(($W$4:$W$900=W101)*($AO$4:$AO$900&lt;AO101))+1</f>
        <v>4</v>
      </c>
      <c r="AQ101" s="200" t="str">
        <f t="shared" si="3"/>
        <v>세운교통4</v>
      </c>
      <c r="AS101" s="188" t="s">
        <v>146</v>
      </c>
      <c r="AT101" s="189" t="s">
        <v>245</v>
      </c>
      <c r="AU101" s="188">
        <v>1</v>
      </c>
      <c r="AV101" s="201">
        <v>4.1126787682906972E-2</v>
      </c>
      <c r="AW101" s="201">
        <v>0.46715094861859635</v>
      </c>
      <c r="AX101" s="201">
        <v>0.1848548883389268</v>
      </c>
      <c r="AY101" s="202">
        <v>10.32075</v>
      </c>
      <c r="AZ101" s="202">
        <v>1.1589288468176044</v>
      </c>
      <c r="BA101" s="202">
        <v>10.820494084643574</v>
      </c>
      <c r="BB101" s="202">
        <v>2.050228208451323</v>
      </c>
    </row>
    <row r="102" spans="23:54" ht="16.5">
      <c r="W102" s="194" t="s">
        <v>148</v>
      </c>
      <c r="X102" s="194" t="s">
        <v>266</v>
      </c>
      <c r="Y102" s="195" t="s">
        <v>266</v>
      </c>
      <c r="Z102" s="196">
        <v>8</v>
      </c>
      <c r="AA102" s="193">
        <f t="shared" si="2"/>
        <v>0</v>
      </c>
      <c r="AB102" s="197">
        <v>0.78125</v>
      </c>
      <c r="AC102" s="194">
        <f>COUNTIFS(운전자별!$C:$C,숨김!AC$3,운전자별!$A:$A,숨김!$W102,운전자별!$F:$F,숨김!$X102)</f>
        <v>0</v>
      </c>
      <c r="AD102" s="194">
        <f>COUNTIFS(운전자별!$C:$C,숨김!AD$3,운전자별!$A:$A,숨김!$W102,운전자별!$F:$F,숨김!$X102)</f>
        <v>0</v>
      </c>
      <c r="AE102" s="194">
        <f>COUNTIFS(운전자별!$C:$C,숨김!AE$3,운전자별!$A:$A,숨김!$W102,운전자별!$F:$F,숨김!$X102)</f>
        <v>0</v>
      </c>
      <c r="AF102" s="194">
        <f>COUNTIFS(운전자별!$C:$C,숨김!AF$3,운전자별!$A:$A,숨김!$W102,운전자별!$F:$F,숨김!$X102)</f>
        <v>0</v>
      </c>
      <c r="AG102" s="194">
        <f>COUNTIFS(운전자별!$C:$C,숨김!AG$3,운전자별!$A:$A,숨김!$W102,운전자별!$F:$F,숨김!$X102)</f>
        <v>0</v>
      </c>
      <c r="AH102" s="194">
        <f>COUNTIFS(운전자별!$C:$C,숨김!AH$3,운전자별!$A:$A,숨김!$W102,운전자별!$F:$F,숨김!$X102)</f>
        <v>0</v>
      </c>
      <c r="AI102" s="194">
        <f>COUNTIFS(운전자별!$C:$C,숨김!AI$3,운전자별!$A:$A,숨김!$W102,운전자별!$F:$F,숨김!$X102)</f>
        <v>0</v>
      </c>
      <c r="AJ102" s="198">
        <v>0.87904186999975809</v>
      </c>
      <c r="AK102" s="193" t="s">
        <v>72</v>
      </c>
      <c r="AL102" s="193">
        <v>17</v>
      </c>
      <c r="AM102" s="193" t="s">
        <v>546</v>
      </c>
      <c r="AN102" s="199" t="s">
        <v>547</v>
      </c>
      <c r="AO102" s="200">
        <v>99</v>
      </c>
      <c r="AP102" s="200" cm="1">
        <f t="array" ref="AP102">SUM(($W$4:$W$900=W102)*($AO$4:$AO$900&lt;AO102))+1</f>
        <v>5</v>
      </c>
      <c r="AQ102" s="200" t="str">
        <f t="shared" si="3"/>
        <v>세운교통5</v>
      </c>
      <c r="AS102" s="188" t="s">
        <v>146</v>
      </c>
      <c r="AT102" s="189" t="s">
        <v>246</v>
      </c>
      <c r="AU102" s="188">
        <v>1</v>
      </c>
      <c r="AV102" s="201">
        <v>6.4072666659333602E-2</v>
      </c>
      <c r="AW102" s="201">
        <v>0.42049803061579716</v>
      </c>
      <c r="AX102" s="201">
        <v>0.19508423581925852</v>
      </c>
      <c r="AY102" s="202">
        <v>15.284600000000001</v>
      </c>
      <c r="AZ102" s="202">
        <v>0.42496225637959645</v>
      </c>
      <c r="BA102" s="202">
        <v>22.250758142625433</v>
      </c>
      <c r="BB102" s="202">
        <v>2.515684608016763</v>
      </c>
    </row>
    <row r="103" spans="23:54" ht="16.5">
      <c r="W103" s="194" t="s">
        <v>145</v>
      </c>
      <c r="X103" s="194" t="s">
        <v>267</v>
      </c>
      <c r="Y103" s="195" t="s">
        <v>267</v>
      </c>
      <c r="Z103" s="196">
        <v>21</v>
      </c>
      <c r="AA103" s="193">
        <f t="shared" si="2"/>
        <v>0</v>
      </c>
      <c r="AB103" s="197">
        <v>1.1111111111111112</v>
      </c>
      <c r="AC103" s="194">
        <f>COUNTIFS(운전자별!$C:$C,숨김!AC$3,운전자별!$A:$A,숨김!$W103,운전자별!$F:$F,숨김!$X103)</f>
        <v>0</v>
      </c>
      <c r="AD103" s="194">
        <f>COUNTIFS(운전자별!$C:$C,숨김!AD$3,운전자별!$A:$A,숨김!$W103,운전자별!$F:$F,숨김!$X103)</f>
        <v>0</v>
      </c>
      <c r="AE103" s="194">
        <f>COUNTIFS(운전자별!$C:$C,숨김!AE$3,운전자별!$A:$A,숨김!$W103,운전자별!$F:$F,숨김!$X103)</f>
        <v>0</v>
      </c>
      <c r="AF103" s="194">
        <f>COUNTIFS(운전자별!$C:$C,숨김!AF$3,운전자별!$A:$A,숨김!$W103,운전자별!$F:$F,숨김!$X103)</f>
        <v>0</v>
      </c>
      <c r="AG103" s="194">
        <f>COUNTIFS(운전자별!$C:$C,숨김!AG$3,운전자별!$A:$A,숨김!$W103,운전자별!$F:$F,숨김!$X103)</f>
        <v>0</v>
      </c>
      <c r="AH103" s="194">
        <f>COUNTIFS(운전자별!$C:$C,숨김!AH$3,운전자별!$A:$A,숨김!$W103,운전자별!$F:$F,숨김!$X103)</f>
        <v>0</v>
      </c>
      <c r="AI103" s="194">
        <f>COUNTIFS(운전자별!$C:$C,숨김!AI$3,운전자별!$A:$A,숨김!$W103,운전자별!$F:$F,숨김!$X103)</f>
        <v>0</v>
      </c>
      <c r="AJ103" s="198">
        <v>0.97168148988064862</v>
      </c>
      <c r="AK103" s="193" t="s">
        <v>69</v>
      </c>
      <c r="AL103" s="193">
        <v>26</v>
      </c>
      <c r="AM103" s="193" t="s">
        <v>548</v>
      </c>
      <c r="AN103" s="199" t="s">
        <v>549</v>
      </c>
      <c r="AO103" s="200">
        <v>100</v>
      </c>
      <c r="AP103" s="200" cm="1">
        <f t="array" ref="AP103">SUM(($W$4:$W$900=W103)*($AO$4:$AO$900&lt;AO103))+1</f>
        <v>1</v>
      </c>
      <c r="AQ103" s="200" t="str">
        <f t="shared" si="3"/>
        <v>송도버스1</v>
      </c>
      <c r="AS103" s="188" t="s">
        <v>146</v>
      </c>
      <c r="AT103" s="189" t="s">
        <v>100</v>
      </c>
      <c r="AU103" s="188">
        <v>1</v>
      </c>
      <c r="AV103" s="201">
        <v>5.3317180057215717E-2</v>
      </c>
      <c r="AW103" s="201">
        <v>0.41409087607641576</v>
      </c>
      <c r="AX103" s="201">
        <v>0.22028386579979198</v>
      </c>
      <c r="AY103" s="202">
        <v>12.577621621621624</v>
      </c>
      <c r="AZ103" s="202">
        <v>0.5277363372909224</v>
      </c>
      <c r="BA103" s="202">
        <v>14.763613674027775</v>
      </c>
      <c r="BB103" s="202">
        <v>2.2415680071713906</v>
      </c>
    </row>
    <row r="104" spans="23:54" ht="16.5">
      <c r="W104" s="194" t="s">
        <v>145</v>
      </c>
      <c r="X104" s="194" t="s">
        <v>268</v>
      </c>
      <c r="Y104" s="195" t="s">
        <v>268</v>
      </c>
      <c r="Z104" s="196">
        <v>40</v>
      </c>
      <c r="AA104" s="193">
        <f t="shared" si="2"/>
        <v>0</v>
      </c>
      <c r="AB104" s="197">
        <v>0.90625</v>
      </c>
      <c r="AC104" s="194">
        <f>COUNTIFS(운전자별!$C:$C,숨김!AC$3,운전자별!$A:$A,숨김!$W104,운전자별!$F:$F,숨김!$X104)</f>
        <v>0</v>
      </c>
      <c r="AD104" s="194">
        <f>COUNTIFS(운전자별!$C:$C,숨김!AD$3,운전자별!$A:$A,숨김!$W104,운전자별!$F:$F,숨김!$X104)</f>
        <v>0</v>
      </c>
      <c r="AE104" s="194">
        <f>COUNTIFS(운전자별!$C:$C,숨김!AE$3,운전자별!$A:$A,숨김!$W104,운전자별!$F:$F,숨김!$X104)</f>
        <v>0</v>
      </c>
      <c r="AF104" s="194">
        <f>COUNTIFS(운전자별!$C:$C,숨김!AF$3,운전자별!$A:$A,숨김!$W104,운전자별!$F:$F,숨김!$X104)</f>
        <v>0</v>
      </c>
      <c r="AG104" s="194">
        <f>COUNTIFS(운전자별!$C:$C,숨김!AG$3,운전자별!$A:$A,숨김!$W104,운전자별!$F:$F,숨김!$X104)</f>
        <v>0</v>
      </c>
      <c r="AH104" s="194">
        <f>COUNTIFS(운전자별!$C:$C,숨김!AH$3,운전자별!$A:$A,숨김!$W104,운전자별!$F:$F,숨김!$X104)</f>
        <v>0</v>
      </c>
      <c r="AI104" s="194">
        <f>COUNTIFS(운전자별!$C:$C,숨김!AI$3,운전자별!$A:$A,숨김!$W104,운전자별!$F:$F,숨김!$X104)</f>
        <v>0</v>
      </c>
      <c r="AJ104" s="198">
        <v>0.96731154025607924</v>
      </c>
      <c r="AK104" s="193" t="s">
        <v>69</v>
      </c>
      <c r="AL104" s="193">
        <v>35</v>
      </c>
      <c r="AM104" s="193" t="s">
        <v>550</v>
      </c>
      <c r="AN104" s="199" t="s">
        <v>551</v>
      </c>
      <c r="AO104" s="200">
        <v>101</v>
      </c>
      <c r="AP104" s="200" cm="1">
        <f t="array" ref="AP104">SUM(($W$4:$W$900=W104)*($AO$4:$AO$900&lt;AO104))+1</f>
        <v>2</v>
      </c>
      <c r="AQ104" s="200" t="str">
        <f t="shared" si="3"/>
        <v>송도버스2</v>
      </c>
      <c r="AS104" s="188" t="s">
        <v>165</v>
      </c>
      <c r="AT104" s="189" t="s">
        <v>247</v>
      </c>
      <c r="AU104" s="188">
        <v>1</v>
      </c>
      <c r="AV104" s="201">
        <v>4.5170679275899753E-2</v>
      </c>
      <c r="AW104" s="201">
        <v>0.3293965805048838</v>
      </c>
      <c r="AX104" s="201">
        <v>0.21425965158410715</v>
      </c>
      <c r="AY104" s="202">
        <v>12.827500000000001</v>
      </c>
      <c r="AZ104" s="202">
        <v>0.65605723899057378</v>
      </c>
      <c r="BA104" s="202">
        <v>30.465412505220957</v>
      </c>
      <c r="BB104" s="202">
        <v>2.6118114791221063</v>
      </c>
    </row>
    <row r="105" spans="23:54" ht="16.5">
      <c r="W105" s="194" t="s">
        <v>158</v>
      </c>
      <c r="X105" s="194" t="s">
        <v>269</v>
      </c>
      <c r="Y105" s="195" t="s">
        <v>269</v>
      </c>
      <c r="Z105" s="196">
        <v>17</v>
      </c>
      <c r="AA105" s="193">
        <f t="shared" si="2"/>
        <v>0</v>
      </c>
      <c r="AB105" s="197">
        <v>1.1029411764705883</v>
      </c>
      <c r="AC105" s="194">
        <f>COUNTIFS(운전자별!$C:$C,숨김!AC$3,운전자별!$A:$A,숨김!$W105,운전자별!$F:$F,숨김!$X105)</f>
        <v>0</v>
      </c>
      <c r="AD105" s="194">
        <f>COUNTIFS(운전자별!$C:$C,숨김!AD$3,운전자별!$A:$A,숨김!$W105,운전자별!$F:$F,숨김!$X105)</f>
        <v>0</v>
      </c>
      <c r="AE105" s="194">
        <f>COUNTIFS(운전자별!$C:$C,숨김!AE$3,운전자별!$A:$A,숨김!$W105,운전자별!$F:$F,숨김!$X105)</f>
        <v>0</v>
      </c>
      <c r="AF105" s="194">
        <f>COUNTIFS(운전자별!$C:$C,숨김!AF$3,운전자별!$A:$A,숨김!$W105,운전자별!$F:$F,숨김!$X105)</f>
        <v>0</v>
      </c>
      <c r="AG105" s="194">
        <f>COUNTIFS(운전자별!$C:$C,숨김!AG$3,운전자별!$A:$A,숨김!$W105,운전자별!$F:$F,숨김!$X105)</f>
        <v>0</v>
      </c>
      <c r="AH105" s="194">
        <f>COUNTIFS(운전자별!$C:$C,숨김!AH$3,운전자별!$A:$A,숨김!$W105,운전자별!$F:$F,숨김!$X105)</f>
        <v>0</v>
      </c>
      <c r="AI105" s="194">
        <f>COUNTIFS(운전자별!$C:$C,숨김!AI$3,운전자별!$A:$A,숨김!$W105,운전자별!$F:$F,숨김!$X105)</f>
        <v>0</v>
      </c>
      <c r="AJ105" s="198">
        <v>0.93961722701294437</v>
      </c>
      <c r="AK105" s="193" t="s">
        <v>71</v>
      </c>
      <c r="AL105" s="193">
        <v>14</v>
      </c>
      <c r="AM105" s="193" t="s">
        <v>552</v>
      </c>
      <c r="AN105" s="199" t="s">
        <v>553</v>
      </c>
      <c r="AO105" s="200">
        <v>102</v>
      </c>
      <c r="AP105" s="200" cm="1">
        <f t="array" ref="AP105">SUM(($W$4:$W$900=W105)*($AO$4:$AO$900&lt;AO105))+1</f>
        <v>1</v>
      </c>
      <c r="AQ105" s="200" t="str">
        <f t="shared" si="3"/>
        <v>시영운수1</v>
      </c>
      <c r="AS105" s="188" t="s">
        <v>165</v>
      </c>
      <c r="AT105" s="189" t="s">
        <v>248</v>
      </c>
      <c r="AU105" s="188">
        <v>1</v>
      </c>
      <c r="AV105" s="201">
        <v>3.2506686770411602E-2</v>
      </c>
      <c r="AW105" s="201">
        <v>0.31484580574628168</v>
      </c>
      <c r="AX105" s="201">
        <v>0.14498791059614116</v>
      </c>
      <c r="AY105" s="202">
        <v>8.0815000000000001</v>
      </c>
      <c r="AZ105" s="202">
        <v>0.11280523936541875</v>
      </c>
      <c r="BA105" s="202">
        <v>9.6614369715323356</v>
      </c>
      <c r="BB105" s="202">
        <v>2.3937812163851038</v>
      </c>
    </row>
    <row r="106" spans="23:54" ht="16.5">
      <c r="W106" s="194" t="s">
        <v>158</v>
      </c>
      <c r="X106" s="194" t="s">
        <v>270</v>
      </c>
      <c r="Y106" s="195" t="s">
        <v>270</v>
      </c>
      <c r="Z106" s="196">
        <v>9</v>
      </c>
      <c r="AA106" s="193">
        <f t="shared" si="2"/>
        <v>0</v>
      </c>
      <c r="AB106" s="197">
        <v>0.78703703703703709</v>
      </c>
      <c r="AC106" s="194">
        <f>COUNTIFS(운전자별!$C:$C,숨김!AC$3,운전자별!$A:$A,숨김!$W106,운전자별!$F:$F,숨김!$X106)</f>
        <v>0</v>
      </c>
      <c r="AD106" s="194">
        <f>COUNTIFS(운전자별!$C:$C,숨김!AD$3,운전자별!$A:$A,숨김!$W106,운전자별!$F:$F,숨김!$X106)</f>
        <v>0</v>
      </c>
      <c r="AE106" s="194">
        <f>COUNTIFS(운전자별!$C:$C,숨김!AE$3,운전자별!$A:$A,숨김!$W106,운전자별!$F:$F,숨김!$X106)</f>
        <v>0</v>
      </c>
      <c r="AF106" s="194">
        <f>COUNTIFS(운전자별!$C:$C,숨김!AF$3,운전자별!$A:$A,숨김!$W106,운전자별!$F:$F,숨김!$X106)</f>
        <v>0</v>
      </c>
      <c r="AG106" s="194">
        <f>COUNTIFS(운전자별!$C:$C,숨김!AG$3,운전자별!$A:$A,숨김!$W106,운전자별!$F:$F,숨김!$X106)</f>
        <v>0</v>
      </c>
      <c r="AH106" s="194">
        <f>COUNTIFS(운전자별!$C:$C,숨김!AH$3,운전자별!$A:$A,숨김!$W106,운전자별!$F:$F,숨김!$X106)</f>
        <v>0</v>
      </c>
      <c r="AI106" s="194">
        <f>COUNTIFS(운전자별!$C:$C,숨김!AI$3,운전자별!$A:$A,숨김!$W106,운전자별!$F:$F,숨김!$X106)</f>
        <v>0</v>
      </c>
      <c r="AJ106" s="198">
        <v>0.91959398243052315</v>
      </c>
      <c r="AK106" s="193" t="s">
        <v>71</v>
      </c>
      <c r="AL106" s="193">
        <v>45</v>
      </c>
      <c r="AM106" s="193" t="s">
        <v>554</v>
      </c>
      <c r="AN106" s="199" t="s">
        <v>555</v>
      </c>
      <c r="AO106" s="200">
        <v>103</v>
      </c>
      <c r="AP106" s="200" cm="1">
        <f t="array" ref="AP106">SUM(($W$4:$W$900=W106)*($AO$4:$AO$900&lt;AO106))+1</f>
        <v>2</v>
      </c>
      <c r="AQ106" s="200" t="str">
        <f t="shared" si="3"/>
        <v>시영운수2</v>
      </c>
      <c r="AS106" s="188" t="s">
        <v>165</v>
      </c>
      <c r="AT106" s="189" t="s">
        <v>249</v>
      </c>
      <c r="AU106" s="188">
        <v>1</v>
      </c>
      <c r="AV106" s="201">
        <v>4.2058781607850988E-2</v>
      </c>
      <c r="AW106" s="201">
        <v>0.36368630379961553</v>
      </c>
      <c r="AX106" s="201">
        <v>0.22352034322506648</v>
      </c>
      <c r="AY106" s="202">
        <v>13.93990909090909</v>
      </c>
      <c r="AZ106" s="202">
        <v>1.1661930950873034</v>
      </c>
      <c r="BA106" s="202">
        <v>37.529204459999981</v>
      </c>
      <c r="BB106" s="202">
        <v>1.8371418147694605</v>
      </c>
    </row>
    <row r="107" spans="23:54" ht="16.5">
      <c r="W107" s="194" t="s">
        <v>158</v>
      </c>
      <c r="X107" s="194" t="s">
        <v>271</v>
      </c>
      <c r="Y107" s="195" t="s">
        <v>271</v>
      </c>
      <c r="Z107" s="196">
        <v>5</v>
      </c>
      <c r="AA107" s="193">
        <f t="shared" si="2"/>
        <v>0</v>
      </c>
      <c r="AB107" s="197">
        <v>0.75</v>
      </c>
      <c r="AC107" s="194">
        <f>COUNTIFS(운전자별!$C:$C,숨김!AC$3,운전자별!$A:$A,숨김!$W107,운전자별!$F:$F,숨김!$X107)</f>
        <v>0</v>
      </c>
      <c r="AD107" s="194">
        <f>COUNTIFS(운전자별!$C:$C,숨김!AD$3,운전자별!$A:$A,숨김!$W107,운전자별!$F:$F,숨김!$X107)</f>
        <v>0</v>
      </c>
      <c r="AE107" s="194">
        <f>COUNTIFS(운전자별!$C:$C,숨김!AE$3,운전자별!$A:$A,숨김!$W107,운전자별!$F:$F,숨김!$X107)</f>
        <v>0</v>
      </c>
      <c r="AF107" s="194">
        <f>COUNTIFS(운전자별!$C:$C,숨김!AF$3,운전자별!$A:$A,숨김!$W107,운전자별!$F:$F,숨김!$X107)</f>
        <v>0</v>
      </c>
      <c r="AG107" s="194">
        <f>COUNTIFS(운전자별!$C:$C,숨김!AG$3,운전자별!$A:$A,숨김!$W107,운전자별!$F:$F,숨김!$X107)</f>
        <v>0</v>
      </c>
      <c r="AH107" s="194">
        <f>COUNTIFS(운전자별!$C:$C,숨김!AH$3,운전자별!$A:$A,숨김!$W107,운전자별!$F:$F,숨김!$X107)</f>
        <v>0</v>
      </c>
      <c r="AI107" s="194">
        <f>COUNTIFS(운전자별!$C:$C,숨김!AI$3,운전자별!$A:$A,숨김!$W107,운전자별!$F:$F,숨김!$X107)</f>
        <v>0</v>
      </c>
      <c r="AJ107" s="198">
        <v>1.0139791509210085</v>
      </c>
      <c r="AK107" s="193" t="s">
        <v>74</v>
      </c>
      <c r="AL107" s="193">
        <v>9</v>
      </c>
      <c r="AM107" s="193" t="s">
        <v>556</v>
      </c>
      <c r="AN107" s="199" t="s">
        <v>557</v>
      </c>
      <c r="AO107" s="200">
        <v>104</v>
      </c>
      <c r="AP107" s="200" cm="1">
        <f t="array" ref="AP107">SUM(($W$4:$W$900=W107)*($AO$4:$AO$900&lt;AO107))+1</f>
        <v>3</v>
      </c>
      <c r="AQ107" s="200" t="str">
        <f t="shared" si="3"/>
        <v>시영운수3</v>
      </c>
      <c r="AS107" s="188" t="s">
        <v>165</v>
      </c>
      <c r="AT107" s="189" t="s">
        <v>250</v>
      </c>
      <c r="AU107" s="188">
        <v>1</v>
      </c>
      <c r="AV107" s="201">
        <v>5.2353957859057207E-2</v>
      </c>
      <c r="AW107" s="201">
        <v>0.37754057494098547</v>
      </c>
      <c r="AX107" s="201">
        <v>0.22470300550749994</v>
      </c>
      <c r="AY107" s="202">
        <v>12.881050000000002</v>
      </c>
      <c r="AZ107" s="202">
        <v>0.98265306320230661</v>
      </c>
      <c r="BA107" s="202">
        <v>37.091396816838134</v>
      </c>
      <c r="BB107" s="202">
        <v>2.1654243624844201</v>
      </c>
    </row>
    <row r="108" spans="23:54" ht="16.5">
      <c r="W108" s="194" t="s">
        <v>151</v>
      </c>
      <c r="X108" s="194" t="s">
        <v>272</v>
      </c>
      <c r="Y108" s="195" t="s">
        <v>272</v>
      </c>
      <c r="Z108" s="196">
        <v>21</v>
      </c>
      <c r="AA108" s="193">
        <f t="shared" si="2"/>
        <v>0</v>
      </c>
      <c r="AB108" s="197">
        <v>1.0714285714285714</v>
      </c>
      <c r="AC108" s="194">
        <f>COUNTIFS(운전자별!$C:$C,숨김!AC$3,운전자별!$A:$A,숨김!$W108,운전자별!$F:$F,숨김!$X108)</f>
        <v>0</v>
      </c>
      <c r="AD108" s="194">
        <f>COUNTIFS(운전자별!$C:$C,숨김!AD$3,운전자별!$A:$A,숨김!$W108,운전자별!$F:$F,숨김!$X108)</f>
        <v>0</v>
      </c>
      <c r="AE108" s="194">
        <f>COUNTIFS(운전자별!$C:$C,숨김!AE$3,운전자별!$A:$A,숨김!$W108,운전자별!$F:$F,숨김!$X108)</f>
        <v>0</v>
      </c>
      <c r="AF108" s="194">
        <f>COUNTIFS(운전자별!$C:$C,숨김!AF$3,운전자별!$A:$A,숨김!$W108,운전자별!$F:$F,숨김!$X108)</f>
        <v>0</v>
      </c>
      <c r="AG108" s="194">
        <f>COUNTIFS(운전자별!$C:$C,숨김!AG$3,운전자별!$A:$A,숨김!$W108,운전자별!$F:$F,숨김!$X108)</f>
        <v>0</v>
      </c>
      <c r="AH108" s="194">
        <f>COUNTIFS(운전자별!$C:$C,숨김!AH$3,운전자별!$A:$A,숨김!$W108,운전자별!$F:$F,숨김!$X108)</f>
        <v>0</v>
      </c>
      <c r="AI108" s="194">
        <f>COUNTIFS(운전자별!$C:$C,숨김!AI$3,운전자별!$A:$A,숨김!$W108,운전자별!$F:$F,숨김!$X108)</f>
        <v>0</v>
      </c>
      <c r="AJ108" s="198">
        <v>0.93888649846802763</v>
      </c>
      <c r="AK108" s="193" t="s">
        <v>71</v>
      </c>
      <c r="AL108" s="193">
        <v>15</v>
      </c>
      <c r="AM108" s="193" t="s">
        <v>558</v>
      </c>
      <c r="AN108" s="199" t="s">
        <v>559</v>
      </c>
      <c r="AO108" s="200">
        <v>105</v>
      </c>
      <c r="AP108" s="200" cm="1">
        <f t="array" ref="AP108">SUM(($W$4:$W$900=W108)*($AO$4:$AO$900&lt;AO108))+1</f>
        <v>1</v>
      </c>
      <c r="AQ108" s="200" t="str">
        <f t="shared" si="3"/>
        <v>신동아교통1</v>
      </c>
      <c r="AS108" s="188" t="s">
        <v>165</v>
      </c>
      <c r="AT108" s="189" t="s">
        <v>251</v>
      </c>
      <c r="AU108" s="188">
        <v>1</v>
      </c>
      <c r="AV108" s="201">
        <v>2.5633585183256022E-2</v>
      </c>
      <c r="AW108" s="201">
        <v>0.38923470783275249</v>
      </c>
      <c r="AX108" s="201">
        <v>0.23255125305302532</v>
      </c>
      <c r="AY108" s="202">
        <v>15.783809523809525</v>
      </c>
      <c r="AZ108" s="202">
        <v>1.9644000466982623</v>
      </c>
      <c r="BA108" s="202">
        <v>43.673864404563844</v>
      </c>
      <c r="BB108" s="202">
        <v>1.7880894057642993</v>
      </c>
    </row>
    <row r="109" spans="23:54" ht="16.5">
      <c r="W109" s="194" t="s">
        <v>151</v>
      </c>
      <c r="X109" s="194" t="s">
        <v>273</v>
      </c>
      <c r="Y109" s="195" t="s">
        <v>273</v>
      </c>
      <c r="Z109" s="196">
        <v>7</v>
      </c>
      <c r="AA109" s="193">
        <f t="shared" si="2"/>
        <v>0</v>
      </c>
      <c r="AB109" s="197">
        <v>0.95238095238095233</v>
      </c>
      <c r="AC109" s="194">
        <f>COUNTIFS(운전자별!$C:$C,숨김!AC$3,운전자별!$A:$A,숨김!$W109,운전자별!$F:$F,숨김!$X109)</f>
        <v>0</v>
      </c>
      <c r="AD109" s="194">
        <f>COUNTIFS(운전자별!$C:$C,숨김!AD$3,운전자별!$A:$A,숨김!$W109,운전자별!$F:$F,숨김!$X109)</f>
        <v>0</v>
      </c>
      <c r="AE109" s="194">
        <f>COUNTIFS(운전자별!$C:$C,숨김!AE$3,운전자별!$A:$A,숨김!$W109,운전자별!$F:$F,숨김!$X109)</f>
        <v>0</v>
      </c>
      <c r="AF109" s="194">
        <f>COUNTIFS(운전자별!$C:$C,숨김!AF$3,운전자별!$A:$A,숨김!$W109,운전자별!$F:$F,숨김!$X109)</f>
        <v>0</v>
      </c>
      <c r="AG109" s="194">
        <f>COUNTIFS(운전자별!$C:$C,숨김!AG$3,운전자별!$A:$A,숨김!$W109,운전자별!$F:$F,숨김!$X109)</f>
        <v>0</v>
      </c>
      <c r="AH109" s="194">
        <f>COUNTIFS(운전자별!$C:$C,숨김!AH$3,운전자별!$A:$A,숨김!$W109,운전자별!$F:$F,숨김!$X109)</f>
        <v>0</v>
      </c>
      <c r="AI109" s="194">
        <f>COUNTIFS(운전자별!$C:$C,숨김!AI$3,운전자별!$A:$A,숨김!$W109,운전자별!$F:$F,숨김!$X109)</f>
        <v>0</v>
      </c>
      <c r="AJ109" s="198">
        <v>0.97839382138370035</v>
      </c>
      <c r="AK109" s="193" t="s">
        <v>69</v>
      </c>
      <c r="AL109" s="193">
        <v>20</v>
      </c>
      <c r="AM109" s="193" t="s">
        <v>560</v>
      </c>
      <c r="AN109" s="199" t="s">
        <v>561</v>
      </c>
      <c r="AO109" s="200">
        <v>106</v>
      </c>
      <c r="AP109" s="200" cm="1">
        <f t="array" ref="AP109">SUM(($W$4:$W$900=W109)*($AO$4:$AO$900&lt;AO109))+1</f>
        <v>2</v>
      </c>
      <c r="AQ109" s="200" t="str">
        <f t="shared" si="3"/>
        <v>신동아교통2</v>
      </c>
      <c r="AS109" s="188" t="s">
        <v>165</v>
      </c>
      <c r="AT109" s="189" t="s">
        <v>99</v>
      </c>
      <c r="AU109" s="188">
        <v>1</v>
      </c>
      <c r="AV109" s="201">
        <v>6.1855738171541795E-2</v>
      </c>
      <c r="AW109" s="201">
        <v>0.35586720123216981</v>
      </c>
      <c r="AX109" s="201">
        <v>0.2486160909385676</v>
      </c>
      <c r="AY109" s="202">
        <v>13.839499999999999</v>
      </c>
      <c r="AZ109" s="202">
        <v>1.027946034595377</v>
      </c>
      <c r="BA109" s="202">
        <v>33.39356118099839</v>
      </c>
      <c r="BB109" s="202">
        <v>2.2421165998775838</v>
      </c>
    </row>
    <row r="110" spans="23:54" ht="16.5">
      <c r="W110" s="194" t="s">
        <v>151</v>
      </c>
      <c r="X110" s="194" t="s">
        <v>274</v>
      </c>
      <c r="Y110" s="195" t="s">
        <v>274</v>
      </c>
      <c r="Z110" s="196">
        <v>9</v>
      </c>
      <c r="AA110" s="193">
        <f t="shared" si="2"/>
        <v>0</v>
      </c>
      <c r="AB110" s="197">
        <v>0.87962962962962976</v>
      </c>
      <c r="AC110" s="194">
        <f>COUNTIFS(운전자별!$C:$C,숨김!AC$3,운전자별!$A:$A,숨김!$W110,운전자별!$F:$F,숨김!$X110)</f>
        <v>0</v>
      </c>
      <c r="AD110" s="194">
        <f>COUNTIFS(운전자별!$C:$C,숨김!AD$3,운전자별!$A:$A,숨김!$W110,운전자별!$F:$F,숨김!$X110)</f>
        <v>0</v>
      </c>
      <c r="AE110" s="194">
        <f>COUNTIFS(운전자별!$C:$C,숨김!AE$3,운전자별!$A:$A,숨김!$W110,운전자별!$F:$F,숨김!$X110)</f>
        <v>0</v>
      </c>
      <c r="AF110" s="194">
        <f>COUNTIFS(운전자별!$C:$C,숨김!AF$3,운전자별!$A:$A,숨김!$W110,운전자별!$F:$F,숨김!$X110)</f>
        <v>0</v>
      </c>
      <c r="AG110" s="194">
        <f>COUNTIFS(운전자별!$C:$C,숨김!AG$3,운전자별!$A:$A,숨김!$W110,운전자별!$F:$F,숨김!$X110)</f>
        <v>0</v>
      </c>
      <c r="AH110" s="194">
        <f>COUNTIFS(운전자별!$C:$C,숨김!AH$3,운전자별!$A:$A,숨김!$W110,운전자별!$F:$F,숨김!$X110)</f>
        <v>0</v>
      </c>
      <c r="AI110" s="194">
        <f>COUNTIFS(운전자별!$C:$C,숨김!AI$3,운전자별!$A:$A,숨김!$W110,운전자별!$F:$F,숨김!$X110)</f>
        <v>0</v>
      </c>
      <c r="AJ110" s="198">
        <v>1.0073038793995333</v>
      </c>
      <c r="AK110" s="193" t="s">
        <v>74</v>
      </c>
      <c r="AL110" s="193">
        <v>12</v>
      </c>
      <c r="AM110" s="193" t="s">
        <v>562</v>
      </c>
      <c r="AN110" s="199" t="s">
        <v>563</v>
      </c>
      <c r="AO110" s="200">
        <v>107</v>
      </c>
      <c r="AP110" s="200" cm="1">
        <f t="array" ref="AP110">SUM(($W$4:$W$900=W110)*($AO$4:$AO$900&lt;AO110))+1</f>
        <v>3</v>
      </c>
      <c r="AQ110" s="200" t="str">
        <f t="shared" si="3"/>
        <v>신동아교통3</v>
      </c>
      <c r="AS110" s="188" t="s">
        <v>165</v>
      </c>
      <c r="AT110" s="189" t="s">
        <v>100</v>
      </c>
      <c r="AU110" s="188">
        <v>1</v>
      </c>
      <c r="AV110" s="201">
        <v>4.1197374998863501E-2</v>
      </c>
      <c r="AW110" s="201">
        <v>0.36827013332133124</v>
      </c>
      <c r="AX110" s="201">
        <v>0.22062606602949453</v>
      </c>
      <c r="AY110" s="202">
        <v>13.743469696969701</v>
      </c>
      <c r="AZ110" s="202">
        <v>1.2003645875868396</v>
      </c>
      <c r="BA110" s="202">
        <v>36.215566708874917</v>
      </c>
      <c r="BB110" s="202">
        <v>2.0361514533252651</v>
      </c>
    </row>
    <row r="111" spans="23:54" ht="16.5">
      <c r="W111" s="194" t="s">
        <v>151</v>
      </c>
      <c r="X111" s="194" t="s">
        <v>275</v>
      </c>
      <c r="Y111" s="195" t="s">
        <v>275</v>
      </c>
      <c r="Z111" s="196">
        <v>6</v>
      </c>
      <c r="AA111" s="193">
        <f t="shared" si="2"/>
        <v>0</v>
      </c>
      <c r="AB111" s="197">
        <v>1.1111111111111112</v>
      </c>
      <c r="AC111" s="194">
        <f>COUNTIFS(운전자별!$C:$C,숨김!AC$3,운전자별!$A:$A,숨김!$W111,운전자별!$F:$F,숨김!$X111)</f>
        <v>0</v>
      </c>
      <c r="AD111" s="194">
        <f>COUNTIFS(운전자별!$C:$C,숨김!AD$3,운전자별!$A:$A,숨김!$W111,운전자별!$F:$F,숨김!$X111)</f>
        <v>0</v>
      </c>
      <c r="AE111" s="194">
        <f>COUNTIFS(운전자별!$C:$C,숨김!AE$3,운전자별!$A:$A,숨김!$W111,운전자별!$F:$F,숨김!$X111)</f>
        <v>0</v>
      </c>
      <c r="AF111" s="194">
        <f>COUNTIFS(운전자별!$C:$C,숨김!AF$3,운전자별!$A:$A,숨김!$W111,운전자별!$F:$F,숨김!$X111)</f>
        <v>0</v>
      </c>
      <c r="AG111" s="194">
        <f>COUNTIFS(운전자별!$C:$C,숨김!AG$3,운전자별!$A:$A,숨김!$W111,운전자별!$F:$F,숨김!$X111)</f>
        <v>0</v>
      </c>
      <c r="AH111" s="194">
        <f>COUNTIFS(운전자별!$C:$C,숨김!AH$3,운전자별!$A:$A,숨김!$W111,운전자별!$F:$F,숨김!$X111)</f>
        <v>0</v>
      </c>
      <c r="AI111" s="194">
        <f>COUNTIFS(운전자별!$C:$C,숨김!AI$3,운전자별!$A:$A,숨김!$W111,운전자별!$F:$F,숨김!$X111)</f>
        <v>0</v>
      </c>
      <c r="AJ111" s="198">
        <v>0.94452590924613378</v>
      </c>
      <c r="AK111" s="193" t="s">
        <v>71</v>
      </c>
      <c r="AL111" s="193">
        <v>7</v>
      </c>
      <c r="AM111" s="193" t="s">
        <v>564</v>
      </c>
      <c r="AN111" s="199" t="s">
        <v>565</v>
      </c>
      <c r="AO111" s="200">
        <v>108</v>
      </c>
      <c r="AP111" s="200" cm="1">
        <f t="array" ref="AP111">SUM(($W$4:$W$900=W111)*($AO$4:$AO$900&lt;AO111))+1</f>
        <v>4</v>
      </c>
      <c r="AQ111" s="200" t="str">
        <f t="shared" si="3"/>
        <v>신동아교통4</v>
      </c>
      <c r="AS111" s="188" t="s">
        <v>166</v>
      </c>
      <c r="AT111" s="189" t="s">
        <v>252</v>
      </c>
      <c r="AU111" s="188">
        <v>1</v>
      </c>
      <c r="AV111" s="201">
        <v>1.9546714899597809E-2</v>
      </c>
      <c r="AW111" s="201">
        <v>0.53106835593257473</v>
      </c>
      <c r="AX111" s="201">
        <v>0.17085869055141095</v>
      </c>
      <c r="AY111" s="202">
        <v>11.128666666666666</v>
      </c>
      <c r="AZ111" s="202">
        <v>0.41384457919026874</v>
      </c>
      <c r="BA111" s="202">
        <v>14.188957000809214</v>
      </c>
      <c r="BB111" s="202">
        <v>2.0914813363075218</v>
      </c>
    </row>
    <row r="112" spans="23:54" ht="16.5">
      <c r="W112" s="194" t="s">
        <v>144</v>
      </c>
      <c r="X112" s="194" t="s">
        <v>276</v>
      </c>
      <c r="Y112" s="195" t="s">
        <v>276</v>
      </c>
      <c r="Z112" s="196">
        <v>22</v>
      </c>
      <c r="AA112" s="193">
        <f t="shared" si="2"/>
        <v>0</v>
      </c>
      <c r="AB112" s="197">
        <v>0.92803030303030309</v>
      </c>
      <c r="AC112" s="194">
        <f>COUNTIFS(운전자별!$C:$C,숨김!AC$3,운전자별!$A:$A,숨김!$W112,운전자별!$F:$F,숨김!$X112)</f>
        <v>0</v>
      </c>
      <c r="AD112" s="194">
        <f>COUNTIFS(운전자별!$C:$C,숨김!AD$3,운전자별!$A:$A,숨김!$W112,운전자별!$F:$F,숨김!$X112)</f>
        <v>0</v>
      </c>
      <c r="AE112" s="194">
        <f>COUNTIFS(운전자별!$C:$C,숨김!AE$3,운전자별!$A:$A,숨김!$W112,운전자별!$F:$F,숨김!$X112)</f>
        <v>0</v>
      </c>
      <c r="AF112" s="194">
        <f>COUNTIFS(운전자별!$C:$C,숨김!AF$3,운전자별!$A:$A,숨김!$W112,운전자별!$F:$F,숨김!$X112)</f>
        <v>0</v>
      </c>
      <c r="AG112" s="194">
        <f>COUNTIFS(운전자별!$C:$C,숨김!AG$3,운전자별!$A:$A,숨김!$W112,운전자별!$F:$F,숨김!$X112)</f>
        <v>0</v>
      </c>
      <c r="AH112" s="194">
        <f>COUNTIFS(운전자별!$C:$C,숨김!AH$3,운전자별!$A:$A,숨김!$W112,운전자별!$F:$F,숨김!$X112)</f>
        <v>0</v>
      </c>
      <c r="AI112" s="194">
        <f>COUNTIFS(운전자별!$C:$C,숨김!AI$3,운전자별!$A:$A,숨김!$W112,운전자별!$F:$F,숨김!$X112)</f>
        <v>0</v>
      </c>
      <c r="AJ112" s="198">
        <v>0.98047208044170242</v>
      </c>
      <c r="AK112" s="193" t="s">
        <v>69</v>
      </c>
      <c r="AL112" s="193">
        <v>16</v>
      </c>
      <c r="AM112" s="193" t="s">
        <v>566</v>
      </c>
      <c r="AN112" s="199" t="s">
        <v>567</v>
      </c>
      <c r="AO112" s="200">
        <v>109</v>
      </c>
      <c r="AP112" s="200" cm="1">
        <f t="array" ref="AP112">SUM(($W$4:$W$900=W112)*($AO$4:$AO$900&lt;AO112))+1</f>
        <v>1</v>
      </c>
      <c r="AQ112" s="200" t="str">
        <f t="shared" si="3"/>
        <v>신화여객1</v>
      </c>
      <c r="AS112" s="188" t="s">
        <v>166</v>
      </c>
      <c r="AT112" s="189" t="s">
        <v>253</v>
      </c>
      <c r="AU112" s="188">
        <v>1</v>
      </c>
      <c r="AV112" s="201">
        <v>0.21377762932673564</v>
      </c>
      <c r="AW112" s="201">
        <v>0.39661682172286877</v>
      </c>
      <c r="AX112" s="201">
        <v>0.24045886392744784</v>
      </c>
      <c r="AY112" s="202">
        <v>16.137</v>
      </c>
      <c r="AZ112" s="202">
        <v>1.3079352431200091</v>
      </c>
      <c r="BA112" s="202">
        <v>17.808041387095507</v>
      </c>
      <c r="BB112" s="202">
        <v>2.1123690306675451</v>
      </c>
    </row>
    <row r="113" spans="23:54" ht="16.5">
      <c r="W113" s="194" t="s">
        <v>144</v>
      </c>
      <c r="X113" s="194" t="s">
        <v>277</v>
      </c>
      <c r="Y113" s="195" t="s">
        <v>277</v>
      </c>
      <c r="Z113" s="196">
        <v>11</v>
      </c>
      <c r="AA113" s="193">
        <f t="shared" si="2"/>
        <v>0</v>
      </c>
      <c r="AB113" s="197">
        <v>0.83333333333333337</v>
      </c>
      <c r="AC113" s="194">
        <f>COUNTIFS(운전자별!$C:$C,숨김!AC$3,운전자별!$A:$A,숨김!$W113,운전자별!$F:$F,숨김!$X113)</f>
        <v>0</v>
      </c>
      <c r="AD113" s="194">
        <f>COUNTIFS(운전자별!$C:$C,숨김!AD$3,운전자별!$A:$A,숨김!$W113,운전자별!$F:$F,숨김!$X113)</f>
        <v>0</v>
      </c>
      <c r="AE113" s="194">
        <f>COUNTIFS(운전자별!$C:$C,숨김!AE$3,운전자별!$A:$A,숨김!$W113,운전자별!$F:$F,숨김!$X113)</f>
        <v>0</v>
      </c>
      <c r="AF113" s="194">
        <f>COUNTIFS(운전자별!$C:$C,숨김!AF$3,운전자별!$A:$A,숨김!$W113,운전자별!$F:$F,숨김!$X113)</f>
        <v>0</v>
      </c>
      <c r="AG113" s="194">
        <f>COUNTIFS(운전자별!$C:$C,숨김!AG$3,운전자별!$A:$A,숨김!$W113,운전자별!$F:$F,숨김!$X113)</f>
        <v>0</v>
      </c>
      <c r="AH113" s="194">
        <f>COUNTIFS(운전자별!$C:$C,숨김!AH$3,운전자별!$A:$A,숨김!$W113,운전자별!$F:$F,숨김!$X113)</f>
        <v>0</v>
      </c>
      <c r="AI113" s="194">
        <f>COUNTIFS(운전자별!$C:$C,숨김!AI$3,운전자별!$A:$A,숨김!$W113,운전자별!$F:$F,숨김!$X113)</f>
        <v>0</v>
      </c>
      <c r="AJ113" s="198">
        <v>0.95642076412123844</v>
      </c>
      <c r="AK113" s="193" t="s">
        <v>69</v>
      </c>
      <c r="AL113" s="193">
        <v>58</v>
      </c>
      <c r="AM113" s="193" t="s">
        <v>568</v>
      </c>
      <c r="AN113" s="199" t="s">
        <v>569</v>
      </c>
      <c r="AO113" s="200">
        <v>110</v>
      </c>
      <c r="AP113" s="200" cm="1">
        <f t="array" ref="AP113">SUM(($W$4:$W$900=W113)*($AO$4:$AO$900&lt;AO113))+1</f>
        <v>2</v>
      </c>
      <c r="AQ113" s="200" t="str">
        <f t="shared" si="3"/>
        <v>신화여객2</v>
      </c>
      <c r="AS113" s="188" t="s">
        <v>166</v>
      </c>
      <c r="AT113" s="189" t="s">
        <v>254</v>
      </c>
      <c r="AU113" s="188">
        <v>1</v>
      </c>
      <c r="AV113" s="201">
        <v>2.845351787864538E-2</v>
      </c>
      <c r="AW113" s="201">
        <v>0.49949194967468674</v>
      </c>
      <c r="AX113" s="201">
        <v>0.19287518390325628</v>
      </c>
      <c r="AY113" s="202">
        <v>7.6786666666666674</v>
      </c>
      <c r="AZ113" s="202">
        <v>29.968789597666451</v>
      </c>
      <c r="BA113" s="202">
        <v>62.194026085206389</v>
      </c>
      <c r="BB113" s="202">
        <v>2.031255002318197</v>
      </c>
    </row>
    <row r="114" spans="23:54" ht="16.5">
      <c r="W114" s="194" t="s">
        <v>144</v>
      </c>
      <c r="X114" s="194" t="s">
        <v>278</v>
      </c>
      <c r="Y114" s="195" t="s">
        <v>278</v>
      </c>
      <c r="Z114" s="196">
        <v>11</v>
      </c>
      <c r="AA114" s="193">
        <f t="shared" si="2"/>
        <v>0</v>
      </c>
      <c r="AB114" s="197">
        <v>0.79545454545454553</v>
      </c>
      <c r="AC114" s="194">
        <f>COUNTIFS(운전자별!$C:$C,숨김!AC$3,운전자별!$A:$A,숨김!$W114,운전자별!$F:$F,숨김!$X114)</f>
        <v>0</v>
      </c>
      <c r="AD114" s="194">
        <f>COUNTIFS(운전자별!$C:$C,숨김!AD$3,운전자별!$A:$A,숨김!$W114,운전자별!$F:$F,숨김!$X114)</f>
        <v>0</v>
      </c>
      <c r="AE114" s="194">
        <f>COUNTIFS(운전자별!$C:$C,숨김!AE$3,운전자별!$A:$A,숨김!$W114,운전자별!$F:$F,숨김!$X114)</f>
        <v>0</v>
      </c>
      <c r="AF114" s="194">
        <f>COUNTIFS(운전자별!$C:$C,숨김!AF$3,운전자별!$A:$A,숨김!$W114,운전자별!$F:$F,숨김!$X114)</f>
        <v>0</v>
      </c>
      <c r="AG114" s="194">
        <f>COUNTIFS(운전자별!$C:$C,숨김!AG$3,운전자별!$A:$A,숨김!$W114,운전자별!$F:$F,숨김!$X114)</f>
        <v>0</v>
      </c>
      <c r="AH114" s="194">
        <f>COUNTIFS(운전자별!$C:$C,숨김!AH$3,운전자별!$A:$A,숨김!$W114,운전자별!$F:$F,숨김!$X114)</f>
        <v>0</v>
      </c>
      <c r="AI114" s="194">
        <f>COUNTIFS(운전자별!$C:$C,숨김!AI$3,운전자별!$A:$A,숨김!$W114,운전자별!$F:$F,숨김!$X114)</f>
        <v>0</v>
      </c>
      <c r="AJ114" s="198">
        <v>0.95957913323929322</v>
      </c>
      <c r="AK114" s="193" t="s">
        <v>69</v>
      </c>
      <c r="AL114" s="193">
        <v>49</v>
      </c>
      <c r="AM114" s="193" t="s">
        <v>570</v>
      </c>
      <c r="AN114" s="199" t="s">
        <v>571</v>
      </c>
      <c r="AO114" s="200">
        <v>111</v>
      </c>
      <c r="AP114" s="200" cm="1">
        <f t="array" ref="AP114">SUM(($W$4:$W$900=W114)*($AO$4:$AO$900&lt;AO114))+1</f>
        <v>3</v>
      </c>
      <c r="AQ114" s="200" t="str">
        <f t="shared" si="3"/>
        <v>신화여객3</v>
      </c>
      <c r="AS114" s="188" t="s">
        <v>166</v>
      </c>
      <c r="AT114" s="189" t="s">
        <v>255</v>
      </c>
      <c r="AU114" s="188">
        <v>1</v>
      </c>
      <c r="AV114" s="201">
        <v>3.2349332292687306E-2</v>
      </c>
      <c r="AW114" s="201">
        <v>0.49056198346973295</v>
      </c>
      <c r="AX114" s="201">
        <v>0.227446136669639</v>
      </c>
      <c r="AY114" s="202">
        <v>10.926846153846157</v>
      </c>
      <c r="AZ114" s="202">
        <v>1.0536339756956925</v>
      </c>
      <c r="BA114" s="202">
        <v>13.268217071185877</v>
      </c>
      <c r="BB114" s="202">
        <v>2.0783329625749034</v>
      </c>
    </row>
    <row r="115" spans="23:54" ht="16.5">
      <c r="W115" s="194" t="s">
        <v>144</v>
      </c>
      <c r="X115" s="194" t="s">
        <v>279</v>
      </c>
      <c r="Y115" s="195" t="s">
        <v>279</v>
      </c>
      <c r="Z115" s="196">
        <v>8</v>
      </c>
      <c r="AA115" s="193">
        <f t="shared" si="2"/>
        <v>0</v>
      </c>
      <c r="AB115" s="197">
        <v>1.1458333333333335</v>
      </c>
      <c r="AC115" s="194">
        <f>COUNTIFS(운전자별!$C:$C,숨김!AC$3,운전자별!$A:$A,숨김!$W115,운전자별!$F:$F,숨김!$X115)</f>
        <v>0</v>
      </c>
      <c r="AD115" s="194">
        <f>COUNTIFS(운전자별!$C:$C,숨김!AD$3,운전자별!$A:$A,숨김!$W115,운전자별!$F:$F,숨김!$X115)</f>
        <v>0</v>
      </c>
      <c r="AE115" s="194">
        <f>COUNTIFS(운전자별!$C:$C,숨김!AE$3,운전자별!$A:$A,숨김!$W115,운전자별!$F:$F,숨김!$X115)</f>
        <v>0</v>
      </c>
      <c r="AF115" s="194">
        <f>COUNTIFS(운전자별!$C:$C,숨김!AF$3,운전자별!$A:$A,숨김!$W115,운전자별!$F:$F,숨김!$X115)</f>
        <v>0</v>
      </c>
      <c r="AG115" s="194">
        <f>COUNTIFS(운전자별!$C:$C,숨김!AG$3,운전자별!$A:$A,숨김!$W115,운전자별!$F:$F,숨김!$X115)</f>
        <v>0</v>
      </c>
      <c r="AH115" s="194">
        <f>COUNTIFS(운전자별!$C:$C,숨김!AH$3,운전자별!$A:$A,숨김!$W115,운전자별!$F:$F,숨김!$X115)</f>
        <v>0</v>
      </c>
      <c r="AI115" s="194">
        <f>COUNTIFS(운전자별!$C:$C,숨김!AI$3,운전자별!$A:$A,숨김!$W115,운전자별!$F:$F,숨김!$X115)</f>
        <v>0</v>
      </c>
      <c r="AJ115" s="198">
        <v>0.9851366934713226</v>
      </c>
      <c r="AK115" s="193" t="s">
        <v>69</v>
      </c>
      <c r="AL115" s="193">
        <v>10</v>
      </c>
      <c r="AM115" s="193" t="s">
        <v>572</v>
      </c>
      <c r="AN115" s="199" t="s">
        <v>573</v>
      </c>
      <c r="AO115" s="200">
        <v>112</v>
      </c>
      <c r="AP115" s="200" cm="1">
        <f t="array" ref="AP115">SUM(($W$4:$W$900=W115)*($AO$4:$AO$900&lt;AO115))+1</f>
        <v>4</v>
      </c>
      <c r="AQ115" s="200" t="str">
        <f t="shared" si="3"/>
        <v>신화여객4</v>
      </c>
      <c r="AS115" s="188" t="s">
        <v>166</v>
      </c>
      <c r="AT115" s="189" t="s">
        <v>100</v>
      </c>
      <c r="AU115" s="188">
        <v>1</v>
      </c>
      <c r="AV115" s="201">
        <v>3.4716453499018814E-2</v>
      </c>
      <c r="AW115" s="201">
        <v>0.49484422575403403</v>
      </c>
      <c r="AX115" s="201">
        <v>0.21346867625766422</v>
      </c>
      <c r="AY115" s="202">
        <v>10.730400000000001</v>
      </c>
      <c r="AZ115" s="202">
        <v>6.2511979909337345</v>
      </c>
      <c r="BA115" s="202">
        <v>22.428088749446811</v>
      </c>
      <c r="BB115" s="202">
        <v>2.0720731956979757</v>
      </c>
    </row>
    <row r="116" spans="23:54" ht="16.5">
      <c r="W116" s="194" t="s">
        <v>153</v>
      </c>
      <c r="X116" s="194" t="s">
        <v>280</v>
      </c>
      <c r="Y116" s="195" t="s">
        <v>280</v>
      </c>
      <c r="Z116" s="196">
        <v>14</v>
      </c>
      <c r="AA116" s="193">
        <f t="shared" si="2"/>
        <v>0</v>
      </c>
      <c r="AB116" s="197">
        <v>0.89285714285714279</v>
      </c>
      <c r="AC116" s="194">
        <f>COUNTIFS(운전자별!$C:$C,숨김!AC$3,운전자별!$A:$A,숨김!$W116,운전자별!$F:$F,숨김!$X116)</f>
        <v>0</v>
      </c>
      <c r="AD116" s="194">
        <f>COUNTIFS(운전자별!$C:$C,숨김!AD$3,운전자별!$A:$A,숨김!$W116,운전자별!$F:$F,숨김!$X116)</f>
        <v>0</v>
      </c>
      <c r="AE116" s="194">
        <f>COUNTIFS(운전자별!$C:$C,숨김!AE$3,운전자별!$A:$A,숨김!$W116,운전자별!$F:$F,숨김!$X116)</f>
        <v>0</v>
      </c>
      <c r="AF116" s="194">
        <f>COUNTIFS(운전자별!$C:$C,숨김!AF$3,운전자별!$A:$A,숨김!$W116,운전자별!$F:$F,숨김!$X116)</f>
        <v>0</v>
      </c>
      <c r="AG116" s="194">
        <f>COUNTIFS(운전자별!$C:$C,숨김!AG$3,운전자별!$A:$A,숨김!$W116,운전자별!$F:$F,숨김!$X116)</f>
        <v>0</v>
      </c>
      <c r="AH116" s="194">
        <f>COUNTIFS(운전자별!$C:$C,숨김!AH$3,운전자별!$A:$A,숨김!$W116,운전자별!$F:$F,숨김!$X116)</f>
        <v>0</v>
      </c>
      <c r="AI116" s="194">
        <f>COUNTIFS(운전자별!$C:$C,숨김!AI$3,운전자별!$A:$A,숨김!$W116,운전자별!$F:$F,숨김!$X116)</f>
        <v>0</v>
      </c>
      <c r="AJ116" s="198">
        <v>0.96008563243413514</v>
      </c>
      <c r="AK116" s="193" t="s">
        <v>69</v>
      </c>
      <c r="AL116" s="193">
        <v>47</v>
      </c>
      <c r="AM116" s="193" t="s">
        <v>574</v>
      </c>
      <c r="AN116" s="199" t="s">
        <v>575</v>
      </c>
      <c r="AO116" s="200">
        <v>113</v>
      </c>
      <c r="AP116" s="200" cm="1">
        <f t="array" ref="AP116">SUM(($W$4:$W$900=W116)*($AO$4:$AO$900&lt;AO116))+1</f>
        <v>1</v>
      </c>
      <c r="AQ116" s="200" t="str">
        <f t="shared" si="3"/>
        <v>신흥교통1</v>
      </c>
      <c r="AS116" s="188" t="s">
        <v>164</v>
      </c>
      <c r="AT116" s="189" t="s">
        <v>256</v>
      </c>
      <c r="AU116" s="188">
        <v>1</v>
      </c>
      <c r="AV116" s="201">
        <v>5.3071825582395045E-2</v>
      </c>
      <c r="AW116" s="201">
        <v>0.38175869525273143</v>
      </c>
      <c r="AX116" s="201">
        <v>0.23485230028618237</v>
      </c>
      <c r="AY116" s="202">
        <v>10.47425</v>
      </c>
      <c r="AZ116" s="202">
        <v>0.84172393063032258</v>
      </c>
      <c r="BA116" s="202">
        <v>10.078039886919107</v>
      </c>
      <c r="BB116" s="202">
        <v>2.411769064773416</v>
      </c>
    </row>
    <row r="117" spans="23:54" ht="16.5">
      <c r="W117" s="194" t="s">
        <v>153</v>
      </c>
      <c r="X117" s="194" t="s">
        <v>281</v>
      </c>
      <c r="Y117" s="195" t="s">
        <v>281</v>
      </c>
      <c r="Z117" s="196">
        <v>10</v>
      </c>
      <c r="AA117" s="193">
        <f t="shared" si="2"/>
        <v>0</v>
      </c>
      <c r="AB117" s="197">
        <v>1.0833333333333333</v>
      </c>
      <c r="AC117" s="194">
        <f>COUNTIFS(운전자별!$C:$C,숨김!AC$3,운전자별!$A:$A,숨김!$W117,운전자별!$F:$F,숨김!$X117)</f>
        <v>0</v>
      </c>
      <c r="AD117" s="194">
        <f>COUNTIFS(운전자별!$C:$C,숨김!AD$3,운전자별!$A:$A,숨김!$W117,운전자별!$F:$F,숨김!$X117)</f>
        <v>0</v>
      </c>
      <c r="AE117" s="194">
        <f>COUNTIFS(운전자별!$C:$C,숨김!AE$3,운전자별!$A:$A,숨김!$W117,운전자별!$F:$F,숨김!$X117)</f>
        <v>0</v>
      </c>
      <c r="AF117" s="194">
        <f>COUNTIFS(운전자별!$C:$C,숨김!AF$3,운전자별!$A:$A,숨김!$W117,운전자별!$F:$F,숨김!$X117)</f>
        <v>0</v>
      </c>
      <c r="AG117" s="194">
        <f>COUNTIFS(운전자별!$C:$C,숨김!AG$3,운전자별!$A:$A,숨김!$W117,운전자별!$F:$F,숨김!$X117)</f>
        <v>0</v>
      </c>
      <c r="AH117" s="194">
        <f>COUNTIFS(운전자별!$C:$C,숨김!AH$3,운전자별!$A:$A,숨김!$W117,운전자별!$F:$F,숨김!$X117)</f>
        <v>0</v>
      </c>
      <c r="AI117" s="194">
        <f>COUNTIFS(운전자별!$C:$C,숨김!AI$3,운전자별!$A:$A,숨김!$W117,운전자별!$F:$F,숨김!$X117)</f>
        <v>0</v>
      </c>
      <c r="AJ117" s="198">
        <v>0.93820766771327302</v>
      </c>
      <c r="AK117" s="193" t="s">
        <v>71</v>
      </c>
      <c r="AL117" s="193">
        <v>16</v>
      </c>
      <c r="AM117" s="193" t="s">
        <v>576</v>
      </c>
      <c r="AN117" s="199" t="s">
        <v>577</v>
      </c>
      <c r="AO117" s="200">
        <v>114</v>
      </c>
      <c r="AP117" s="200" cm="1">
        <f t="array" ref="AP117">SUM(($W$4:$W$900=W117)*($AO$4:$AO$900&lt;AO117))+1</f>
        <v>2</v>
      </c>
      <c r="AQ117" s="200" t="str">
        <f t="shared" si="3"/>
        <v>신흥교통2</v>
      </c>
      <c r="AS117" s="188" t="s">
        <v>164</v>
      </c>
      <c r="AT117" s="189" t="s">
        <v>257</v>
      </c>
      <c r="AU117" s="188">
        <v>1</v>
      </c>
      <c r="AV117" s="201">
        <v>3.1855110789943346E-2</v>
      </c>
      <c r="AW117" s="201">
        <v>0.4162521554715225</v>
      </c>
      <c r="AX117" s="201">
        <v>0.18057250535642022</v>
      </c>
      <c r="AY117" s="202">
        <v>10.143600000000001</v>
      </c>
      <c r="AZ117" s="202">
        <v>0.75301929360933451</v>
      </c>
      <c r="BA117" s="202">
        <v>13.097971955507818</v>
      </c>
      <c r="BB117" s="202">
        <v>2.346673826656259</v>
      </c>
    </row>
    <row r="118" spans="23:54" ht="16.5">
      <c r="W118" s="194" t="s">
        <v>153</v>
      </c>
      <c r="X118" s="194" t="s">
        <v>282</v>
      </c>
      <c r="Y118" s="195" t="s">
        <v>282</v>
      </c>
      <c r="Z118" s="196">
        <v>17</v>
      </c>
      <c r="AA118" s="193">
        <f t="shared" si="2"/>
        <v>0</v>
      </c>
      <c r="AB118" s="197">
        <v>0.85784313725490202</v>
      </c>
      <c r="AC118" s="194">
        <f>COUNTIFS(운전자별!$C:$C,숨김!AC$3,운전자별!$A:$A,숨김!$W118,운전자별!$F:$F,숨김!$X118)</f>
        <v>0</v>
      </c>
      <c r="AD118" s="194">
        <f>COUNTIFS(운전자별!$C:$C,숨김!AD$3,운전자별!$A:$A,숨김!$W118,운전자별!$F:$F,숨김!$X118)</f>
        <v>0</v>
      </c>
      <c r="AE118" s="194">
        <f>COUNTIFS(운전자별!$C:$C,숨김!AE$3,운전자별!$A:$A,숨김!$W118,운전자별!$F:$F,숨김!$X118)</f>
        <v>0</v>
      </c>
      <c r="AF118" s="194">
        <f>COUNTIFS(운전자별!$C:$C,숨김!AF$3,운전자별!$A:$A,숨김!$W118,운전자별!$F:$F,숨김!$X118)</f>
        <v>0</v>
      </c>
      <c r="AG118" s="194">
        <f>COUNTIFS(운전자별!$C:$C,숨김!AG$3,운전자별!$A:$A,숨김!$W118,운전자별!$F:$F,숨김!$X118)</f>
        <v>0</v>
      </c>
      <c r="AH118" s="194">
        <f>COUNTIFS(운전자별!$C:$C,숨김!AH$3,운전자별!$A:$A,숨김!$W118,운전자별!$F:$F,숨김!$X118)</f>
        <v>0</v>
      </c>
      <c r="AI118" s="194">
        <f>COUNTIFS(운전자별!$C:$C,숨김!AI$3,운전자별!$A:$A,숨김!$W118,운전자별!$F:$F,숨김!$X118)</f>
        <v>0</v>
      </c>
      <c r="AJ118" s="198">
        <v>0.96837666962534275</v>
      </c>
      <c r="AK118" s="193" t="s">
        <v>69</v>
      </c>
      <c r="AL118" s="193">
        <v>32</v>
      </c>
      <c r="AM118" s="193" t="s">
        <v>578</v>
      </c>
      <c r="AN118" s="199" t="s">
        <v>579</v>
      </c>
      <c r="AO118" s="200">
        <v>115</v>
      </c>
      <c r="AP118" s="200" cm="1">
        <f t="array" ref="AP118">SUM(($W$4:$W$900=W118)*($AO$4:$AO$900&lt;AO118))+1</f>
        <v>3</v>
      </c>
      <c r="AQ118" s="200" t="str">
        <f t="shared" si="3"/>
        <v>신흥교통3</v>
      </c>
      <c r="AS118" s="188" t="s">
        <v>164</v>
      </c>
      <c r="AT118" s="189" t="s">
        <v>258</v>
      </c>
      <c r="AU118" s="188">
        <v>1</v>
      </c>
      <c r="AV118" s="201">
        <v>4.5516210886937324E-2</v>
      </c>
      <c r="AW118" s="201">
        <v>0.40637748996046991</v>
      </c>
      <c r="AX118" s="201">
        <v>0.16705578531687229</v>
      </c>
      <c r="AY118" s="202">
        <v>11.791666666666666</v>
      </c>
      <c r="AZ118" s="202">
        <v>0.42363162109050029</v>
      </c>
      <c r="BA118" s="202">
        <v>7.391256967973729</v>
      </c>
      <c r="BB118" s="202">
        <v>2.0170729401055727</v>
      </c>
    </row>
    <row r="119" spans="23:54" ht="16.5">
      <c r="W119" s="194" t="s">
        <v>153</v>
      </c>
      <c r="X119" s="194" t="s">
        <v>283</v>
      </c>
      <c r="Y119" s="195" t="s">
        <v>283</v>
      </c>
      <c r="Z119" s="196">
        <v>6</v>
      </c>
      <c r="AA119" s="193">
        <f t="shared" si="2"/>
        <v>0</v>
      </c>
      <c r="AB119" s="197">
        <v>0.9027777777777779</v>
      </c>
      <c r="AC119" s="194">
        <f>COUNTIFS(운전자별!$C:$C,숨김!AC$3,운전자별!$A:$A,숨김!$W119,운전자별!$F:$F,숨김!$X119)</f>
        <v>0</v>
      </c>
      <c r="AD119" s="194">
        <f>COUNTIFS(운전자별!$C:$C,숨김!AD$3,운전자별!$A:$A,숨김!$W119,운전자별!$F:$F,숨김!$X119)</f>
        <v>0</v>
      </c>
      <c r="AE119" s="194">
        <f>COUNTIFS(운전자별!$C:$C,숨김!AE$3,운전자별!$A:$A,숨김!$W119,운전자별!$F:$F,숨김!$X119)</f>
        <v>0</v>
      </c>
      <c r="AF119" s="194">
        <f>COUNTIFS(운전자별!$C:$C,숨김!AF$3,운전자별!$A:$A,숨김!$W119,운전자별!$F:$F,숨김!$X119)</f>
        <v>0</v>
      </c>
      <c r="AG119" s="194">
        <f>COUNTIFS(운전자별!$C:$C,숨김!AG$3,운전자별!$A:$A,숨김!$W119,운전자별!$F:$F,숨김!$X119)</f>
        <v>0</v>
      </c>
      <c r="AH119" s="194">
        <f>COUNTIFS(운전자별!$C:$C,숨김!AH$3,운전자별!$A:$A,숨김!$W119,운전자별!$F:$F,숨김!$X119)</f>
        <v>0</v>
      </c>
      <c r="AI119" s="194">
        <f>COUNTIFS(운전자별!$C:$C,숨김!AI$3,운전자별!$A:$A,숨김!$W119,운전자별!$F:$F,숨김!$X119)</f>
        <v>0</v>
      </c>
      <c r="AJ119" s="198">
        <v>0.92534080480521363</v>
      </c>
      <c r="AK119" s="193" t="s">
        <v>71</v>
      </c>
      <c r="AL119" s="193">
        <v>36</v>
      </c>
      <c r="AM119" s="193" t="s">
        <v>580</v>
      </c>
      <c r="AN119" s="199" t="s">
        <v>581</v>
      </c>
      <c r="AO119" s="200">
        <v>116</v>
      </c>
      <c r="AP119" s="200" cm="1">
        <f t="array" ref="AP119">SUM(($W$4:$W$900=W119)*($AO$4:$AO$900&lt;AO119))+1</f>
        <v>4</v>
      </c>
      <c r="AQ119" s="200" t="str">
        <f t="shared" si="3"/>
        <v>신흥교통4</v>
      </c>
      <c r="AS119" s="188" t="s">
        <v>164</v>
      </c>
      <c r="AT119" s="189" t="s">
        <v>259</v>
      </c>
      <c r="AU119" s="188">
        <v>1</v>
      </c>
      <c r="AV119" s="201">
        <v>1.2897457576182688E-2</v>
      </c>
      <c r="AW119" s="201">
        <v>0.5552981096061631</v>
      </c>
      <c r="AX119" s="201">
        <v>0.22543024504536407</v>
      </c>
      <c r="AY119" s="202">
        <v>13.734</v>
      </c>
      <c r="AZ119" s="202">
        <v>1.7470004086973072</v>
      </c>
      <c r="BA119" s="202">
        <v>19.250600657376097</v>
      </c>
      <c r="BB119" s="202">
        <v>2.0508553870661355</v>
      </c>
    </row>
    <row r="120" spans="23:54" ht="16.5">
      <c r="W120" s="194" t="s">
        <v>153</v>
      </c>
      <c r="X120" s="194" t="s">
        <v>284</v>
      </c>
      <c r="Y120" s="195" t="s">
        <v>284</v>
      </c>
      <c r="Z120" s="196">
        <v>12</v>
      </c>
      <c r="AA120" s="193">
        <f t="shared" si="2"/>
        <v>0</v>
      </c>
      <c r="AB120" s="197">
        <v>1.1111111111111112</v>
      </c>
      <c r="AC120" s="194">
        <f>COUNTIFS(운전자별!$C:$C,숨김!AC$3,운전자별!$A:$A,숨김!$W120,운전자별!$F:$F,숨김!$X120)</f>
        <v>0</v>
      </c>
      <c r="AD120" s="194">
        <f>COUNTIFS(운전자별!$C:$C,숨김!AD$3,운전자별!$A:$A,숨김!$W120,운전자별!$F:$F,숨김!$X120)</f>
        <v>0</v>
      </c>
      <c r="AE120" s="194">
        <f>COUNTIFS(운전자별!$C:$C,숨김!AE$3,운전자별!$A:$A,숨김!$W120,운전자별!$F:$F,숨김!$X120)</f>
        <v>0</v>
      </c>
      <c r="AF120" s="194">
        <f>COUNTIFS(운전자별!$C:$C,숨김!AF$3,운전자별!$A:$A,숨김!$W120,운전자별!$F:$F,숨김!$X120)</f>
        <v>0</v>
      </c>
      <c r="AG120" s="194">
        <f>COUNTIFS(운전자별!$C:$C,숨김!AG$3,운전자별!$A:$A,숨김!$W120,운전자별!$F:$F,숨김!$X120)</f>
        <v>0</v>
      </c>
      <c r="AH120" s="194">
        <f>COUNTIFS(운전자별!$C:$C,숨김!AH$3,운전자별!$A:$A,숨김!$W120,운전자별!$F:$F,숨김!$X120)</f>
        <v>0</v>
      </c>
      <c r="AI120" s="194">
        <f>COUNTIFS(운전자별!$C:$C,숨김!AI$3,운전자별!$A:$A,숨김!$W120,운전자별!$F:$F,숨김!$X120)</f>
        <v>0</v>
      </c>
      <c r="AJ120" s="198">
        <v>0.93809311000565754</v>
      </c>
      <c r="AK120" s="193" t="s">
        <v>71</v>
      </c>
      <c r="AL120" s="193">
        <v>17</v>
      </c>
      <c r="AM120" s="193" t="s">
        <v>582</v>
      </c>
      <c r="AN120" s="199" t="s">
        <v>583</v>
      </c>
      <c r="AO120" s="200">
        <v>117</v>
      </c>
      <c r="AP120" s="200" cm="1">
        <f t="array" ref="AP120">SUM(($W$4:$W$900=W120)*($AO$4:$AO$900&lt;AO120))+1</f>
        <v>5</v>
      </c>
      <c r="AQ120" s="200" t="str">
        <f t="shared" si="3"/>
        <v>신흥교통5</v>
      </c>
      <c r="AS120" s="188" t="s">
        <v>164</v>
      </c>
      <c r="AT120" s="189" t="s">
        <v>260</v>
      </c>
      <c r="AU120" s="188">
        <v>1</v>
      </c>
      <c r="AV120" s="201">
        <v>4.711065357922696E-2</v>
      </c>
      <c r="AW120" s="201">
        <v>0.44255381605454586</v>
      </c>
      <c r="AX120" s="201">
        <v>0.38493002306902369</v>
      </c>
      <c r="AY120" s="202">
        <v>10.046250000000001</v>
      </c>
      <c r="AZ120" s="202">
        <v>8.0333222205709293E-2</v>
      </c>
      <c r="BA120" s="202">
        <v>0.40166611102854644</v>
      </c>
      <c r="BB120" s="202">
        <v>3.3470791609996118</v>
      </c>
    </row>
    <row r="121" spans="23:54" ht="16.5">
      <c r="W121" s="194" t="s">
        <v>153</v>
      </c>
      <c r="X121" s="194" t="s">
        <v>285</v>
      </c>
      <c r="Y121" s="195" t="s">
        <v>285</v>
      </c>
      <c r="Z121" s="196">
        <v>4</v>
      </c>
      <c r="AA121" s="193">
        <f t="shared" si="2"/>
        <v>0</v>
      </c>
      <c r="AB121" s="197">
        <v>1.0416666666666667</v>
      </c>
      <c r="AC121" s="194">
        <f>COUNTIFS(운전자별!$C:$C,숨김!AC$3,운전자별!$A:$A,숨김!$W121,운전자별!$F:$F,숨김!$X121)</f>
        <v>0</v>
      </c>
      <c r="AD121" s="194">
        <f>COUNTIFS(운전자별!$C:$C,숨김!AD$3,운전자별!$A:$A,숨김!$W121,운전자별!$F:$F,숨김!$X121)</f>
        <v>0</v>
      </c>
      <c r="AE121" s="194">
        <f>COUNTIFS(운전자별!$C:$C,숨김!AE$3,운전자별!$A:$A,숨김!$W121,운전자별!$F:$F,숨김!$X121)</f>
        <v>0</v>
      </c>
      <c r="AF121" s="194">
        <f>COUNTIFS(운전자별!$C:$C,숨김!AF$3,운전자별!$A:$A,숨김!$W121,운전자별!$F:$F,숨김!$X121)</f>
        <v>0</v>
      </c>
      <c r="AG121" s="194">
        <f>COUNTIFS(운전자별!$C:$C,숨김!AG$3,운전자별!$A:$A,숨김!$W121,운전자별!$F:$F,숨김!$X121)</f>
        <v>0</v>
      </c>
      <c r="AH121" s="194">
        <f>COUNTIFS(운전자별!$C:$C,숨김!AH$3,운전자별!$A:$A,숨김!$W121,운전자별!$F:$F,숨김!$X121)</f>
        <v>0</v>
      </c>
      <c r="AI121" s="194">
        <f>COUNTIFS(운전자별!$C:$C,숨김!AI$3,운전자별!$A:$A,숨김!$W121,운전자별!$F:$F,숨김!$X121)</f>
        <v>0</v>
      </c>
      <c r="AJ121" s="198">
        <v>1.0072471842153221</v>
      </c>
      <c r="AK121" s="193" t="s">
        <v>74</v>
      </c>
      <c r="AL121" s="193">
        <v>13</v>
      </c>
      <c r="AM121" s="193" t="s">
        <v>584</v>
      </c>
      <c r="AN121" s="199" t="s">
        <v>585</v>
      </c>
      <c r="AO121" s="200">
        <v>118</v>
      </c>
      <c r="AP121" s="200" cm="1">
        <f t="array" ref="AP121">SUM(($W$4:$W$900=W121)*($AO$4:$AO$900&lt;AO121))+1</f>
        <v>6</v>
      </c>
      <c r="AQ121" s="200" t="str">
        <f t="shared" si="3"/>
        <v>신흥교통6</v>
      </c>
      <c r="AS121" s="188" t="s">
        <v>164</v>
      </c>
      <c r="AT121" s="189" t="s">
        <v>261</v>
      </c>
      <c r="AU121" s="188">
        <v>1</v>
      </c>
      <c r="AV121" s="201">
        <v>5.1880316612041545E-2</v>
      </c>
      <c r="AW121" s="201">
        <v>0.41372398360713519</v>
      </c>
      <c r="AX121" s="201">
        <v>0.22013112137494512</v>
      </c>
      <c r="AY121" s="202">
        <v>7.2</v>
      </c>
      <c r="AZ121" s="202">
        <v>7.1086476224417161E-2</v>
      </c>
      <c r="BA121" s="202">
        <v>23.316364201608827</v>
      </c>
      <c r="BB121" s="202">
        <v>2.5626680527858809</v>
      </c>
    </row>
    <row r="122" spans="23:54" ht="16.5">
      <c r="W122" s="194" t="s">
        <v>156</v>
      </c>
      <c r="X122" s="194" t="s">
        <v>286</v>
      </c>
      <c r="Y122" s="195" t="s">
        <v>286</v>
      </c>
      <c r="Z122" s="196">
        <v>16</v>
      </c>
      <c r="AA122" s="193">
        <f t="shared" si="2"/>
        <v>0</v>
      </c>
      <c r="AB122" s="197">
        <v>1.0416666666666667</v>
      </c>
      <c r="AC122" s="194">
        <f>COUNTIFS(운전자별!$C:$C,숨김!AC$3,운전자별!$A:$A,숨김!$W122,운전자별!$F:$F,숨김!$X122)</f>
        <v>0</v>
      </c>
      <c r="AD122" s="194">
        <f>COUNTIFS(운전자별!$C:$C,숨김!AD$3,운전자별!$A:$A,숨김!$W122,운전자별!$F:$F,숨김!$X122)</f>
        <v>0</v>
      </c>
      <c r="AE122" s="194">
        <f>COUNTIFS(운전자별!$C:$C,숨김!AE$3,운전자별!$A:$A,숨김!$W122,운전자별!$F:$F,숨김!$X122)</f>
        <v>0</v>
      </c>
      <c r="AF122" s="194">
        <f>COUNTIFS(운전자별!$C:$C,숨김!AF$3,운전자별!$A:$A,숨김!$W122,운전자별!$F:$F,숨김!$X122)</f>
        <v>0</v>
      </c>
      <c r="AG122" s="194">
        <f>COUNTIFS(운전자별!$C:$C,숨김!AG$3,운전자별!$A:$A,숨김!$W122,운전자별!$F:$F,숨김!$X122)</f>
        <v>0</v>
      </c>
      <c r="AH122" s="194">
        <f>COUNTIFS(운전자별!$C:$C,숨김!AH$3,운전자별!$A:$A,숨김!$W122,운전자별!$F:$F,숨김!$X122)</f>
        <v>0</v>
      </c>
      <c r="AI122" s="194">
        <f>COUNTIFS(운전자별!$C:$C,숨김!AI$3,운전자별!$A:$A,숨김!$W122,운전자별!$F:$F,숨김!$X122)</f>
        <v>0</v>
      </c>
      <c r="AJ122" s="198">
        <v>0.92991637191673482</v>
      </c>
      <c r="AK122" s="193" t="s">
        <v>71</v>
      </c>
      <c r="AL122" s="193">
        <v>31</v>
      </c>
      <c r="AM122" s="193" t="s">
        <v>586</v>
      </c>
      <c r="AN122" s="199" t="s">
        <v>587</v>
      </c>
      <c r="AO122" s="200">
        <v>119</v>
      </c>
      <c r="AP122" s="200" cm="1">
        <f t="array" ref="AP122">SUM(($W$4:$W$900=W122)*($AO$4:$AO$900&lt;AO122))+1</f>
        <v>1</v>
      </c>
      <c r="AQ122" s="200" t="str">
        <f t="shared" si="3"/>
        <v>영종운수1</v>
      </c>
      <c r="AS122" s="188" t="s">
        <v>164</v>
      </c>
      <c r="AT122" s="189" t="s">
        <v>100</v>
      </c>
      <c r="AU122" s="188">
        <v>1</v>
      </c>
      <c r="AV122" s="201">
        <v>4.144163073170163E-2</v>
      </c>
      <c r="AW122" s="201">
        <v>0.41850599719517023</v>
      </c>
      <c r="AX122" s="201">
        <v>0.21628460949815453</v>
      </c>
      <c r="AY122" s="202">
        <v>10.767718749999998</v>
      </c>
      <c r="AZ122" s="202">
        <v>0.69028206871696896</v>
      </c>
      <c r="BA122" s="202">
        <v>10.863455507676889</v>
      </c>
      <c r="BB122" s="202">
        <v>2.3338109428118856</v>
      </c>
    </row>
    <row r="123" spans="23:54" ht="16.5">
      <c r="W123" s="194" t="s">
        <v>156</v>
      </c>
      <c r="X123" s="194" t="s">
        <v>287</v>
      </c>
      <c r="Y123" s="195" t="s">
        <v>287</v>
      </c>
      <c r="Z123" s="196">
        <v>8</v>
      </c>
      <c r="AA123" s="193">
        <f t="shared" si="2"/>
        <v>0</v>
      </c>
      <c r="AB123" s="197">
        <v>1.09375</v>
      </c>
      <c r="AC123" s="194">
        <f>COUNTIFS(운전자별!$C:$C,숨김!AC$3,운전자별!$A:$A,숨김!$W123,운전자별!$F:$F,숨김!$X123)</f>
        <v>0</v>
      </c>
      <c r="AD123" s="194">
        <f>COUNTIFS(운전자별!$C:$C,숨김!AD$3,운전자별!$A:$A,숨김!$W123,운전자별!$F:$F,숨김!$X123)</f>
        <v>0</v>
      </c>
      <c r="AE123" s="194">
        <f>COUNTIFS(운전자별!$C:$C,숨김!AE$3,운전자별!$A:$A,숨김!$W123,운전자별!$F:$F,숨김!$X123)</f>
        <v>0</v>
      </c>
      <c r="AF123" s="194">
        <f>COUNTIFS(운전자별!$C:$C,숨김!AF$3,운전자별!$A:$A,숨김!$W123,운전자별!$F:$F,숨김!$X123)</f>
        <v>0</v>
      </c>
      <c r="AG123" s="194">
        <f>COUNTIFS(운전자별!$C:$C,숨김!AG$3,운전자별!$A:$A,숨김!$W123,운전자별!$F:$F,숨김!$X123)</f>
        <v>0</v>
      </c>
      <c r="AH123" s="194">
        <f>COUNTIFS(운전자별!$C:$C,숨김!AH$3,운전자별!$A:$A,숨김!$W123,운전자별!$F:$F,숨김!$X123)</f>
        <v>0</v>
      </c>
      <c r="AI123" s="194">
        <f>COUNTIFS(운전자별!$C:$C,숨김!AI$3,운전자별!$A:$A,숨김!$W123,운전자별!$F:$F,숨김!$X123)</f>
        <v>0</v>
      </c>
      <c r="AJ123" s="198">
        <v>0.98000295966438822</v>
      </c>
      <c r="AK123" s="193" t="s">
        <v>69</v>
      </c>
      <c r="AL123" s="193">
        <v>17</v>
      </c>
      <c r="AM123" s="193" t="s">
        <v>588</v>
      </c>
      <c r="AN123" s="199" t="s">
        <v>589</v>
      </c>
      <c r="AO123" s="200">
        <v>120</v>
      </c>
      <c r="AP123" s="200" cm="1">
        <f t="array" ref="AP123">SUM(($W$4:$W$900=W123)*($AO$4:$AO$900&lt;AO123))+1</f>
        <v>2</v>
      </c>
      <c r="AQ123" s="200" t="str">
        <f t="shared" si="3"/>
        <v>영종운수2</v>
      </c>
      <c r="AS123" s="188" t="s">
        <v>148</v>
      </c>
      <c r="AT123" s="189" t="s">
        <v>262</v>
      </c>
      <c r="AU123" s="188">
        <v>1</v>
      </c>
      <c r="AV123" s="201">
        <v>4.5501938391325526E-2</v>
      </c>
      <c r="AW123" s="201">
        <v>0.50425017710522779</v>
      </c>
      <c r="AX123" s="201">
        <v>0.17491083653356107</v>
      </c>
      <c r="AY123" s="202">
        <v>21.505705882352938</v>
      </c>
      <c r="AZ123" s="202">
        <v>2.4561630297856603</v>
      </c>
      <c r="BA123" s="202">
        <v>35.345284661381058</v>
      </c>
      <c r="BB123" s="202">
        <v>1.6041574363231759</v>
      </c>
    </row>
    <row r="124" spans="23:54" ht="16.5">
      <c r="W124" s="194" t="s">
        <v>156</v>
      </c>
      <c r="X124" s="194" t="s">
        <v>288</v>
      </c>
      <c r="Y124" s="195" t="s">
        <v>288</v>
      </c>
      <c r="Z124" s="196">
        <v>2</v>
      </c>
      <c r="AA124" s="193">
        <f t="shared" si="2"/>
        <v>0</v>
      </c>
      <c r="AB124" s="197">
        <v>1.6666666666666667</v>
      </c>
      <c r="AC124" s="194">
        <f>COUNTIFS(운전자별!$C:$C,숨김!AC$3,운전자별!$A:$A,숨김!$W124,운전자별!$F:$F,숨김!$X124)</f>
        <v>0</v>
      </c>
      <c r="AD124" s="194">
        <f>COUNTIFS(운전자별!$C:$C,숨김!AD$3,운전자별!$A:$A,숨김!$W124,운전자별!$F:$F,숨김!$X124)</f>
        <v>0</v>
      </c>
      <c r="AE124" s="194">
        <f>COUNTIFS(운전자별!$C:$C,숨김!AE$3,운전자별!$A:$A,숨김!$W124,운전자별!$F:$F,숨김!$X124)</f>
        <v>0</v>
      </c>
      <c r="AF124" s="194">
        <f>COUNTIFS(운전자별!$C:$C,숨김!AF$3,운전자별!$A:$A,숨김!$W124,운전자별!$F:$F,숨김!$X124)</f>
        <v>0</v>
      </c>
      <c r="AG124" s="194">
        <f>COUNTIFS(운전자별!$C:$C,숨김!AG$3,운전자별!$A:$A,숨김!$W124,운전자별!$F:$F,숨김!$X124)</f>
        <v>0</v>
      </c>
      <c r="AH124" s="194">
        <f>COUNTIFS(운전자별!$C:$C,숨김!AH$3,운전자별!$A:$A,숨김!$W124,운전자별!$F:$F,숨김!$X124)</f>
        <v>0</v>
      </c>
      <c r="AI124" s="194">
        <f>COUNTIFS(운전자별!$C:$C,숨김!AI$3,운전자별!$A:$A,숨김!$W124,운전자별!$F:$F,숨김!$X124)</f>
        <v>0</v>
      </c>
      <c r="AJ124" s="198">
        <v>0.99748031925470682</v>
      </c>
      <c r="AK124" s="193" t="s">
        <v>69</v>
      </c>
      <c r="AL124" s="193">
        <v>1</v>
      </c>
      <c r="AM124" s="193" t="s">
        <v>590</v>
      </c>
      <c r="AN124" s="199" t="s">
        <v>591</v>
      </c>
      <c r="AO124" s="200">
        <v>121</v>
      </c>
      <c r="AP124" s="200" cm="1">
        <f t="array" ref="AP124">SUM(($W$4:$W$900=W124)*($AO$4:$AO$900&lt;AO124))+1</f>
        <v>3</v>
      </c>
      <c r="AQ124" s="200" t="str">
        <f t="shared" si="3"/>
        <v>영종운수3</v>
      </c>
      <c r="AS124" s="188" t="s">
        <v>148</v>
      </c>
      <c r="AT124" s="189" t="s">
        <v>263</v>
      </c>
      <c r="AU124" s="188">
        <v>1</v>
      </c>
      <c r="AV124" s="201">
        <v>5.4515235835271826E-2</v>
      </c>
      <c r="AW124" s="201">
        <v>0.48920723466938004</v>
      </c>
      <c r="AX124" s="201">
        <v>0.15797927453864521</v>
      </c>
      <c r="AY124" s="202">
        <v>16.988636363636367</v>
      </c>
      <c r="AZ124" s="202">
        <v>2.3487545665086231</v>
      </c>
      <c r="BA124" s="202">
        <v>49.433624642724425</v>
      </c>
      <c r="BB124" s="202">
        <v>1.782655306917881</v>
      </c>
    </row>
    <row r="125" spans="23:54" ht="16.5">
      <c r="W125" s="194" t="s">
        <v>156</v>
      </c>
      <c r="X125" s="194" t="s">
        <v>289</v>
      </c>
      <c r="Y125" s="195" t="s">
        <v>289</v>
      </c>
      <c r="Z125" s="196">
        <v>1</v>
      </c>
      <c r="AA125" s="193">
        <f t="shared" si="2"/>
        <v>0</v>
      </c>
      <c r="AB125" s="197">
        <v>1.6666666666666667</v>
      </c>
      <c r="AC125" s="194">
        <f>COUNTIFS(운전자별!$C:$C,숨김!AC$3,운전자별!$A:$A,숨김!$W125,운전자별!$F:$F,숨김!$X125)</f>
        <v>0</v>
      </c>
      <c r="AD125" s="194">
        <f>COUNTIFS(운전자별!$C:$C,숨김!AD$3,운전자별!$A:$A,숨김!$W125,운전자별!$F:$F,숨김!$X125)</f>
        <v>0</v>
      </c>
      <c r="AE125" s="194">
        <f>COUNTIFS(운전자별!$C:$C,숨김!AE$3,운전자별!$A:$A,숨김!$W125,운전자별!$F:$F,숨김!$X125)</f>
        <v>0</v>
      </c>
      <c r="AF125" s="194">
        <f>COUNTIFS(운전자별!$C:$C,숨김!AF$3,운전자별!$A:$A,숨김!$W125,운전자별!$F:$F,숨김!$X125)</f>
        <v>0</v>
      </c>
      <c r="AG125" s="194">
        <f>COUNTIFS(운전자별!$C:$C,숨김!AG$3,운전자별!$A:$A,숨김!$W125,운전자별!$F:$F,숨김!$X125)</f>
        <v>0</v>
      </c>
      <c r="AH125" s="194">
        <f>COUNTIFS(운전자별!$C:$C,숨김!AH$3,운전자별!$A:$A,숨김!$W125,운전자별!$F:$F,숨김!$X125)</f>
        <v>0</v>
      </c>
      <c r="AI125" s="194">
        <f>COUNTIFS(운전자별!$C:$C,숨김!AI$3,운전자별!$A:$A,숨김!$W125,운전자별!$F:$F,숨김!$X125)</f>
        <v>0</v>
      </c>
      <c r="AJ125" s="198">
        <v>0.87680000000000002</v>
      </c>
      <c r="AK125" s="193" t="s">
        <v>72</v>
      </c>
      <c r="AL125" s="193">
        <v>18</v>
      </c>
      <c r="AM125" s="193" t="s">
        <v>592</v>
      </c>
      <c r="AN125" s="199" t="s">
        <v>593</v>
      </c>
      <c r="AO125" s="200">
        <v>122</v>
      </c>
      <c r="AP125" s="200" cm="1">
        <f t="array" ref="AP125">SUM(($W$4:$W$900=W125)*($AO$4:$AO$900&lt;AO125))+1</f>
        <v>4</v>
      </c>
      <c r="AQ125" s="200" t="str">
        <f t="shared" si="3"/>
        <v>영종운수4</v>
      </c>
      <c r="AS125" s="188" t="s">
        <v>148</v>
      </c>
      <c r="AT125" s="189" t="s">
        <v>264</v>
      </c>
      <c r="AU125" s="188">
        <v>1</v>
      </c>
      <c r="AV125" s="201">
        <v>5.9190545812375296E-2</v>
      </c>
      <c r="AW125" s="201">
        <v>0.49703017894328061</v>
      </c>
      <c r="AX125" s="201">
        <v>0.1696457256783577</v>
      </c>
      <c r="AY125" s="202">
        <v>18.993857142857141</v>
      </c>
      <c r="AZ125" s="202">
        <v>0.49328087112543961</v>
      </c>
      <c r="BA125" s="202">
        <v>21.575676363138793</v>
      </c>
      <c r="BB125" s="202">
        <v>1.616469016329164</v>
      </c>
    </row>
    <row r="126" spans="23:54" ht="16.5">
      <c r="W126" s="194" t="s">
        <v>156</v>
      </c>
      <c r="X126" s="194" t="s">
        <v>290</v>
      </c>
      <c r="Y126" s="195" t="s">
        <v>290</v>
      </c>
      <c r="Z126" s="196">
        <v>3</v>
      </c>
      <c r="AA126" s="193">
        <f t="shared" si="2"/>
        <v>0</v>
      </c>
      <c r="AB126" s="197">
        <v>1.2500000000000002</v>
      </c>
      <c r="AC126" s="194">
        <f>COUNTIFS(운전자별!$C:$C,숨김!AC$3,운전자별!$A:$A,숨김!$W126,운전자별!$F:$F,숨김!$X126)</f>
        <v>0</v>
      </c>
      <c r="AD126" s="194">
        <f>COUNTIFS(운전자별!$C:$C,숨김!AD$3,운전자별!$A:$A,숨김!$W126,운전자별!$F:$F,숨김!$X126)</f>
        <v>0</v>
      </c>
      <c r="AE126" s="194">
        <f>COUNTIFS(운전자별!$C:$C,숨김!AE$3,운전자별!$A:$A,숨김!$W126,운전자별!$F:$F,숨김!$X126)</f>
        <v>0</v>
      </c>
      <c r="AF126" s="194">
        <f>COUNTIFS(운전자별!$C:$C,숨김!AF$3,운전자별!$A:$A,숨김!$W126,운전자별!$F:$F,숨김!$X126)</f>
        <v>0</v>
      </c>
      <c r="AG126" s="194">
        <f>COUNTIFS(운전자별!$C:$C,숨김!AG$3,운전자별!$A:$A,숨김!$W126,운전자별!$F:$F,숨김!$X126)</f>
        <v>0</v>
      </c>
      <c r="AH126" s="194">
        <f>COUNTIFS(운전자별!$C:$C,숨김!AH$3,운전자별!$A:$A,숨김!$W126,운전자별!$F:$F,숨김!$X126)</f>
        <v>0</v>
      </c>
      <c r="AI126" s="194">
        <f>COUNTIFS(운전자별!$C:$C,숨김!AI$3,운전자별!$A:$A,숨김!$W126,운전자별!$F:$F,숨김!$X126)</f>
        <v>0</v>
      </c>
      <c r="AJ126" s="198">
        <v>0.97647363928811526</v>
      </c>
      <c r="AK126" s="193" t="s">
        <v>69</v>
      </c>
      <c r="AL126" s="193">
        <v>25</v>
      </c>
      <c r="AM126" s="193" t="s">
        <v>594</v>
      </c>
      <c r="AN126" s="199" t="s">
        <v>595</v>
      </c>
      <c r="AO126" s="200">
        <v>123</v>
      </c>
      <c r="AP126" s="200" cm="1">
        <f t="array" ref="AP126">SUM(($W$4:$W$900=W126)*($AO$4:$AO$900&lt;AO126))+1</f>
        <v>5</v>
      </c>
      <c r="AQ126" s="200" t="str">
        <f t="shared" si="3"/>
        <v>영종운수5</v>
      </c>
      <c r="AS126" s="188" t="s">
        <v>148</v>
      </c>
      <c r="AT126" s="189" t="s">
        <v>265</v>
      </c>
      <c r="AU126" s="188">
        <v>1</v>
      </c>
      <c r="AV126" s="201">
        <v>5.6594597719307013E-2</v>
      </c>
      <c r="AW126" s="201">
        <v>0.53010672196370123</v>
      </c>
      <c r="AX126" s="201">
        <v>0.14718619403685831</v>
      </c>
      <c r="AY126" s="202">
        <v>20.586000000000002</v>
      </c>
      <c r="AZ126" s="202">
        <v>0.6366184863185913</v>
      </c>
      <c r="BA126" s="202">
        <v>13.725494565028828</v>
      </c>
      <c r="BB126" s="202">
        <v>1.6087355762440845</v>
      </c>
    </row>
    <row r="127" spans="23:54" ht="16.5">
      <c r="W127" s="194" t="s">
        <v>156</v>
      </c>
      <c r="X127" s="194" t="s">
        <v>336</v>
      </c>
      <c r="Y127" s="195" t="s">
        <v>336</v>
      </c>
      <c r="Z127" s="196">
        <v>1</v>
      </c>
      <c r="AA127" s="193">
        <f t="shared" si="2"/>
        <v>0</v>
      </c>
      <c r="AB127" s="197">
        <v>0.83333333333333337</v>
      </c>
      <c r="AC127" s="194">
        <f>COUNTIFS(운전자별!$C:$C,숨김!AC$3,운전자별!$A:$A,숨김!$W127,운전자별!$F:$F,숨김!$X127)</f>
        <v>0</v>
      </c>
      <c r="AD127" s="194">
        <f>COUNTIFS(운전자별!$C:$C,숨김!AD$3,운전자별!$A:$A,숨김!$W127,운전자별!$F:$F,숨김!$X127)</f>
        <v>0</v>
      </c>
      <c r="AE127" s="194">
        <f>COUNTIFS(운전자별!$C:$C,숨김!AE$3,운전자별!$A:$A,숨김!$W127,운전자별!$F:$F,숨김!$X127)</f>
        <v>0</v>
      </c>
      <c r="AF127" s="194">
        <f>COUNTIFS(운전자별!$C:$C,숨김!AF$3,운전자별!$A:$A,숨김!$W127,운전자별!$F:$F,숨김!$X127)</f>
        <v>0</v>
      </c>
      <c r="AG127" s="194">
        <f>COUNTIFS(운전자별!$C:$C,숨김!AG$3,운전자별!$A:$A,숨김!$W127,운전자별!$F:$F,숨김!$X127)</f>
        <v>0</v>
      </c>
      <c r="AH127" s="194">
        <f>COUNTIFS(운전자별!$C:$C,숨김!AH$3,운전자별!$A:$A,숨김!$W127,운전자별!$F:$F,숨김!$X127)</f>
        <v>0</v>
      </c>
      <c r="AI127" s="194">
        <f>COUNTIFS(운전자별!$C:$C,숨김!AI$3,운전자별!$A:$A,숨김!$W127,운전자별!$F:$F,숨김!$X127)</f>
        <v>0</v>
      </c>
      <c r="AJ127" s="198">
        <v>0.70593749999999988</v>
      </c>
      <c r="AK127" s="193" t="s">
        <v>73</v>
      </c>
      <c r="AL127" s="193">
        <v>1</v>
      </c>
      <c r="AM127" s="193" t="s">
        <v>596</v>
      </c>
      <c r="AN127" s="199" t="s">
        <v>597</v>
      </c>
      <c r="AO127" s="200">
        <v>124</v>
      </c>
      <c r="AP127" s="200" cm="1">
        <f t="array" ref="AP127">SUM(($W$4:$W$900=W127)*($AO$4:$AO$900&lt;AO127))+1</f>
        <v>6</v>
      </c>
      <c r="AQ127" s="200" t="str">
        <f t="shared" si="3"/>
        <v>영종운수6</v>
      </c>
      <c r="AS127" s="188" t="s">
        <v>148</v>
      </c>
      <c r="AT127" s="189" t="s">
        <v>266</v>
      </c>
      <c r="AU127" s="188">
        <v>1</v>
      </c>
      <c r="AV127" s="201">
        <v>3.8589477769231023E-2</v>
      </c>
      <c r="AW127" s="201">
        <v>0.47656771807005538</v>
      </c>
      <c r="AX127" s="201">
        <v>0.15761297730673685</v>
      </c>
      <c r="AY127" s="202">
        <v>17.43075</v>
      </c>
      <c r="AZ127" s="202">
        <v>1.7793074478563731</v>
      </c>
      <c r="BA127" s="202">
        <v>27.495109008429225</v>
      </c>
      <c r="BB127" s="202">
        <v>1.6352766781906241</v>
      </c>
    </row>
    <row r="128" spans="23:54" ht="16.5">
      <c r="W128" s="194" t="s">
        <v>156</v>
      </c>
      <c r="X128" s="194" t="s">
        <v>344</v>
      </c>
      <c r="Y128" s="195" t="s">
        <v>344</v>
      </c>
      <c r="Z128" s="196">
        <v>1</v>
      </c>
      <c r="AA128" s="193">
        <f t="shared" si="2"/>
        <v>0</v>
      </c>
      <c r="AB128" s="197">
        <v>1.25</v>
      </c>
      <c r="AC128" s="194">
        <f>COUNTIFS(운전자별!$C:$C,숨김!AC$3,운전자별!$A:$A,숨김!$W128,운전자별!$F:$F,숨김!$X128)</f>
        <v>0</v>
      </c>
      <c r="AD128" s="194">
        <f>COUNTIFS(운전자별!$C:$C,숨김!AD$3,운전자별!$A:$A,숨김!$W128,운전자별!$F:$F,숨김!$X128)</f>
        <v>0</v>
      </c>
      <c r="AE128" s="194">
        <f>COUNTIFS(운전자별!$C:$C,숨김!AE$3,운전자별!$A:$A,숨김!$W128,운전자별!$F:$F,숨김!$X128)</f>
        <v>0</v>
      </c>
      <c r="AF128" s="194">
        <f>COUNTIFS(운전자별!$C:$C,숨김!AF$3,운전자별!$A:$A,숨김!$W128,운전자별!$F:$F,숨김!$X128)</f>
        <v>0</v>
      </c>
      <c r="AG128" s="194">
        <f>COUNTIFS(운전자별!$C:$C,숨김!AG$3,운전자별!$A:$A,숨김!$W128,운전자별!$F:$F,숨김!$X128)</f>
        <v>0</v>
      </c>
      <c r="AH128" s="194">
        <f>COUNTIFS(운전자별!$C:$C,숨김!AH$3,운전자별!$A:$A,숨김!$W128,운전자별!$F:$F,숨김!$X128)</f>
        <v>0</v>
      </c>
      <c r="AI128" s="194">
        <f>COUNTIFS(운전자별!$C:$C,숨김!AI$3,운전자별!$A:$A,숨김!$W128,운전자별!$F:$F,숨김!$X128)</f>
        <v>0</v>
      </c>
      <c r="AJ128" s="198">
        <v>0.99454545454545462</v>
      </c>
      <c r="AK128" s="193" t="s">
        <v>69</v>
      </c>
      <c r="AL128" s="193">
        <v>3</v>
      </c>
      <c r="AM128" s="193" t="s">
        <v>598</v>
      </c>
      <c r="AN128" s="199" t="s">
        <v>599</v>
      </c>
      <c r="AO128" s="200">
        <v>125</v>
      </c>
      <c r="AP128" s="200" cm="1">
        <f t="array" ref="AP128">SUM(($W$4:$W$900=W128)*($AO$4:$AO$900&lt;AO128))+1</f>
        <v>7</v>
      </c>
      <c r="AQ128" s="200" t="str">
        <f t="shared" si="3"/>
        <v>영종운수7</v>
      </c>
      <c r="AS128" s="188" t="s">
        <v>148</v>
      </c>
      <c r="AT128" s="189" t="s">
        <v>99</v>
      </c>
      <c r="AU128" s="188">
        <v>1</v>
      </c>
      <c r="AV128" s="201">
        <v>0.1288168314816231</v>
      </c>
      <c r="AW128" s="201">
        <v>0.51493048434639477</v>
      </c>
      <c r="AX128" s="201">
        <v>0.14127170217723545</v>
      </c>
      <c r="AY128" s="202">
        <v>16.240000000000002</v>
      </c>
      <c r="AZ128" s="202">
        <v>2.9813833251689297</v>
      </c>
      <c r="BA128" s="202">
        <v>33.024553755717378</v>
      </c>
      <c r="BB128" s="202">
        <v>1.7059837085377589</v>
      </c>
    </row>
    <row r="129" spans="23:54" ht="16.5">
      <c r="W129" s="194" t="s">
        <v>167</v>
      </c>
      <c r="X129" s="194" t="s">
        <v>291</v>
      </c>
      <c r="Y129" s="195" t="s">
        <v>291</v>
      </c>
      <c r="Z129" s="196">
        <v>20</v>
      </c>
      <c r="AA129" s="193">
        <f t="shared" si="2"/>
        <v>0</v>
      </c>
      <c r="AB129" s="197">
        <v>1</v>
      </c>
      <c r="AC129" s="194">
        <f>COUNTIFS(운전자별!$C:$C,숨김!AC$3,운전자별!$A:$A,숨김!$W129,운전자별!$F:$F,숨김!$X129)</f>
        <v>0</v>
      </c>
      <c r="AD129" s="194">
        <f>COUNTIFS(운전자별!$C:$C,숨김!AD$3,운전자별!$A:$A,숨김!$W129,운전자별!$F:$F,숨김!$X129)</f>
        <v>0</v>
      </c>
      <c r="AE129" s="194">
        <f>COUNTIFS(운전자별!$C:$C,숨김!AE$3,운전자별!$A:$A,숨김!$W129,운전자별!$F:$F,숨김!$X129)</f>
        <v>0</v>
      </c>
      <c r="AF129" s="194">
        <f>COUNTIFS(운전자별!$C:$C,숨김!AF$3,운전자별!$A:$A,숨김!$W129,운전자별!$F:$F,숨김!$X129)</f>
        <v>0</v>
      </c>
      <c r="AG129" s="194">
        <f>COUNTIFS(운전자별!$C:$C,숨김!AG$3,운전자별!$A:$A,숨김!$W129,운전자별!$F:$F,숨김!$X129)</f>
        <v>0</v>
      </c>
      <c r="AH129" s="194">
        <f>COUNTIFS(운전자별!$C:$C,숨김!AH$3,운전자별!$A:$A,숨김!$W129,운전자별!$F:$F,숨김!$X129)</f>
        <v>0</v>
      </c>
      <c r="AI129" s="194">
        <f>COUNTIFS(운전자별!$C:$C,숨김!AI$3,운전자별!$A:$A,숨김!$W129,운전자별!$F:$F,숨김!$X129)</f>
        <v>0</v>
      </c>
      <c r="AJ129" s="198">
        <v>0.86774603110185589</v>
      </c>
      <c r="AK129" s="193" t="s">
        <v>72</v>
      </c>
      <c r="AL129" s="193">
        <v>22</v>
      </c>
      <c r="AM129" s="193" t="s">
        <v>600</v>
      </c>
      <c r="AN129" s="199" t="s">
        <v>601</v>
      </c>
      <c r="AO129" s="200">
        <v>126</v>
      </c>
      <c r="AP129" s="200" cm="1">
        <f t="array" ref="AP129">SUM(($W$4:$W$900=W129)*($AO$4:$AO$900&lt;AO129))+1</f>
        <v>1</v>
      </c>
      <c r="AQ129" s="200" t="str">
        <f t="shared" si="3"/>
        <v>원진운수1</v>
      </c>
      <c r="AS129" s="188" t="s">
        <v>148</v>
      </c>
      <c r="AT129" s="189" t="s">
        <v>100</v>
      </c>
      <c r="AU129" s="188">
        <v>1</v>
      </c>
      <c r="AV129" s="201">
        <v>5.2281653476100018E-2</v>
      </c>
      <c r="AW129" s="201">
        <v>0.50188845848997832</v>
      </c>
      <c r="AX129" s="201">
        <v>0.16446806024258009</v>
      </c>
      <c r="AY129" s="202">
        <v>19.411125000000002</v>
      </c>
      <c r="AZ129" s="202">
        <v>1.9697088686123025</v>
      </c>
      <c r="BA129" s="202">
        <v>34.964023316362983</v>
      </c>
      <c r="BB129" s="202">
        <v>1.6585219222705234</v>
      </c>
    </row>
    <row r="130" spans="23:54" ht="16.5">
      <c r="W130" s="194" t="s">
        <v>167</v>
      </c>
      <c r="X130" s="194" t="s">
        <v>196</v>
      </c>
      <c r="Y130" s="195" t="s">
        <v>196</v>
      </c>
      <c r="Z130" s="196">
        <v>4</v>
      </c>
      <c r="AA130" s="193">
        <f t="shared" si="2"/>
        <v>0</v>
      </c>
      <c r="AB130" s="197">
        <v>0.9375</v>
      </c>
      <c r="AC130" s="194">
        <f>COUNTIFS(운전자별!$C:$C,숨김!AC$3,운전자별!$A:$A,숨김!$W130,운전자별!$F:$F,숨김!$X130)</f>
        <v>0</v>
      </c>
      <c r="AD130" s="194">
        <f>COUNTIFS(운전자별!$C:$C,숨김!AD$3,운전자별!$A:$A,숨김!$W130,운전자별!$F:$F,숨김!$X130)</f>
        <v>0</v>
      </c>
      <c r="AE130" s="194">
        <f>COUNTIFS(운전자별!$C:$C,숨김!AE$3,운전자별!$A:$A,숨김!$W130,운전자별!$F:$F,숨김!$X130)</f>
        <v>0</v>
      </c>
      <c r="AF130" s="194">
        <f>COUNTIFS(운전자별!$C:$C,숨김!AF$3,운전자별!$A:$A,숨김!$W130,운전자별!$F:$F,숨김!$X130)</f>
        <v>0</v>
      </c>
      <c r="AG130" s="194">
        <f>COUNTIFS(운전자별!$C:$C,숨김!AG$3,운전자별!$A:$A,숨김!$W130,운전자별!$F:$F,숨김!$X130)</f>
        <v>0</v>
      </c>
      <c r="AH130" s="194">
        <f>COUNTIFS(운전자별!$C:$C,숨김!AH$3,운전자별!$A:$A,숨김!$W130,운전자별!$F:$F,숨김!$X130)</f>
        <v>0</v>
      </c>
      <c r="AI130" s="194">
        <f>COUNTIFS(운전자별!$C:$C,숨김!AI$3,운전자별!$A:$A,숨김!$W130,운전자별!$F:$F,숨김!$X130)</f>
        <v>0</v>
      </c>
      <c r="AJ130" s="198">
        <v>0.9295507491156263</v>
      </c>
      <c r="AK130" s="193" t="s">
        <v>71</v>
      </c>
      <c r="AL130" s="193">
        <v>32</v>
      </c>
      <c r="AM130" s="193" t="s">
        <v>602</v>
      </c>
      <c r="AN130" s="199" t="s">
        <v>603</v>
      </c>
      <c r="AO130" s="200">
        <v>127</v>
      </c>
      <c r="AP130" s="200" cm="1">
        <f t="array" ref="AP130">SUM(($W$4:$W$900=W130)*($AO$4:$AO$900&lt;AO130))+1</f>
        <v>2</v>
      </c>
      <c r="AQ130" s="200" t="str">
        <f t="shared" si="3"/>
        <v>원진운수2</v>
      </c>
      <c r="AS130" s="188" t="s">
        <v>145</v>
      </c>
      <c r="AT130" s="189" t="s">
        <v>267</v>
      </c>
      <c r="AU130" s="188">
        <v>1</v>
      </c>
      <c r="AV130" s="201">
        <v>4.9640163813918829E-2</v>
      </c>
      <c r="AW130" s="201">
        <v>0.39110795456163489</v>
      </c>
      <c r="AX130" s="201">
        <v>0.18186659537150454</v>
      </c>
      <c r="AY130" s="202">
        <v>14.346052631578949</v>
      </c>
      <c r="AZ130" s="202">
        <v>1.599560187649175</v>
      </c>
      <c r="BA130" s="202">
        <v>49.285583059572772</v>
      </c>
      <c r="BB130" s="202">
        <v>2.0658605757195008</v>
      </c>
    </row>
    <row r="131" spans="23:54" ht="16.5">
      <c r="W131" s="194" t="s">
        <v>167</v>
      </c>
      <c r="X131" s="194" t="s">
        <v>292</v>
      </c>
      <c r="Y131" s="195" t="s">
        <v>292</v>
      </c>
      <c r="Z131" s="196">
        <v>19</v>
      </c>
      <c r="AA131" s="193">
        <f t="shared" si="2"/>
        <v>0</v>
      </c>
      <c r="AB131" s="197">
        <v>1.0307017543859649</v>
      </c>
      <c r="AC131" s="194">
        <f>COUNTIFS(운전자별!$C:$C,숨김!AC$3,운전자별!$A:$A,숨김!$W131,운전자별!$F:$F,숨김!$X131)</f>
        <v>0</v>
      </c>
      <c r="AD131" s="194">
        <f>COUNTIFS(운전자별!$C:$C,숨김!AD$3,운전자별!$A:$A,숨김!$W131,운전자별!$F:$F,숨김!$X131)</f>
        <v>0</v>
      </c>
      <c r="AE131" s="194">
        <f>COUNTIFS(운전자별!$C:$C,숨김!AE$3,운전자별!$A:$A,숨김!$W131,운전자별!$F:$F,숨김!$X131)</f>
        <v>0</v>
      </c>
      <c r="AF131" s="194">
        <f>COUNTIFS(운전자별!$C:$C,숨김!AF$3,운전자별!$A:$A,숨김!$W131,운전자별!$F:$F,숨김!$X131)</f>
        <v>0</v>
      </c>
      <c r="AG131" s="194">
        <f>COUNTIFS(운전자별!$C:$C,숨김!AG$3,운전자별!$A:$A,숨김!$W131,운전자별!$F:$F,숨김!$X131)</f>
        <v>0</v>
      </c>
      <c r="AH131" s="194">
        <f>COUNTIFS(운전자별!$C:$C,숨김!AH$3,운전자별!$A:$A,숨김!$W131,운전자별!$F:$F,숨김!$X131)</f>
        <v>0</v>
      </c>
      <c r="AI131" s="194">
        <f>COUNTIFS(운전자별!$C:$C,숨김!AI$3,운전자별!$A:$A,숨김!$W131,운전자별!$F:$F,숨김!$X131)</f>
        <v>0</v>
      </c>
      <c r="AJ131" s="198">
        <v>0.87465407979327092</v>
      </c>
      <c r="AK131" s="193" t="s">
        <v>72</v>
      </c>
      <c r="AL131" s="193">
        <v>19</v>
      </c>
      <c r="AM131" s="193" t="s">
        <v>604</v>
      </c>
      <c r="AN131" s="199" t="s">
        <v>605</v>
      </c>
      <c r="AO131" s="200">
        <v>128</v>
      </c>
      <c r="AP131" s="200" cm="1">
        <f t="array" ref="AP131">SUM(($W$4:$W$900=W131)*($AO$4:$AO$900&lt;AO131))+1</f>
        <v>3</v>
      </c>
      <c r="AQ131" s="200" t="str">
        <f t="shared" si="3"/>
        <v>원진운수3</v>
      </c>
      <c r="AS131" s="188" t="s">
        <v>145</v>
      </c>
      <c r="AT131" s="189" t="s">
        <v>268</v>
      </c>
      <c r="AU131" s="188">
        <v>1</v>
      </c>
      <c r="AV131" s="201">
        <v>3.7953908378146758E-2</v>
      </c>
      <c r="AW131" s="201">
        <v>0.44084813422683605</v>
      </c>
      <c r="AX131" s="201">
        <v>0.21194822273428926</v>
      </c>
      <c r="AY131" s="202">
        <v>15.677857142857146</v>
      </c>
      <c r="AZ131" s="202">
        <v>3.2106268733597867</v>
      </c>
      <c r="BA131" s="202">
        <v>47.674807799401776</v>
      </c>
      <c r="BB131" s="202">
        <v>1.7264003977086162</v>
      </c>
    </row>
    <row r="132" spans="23:54" ht="16.5">
      <c r="W132" s="194" t="s">
        <v>169</v>
      </c>
      <c r="X132" s="194" t="s">
        <v>293</v>
      </c>
      <c r="Y132" s="195" t="s">
        <v>293</v>
      </c>
      <c r="Z132" s="196">
        <v>14</v>
      </c>
      <c r="AA132" s="193">
        <f t="shared" si="2"/>
        <v>0</v>
      </c>
      <c r="AB132" s="197">
        <v>1.0416666666666665</v>
      </c>
      <c r="AC132" s="194">
        <f>COUNTIFS(운전자별!$C:$C,숨김!AC$3,운전자별!$A:$A,숨김!$W132,운전자별!$F:$F,숨김!$X132)</f>
        <v>0</v>
      </c>
      <c r="AD132" s="194">
        <f>COUNTIFS(운전자별!$C:$C,숨김!AD$3,운전자별!$A:$A,숨김!$W132,운전자별!$F:$F,숨김!$X132)</f>
        <v>0</v>
      </c>
      <c r="AE132" s="194">
        <f>COUNTIFS(운전자별!$C:$C,숨김!AE$3,운전자별!$A:$A,숨김!$W132,운전자별!$F:$F,숨김!$X132)</f>
        <v>0</v>
      </c>
      <c r="AF132" s="194">
        <f>COUNTIFS(운전자별!$C:$C,숨김!AF$3,운전자별!$A:$A,숨김!$W132,운전자별!$F:$F,숨김!$X132)</f>
        <v>0</v>
      </c>
      <c r="AG132" s="194">
        <f>COUNTIFS(운전자별!$C:$C,숨김!AG$3,운전자별!$A:$A,숨김!$W132,운전자별!$F:$F,숨김!$X132)</f>
        <v>0</v>
      </c>
      <c r="AH132" s="194">
        <f>COUNTIFS(운전자별!$C:$C,숨김!AH$3,운전자별!$A:$A,숨김!$W132,운전자별!$F:$F,숨김!$X132)</f>
        <v>0</v>
      </c>
      <c r="AI132" s="194">
        <f>COUNTIFS(운전자별!$C:$C,숨김!AI$3,운전자별!$A:$A,숨김!$W132,운전자별!$F:$F,숨김!$X132)</f>
        <v>0</v>
      </c>
      <c r="AJ132" s="198">
        <v>0.88990971244761463</v>
      </c>
      <c r="AK132" s="193" t="s">
        <v>72</v>
      </c>
      <c r="AL132" s="193">
        <v>12</v>
      </c>
      <c r="AM132" s="193" t="s">
        <v>606</v>
      </c>
      <c r="AN132" s="199" t="s">
        <v>607</v>
      </c>
      <c r="AO132" s="200">
        <v>129</v>
      </c>
      <c r="AP132" s="200" cm="1">
        <f t="array" ref="AP132">SUM(($W$4:$W$900=W132)*($AO$4:$AO$900&lt;AO132))+1</f>
        <v>1</v>
      </c>
      <c r="AQ132" s="200" t="str">
        <f t="shared" si="3"/>
        <v>인천교통공사1</v>
      </c>
      <c r="AS132" s="188" t="s">
        <v>145</v>
      </c>
      <c r="AT132" s="189" t="s">
        <v>100</v>
      </c>
      <c r="AU132" s="188">
        <v>1</v>
      </c>
      <c r="AV132" s="201">
        <v>4.1766808348811919E-2</v>
      </c>
      <c r="AW132" s="201">
        <v>0.42461929765650197</v>
      </c>
      <c r="AX132" s="201">
        <v>0.20088566674542882</v>
      </c>
      <c r="AY132" s="202">
        <v>15.209259259259261</v>
      </c>
      <c r="AZ132" s="202">
        <v>2.6181550899179609</v>
      </c>
      <c r="BA132" s="202">
        <v>48.267172410737871</v>
      </c>
      <c r="BB132" s="202">
        <v>1.8374338094753773</v>
      </c>
    </row>
    <row r="133" spans="23:54" ht="16.5">
      <c r="W133" s="194" t="s">
        <v>169</v>
      </c>
      <c r="X133" s="194" t="s">
        <v>294</v>
      </c>
      <c r="Y133" s="195" t="s">
        <v>294</v>
      </c>
      <c r="Z133" s="196">
        <v>9</v>
      </c>
      <c r="AA133" s="193">
        <f t="shared" ref="AA133:AA174" si="4">SUM(AC133:AH133)</f>
        <v>0</v>
      </c>
      <c r="AB133" s="197">
        <v>1.0185185185185186</v>
      </c>
      <c r="AC133" s="194">
        <f>COUNTIFS(운전자별!$C:$C,숨김!AC$3,운전자별!$A:$A,숨김!$W133,운전자별!$F:$F,숨김!$X133)</f>
        <v>0</v>
      </c>
      <c r="AD133" s="194">
        <f>COUNTIFS(운전자별!$C:$C,숨김!AD$3,운전자별!$A:$A,숨김!$W133,운전자별!$F:$F,숨김!$X133)</f>
        <v>0</v>
      </c>
      <c r="AE133" s="194">
        <f>COUNTIFS(운전자별!$C:$C,숨김!AE$3,운전자별!$A:$A,숨김!$W133,운전자별!$F:$F,숨김!$X133)</f>
        <v>0</v>
      </c>
      <c r="AF133" s="194">
        <f>COUNTIFS(운전자별!$C:$C,숨김!AF$3,운전자별!$A:$A,숨김!$W133,운전자별!$F:$F,숨김!$X133)</f>
        <v>0</v>
      </c>
      <c r="AG133" s="194">
        <f>COUNTIFS(운전자별!$C:$C,숨김!AG$3,운전자별!$A:$A,숨김!$W133,운전자별!$F:$F,숨김!$X133)</f>
        <v>0</v>
      </c>
      <c r="AH133" s="194">
        <f>COUNTIFS(운전자별!$C:$C,숨김!AH$3,운전자별!$A:$A,숨김!$W133,운전자별!$F:$F,숨김!$X133)</f>
        <v>0</v>
      </c>
      <c r="AI133" s="194">
        <f>COUNTIFS(운전자별!$C:$C,숨김!AI$3,운전자별!$A:$A,숨김!$W133,운전자별!$F:$F,숨김!$X133)</f>
        <v>0</v>
      </c>
      <c r="AJ133" s="198">
        <v>0.88180489567902509</v>
      </c>
      <c r="AK133" s="193" t="s">
        <v>72</v>
      </c>
      <c r="AL133" s="193">
        <v>15</v>
      </c>
      <c r="AM133" s="193" t="s">
        <v>608</v>
      </c>
      <c r="AN133" s="199" t="s">
        <v>609</v>
      </c>
      <c r="AO133" s="200">
        <v>130</v>
      </c>
      <c r="AP133" s="200" cm="1">
        <f t="array" ref="AP133">SUM(($W$4:$W$900=W133)*($AO$4:$AO$900&lt;AO133))+1</f>
        <v>2</v>
      </c>
      <c r="AQ133" s="200" t="str">
        <f t="shared" ref="AQ133:AQ196" si="5">W133&amp;AP133</f>
        <v>인천교통공사2</v>
      </c>
      <c r="AS133" s="188" t="s">
        <v>158</v>
      </c>
      <c r="AT133" s="189" t="s">
        <v>269</v>
      </c>
      <c r="AU133" s="188">
        <v>1</v>
      </c>
      <c r="AV133" s="201">
        <v>5.0592245553319273E-2</v>
      </c>
      <c r="AW133" s="201">
        <v>0.46409047049415675</v>
      </c>
      <c r="AX133" s="201">
        <v>0.16619706830221573</v>
      </c>
      <c r="AY133" s="202">
        <v>16.152266666666666</v>
      </c>
      <c r="AZ133" s="202">
        <v>2.2688931866242501</v>
      </c>
      <c r="BA133" s="202">
        <v>16.95888452063426</v>
      </c>
      <c r="BB133" s="202">
        <v>1.7625644521764845</v>
      </c>
    </row>
    <row r="134" spans="23:54" ht="16.5">
      <c r="W134" s="194" t="s">
        <v>169</v>
      </c>
      <c r="X134" s="194" t="s">
        <v>295</v>
      </c>
      <c r="Y134" s="195" t="s">
        <v>295</v>
      </c>
      <c r="Z134" s="196">
        <v>9</v>
      </c>
      <c r="AA134" s="193">
        <f t="shared" si="4"/>
        <v>0</v>
      </c>
      <c r="AB134" s="197">
        <v>1.0185185185185186</v>
      </c>
      <c r="AC134" s="194">
        <f>COUNTIFS(운전자별!$C:$C,숨김!AC$3,운전자별!$A:$A,숨김!$W134,운전자별!$F:$F,숨김!$X134)</f>
        <v>0</v>
      </c>
      <c r="AD134" s="194">
        <f>COUNTIFS(운전자별!$C:$C,숨김!AD$3,운전자별!$A:$A,숨김!$W134,운전자별!$F:$F,숨김!$X134)</f>
        <v>0</v>
      </c>
      <c r="AE134" s="194">
        <f>COUNTIFS(운전자별!$C:$C,숨김!AE$3,운전자별!$A:$A,숨김!$W134,운전자별!$F:$F,숨김!$X134)</f>
        <v>0</v>
      </c>
      <c r="AF134" s="194">
        <f>COUNTIFS(운전자별!$C:$C,숨김!AF$3,운전자별!$A:$A,숨김!$W134,운전자별!$F:$F,숨김!$X134)</f>
        <v>0</v>
      </c>
      <c r="AG134" s="194">
        <f>COUNTIFS(운전자별!$C:$C,숨김!AG$3,운전자별!$A:$A,숨김!$W134,운전자별!$F:$F,숨김!$X134)</f>
        <v>0</v>
      </c>
      <c r="AH134" s="194">
        <f>COUNTIFS(운전자별!$C:$C,숨김!AH$3,운전자별!$A:$A,숨김!$W134,운전자별!$F:$F,숨김!$X134)</f>
        <v>0</v>
      </c>
      <c r="AI134" s="194">
        <f>COUNTIFS(운전자별!$C:$C,숨김!AI$3,운전자별!$A:$A,숨김!$W134,운전자별!$F:$F,숨김!$X134)</f>
        <v>0</v>
      </c>
      <c r="AJ134" s="198">
        <v>0.87409896828311662</v>
      </c>
      <c r="AK134" s="193" t="s">
        <v>72</v>
      </c>
      <c r="AL134" s="193">
        <v>20</v>
      </c>
      <c r="AM134" s="193" t="s">
        <v>610</v>
      </c>
      <c r="AN134" s="199" t="s">
        <v>611</v>
      </c>
      <c r="AO134" s="200">
        <v>131</v>
      </c>
      <c r="AP134" s="200" cm="1">
        <f t="array" ref="AP134">SUM(($W$4:$W$900=W134)*($AO$4:$AO$900&lt;AO134))+1</f>
        <v>3</v>
      </c>
      <c r="AQ134" s="200" t="str">
        <f t="shared" si="5"/>
        <v>인천교통공사3</v>
      </c>
      <c r="AS134" s="188" t="s">
        <v>158</v>
      </c>
      <c r="AT134" s="189" t="s">
        <v>270</v>
      </c>
      <c r="AU134" s="188">
        <v>1</v>
      </c>
      <c r="AV134" s="201">
        <v>5.0178395100197018E-2</v>
      </c>
      <c r="AW134" s="201">
        <v>0.4751485339976651</v>
      </c>
      <c r="AX134" s="201">
        <v>0.14659432428553248</v>
      </c>
      <c r="AY134" s="202">
        <v>15.370142857142858</v>
      </c>
      <c r="AZ134" s="202">
        <v>0.73172081661293942</v>
      </c>
      <c r="BA134" s="202">
        <v>13.058402265707841</v>
      </c>
      <c r="BB134" s="202">
        <v>1.6491022179647989</v>
      </c>
    </row>
    <row r="135" spans="23:54" ht="16.5">
      <c r="W135" s="194" t="s">
        <v>169</v>
      </c>
      <c r="X135" s="194" t="s">
        <v>296</v>
      </c>
      <c r="Y135" s="195" t="s">
        <v>296</v>
      </c>
      <c r="Z135" s="196">
        <v>5</v>
      </c>
      <c r="AA135" s="193">
        <f t="shared" si="4"/>
        <v>0</v>
      </c>
      <c r="AB135" s="197">
        <v>1</v>
      </c>
      <c r="AC135" s="194">
        <f>COUNTIFS(운전자별!$C:$C,숨김!AC$3,운전자별!$A:$A,숨김!$W135,운전자별!$F:$F,숨김!$X135)</f>
        <v>0</v>
      </c>
      <c r="AD135" s="194">
        <f>COUNTIFS(운전자별!$C:$C,숨김!AD$3,운전자별!$A:$A,숨김!$W135,운전자별!$F:$F,숨김!$X135)</f>
        <v>0</v>
      </c>
      <c r="AE135" s="194">
        <f>COUNTIFS(운전자별!$C:$C,숨김!AE$3,운전자별!$A:$A,숨김!$W135,운전자별!$F:$F,숨김!$X135)</f>
        <v>0</v>
      </c>
      <c r="AF135" s="194">
        <f>COUNTIFS(운전자별!$C:$C,숨김!AF$3,운전자별!$A:$A,숨김!$W135,운전자별!$F:$F,숨김!$X135)</f>
        <v>0</v>
      </c>
      <c r="AG135" s="194">
        <f>COUNTIFS(운전자별!$C:$C,숨김!AG$3,운전자별!$A:$A,숨김!$W135,운전자별!$F:$F,숨김!$X135)</f>
        <v>0</v>
      </c>
      <c r="AH135" s="194">
        <f>COUNTIFS(운전자별!$C:$C,숨김!AH$3,운전자별!$A:$A,숨김!$W135,운전자별!$F:$F,숨김!$X135)</f>
        <v>0</v>
      </c>
      <c r="AI135" s="194">
        <f>COUNTIFS(운전자별!$C:$C,숨김!AI$3,운전자별!$A:$A,숨김!$W135,운전자별!$F:$F,숨김!$X135)</f>
        <v>0</v>
      </c>
      <c r="AJ135" s="198">
        <v>0.88332370761697832</v>
      </c>
      <c r="AK135" s="193" t="s">
        <v>72</v>
      </c>
      <c r="AL135" s="193">
        <v>14</v>
      </c>
      <c r="AM135" s="193" t="s">
        <v>612</v>
      </c>
      <c r="AN135" s="199" t="s">
        <v>613</v>
      </c>
      <c r="AO135" s="200">
        <v>132</v>
      </c>
      <c r="AP135" s="200" cm="1">
        <f t="array" ref="AP135">SUM(($W$4:$W$900=W135)*($AO$4:$AO$900&lt;AO135))+1</f>
        <v>4</v>
      </c>
      <c r="AQ135" s="200" t="str">
        <f t="shared" si="5"/>
        <v>인천교통공사4</v>
      </c>
      <c r="AS135" s="188" t="s">
        <v>158</v>
      </c>
      <c r="AT135" s="189" t="s">
        <v>271</v>
      </c>
      <c r="AU135" s="188">
        <v>1</v>
      </c>
      <c r="AV135" s="201">
        <v>7.8515160556204916E-2</v>
      </c>
      <c r="AW135" s="201">
        <v>0.39950360469328133</v>
      </c>
      <c r="AX135" s="201">
        <v>0.14910403851297138</v>
      </c>
      <c r="AY135" s="202">
        <v>14.4925</v>
      </c>
      <c r="AZ135" s="202">
        <v>0.33431398769724524</v>
      </c>
      <c r="BA135" s="202">
        <v>24.449496300258534</v>
      </c>
      <c r="BB135" s="202">
        <v>2.299525672860339</v>
      </c>
    </row>
    <row r="136" spans="23:54" ht="16.5">
      <c r="W136" s="194" t="s">
        <v>169</v>
      </c>
      <c r="X136" s="194" t="s">
        <v>297</v>
      </c>
      <c r="Y136" s="195" t="s">
        <v>297</v>
      </c>
      <c r="Z136" s="196">
        <v>3</v>
      </c>
      <c r="AA136" s="193">
        <f t="shared" si="4"/>
        <v>0</v>
      </c>
      <c r="AB136" s="197">
        <v>1.1111111111111112</v>
      </c>
      <c r="AC136" s="194">
        <f>COUNTIFS(운전자별!$C:$C,숨김!AC$3,운전자별!$A:$A,숨김!$W136,운전자별!$F:$F,숨김!$X136)</f>
        <v>0</v>
      </c>
      <c r="AD136" s="194">
        <f>COUNTIFS(운전자별!$C:$C,숨김!AD$3,운전자별!$A:$A,숨김!$W136,운전자별!$F:$F,숨김!$X136)</f>
        <v>0</v>
      </c>
      <c r="AE136" s="194">
        <f>COUNTIFS(운전자별!$C:$C,숨김!AE$3,운전자별!$A:$A,숨김!$W136,운전자별!$F:$F,숨김!$X136)</f>
        <v>0</v>
      </c>
      <c r="AF136" s="194">
        <f>COUNTIFS(운전자별!$C:$C,숨김!AF$3,운전자별!$A:$A,숨김!$W136,운전자별!$F:$F,숨김!$X136)</f>
        <v>0</v>
      </c>
      <c r="AG136" s="194">
        <f>COUNTIFS(운전자별!$C:$C,숨김!AG$3,운전자별!$A:$A,숨김!$W136,운전자별!$F:$F,숨김!$X136)</f>
        <v>0</v>
      </c>
      <c r="AH136" s="194">
        <f>COUNTIFS(운전자별!$C:$C,숨김!AH$3,운전자별!$A:$A,숨김!$W136,운전자별!$F:$F,숨김!$X136)</f>
        <v>0</v>
      </c>
      <c r="AI136" s="194">
        <f>COUNTIFS(운전자별!$C:$C,숨김!AI$3,운전자별!$A:$A,숨김!$W136,운전자별!$F:$F,숨김!$X136)</f>
        <v>0</v>
      </c>
      <c r="AJ136" s="198">
        <v>0.90183872826076039</v>
      </c>
      <c r="AK136" s="193" t="s">
        <v>71</v>
      </c>
      <c r="AL136" s="193">
        <v>57</v>
      </c>
      <c r="AM136" s="193" t="s">
        <v>614</v>
      </c>
      <c r="AN136" s="199" t="s">
        <v>615</v>
      </c>
      <c r="AO136" s="200">
        <v>133</v>
      </c>
      <c r="AP136" s="200" cm="1">
        <f t="array" ref="AP136">SUM(($W$4:$W$900=W136)*($AO$4:$AO$900&lt;AO136))+1</f>
        <v>5</v>
      </c>
      <c r="AQ136" s="200" t="str">
        <f t="shared" si="5"/>
        <v>인천교통공사5</v>
      </c>
      <c r="AS136" s="188" t="s">
        <v>158</v>
      </c>
      <c r="AT136" s="189" t="s">
        <v>99</v>
      </c>
      <c r="AU136" s="188">
        <v>1</v>
      </c>
      <c r="AV136" s="201">
        <v>0.12442665182243</v>
      </c>
      <c r="AW136" s="201">
        <v>0.61317780130608679</v>
      </c>
      <c r="AX136" s="201">
        <v>0.1712104773117262</v>
      </c>
      <c r="AY136" s="202">
        <v>20.370999999999999</v>
      </c>
      <c r="AZ136" s="202">
        <v>0.19237132282216426</v>
      </c>
      <c r="BA136" s="202">
        <v>37.833026821692307</v>
      </c>
      <c r="BB136" s="202">
        <v>1.6767310988157931</v>
      </c>
    </row>
    <row r="137" spans="23:54" ht="16.5">
      <c r="W137" s="194" t="s">
        <v>141</v>
      </c>
      <c r="X137" s="194" t="s">
        <v>298</v>
      </c>
      <c r="Y137" s="195" t="s">
        <v>298</v>
      </c>
      <c r="Z137" s="196">
        <v>13</v>
      </c>
      <c r="AA137" s="193">
        <f t="shared" si="4"/>
        <v>0</v>
      </c>
      <c r="AB137" s="197">
        <v>0.96153846153846156</v>
      </c>
      <c r="AC137" s="194">
        <f>COUNTIFS(운전자별!$C:$C,숨김!AC$3,운전자별!$A:$A,숨김!$W137,운전자별!$F:$F,숨김!$X137)</f>
        <v>0</v>
      </c>
      <c r="AD137" s="194">
        <f>COUNTIFS(운전자별!$C:$C,숨김!AD$3,운전자별!$A:$A,숨김!$W137,운전자별!$F:$F,숨김!$X137)</f>
        <v>0</v>
      </c>
      <c r="AE137" s="194">
        <f>COUNTIFS(운전자별!$C:$C,숨김!AE$3,운전자별!$A:$A,숨김!$W137,운전자별!$F:$F,숨김!$X137)</f>
        <v>0</v>
      </c>
      <c r="AF137" s="194">
        <f>COUNTIFS(운전자별!$C:$C,숨김!AF$3,운전자별!$A:$A,숨김!$W137,운전자별!$F:$F,숨김!$X137)</f>
        <v>0</v>
      </c>
      <c r="AG137" s="194">
        <f>COUNTIFS(운전자별!$C:$C,숨김!AG$3,운전자별!$A:$A,숨김!$W137,운전자별!$F:$F,숨김!$X137)</f>
        <v>0</v>
      </c>
      <c r="AH137" s="194">
        <f>COUNTIFS(운전자별!$C:$C,숨김!AH$3,운전자별!$A:$A,숨김!$W137,운전자별!$F:$F,숨김!$X137)</f>
        <v>0</v>
      </c>
      <c r="AI137" s="194">
        <f>COUNTIFS(운전자별!$C:$C,숨김!AI$3,운전자별!$A:$A,숨김!$W137,운전자별!$F:$F,숨김!$X137)</f>
        <v>0</v>
      </c>
      <c r="AJ137" s="198">
        <v>1.0003515931121136</v>
      </c>
      <c r="AK137" s="193" t="s">
        <v>74</v>
      </c>
      <c r="AL137" s="193">
        <v>20</v>
      </c>
      <c r="AM137" s="193" t="s">
        <v>616</v>
      </c>
      <c r="AN137" s="199" t="s">
        <v>617</v>
      </c>
      <c r="AO137" s="200">
        <v>134</v>
      </c>
      <c r="AP137" s="200" cm="1">
        <f t="array" ref="AP137">SUM(($W$4:$W$900=W137)*($AO$4:$AO$900&lt;AO137))+1</f>
        <v>1</v>
      </c>
      <c r="AQ137" s="200" t="str">
        <f t="shared" si="5"/>
        <v>인천스마트1</v>
      </c>
      <c r="AS137" s="188" t="s">
        <v>158</v>
      </c>
      <c r="AT137" s="189" t="s">
        <v>100</v>
      </c>
      <c r="AU137" s="188">
        <v>1</v>
      </c>
      <c r="AV137" s="201">
        <v>5.5107810323247616E-2</v>
      </c>
      <c r="AW137" s="201">
        <v>0.46960841926835983</v>
      </c>
      <c r="AX137" s="201">
        <v>0.159924813681768</v>
      </c>
      <c r="AY137" s="202">
        <v>15.969239999999999</v>
      </c>
      <c r="AZ137" s="202">
        <v>1.670121669347967</v>
      </c>
      <c r="BA137" s="202">
        <v>17.021131944484438</v>
      </c>
      <c r="BB137" s="202">
        <v>1.7587484933951758</v>
      </c>
    </row>
    <row r="138" spans="23:54" ht="16.5">
      <c r="W138" s="194" t="s">
        <v>141</v>
      </c>
      <c r="X138" s="194" t="s">
        <v>299</v>
      </c>
      <c r="Y138" s="195" t="s">
        <v>299</v>
      </c>
      <c r="Z138" s="196">
        <v>12</v>
      </c>
      <c r="AA138" s="193">
        <f t="shared" si="4"/>
        <v>0</v>
      </c>
      <c r="AB138" s="197">
        <v>1.0416666666666667</v>
      </c>
      <c r="AC138" s="194">
        <f>COUNTIFS(운전자별!$C:$C,숨김!AC$3,운전자별!$A:$A,숨김!$W138,운전자별!$F:$F,숨김!$X138)</f>
        <v>0</v>
      </c>
      <c r="AD138" s="194">
        <f>COUNTIFS(운전자별!$C:$C,숨김!AD$3,운전자별!$A:$A,숨김!$W138,운전자별!$F:$F,숨김!$X138)</f>
        <v>0</v>
      </c>
      <c r="AE138" s="194">
        <f>COUNTIFS(운전자별!$C:$C,숨김!AE$3,운전자별!$A:$A,숨김!$W138,운전자별!$F:$F,숨김!$X138)</f>
        <v>0</v>
      </c>
      <c r="AF138" s="194">
        <f>COUNTIFS(운전자별!$C:$C,숨김!AF$3,운전자별!$A:$A,숨김!$W138,운전자별!$F:$F,숨김!$X138)</f>
        <v>0</v>
      </c>
      <c r="AG138" s="194">
        <f>COUNTIFS(운전자별!$C:$C,숨김!AG$3,운전자별!$A:$A,숨김!$W138,운전자별!$F:$F,숨김!$X138)</f>
        <v>0</v>
      </c>
      <c r="AH138" s="194">
        <f>COUNTIFS(운전자별!$C:$C,숨김!AH$3,운전자별!$A:$A,숨김!$W138,운전자별!$F:$F,숨김!$X138)</f>
        <v>0</v>
      </c>
      <c r="AI138" s="194">
        <f>COUNTIFS(운전자별!$C:$C,숨김!AI$3,운전자별!$A:$A,숨김!$W138,운전자별!$F:$F,숨김!$X138)</f>
        <v>0</v>
      </c>
      <c r="AJ138" s="198">
        <v>1.0276157436986915</v>
      </c>
      <c r="AK138" s="193" t="s">
        <v>74</v>
      </c>
      <c r="AL138" s="193">
        <v>6</v>
      </c>
      <c r="AM138" s="193" t="s">
        <v>618</v>
      </c>
      <c r="AN138" s="199" t="s">
        <v>619</v>
      </c>
      <c r="AO138" s="200">
        <v>135</v>
      </c>
      <c r="AP138" s="200" cm="1">
        <f t="array" ref="AP138">SUM(($W$4:$W$900=W138)*($AO$4:$AO$900&lt;AO138))+1</f>
        <v>2</v>
      </c>
      <c r="AQ138" s="200" t="str">
        <f t="shared" si="5"/>
        <v>인천스마트2</v>
      </c>
      <c r="AS138" s="188" t="s">
        <v>151</v>
      </c>
      <c r="AT138" s="189" t="s">
        <v>272</v>
      </c>
      <c r="AU138" s="188">
        <v>1</v>
      </c>
      <c r="AV138" s="201">
        <v>5.3398743988600644E-2</v>
      </c>
      <c r="AW138" s="201">
        <v>0.37974206531252608</v>
      </c>
      <c r="AX138" s="201">
        <v>0.1977670806607579</v>
      </c>
      <c r="AY138" s="202">
        <v>13.944571428571434</v>
      </c>
      <c r="AZ138" s="202">
        <v>2.4732414577936077</v>
      </c>
      <c r="BA138" s="202">
        <v>50.358200337749658</v>
      </c>
      <c r="BB138" s="202">
        <v>1.7532257425871574</v>
      </c>
    </row>
    <row r="139" spans="23:54" ht="16.5">
      <c r="W139" s="194" t="s">
        <v>141</v>
      </c>
      <c r="X139" s="194" t="s">
        <v>300</v>
      </c>
      <c r="Y139" s="195" t="s">
        <v>300</v>
      </c>
      <c r="Z139" s="196">
        <v>13</v>
      </c>
      <c r="AA139" s="193">
        <f t="shared" si="4"/>
        <v>0</v>
      </c>
      <c r="AB139" s="197">
        <v>0.99358974358974361</v>
      </c>
      <c r="AC139" s="194">
        <f>COUNTIFS(운전자별!$C:$C,숨김!AC$3,운전자별!$A:$A,숨김!$W139,운전자별!$F:$F,숨김!$X139)</f>
        <v>0</v>
      </c>
      <c r="AD139" s="194">
        <f>COUNTIFS(운전자별!$C:$C,숨김!AD$3,운전자별!$A:$A,숨김!$W139,운전자별!$F:$F,숨김!$X139)</f>
        <v>0</v>
      </c>
      <c r="AE139" s="194">
        <f>COUNTIFS(운전자별!$C:$C,숨김!AE$3,운전자별!$A:$A,숨김!$W139,운전자별!$F:$F,숨김!$X139)</f>
        <v>0</v>
      </c>
      <c r="AF139" s="194">
        <f>COUNTIFS(운전자별!$C:$C,숨김!AF$3,운전자별!$A:$A,숨김!$W139,운전자별!$F:$F,숨김!$X139)</f>
        <v>0</v>
      </c>
      <c r="AG139" s="194">
        <f>COUNTIFS(운전자별!$C:$C,숨김!AG$3,운전자별!$A:$A,숨김!$W139,운전자별!$F:$F,숨김!$X139)</f>
        <v>0</v>
      </c>
      <c r="AH139" s="194">
        <f>COUNTIFS(운전자별!$C:$C,숨김!AH$3,운전자별!$A:$A,숨김!$W139,운전자별!$F:$F,숨김!$X139)</f>
        <v>0</v>
      </c>
      <c r="AI139" s="194">
        <f>COUNTIFS(운전자별!$C:$C,숨김!AI$3,운전자별!$A:$A,숨김!$W139,운전자별!$F:$F,숨김!$X139)</f>
        <v>0</v>
      </c>
      <c r="AJ139" s="198">
        <v>0.98922739410827154</v>
      </c>
      <c r="AK139" s="193" t="s">
        <v>69</v>
      </c>
      <c r="AL139" s="193">
        <v>7</v>
      </c>
      <c r="AM139" s="193" t="s">
        <v>620</v>
      </c>
      <c r="AN139" s="199" t="s">
        <v>621</v>
      </c>
      <c r="AO139" s="200">
        <v>136</v>
      </c>
      <c r="AP139" s="200" cm="1">
        <f t="array" ref="AP139">SUM(($W$4:$W$900=W139)*($AO$4:$AO$900&lt;AO139))+1</f>
        <v>3</v>
      </c>
      <c r="AQ139" s="200" t="str">
        <f t="shared" si="5"/>
        <v>인천스마트3</v>
      </c>
      <c r="AS139" s="188" t="s">
        <v>151</v>
      </c>
      <c r="AT139" s="189" t="s">
        <v>273</v>
      </c>
      <c r="AU139" s="188">
        <v>1</v>
      </c>
      <c r="AV139" s="201">
        <v>3.1746312955770052E-2</v>
      </c>
      <c r="AW139" s="201">
        <v>0.4799538912005073</v>
      </c>
      <c r="AX139" s="201">
        <v>0.23356254260326248</v>
      </c>
      <c r="AY139" s="202">
        <v>12.744166666666667</v>
      </c>
      <c r="AZ139" s="202">
        <v>6.6137297893908311</v>
      </c>
      <c r="BA139" s="202">
        <v>27.136300967426976</v>
      </c>
      <c r="BB139" s="202">
        <v>1.743769988537901</v>
      </c>
    </row>
    <row r="140" spans="23:54" ht="16.5">
      <c r="W140" s="194" t="s">
        <v>141</v>
      </c>
      <c r="X140" s="194" t="s">
        <v>301</v>
      </c>
      <c r="Y140" s="195" t="s">
        <v>301</v>
      </c>
      <c r="Z140" s="196">
        <v>13</v>
      </c>
      <c r="AA140" s="193">
        <f t="shared" si="4"/>
        <v>0</v>
      </c>
      <c r="AB140" s="197">
        <v>1.0576923076923077</v>
      </c>
      <c r="AC140" s="194">
        <f>COUNTIFS(운전자별!$C:$C,숨김!AC$3,운전자별!$A:$A,숨김!$W140,운전자별!$F:$F,숨김!$X140)</f>
        <v>0</v>
      </c>
      <c r="AD140" s="194">
        <f>COUNTIFS(운전자별!$C:$C,숨김!AD$3,운전자별!$A:$A,숨김!$W140,운전자별!$F:$F,숨김!$X140)</f>
        <v>0</v>
      </c>
      <c r="AE140" s="194">
        <f>COUNTIFS(운전자별!$C:$C,숨김!AE$3,운전자별!$A:$A,숨김!$W140,운전자별!$F:$F,숨김!$X140)</f>
        <v>0</v>
      </c>
      <c r="AF140" s="194">
        <f>COUNTIFS(운전자별!$C:$C,숨김!AF$3,운전자별!$A:$A,숨김!$W140,운전자별!$F:$F,숨김!$X140)</f>
        <v>0</v>
      </c>
      <c r="AG140" s="194">
        <f>COUNTIFS(운전자별!$C:$C,숨김!AG$3,운전자별!$A:$A,숨김!$W140,운전자별!$F:$F,숨김!$X140)</f>
        <v>0</v>
      </c>
      <c r="AH140" s="194">
        <f>COUNTIFS(운전자별!$C:$C,숨김!AH$3,운전자별!$A:$A,숨김!$W140,운전자별!$F:$F,숨김!$X140)</f>
        <v>0</v>
      </c>
      <c r="AI140" s="194">
        <f>COUNTIFS(운전자별!$C:$C,숨김!AI$3,운전자별!$A:$A,숨김!$W140,운전자별!$F:$F,숨김!$X140)</f>
        <v>0</v>
      </c>
      <c r="AJ140" s="198">
        <v>0.98299277121725803</v>
      </c>
      <c r="AK140" s="193" t="s">
        <v>69</v>
      </c>
      <c r="AL140" s="193">
        <v>13</v>
      </c>
      <c r="AM140" s="193" t="s">
        <v>622</v>
      </c>
      <c r="AN140" s="199" t="s">
        <v>623</v>
      </c>
      <c r="AO140" s="200">
        <v>137</v>
      </c>
      <c r="AP140" s="200" cm="1">
        <f t="array" ref="AP140">SUM(($W$4:$W$900=W140)*($AO$4:$AO$900&lt;AO140))+1</f>
        <v>4</v>
      </c>
      <c r="AQ140" s="200" t="str">
        <f t="shared" si="5"/>
        <v>인천스마트4</v>
      </c>
      <c r="AS140" s="188" t="s">
        <v>151</v>
      </c>
      <c r="AT140" s="189" t="s">
        <v>274</v>
      </c>
      <c r="AU140" s="188">
        <v>1</v>
      </c>
      <c r="AV140" s="201">
        <v>4.1163958918510837E-2</v>
      </c>
      <c r="AW140" s="201">
        <v>0.45387585747384868</v>
      </c>
      <c r="AX140" s="201">
        <v>0.15582916592149049</v>
      </c>
      <c r="AY140" s="202">
        <v>12.607749999999999</v>
      </c>
      <c r="AZ140" s="202">
        <v>2.4306495542991504</v>
      </c>
      <c r="BA140" s="202">
        <v>22.094381453207323</v>
      </c>
      <c r="BB140" s="202">
        <v>1.7407182612621928</v>
      </c>
    </row>
    <row r="141" spans="23:54" ht="16.5">
      <c r="W141" s="194" t="s">
        <v>141</v>
      </c>
      <c r="X141" s="194" t="s">
        <v>302</v>
      </c>
      <c r="Y141" s="195" t="s">
        <v>302</v>
      </c>
      <c r="Z141" s="196">
        <v>12</v>
      </c>
      <c r="AA141" s="193">
        <f t="shared" si="4"/>
        <v>0</v>
      </c>
      <c r="AB141" s="197">
        <v>1.0416666666666667</v>
      </c>
      <c r="AC141" s="194">
        <f>COUNTIFS(운전자별!$C:$C,숨김!AC$3,운전자별!$A:$A,숨김!$W141,운전자별!$F:$F,숨김!$X141)</f>
        <v>0</v>
      </c>
      <c r="AD141" s="194">
        <f>COUNTIFS(운전자별!$C:$C,숨김!AD$3,운전자별!$A:$A,숨김!$W141,운전자별!$F:$F,숨김!$X141)</f>
        <v>0</v>
      </c>
      <c r="AE141" s="194">
        <f>COUNTIFS(운전자별!$C:$C,숨김!AE$3,운전자별!$A:$A,숨김!$W141,운전자별!$F:$F,숨김!$X141)</f>
        <v>0</v>
      </c>
      <c r="AF141" s="194">
        <f>COUNTIFS(운전자별!$C:$C,숨김!AF$3,운전자별!$A:$A,숨김!$W141,운전자별!$F:$F,숨김!$X141)</f>
        <v>0</v>
      </c>
      <c r="AG141" s="194">
        <f>COUNTIFS(운전자별!$C:$C,숨김!AG$3,운전자별!$A:$A,숨김!$W141,운전자별!$F:$F,숨김!$X141)</f>
        <v>0</v>
      </c>
      <c r="AH141" s="194">
        <f>COUNTIFS(운전자별!$C:$C,숨김!AH$3,운전자별!$A:$A,숨김!$W141,운전자별!$F:$F,숨김!$X141)</f>
        <v>0</v>
      </c>
      <c r="AI141" s="194">
        <f>COUNTIFS(운전자별!$C:$C,숨김!AI$3,운전자별!$A:$A,숨김!$W141,운전자별!$F:$F,숨김!$X141)</f>
        <v>0</v>
      </c>
      <c r="AJ141" s="198">
        <v>0.98229038508944622</v>
      </c>
      <c r="AK141" s="193" t="s">
        <v>69</v>
      </c>
      <c r="AL141" s="193">
        <v>15</v>
      </c>
      <c r="AM141" s="193" t="s">
        <v>624</v>
      </c>
      <c r="AN141" s="199" t="s">
        <v>625</v>
      </c>
      <c r="AO141" s="200">
        <v>138</v>
      </c>
      <c r="AP141" s="200" cm="1">
        <f t="array" ref="AP141">SUM(($W$4:$W$900=W141)*($AO$4:$AO$900&lt;AO141))+1</f>
        <v>5</v>
      </c>
      <c r="AQ141" s="200" t="str">
        <f t="shared" si="5"/>
        <v>인천스마트5</v>
      </c>
      <c r="AS141" s="188" t="s">
        <v>151</v>
      </c>
      <c r="AT141" s="189" t="s">
        <v>275</v>
      </c>
      <c r="AU141" s="188">
        <v>1</v>
      </c>
      <c r="AV141" s="201">
        <v>3.8429368113613166E-2</v>
      </c>
      <c r="AW141" s="201">
        <v>0.44419916088186123</v>
      </c>
      <c r="AX141" s="201">
        <v>0.19555741541721872</v>
      </c>
      <c r="AY141" s="202">
        <v>7.6119999999999992</v>
      </c>
      <c r="AZ141" s="202">
        <v>0.33592684856945548</v>
      </c>
      <c r="BA141" s="202">
        <v>6.9044964768472008</v>
      </c>
      <c r="BB141" s="202">
        <v>2.2234597379538505</v>
      </c>
    </row>
    <row r="142" spans="23:54" ht="16.5">
      <c r="W142" s="194" t="s">
        <v>141</v>
      </c>
      <c r="X142" s="194" t="s">
        <v>337</v>
      </c>
      <c r="Y142" s="195" t="s">
        <v>337</v>
      </c>
      <c r="Z142" s="196">
        <v>6</v>
      </c>
      <c r="AA142" s="193">
        <f t="shared" si="4"/>
        <v>0</v>
      </c>
      <c r="AB142" s="197">
        <v>0.76388888888888895</v>
      </c>
      <c r="AC142" s="194">
        <f>COUNTIFS(운전자별!$C:$C,숨김!AC$3,운전자별!$A:$A,숨김!$W142,운전자별!$F:$F,숨김!$X142)</f>
        <v>0</v>
      </c>
      <c r="AD142" s="194">
        <f>COUNTIFS(운전자별!$C:$C,숨김!AD$3,운전자별!$A:$A,숨김!$W142,운전자별!$F:$F,숨김!$X142)</f>
        <v>0</v>
      </c>
      <c r="AE142" s="194">
        <f>COUNTIFS(운전자별!$C:$C,숨김!AE$3,운전자별!$A:$A,숨김!$W142,운전자별!$F:$F,숨김!$X142)</f>
        <v>0</v>
      </c>
      <c r="AF142" s="194">
        <f>COUNTIFS(운전자별!$C:$C,숨김!AF$3,운전자별!$A:$A,숨김!$W142,운전자별!$F:$F,숨김!$X142)</f>
        <v>0</v>
      </c>
      <c r="AG142" s="194">
        <f>COUNTIFS(운전자별!$C:$C,숨김!AG$3,운전자별!$A:$A,숨김!$W142,운전자별!$F:$F,숨김!$X142)</f>
        <v>0</v>
      </c>
      <c r="AH142" s="194">
        <f>COUNTIFS(운전자별!$C:$C,숨김!AH$3,운전자별!$A:$A,숨김!$W142,운전자별!$F:$F,숨김!$X142)</f>
        <v>0</v>
      </c>
      <c r="AI142" s="194">
        <f>COUNTIFS(운전자별!$C:$C,숨김!AI$3,운전자별!$A:$A,숨김!$W142,운전자별!$F:$F,숨김!$X142)</f>
        <v>0</v>
      </c>
      <c r="AJ142" s="198">
        <v>1.0432225667216806</v>
      </c>
      <c r="AK142" s="193" t="s">
        <v>74</v>
      </c>
      <c r="AL142" s="193">
        <v>5</v>
      </c>
      <c r="AM142" s="193" t="s">
        <v>626</v>
      </c>
      <c r="AN142" s="199" t="s">
        <v>627</v>
      </c>
      <c r="AO142" s="200">
        <v>139</v>
      </c>
      <c r="AP142" s="200" cm="1">
        <f t="array" ref="AP142">SUM(($W$4:$W$900=W142)*($AO$4:$AO$900&lt;AO142))+1</f>
        <v>6</v>
      </c>
      <c r="AQ142" s="200" t="str">
        <f t="shared" si="5"/>
        <v>인천스마트6</v>
      </c>
      <c r="AS142" s="188" t="s">
        <v>151</v>
      </c>
      <c r="AT142" s="189" t="s">
        <v>99</v>
      </c>
      <c r="AU142" s="188">
        <v>1</v>
      </c>
      <c r="AV142" s="201">
        <v>7.8150694128293161E-2</v>
      </c>
      <c r="AW142" s="201">
        <v>0.40481067218374567</v>
      </c>
      <c r="AX142" s="201">
        <v>0.20314664044840414</v>
      </c>
      <c r="AY142" s="202">
        <v>15.662000000000001</v>
      </c>
      <c r="AZ142" s="202">
        <v>2.6562452065997593</v>
      </c>
      <c r="BA142" s="202">
        <v>49.907480360620831</v>
      </c>
      <c r="BB142" s="202">
        <v>2.0315693867546298</v>
      </c>
    </row>
    <row r="143" spans="23:54" ht="16.5">
      <c r="W143" s="194" t="s">
        <v>161</v>
      </c>
      <c r="X143" s="194" t="s">
        <v>303</v>
      </c>
      <c r="Y143" s="195" t="s">
        <v>303</v>
      </c>
      <c r="Z143" s="196">
        <v>35</v>
      </c>
      <c r="AA143" s="193">
        <f t="shared" si="4"/>
        <v>0</v>
      </c>
      <c r="AB143" s="197">
        <v>0.91666666666666663</v>
      </c>
      <c r="AC143" s="194">
        <f>COUNTIFS(운전자별!$C:$C,숨김!AC$3,운전자별!$A:$A,숨김!$W143,운전자별!$F:$F,숨김!$X143)</f>
        <v>0</v>
      </c>
      <c r="AD143" s="194">
        <f>COUNTIFS(운전자별!$C:$C,숨김!AD$3,운전자별!$A:$A,숨김!$W143,운전자별!$F:$F,숨김!$X143)</f>
        <v>0</v>
      </c>
      <c r="AE143" s="194">
        <f>COUNTIFS(운전자별!$C:$C,숨김!AE$3,운전자별!$A:$A,숨김!$W143,운전자별!$F:$F,숨김!$X143)</f>
        <v>0</v>
      </c>
      <c r="AF143" s="194">
        <f>COUNTIFS(운전자별!$C:$C,숨김!AF$3,운전자별!$A:$A,숨김!$W143,운전자별!$F:$F,숨김!$X143)</f>
        <v>0</v>
      </c>
      <c r="AG143" s="194">
        <f>COUNTIFS(운전자별!$C:$C,숨김!AG$3,운전자별!$A:$A,숨김!$W143,운전자별!$F:$F,숨김!$X143)</f>
        <v>0</v>
      </c>
      <c r="AH143" s="194">
        <f>COUNTIFS(운전자별!$C:$C,숨김!AH$3,운전자별!$A:$A,숨김!$W143,운전자별!$F:$F,숨김!$X143)</f>
        <v>0</v>
      </c>
      <c r="AI143" s="194">
        <f>COUNTIFS(운전자별!$C:$C,숨김!AI$3,운전자별!$A:$A,숨김!$W143,운전자별!$F:$F,숨김!$X143)</f>
        <v>0</v>
      </c>
      <c r="AJ143" s="198">
        <v>0.95304234986186864</v>
      </c>
      <c r="AK143" s="193" t="s">
        <v>69</v>
      </c>
      <c r="AL143" s="193">
        <v>63</v>
      </c>
      <c r="AM143" s="193" t="s">
        <v>628</v>
      </c>
      <c r="AN143" s="199" t="s">
        <v>629</v>
      </c>
      <c r="AO143" s="200">
        <v>140</v>
      </c>
      <c r="AP143" s="200" cm="1">
        <f t="array" ref="AP143">SUM(($W$4:$W$900=W143)*($AO$4:$AO$900&lt;AO143))+1</f>
        <v>1</v>
      </c>
      <c r="AQ143" s="200" t="str">
        <f t="shared" si="5"/>
        <v>인천제물포교통1</v>
      </c>
      <c r="AS143" s="188" t="s">
        <v>151</v>
      </c>
      <c r="AT143" s="189" t="s">
        <v>100</v>
      </c>
      <c r="AU143" s="188">
        <v>1</v>
      </c>
      <c r="AV143" s="201">
        <v>4.5400501429335778E-2</v>
      </c>
      <c r="AW143" s="201">
        <v>0.42203860139799132</v>
      </c>
      <c r="AX143" s="201">
        <v>0.19555727079582466</v>
      </c>
      <c r="AY143" s="202">
        <v>12.791386363636366</v>
      </c>
      <c r="AZ143" s="202">
        <v>2.7704864805327722</v>
      </c>
      <c r="BA143" s="202">
        <v>37.220149098886061</v>
      </c>
      <c r="BB143" s="202">
        <v>1.8012558813292503</v>
      </c>
    </row>
    <row r="144" spans="23:54" ht="16.5">
      <c r="W144" s="194" t="s">
        <v>161</v>
      </c>
      <c r="X144" s="194" t="s">
        <v>304</v>
      </c>
      <c r="Y144" s="195" t="s">
        <v>304</v>
      </c>
      <c r="Z144" s="196">
        <v>9</v>
      </c>
      <c r="AA144" s="193">
        <f t="shared" si="4"/>
        <v>0</v>
      </c>
      <c r="AB144" s="197">
        <v>1.0648148148148149</v>
      </c>
      <c r="AC144" s="194">
        <f>COUNTIFS(운전자별!$C:$C,숨김!AC$3,운전자별!$A:$A,숨김!$W144,운전자별!$F:$F,숨김!$X144)</f>
        <v>0</v>
      </c>
      <c r="AD144" s="194">
        <f>COUNTIFS(운전자별!$C:$C,숨김!AD$3,운전자별!$A:$A,숨김!$W144,운전자별!$F:$F,숨김!$X144)</f>
        <v>0</v>
      </c>
      <c r="AE144" s="194">
        <f>COUNTIFS(운전자별!$C:$C,숨김!AE$3,운전자별!$A:$A,숨김!$W144,운전자별!$F:$F,숨김!$X144)</f>
        <v>0</v>
      </c>
      <c r="AF144" s="194">
        <f>COUNTIFS(운전자별!$C:$C,숨김!AF$3,운전자별!$A:$A,숨김!$W144,운전자별!$F:$F,숨김!$X144)</f>
        <v>0</v>
      </c>
      <c r="AG144" s="194">
        <f>COUNTIFS(운전자별!$C:$C,숨김!AG$3,운전자별!$A:$A,숨김!$W144,운전자별!$F:$F,숨김!$X144)</f>
        <v>0</v>
      </c>
      <c r="AH144" s="194">
        <f>COUNTIFS(운전자별!$C:$C,숨김!AH$3,운전자별!$A:$A,숨김!$W144,운전자별!$F:$F,숨김!$X144)</f>
        <v>0</v>
      </c>
      <c r="AI144" s="194">
        <f>COUNTIFS(운전자별!$C:$C,숨김!AI$3,운전자별!$A:$A,숨김!$W144,운전자별!$F:$F,숨김!$X144)</f>
        <v>0</v>
      </c>
      <c r="AJ144" s="198">
        <v>0.95979398162275187</v>
      </c>
      <c r="AK144" s="193" t="s">
        <v>69</v>
      </c>
      <c r="AL144" s="193">
        <v>48</v>
      </c>
      <c r="AM144" s="193" t="s">
        <v>630</v>
      </c>
      <c r="AN144" s="199" t="s">
        <v>631</v>
      </c>
      <c r="AO144" s="200">
        <v>141</v>
      </c>
      <c r="AP144" s="200" cm="1">
        <f t="array" ref="AP144">SUM(($W$4:$W$900=W144)*($AO$4:$AO$900&lt;AO144))+1</f>
        <v>2</v>
      </c>
      <c r="AQ144" s="200" t="str">
        <f t="shared" si="5"/>
        <v>인천제물포교통2</v>
      </c>
      <c r="AS144" s="188" t="s">
        <v>144</v>
      </c>
      <c r="AT144" s="189" t="s">
        <v>276</v>
      </c>
      <c r="AU144" s="188">
        <v>1</v>
      </c>
      <c r="AV144" s="201">
        <v>4.6093432011173052E-2</v>
      </c>
      <c r="AW144" s="201">
        <v>0.39834262285193178</v>
      </c>
      <c r="AX144" s="201">
        <v>0.18144216019233239</v>
      </c>
      <c r="AY144" s="202">
        <v>14.861500000000003</v>
      </c>
      <c r="AZ144" s="202">
        <v>2.8379335488657516</v>
      </c>
      <c r="BA144" s="202">
        <v>52.626268556296338</v>
      </c>
      <c r="BB144" s="202">
        <v>1.9979524144783263</v>
      </c>
    </row>
    <row r="145" spans="23:54" ht="16.5">
      <c r="W145" s="194" t="s">
        <v>161</v>
      </c>
      <c r="X145" s="194" t="s">
        <v>305</v>
      </c>
      <c r="Y145" s="195" t="s">
        <v>305</v>
      </c>
      <c r="Z145" s="196">
        <v>10</v>
      </c>
      <c r="AA145" s="193">
        <f t="shared" si="4"/>
        <v>0</v>
      </c>
      <c r="AB145" s="197">
        <v>0.91666666666666663</v>
      </c>
      <c r="AC145" s="194">
        <f>COUNTIFS(운전자별!$C:$C,숨김!AC$3,운전자별!$A:$A,숨김!$W145,운전자별!$F:$F,숨김!$X145)</f>
        <v>0</v>
      </c>
      <c r="AD145" s="194">
        <f>COUNTIFS(운전자별!$C:$C,숨김!AD$3,운전자별!$A:$A,숨김!$W145,운전자별!$F:$F,숨김!$X145)</f>
        <v>0</v>
      </c>
      <c r="AE145" s="194">
        <f>COUNTIFS(운전자별!$C:$C,숨김!AE$3,운전자별!$A:$A,숨김!$W145,운전자별!$F:$F,숨김!$X145)</f>
        <v>0</v>
      </c>
      <c r="AF145" s="194">
        <f>COUNTIFS(운전자별!$C:$C,숨김!AF$3,운전자별!$A:$A,숨김!$W145,운전자별!$F:$F,숨김!$X145)</f>
        <v>0</v>
      </c>
      <c r="AG145" s="194">
        <f>COUNTIFS(운전자별!$C:$C,숨김!AG$3,운전자별!$A:$A,숨김!$W145,운전자별!$F:$F,숨김!$X145)</f>
        <v>0</v>
      </c>
      <c r="AH145" s="194">
        <f>COUNTIFS(운전자별!$C:$C,숨김!AH$3,운전자별!$A:$A,숨김!$W145,운전자별!$F:$F,숨김!$X145)</f>
        <v>0</v>
      </c>
      <c r="AI145" s="194">
        <f>COUNTIFS(운전자별!$C:$C,숨김!AI$3,운전자별!$A:$A,숨김!$W145,운전자별!$F:$F,숨김!$X145)</f>
        <v>0</v>
      </c>
      <c r="AJ145" s="198">
        <v>0.94877613266782557</v>
      </c>
      <c r="AK145" s="193" t="s">
        <v>71</v>
      </c>
      <c r="AL145" s="193">
        <v>5</v>
      </c>
      <c r="AM145" s="193" t="s">
        <v>632</v>
      </c>
      <c r="AN145" s="199" t="s">
        <v>633</v>
      </c>
      <c r="AO145" s="200">
        <v>142</v>
      </c>
      <c r="AP145" s="200" cm="1">
        <f t="array" ref="AP145">SUM(($W$4:$W$900=W145)*($AO$4:$AO$900&lt;AO145))+1</f>
        <v>3</v>
      </c>
      <c r="AQ145" s="200" t="str">
        <f t="shared" si="5"/>
        <v>인천제물포교통3</v>
      </c>
      <c r="AS145" s="188" t="s">
        <v>144</v>
      </c>
      <c r="AT145" s="189" t="s">
        <v>277</v>
      </c>
      <c r="AU145" s="188">
        <v>1</v>
      </c>
      <c r="AV145" s="201">
        <v>5.5668528773537534E-2</v>
      </c>
      <c r="AW145" s="201">
        <v>0.43006627302564793</v>
      </c>
      <c r="AX145" s="201">
        <v>0.18769873329373007</v>
      </c>
      <c r="AY145" s="202">
        <v>12.843333333333334</v>
      </c>
      <c r="AZ145" s="202">
        <v>1.4267923743486903</v>
      </c>
      <c r="BA145" s="202">
        <v>20.31416625219747</v>
      </c>
      <c r="BB145" s="202">
        <v>2.0340970169745187</v>
      </c>
    </row>
    <row r="146" spans="23:54" ht="16.5">
      <c r="W146" s="194" t="s">
        <v>143</v>
      </c>
      <c r="X146" s="194" t="s">
        <v>306</v>
      </c>
      <c r="Y146" s="195" t="s">
        <v>306</v>
      </c>
      <c r="Z146" s="196">
        <v>20</v>
      </c>
      <c r="AA146" s="193">
        <f t="shared" si="4"/>
        <v>0</v>
      </c>
      <c r="AB146" s="197">
        <v>1.0416666666666667</v>
      </c>
      <c r="AC146" s="194">
        <f>COUNTIFS(운전자별!$C:$C,숨김!AC$3,운전자별!$A:$A,숨김!$W146,운전자별!$F:$F,숨김!$X146)</f>
        <v>0</v>
      </c>
      <c r="AD146" s="194">
        <f>COUNTIFS(운전자별!$C:$C,숨김!AD$3,운전자별!$A:$A,숨김!$W146,운전자별!$F:$F,숨김!$X146)</f>
        <v>0</v>
      </c>
      <c r="AE146" s="194">
        <f>COUNTIFS(운전자별!$C:$C,숨김!AE$3,운전자별!$A:$A,숨김!$W146,운전자별!$F:$F,숨김!$X146)</f>
        <v>0</v>
      </c>
      <c r="AF146" s="194">
        <f>COUNTIFS(운전자별!$C:$C,숨김!AF$3,운전자별!$A:$A,숨김!$W146,운전자별!$F:$F,숨김!$X146)</f>
        <v>0</v>
      </c>
      <c r="AG146" s="194">
        <f>COUNTIFS(운전자별!$C:$C,숨김!AG$3,운전자별!$A:$A,숨김!$W146,운전자별!$F:$F,숨김!$X146)</f>
        <v>0</v>
      </c>
      <c r="AH146" s="194">
        <f>COUNTIFS(운전자별!$C:$C,숨김!AH$3,운전자별!$A:$A,숨김!$W146,운전자별!$F:$F,숨김!$X146)</f>
        <v>0</v>
      </c>
      <c r="AI146" s="194">
        <f>COUNTIFS(운전자별!$C:$C,숨김!AI$3,운전자별!$A:$A,숨김!$W146,운전자별!$F:$F,숨김!$X146)</f>
        <v>0</v>
      </c>
      <c r="AJ146" s="198">
        <v>1.0110808995288116</v>
      </c>
      <c r="AK146" s="193" t="s">
        <v>74</v>
      </c>
      <c r="AL146" s="193">
        <v>10</v>
      </c>
      <c r="AM146" s="193" t="s">
        <v>634</v>
      </c>
      <c r="AN146" s="199" t="s">
        <v>635</v>
      </c>
      <c r="AO146" s="200">
        <v>143</v>
      </c>
      <c r="AP146" s="200" cm="1">
        <f t="array" ref="AP146">SUM(($W$4:$W$900=W146)*($AO$4:$AO$900&lt;AO146))+1</f>
        <v>1</v>
      </c>
      <c r="AQ146" s="200" t="str">
        <f t="shared" si="5"/>
        <v>청라교통1</v>
      </c>
      <c r="AS146" s="188" t="s">
        <v>144</v>
      </c>
      <c r="AT146" s="189" t="s">
        <v>278</v>
      </c>
      <c r="AU146" s="188">
        <v>1</v>
      </c>
      <c r="AV146" s="201">
        <v>7.528783385539542E-2</v>
      </c>
      <c r="AW146" s="201">
        <v>0.37697635753547887</v>
      </c>
      <c r="AX146" s="201">
        <v>0.22236692580751286</v>
      </c>
      <c r="AY146" s="202">
        <v>12.437000000000001</v>
      </c>
      <c r="AZ146" s="202">
        <v>16.574081030124788</v>
      </c>
      <c r="BA146" s="202">
        <v>57.922087594240509</v>
      </c>
      <c r="BB146" s="202">
        <v>2.4970776092810869</v>
      </c>
    </row>
    <row r="147" spans="23:54" ht="16.5">
      <c r="W147" s="194" t="s">
        <v>143</v>
      </c>
      <c r="X147" s="194" t="s">
        <v>307</v>
      </c>
      <c r="Y147" s="195" t="s">
        <v>307</v>
      </c>
      <c r="Z147" s="196">
        <v>14</v>
      </c>
      <c r="AA147" s="193">
        <f t="shared" si="4"/>
        <v>0</v>
      </c>
      <c r="AB147" s="197">
        <v>1.0714285714285714</v>
      </c>
      <c r="AC147" s="194">
        <f>COUNTIFS(운전자별!$C:$C,숨김!AC$3,운전자별!$A:$A,숨김!$W147,운전자별!$F:$F,숨김!$X147)</f>
        <v>0</v>
      </c>
      <c r="AD147" s="194">
        <f>COUNTIFS(운전자별!$C:$C,숨김!AD$3,운전자별!$A:$A,숨김!$W147,운전자별!$F:$F,숨김!$X147)</f>
        <v>0</v>
      </c>
      <c r="AE147" s="194">
        <f>COUNTIFS(운전자별!$C:$C,숨김!AE$3,운전자별!$A:$A,숨김!$W147,운전자별!$F:$F,숨김!$X147)</f>
        <v>0</v>
      </c>
      <c r="AF147" s="194">
        <f>COUNTIFS(운전자별!$C:$C,숨김!AF$3,운전자별!$A:$A,숨김!$W147,운전자별!$F:$F,숨김!$X147)</f>
        <v>0</v>
      </c>
      <c r="AG147" s="194">
        <f>COUNTIFS(운전자별!$C:$C,숨김!AG$3,운전자별!$A:$A,숨김!$W147,운전자별!$F:$F,숨김!$X147)</f>
        <v>0</v>
      </c>
      <c r="AH147" s="194">
        <f>COUNTIFS(운전자별!$C:$C,숨김!AH$3,운전자별!$A:$A,숨김!$W147,운전자별!$F:$F,숨김!$X147)</f>
        <v>0</v>
      </c>
      <c r="AI147" s="194">
        <f>COUNTIFS(운전자별!$C:$C,숨김!AI$3,운전자별!$A:$A,숨김!$W147,운전자별!$F:$F,숨김!$X147)</f>
        <v>0</v>
      </c>
      <c r="AJ147" s="198">
        <v>0.97808940417696755</v>
      </c>
      <c r="AK147" s="193" t="s">
        <v>69</v>
      </c>
      <c r="AL147" s="193">
        <v>23</v>
      </c>
      <c r="AM147" s="193" t="s">
        <v>636</v>
      </c>
      <c r="AN147" s="199" t="s">
        <v>637</v>
      </c>
      <c r="AO147" s="200">
        <v>144</v>
      </c>
      <c r="AP147" s="200" cm="1">
        <f t="array" ref="AP147">SUM(($W$4:$W$900=W147)*($AO$4:$AO$900&lt;AO147))+1</f>
        <v>2</v>
      </c>
      <c r="AQ147" s="200" t="str">
        <f t="shared" si="5"/>
        <v>청라교통2</v>
      </c>
      <c r="AS147" s="188" t="s">
        <v>144</v>
      </c>
      <c r="AT147" s="189" t="s">
        <v>279</v>
      </c>
      <c r="AU147" s="188">
        <v>1</v>
      </c>
      <c r="AV147" s="201">
        <v>5.064528083499175E-2</v>
      </c>
      <c r="AW147" s="201">
        <v>0.44066433005358108</v>
      </c>
      <c r="AX147" s="201">
        <v>0.19761694199132057</v>
      </c>
      <c r="AY147" s="202">
        <v>13.329875000000001</v>
      </c>
      <c r="AZ147" s="202">
        <v>1.5003980410803177</v>
      </c>
      <c r="BA147" s="202">
        <v>36.169272777397467</v>
      </c>
      <c r="BB147" s="202">
        <v>2.2952981855852199</v>
      </c>
    </row>
    <row r="148" spans="23:54" ht="16.5">
      <c r="W148" s="194" t="s">
        <v>143</v>
      </c>
      <c r="X148" s="194" t="s">
        <v>308</v>
      </c>
      <c r="Y148" s="195" t="s">
        <v>308</v>
      </c>
      <c r="Z148" s="196">
        <v>10</v>
      </c>
      <c r="AA148" s="193">
        <f t="shared" si="4"/>
        <v>0</v>
      </c>
      <c r="AB148" s="197">
        <v>1.125</v>
      </c>
      <c r="AC148" s="194">
        <f>COUNTIFS(운전자별!$C:$C,숨김!AC$3,운전자별!$A:$A,숨김!$W148,운전자별!$F:$F,숨김!$X148)</f>
        <v>0</v>
      </c>
      <c r="AD148" s="194">
        <f>COUNTIFS(운전자별!$C:$C,숨김!AD$3,운전자별!$A:$A,숨김!$W148,운전자별!$F:$F,숨김!$X148)</f>
        <v>0</v>
      </c>
      <c r="AE148" s="194">
        <f>COUNTIFS(운전자별!$C:$C,숨김!AE$3,운전자별!$A:$A,숨김!$W148,운전자별!$F:$F,숨김!$X148)</f>
        <v>0</v>
      </c>
      <c r="AF148" s="194">
        <f>COUNTIFS(운전자별!$C:$C,숨김!AF$3,운전자별!$A:$A,숨김!$W148,운전자별!$F:$F,숨김!$X148)</f>
        <v>0</v>
      </c>
      <c r="AG148" s="194">
        <f>COUNTIFS(운전자별!$C:$C,숨김!AG$3,운전자별!$A:$A,숨김!$W148,운전자별!$F:$F,숨김!$X148)</f>
        <v>0</v>
      </c>
      <c r="AH148" s="194">
        <f>COUNTIFS(운전자별!$C:$C,숨김!AH$3,운전자별!$A:$A,숨김!$W148,운전자별!$F:$F,숨김!$X148)</f>
        <v>0</v>
      </c>
      <c r="AI148" s="194">
        <f>COUNTIFS(운전자별!$C:$C,숨김!AI$3,운전자별!$A:$A,숨김!$W148,운전자별!$F:$F,숨김!$X148)</f>
        <v>0</v>
      </c>
      <c r="AJ148" s="198">
        <v>0.96502013241133711</v>
      </c>
      <c r="AK148" s="193" t="s">
        <v>69</v>
      </c>
      <c r="AL148" s="193">
        <v>38</v>
      </c>
      <c r="AM148" s="193" t="s">
        <v>638</v>
      </c>
      <c r="AN148" s="199" t="s">
        <v>639</v>
      </c>
      <c r="AO148" s="200">
        <v>145</v>
      </c>
      <c r="AP148" s="200" cm="1">
        <f t="array" ref="AP148">SUM(($W$4:$W$900=W148)*($AO$4:$AO$900&lt;AO148))+1</f>
        <v>3</v>
      </c>
      <c r="AQ148" s="200" t="str">
        <f t="shared" si="5"/>
        <v>청라교통3</v>
      </c>
      <c r="AS148" s="188" t="s">
        <v>144</v>
      </c>
      <c r="AT148" s="189" t="s">
        <v>100</v>
      </c>
      <c r="AU148" s="188">
        <v>1</v>
      </c>
      <c r="AV148" s="201">
        <v>5.4828237222044968E-2</v>
      </c>
      <c r="AW148" s="201">
        <v>0.40777101704359775</v>
      </c>
      <c r="AX148" s="201">
        <v>0.19333927527109684</v>
      </c>
      <c r="AY148" s="202">
        <v>13.698489361702133</v>
      </c>
      <c r="AZ148" s="202">
        <v>5.1381181865553236</v>
      </c>
      <c r="BA148" s="202">
        <v>44.676065790634944</v>
      </c>
      <c r="BB148" s="202">
        <v>2.1316111527893349</v>
      </c>
    </row>
    <row r="149" spans="23:54" ht="16.5">
      <c r="W149" s="194" t="s">
        <v>143</v>
      </c>
      <c r="X149" s="194" t="s">
        <v>309</v>
      </c>
      <c r="Y149" s="195" t="s">
        <v>309</v>
      </c>
      <c r="Z149" s="196">
        <v>6</v>
      </c>
      <c r="AA149" s="193">
        <f t="shared" si="4"/>
        <v>0</v>
      </c>
      <c r="AB149" s="197">
        <v>1.1111111111111112</v>
      </c>
      <c r="AC149" s="194">
        <f>COUNTIFS(운전자별!$C:$C,숨김!AC$3,운전자별!$A:$A,숨김!$W149,운전자별!$F:$F,숨김!$X149)</f>
        <v>0</v>
      </c>
      <c r="AD149" s="194">
        <f>COUNTIFS(운전자별!$C:$C,숨김!AD$3,운전자별!$A:$A,숨김!$W149,운전자별!$F:$F,숨김!$X149)</f>
        <v>0</v>
      </c>
      <c r="AE149" s="194">
        <f>COUNTIFS(운전자별!$C:$C,숨김!AE$3,운전자별!$A:$A,숨김!$W149,운전자별!$F:$F,숨김!$X149)</f>
        <v>0</v>
      </c>
      <c r="AF149" s="194">
        <f>COUNTIFS(운전자별!$C:$C,숨김!AF$3,운전자별!$A:$A,숨김!$W149,운전자별!$F:$F,숨김!$X149)</f>
        <v>0</v>
      </c>
      <c r="AG149" s="194">
        <f>COUNTIFS(운전자별!$C:$C,숨김!AG$3,운전자별!$A:$A,숨김!$W149,운전자별!$F:$F,숨김!$X149)</f>
        <v>0</v>
      </c>
      <c r="AH149" s="194">
        <f>COUNTIFS(운전자별!$C:$C,숨김!AH$3,운전자별!$A:$A,숨김!$W149,운전자별!$F:$F,숨김!$X149)</f>
        <v>0</v>
      </c>
      <c r="AI149" s="194">
        <f>COUNTIFS(운전자별!$C:$C,숨김!AI$3,운전자별!$A:$A,숨김!$W149,운전자별!$F:$F,숨김!$X149)</f>
        <v>0</v>
      </c>
      <c r="AJ149" s="198">
        <v>0.89062721063932515</v>
      </c>
      <c r="AK149" s="193" t="s">
        <v>72</v>
      </c>
      <c r="AL149" s="193">
        <v>10</v>
      </c>
      <c r="AM149" s="193" t="s">
        <v>640</v>
      </c>
      <c r="AN149" s="199" t="s">
        <v>641</v>
      </c>
      <c r="AO149" s="200">
        <v>146</v>
      </c>
      <c r="AP149" s="200" cm="1">
        <f t="array" ref="AP149">SUM(($W$4:$W$900=W149)*($AO$4:$AO$900&lt;AO149))+1</f>
        <v>4</v>
      </c>
      <c r="AQ149" s="200" t="str">
        <f t="shared" si="5"/>
        <v>청라교통4</v>
      </c>
      <c r="AS149" s="188" t="s">
        <v>153</v>
      </c>
      <c r="AT149" s="189" t="s">
        <v>280</v>
      </c>
      <c r="AU149" s="188">
        <v>1</v>
      </c>
      <c r="AV149" s="201">
        <v>2.1112041841699944E-2</v>
      </c>
      <c r="AW149" s="201">
        <v>0.50991583775357641</v>
      </c>
      <c r="AX149" s="201">
        <v>0.18645969008227101</v>
      </c>
      <c r="AY149" s="202">
        <v>20.241000000000003</v>
      </c>
      <c r="AZ149" s="202">
        <v>3.9900070553408682</v>
      </c>
      <c r="BA149" s="202">
        <v>62.190577987380053</v>
      </c>
      <c r="BB149" s="202">
        <v>1.7642536970085194</v>
      </c>
    </row>
    <row r="150" spans="23:54" ht="16.5">
      <c r="W150" s="194" t="s">
        <v>149</v>
      </c>
      <c r="X150" s="194" t="s">
        <v>310</v>
      </c>
      <c r="Y150" s="195" t="s">
        <v>310</v>
      </c>
      <c r="Z150" s="196">
        <v>8</v>
      </c>
      <c r="AA150" s="193">
        <f t="shared" si="4"/>
        <v>0</v>
      </c>
      <c r="AB150" s="197">
        <v>1.9270833333333335</v>
      </c>
      <c r="AC150" s="194">
        <f>COUNTIFS(운전자별!$C:$C,숨김!AC$3,운전자별!$A:$A,숨김!$W150,운전자별!$F:$F,숨김!$X150)</f>
        <v>0</v>
      </c>
      <c r="AD150" s="194">
        <f>COUNTIFS(운전자별!$C:$C,숨김!AD$3,운전자별!$A:$A,숨김!$W150,운전자별!$F:$F,숨김!$X150)</f>
        <v>0</v>
      </c>
      <c r="AE150" s="194">
        <f>COUNTIFS(운전자별!$C:$C,숨김!AE$3,운전자별!$A:$A,숨김!$W150,운전자별!$F:$F,숨김!$X150)</f>
        <v>0</v>
      </c>
      <c r="AF150" s="194">
        <f>COUNTIFS(운전자별!$C:$C,숨김!AF$3,운전자별!$A:$A,숨김!$W150,운전자별!$F:$F,숨김!$X150)</f>
        <v>0</v>
      </c>
      <c r="AG150" s="194">
        <f>COUNTIFS(운전자별!$C:$C,숨김!AG$3,운전자별!$A:$A,숨김!$W150,운전자별!$F:$F,숨김!$X150)</f>
        <v>0</v>
      </c>
      <c r="AH150" s="194">
        <f>COUNTIFS(운전자별!$C:$C,숨김!AH$3,운전자별!$A:$A,숨김!$W150,운전자별!$F:$F,숨김!$X150)</f>
        <v>0</v>
      </c>
      <c r="AI150" s="194">
        <f>COUNTIFS(운전자별!$C:$C,숨김!AI$3,운전자별!$A:$A,숨김!$W150,운전자별!$F:$F,숨김!$X150)</f>
        <v>0</v>
      </c>
      <c r="AJ150" s="198">
        <v>0.92398866214744513</v>
      </c>
      <c r="AK150" s="193" t="s">
        <v>71</v>
      </c>
      <c r="AL150" s="193">
        <v>37</v>
      </c>
      <c r="AM150" s="193" t="s">
        <v>642</v>
      </c>
      <c r="AN150" s="199" t="s">
        <v>643</v>
      </c>
      <c r="AO150" s="200">
        <v>147</v>
      </c>
      <c r="AP150" s="200" cm="1">
        <f t="array" ref="AP150">SUM(($W$4:$W$900=W150)*($AO$4:$AO$900&lt;AO150))+1</f>
        <v>1</v>
      </c>
      <c r="AQ150" s="200" t="str">
        <f t="shared" si="5"/>
        <v>청룡교통1</v>
      </c>
      <c r="AS150" s="188" t="s">
        <v>153</v>
      </c>
      <c r="AT150" s="189" t="s">
        <v>281</v>
      </c>
      <c r="AU150" s="188">
        <v>1</v>
      </c>
      <c r="AV150" s="201">
        <v>3.2486319162481542E-2</v>
      </c>
      <c r="AW150" s="201">
        <v>0.3763570423341982</v>
      </c>
      <c r="AX150" s="201">
        <v>0.12776666096487294</v>
      </c>
      <c r="AY150" s="202">
        <v>24.686875000000001</v>
      </c>
      <c r="AZ150" s="202">
        <v>0.88794155668723629</v>
      </c>
      <c r="BA150" s="202">
        <v>18.529526886291922</v>
      </c>
      <c r="BB150" s="202">
        <v>2.5656673981921978</v>
      </c>
    </row>
    <row r="151" spans="23:54" ht="16.5">
      <c r="W151" s="194" t="s">
        <v>149</v>
      </c>
      <c r="X151" s="194" t="s">
        <v>311</v>
      </c>
      <c r="Y151" s="195" t="s">
        <v>311</v>
      </c>
      <c r="Z151" s="196">
        <v>10</v>
      </c>
      <c r="AA151" s="193">
        <f t="shared" si="4"/>
        <v>0</v>
      </c>
      <c r="AB151" s="197">
        <v>0.875</v>
      </c>
      <c r="AC151" s="194">
        <f>COUNTIFS(운전자별!$C:$C,숨김!AC$3,운전자별!$A:$A,숨김!$W151,운전자별!$F:$F,숨김!$X151)</f>
        <v>0</v>
      </c>
      <c r="AD151" s="194">
        <f>COUNTIFS(운전자별!$C:$C,숨김!AD$3,운전자별!$A:$A,숨김!$W151,운전자별!$F:$F,숨김!$X151)</f>
        <v>0</v>
      </c>
      <c r="AE151" s="194">
        <f>COUNTIFS(운전자별!$C:$C,숨김!AE$3,운전자별!$A:$A,숨김!$W151,운전자별!$F:$F,숨김!$X151)</f>
        <v>0</v>
      </c>
      <c r="AF151" s="194">
        <f>COUNTIFS(운전자별!$C:$C,숨김!AF$3,운전자별!$A:$A,숨김!$W151,운전자별!$F:$F,숨김!$X151)</f>
        <v>0</v>
      </c>
      <c r="AG151" s="194">
        <f>COUNTIFS(운전자별!$C:$C,숨김!AG$3,운전자별!$A:$A,숨김!$W151,운전자별!$F:$F,숨김!$X151)</f>
        <v>0</v>
      </c>
      <c r="AH151" s="194">
        <f>COUNTIFS(운전자별!$C:$C,숨김!AH$3,운전자별!$A:$A,숨김!$W151,운전자별!$F:$F,숨김!$X151)</f>
        <v>0</v>
      </c>
      <c r="AI151" s="194">
        <f>COUNTIFS(운전자별!$C:$C,숨김!AI$3,운전자별!$A:$A,숨김!$W151,운전자별!$F:$F,숨김!$X151)</f>
        <v>0</v>
      </c>
      <c r="AJ151" s="198">
        <v>1.0101505382278853</v>
      </c>
      <c r="AK151" s="193" t="s">
        <v>74</v>
      </c>
      <c r="AL151" s="193">
        <v>11</v>
      </c>
      <c r="AM151" s="193" t="s">
        <v>644</v>
      </c>
      <c r="AN151" s="199" t="s">
        <v>645</v>
      </c>
      <c r="AO151" s="200">
        <v>148</v>
      </c>
      <c r="AP151" s="200" cm="1">
        <f t="array" ref="AP151">SUM(($W$4:$W$900=W151)*($AO$4:$AO$900&lt;AO151))+1</f>
        <v>2</v>
      </c>
      <c r="AQ151" s="200" t="str">
        <f t="shared" si="5"/>
        <v>청룡교통2</v>
      </c>
      <c r="AS151" s="188" t="s">
        <v>153</v>
      </c>
      <c r="AT151" s="189" t="s">
        <v>282</v>
      </c>
      <c r="AU151" s="188">
        <v>1</v>
      </c>
      <c r="AV151" s="201">
        <v>5.10783420370561E-2</v>
      </c>
      <c r="AW151" s="201">
        <v>0.51169263737478254</v>
      </c>
      <c r="AX151" s="201">
        <v>0.19172472504899521</v>
      </c>
      <c r="AY151" s="202">
        <v>20.794399999999996</v>
      </c>
      <c r="AZ151" s="202">
        <v>4.3441202595885997</v>
      </c>
      <c r="BA151" s="202">
        <v>73.080333784486854</v>
      </c>
      <c r="BB151" s="202">
        <v>1.6666000469891316</v>
      </c>
    </row>
    <row r="152" spans="23:54" ht="16.5">
      <c r="W152" s="194" t="s">
        <v>149</v>
      </c>
      <c r="X152" s="194" t="s">
        <v>312</v>
      </c>
      <c r="Y152" s="195" t="s">
        <v>312</v>
      </c>
      <c r="Z152" s="196">
        <v>8</v>
      </c>
      <c r="AA152" s="193">
        <f t="shared" si="4"/>
        <v>0</v>
      </c>
      <c r="AB152" s="197">
        <v>0.88541666666666674</v>
      </c>
      <c r="AC152" s="194">
        <f>COUNTIFS(운전자별!$C:$C,숨김!AC$3,운전자별!$A:$A,숨김!$W152,운전자별!$F:$F,숨김!$X152)</f>
        <v>0</v>
      </c>
      <c r="AD152" s="194">
        <f>COUNTIFS(운전자별!$C:$C,숨김!AD$3,운전자별!$A:$A,숨김!$W152,운전자별!$F:$F,숨김!$X152)</f>
        <v>0</v>
      </c>
      <c r="AE152" s="194">
        <f>COUNTIFS(운전자별!$C:$C,숨김!AE$3,운전자별!$A:$A,숨김!$W152,운전자별!$F:$F,숨김!$X152)</f>
        <v>0</v>
      </c>
      <c r="AF152" s="194">
        <f>COUNTIFS(운전자별!$C:$C,숨김!AF$3,운전자별!$A:$A,숨김!$W152,운전자별!$F:$F,숨김!$X152)</f>
        <v>0</v>
      </c>
      <c r="AG152" s="194">
        <f>COUNTIFS(운전자별!$C:$C,숨김!AG$3,운전자별!$A:$A,숨김!$W152,운전자별!$F:$F,숨김!$X152)</f>
        <v>0</v>
      </c>
      <c r="AH152" s="194">
        <f>COUNTIFS(운전자별!$C:$C,숨김!AH$3,운전자별!$A:$A,숨김!$W152,운전자별!$F:$F,숨김!$X152)</f>
        <v>0</v>
      </c>
      <c r="AI152" s="194">
        <f>COUNTIFS(운전자별!$C:$C,숨김!AI$3,운전자별!$A:$A,숨김!$W152,운전자별!$F:$F,숨김!$X152)</f>
        <v>0</v>
      </c>
      <c r="AJ152" s="198">
        <v>0.98940218732062135</v>
      </c>
      <c r="AK152" s="193" t="s">
        <v>69</v>
      </c>
      <c r="AL152" s="193">
        <v>6</v>
      </c>
      <c r="AM152" s="193" t="s">
        <v>646</v>
      </c>
      <c r="AN152" s="199" t="s">
        <v>647</v>
      </c>
      <c r="AO152" s="200">
        <v>149</v>
      </c>
      <c r="AP152" s="200" cm="1">
        <f t="array" ref="AP152">SUM(($W$4:$W$900=W152)*($AO$4:$AO$900&lt;AO152))+1</f>
        <v>3</v>
      </c>
      <c r="AQ152" s="200" t="str">
        <f t="shared" si="5"/>
        <v>청룡교통3</v>
      </c>
      <c r="AS152" s="188" t="s">
        <v>153</v>
      </c>
      <c r="AT152" s="189" t="s">
        <v>283</v>
      </c>
      <c r="AU152" s="188">
        <v>1</v>
      </c>
      <c r="AV152" s="201">
        <v>1.4097577751066319E-2</v>
      </c>
      <c r="AW152" s="201">
        <v>0.52063025450680822</v>
      </c>
      <c r="AX152" s="201">
        <v>0.26261025849341896</v>
      </c>
      <c r="AY152" s="202">
        <v>13.751200000000001</v>
      </c>
      <c r="AZ152" s="202">
        <v>1.5399421820051287</v>
      </c>
      <c r="BA152" s="202">
        <v>37.860708675924911</v>
      </c>
      <c r="BB152" s="202">
        <v>2.0664782921108644</v>
      </c>
    </row>
    <row r="153" spans="23:54" ht="16.5">
      <c r="W153" s="194" t="s">
        <v>149</v>
      </c>
      <c r="X153" s="194" t="s">
        <v>313</v>
      </c>
      <c r="Y153" s="195" t="s">
        <v>313</v>
      </c>
      <c r="Z153" s="196">
        <v>5</v>
      </c>
      <c r="AA153" s="193">
        <f t="shared" si="4"/>
        <v>0</v>
      </c>
      <c r="AB153" s="197">
        <v>0.91666666666666663</v>
      </c>
      <c r="AC153" s="194">
        <f>COUNTIFS(운전자별!$C:$C,숨김!AC$3,운전자별!$A:$A,숨김!$W153,운전자별!$F:$F,숨김!$X153)</f>
        <v>0</v>
      </c>
      <c r="AD153" s="194">
        <f>COUNTIFS(운전자별!$C:$C,숨김!AD$3,운전자별!$A:$A,숨김!$W153,운전자별!$F:$F,숨김!$X153)</f>
        <v>0</v>
      </c>
      <c r="AE153" s="194">
        <f>COUNTIFS(운전자별!$C:$C,숨김!AE$3,운전자별!$A:$A,숨김!$W153,운전자별!$F:$F,숨김!$X153)</f>
        <v>0</v>
      </c>
      <c r="AF153" s="194">
        <f>COUNTIFS(운전자별!$C:$C,숨김!AF$3,운전자별!$A:$A,숨김!$W153,운전자별!$F:$F,숨김!$X153)</f>
        <v>0</v>
      </c>
      <c r="AG153" s="194">
        <f>COUNTIFS(운전자별!$C:$C,숨김!AG$3,운전자별!$A:$A,숨김!$W153,운전자별!$F:$F,숨김!$X153)</f>
        <v>0</v>
      </c>
      <c r="AH153" s="194">
        <f>COUNTIFS(운전자별!$C:$C,숨김!AH$3,운전자별!$A:$A,숨김!$W153,운전자별!$F:$F,숨김!$X153)</f>
        <v>0</v>
      </c>
      <c r="AI153" s="194">
        <f>COUNTIFS(운전자별!$C:$C,숨김!AI$3,운전자별!$A:$A,숨김!$W153,운전자별!$F:$F,숨김!$X153)</f>
        <v>0</v>
      </c>
      <c r="AJ153" s="198">
        <v>0.98864561448195776</v>
      </c>
      <c r="AK153" s="193" t="s">
        <v>69</v>
      </c>
      <c r="AL153" s="193">
        <v>8</v>
      </c>
      <c r="AM153" s="193" t="s">
        <v>648</v>
      </c>
      <c r="AN153" s="199" t="s">
        <v>649</v>
      </c>
      <c r="AO153" s="200">
        <v>150</v>
      </c>
      <c r="AP153" s="200" cm="1">
        <f t="array" ref="AP153">SUM(($W$4:$W$900=W153)*($AO$4:$AO$900&lt;AO153))+1</f>
        <v>4</v>
      </c>
      <c r="AQ153" s="200" t="str">
        <f t="shared" si="5"/>
        <v>청룡교통4</v>
      </c>
      <c r="AS153" s="188" t="s">
        <v>153</v>
      </c>
      <c r="AT153" s="189" t="s">
        <v>284</v>
      </c>
      <c r="AU153" s="188">
        <v>1</v>
      </c>
      <c r="AV153" s="201">
        <v>3.4976162411495128E-2</v>
      </c>
      <c r="AW153" s="201">
        <v>0.47814820658656843</v>
      </c>
      <c r="AX153" s="201">
        <v>0.20179182734691251</v>
      </c>
      <c r="AY153" s="202">
        <v>17.100454545454546</v>
      </c>
      <c r="AZ153" s="202">
        <v>3.7389293009720896</v>
      </c>
      <c r="BA153" s="202">
        <v>79.770831748076347</v>
      </c>
      <c r="BB153" s="202">
        <v>1.9424218927074786</v>
      </c>
    </row>
    <row r="154" spans="23:54" ht="16.5">
      <c r="W154" s="194" t="s">
        <v>159</v>
      </c>
      <c r="X154" s="194" t="s">
        <v>314</v>
      </c>
      <c r="Y154" s="195" t="s">
        <v>314</v>
      </c>
      <c r="Z154" s="196">
        <v>6</v>
      </c>
      <c r="AA154" s="193">
        <f t="shared" si="4"/>
        <v>0</v>
      </c>
      <c r="AB154" s="197">
        <v>0.83333333333333337</v>
      </c>
      <c r="AC154" s="194">
        <f>COUNTIFS(운전자별!$C:$C,숨김!AC$3,운전자별!$A:$A,숨김!$W154,운전자별!$F:$F,숨김!$X154)</f>
        <v>0</v>
      </c>
      <c r="AD154" s="194">
        <f>COUNTIFS(운전자별!$C:$C,숨김!AD$3,운전자별!$A:$A,숨김!$W154,운전자별!$F:$F,숨김!$X154)</f>
        <v>0</v>
      </c>
      <c r="AE154" s="194">
        <f>COUNTIFS(운전자별!$C:$C,숨김!AE$3,운전자별!$A:$A,숨김!$W154,운전자별!$F:$F,숨김!$X154)</f>
        <v>0</v>
      </c>
      <c r="AF154" s="194">
        <f>COUNTIFS(운전자별!$C:$C,숨김!AF$3,운전자별!$A:$A,숨김!$W154,운전자별!$F:$F,숨김!$X154)</f>
        <v>0</v>
      </c>
      <c r="AG154" s="194">
        <f>COUNTIFS(운전자별!$C:$C,숨김!AG$3,운전자별!$A:$A,숨김!$W154,운전자별!$F:$F,숨김!$X154)</f>
        <v>0</v>
      </c>
      <c r="AH154" s="194">
        <f>COUNTIFS(운전자별!$C:$C,숨김!AH$3,운전자별!$A:$A,숨김!$W154,운전자별!$F:$F,숨김!$X154)</f>
        <v>0</v>
      </c>
      <c r="AI154" s="194">
        <f>COUNTIFS(운전자별!$C:$C,숨김!AI$3,운전자별!$A:$A,숨김!$W154,운전자별!$F:$F,숨김!$X154)</f>
        <v>0</v>
      </c>
      <c r="AJ154" s="198">
        <v>0.919188461064671</v>
      </c>
      <c r="AK154" s="193" t="s">
        <v>71</v>
      </c>
      <c r="AL154" s="193">
        <v>46</v>
      </c>
      <c r="AM154" s="193" t="s">
        <v>650</v>
      </c>
      <c r="AN154" s="199" t="s">
        <v>651</v>
      </c>
      <c r="AO154" s="200">
        <v>151</v>
      </c>
      <c r="AP154" s="200" cm="1">
        <f t="array" ref="AP154">SUM(($W$4:$W$900=W154)*($AO$4:$AO$900&lt;AO154))+1</f>
        <v>1</v>
      </c>
      <c r="AQ154" s="200" t="str">
        <f t="shared" si="5"/>
        <v>태양여객1</v>
      </c>
      <c r="AS154" s="188" t="s">
        <v>153</v>
      </c>
      <c r="AT154" s="189" t="s">
        <v>285</v>
      </c>
      <c r="AU154" s="188">
        <v>1</v>
      </c>
      <c r="AV154" s="201">
        <v>4.7818568691874785E-2</v>
      </c>
      <c r="AW154" s="201">
        <v>0.55901391801210409</v>
      </c>
      <c r="AX154" s="201">
        <v>0.21876745734794811</v>
      </c>
      <c r="AY154" s="202">
        <v>22.86</v>
      </c>
      <c r="AZ154" s="202">
        <v>2.602670894859072</v>
      </c>
      <c r="BA154" s="202">
        <v>40.336926927197304</v>
      </c>
      <c r="BB154" s="202">
        <v>1.595845454729707</v>
      </c>
    </row>
    <row r="155" spans="23:54" ht="16.5">
      <c r="W155" s="194" t="s">
        <v>159</v>
      </c>
      <c r="X155" s="194" t="s">
        <v>315</v>
      </c>
      <c r="Y155" s="195" t="s">
        <v>315</v>
      </c>
      <c r="Z155" s="196">
        <v>6</v>
      </c>
      <c r="AA155" s="193">
        <f t="shared" si="4"/>
        <v>0</v>
      </c>
      <c r="AB155" s="197">
        <v>1.0416666666666667</v>
      </c>
      <c r="AC155" s="194">
        <f>COUNTIFS(운전자별!$C:$C,숨김!AC$3,운전자별!$A:$A,숨김!$W155,운전자별!$F:$F,숨김!$X155)</f>
        <v>0</v>
      </c>
      <c r="AD155" s="194">
        <f>COUNTIFS(운전자별!$C:$C,숨김!AD$3,운전자별!$A:$A,숨김!$W155,운전자별!$F:$F,숨김!$X155)</f>
        <v>0</v>
      </c>
      <c r="AE155" s="194">
        <f>COUNTIFS(운전자별!$C:$C,숨김!AE$3,운전자별!$A:$A,숨김!$W155,운전자별!$F:$F,숨김!$X155)</f>
        <v>0</v>
      </c>
      <c r="AF155" s="194">
        <f>COUNTIFS(운전자별!$C:$C,숨김!AF$3,운전자별!$A:$A,숨김!$W155,운전자별!$F:$F,숨김!$X155)</f>
        <v>0</v>
      </c>
      <c r="AG155" s="194">
        <f>COUNTIFS(운전자별!$C:$C,숨김!AG$3,운전자별!$A:$A,숨김!$W155,운전자별!$F:$F,숨김!$X155)</f>
        <v>0</v>
      </c>
      <c r="AH155" s="194">
        <f>COUNTIFS(운전자별!$C:$C,숨김!AH$3,운전자별!$A:$A,숨김!$W155,운전자별!$F:$F,숨김!$X155)</f>
        <v>0</v>
      </c>
      <c r="AI155" s="194">
        <f>COUNTIFS(운전자별!$C:$C,숨김!AI$3,운전자별!$A:$A,숨김!$W155,운전자별!$F:$F,숨김!$X155)</f>
        <v>0</v>
      </c>
      <c r="AJ155" s="198">
        <v>0.85582692750199174</v>
      </c>
      <c r="AK155" s="193" t="s">
        <v>72</v>
      </c>
      <c r="AL155" s="193">
        <v>23</v>
      </c>
      <c r="AM155" s="193" t="s">
        <v>652</v>
      </c>
      <c r="AN155" s="199" t="s">
        <v>653</v>
      </c>
      <c r="AO155" s="200">
        <v>152</v>
      </c>
      <c r="AP155" s="200" cm="1">
        <f t="array" ref="AP155">SUM(($W$4:$W$900=W155)*($AO$4:$AO$900&lt;AO155))+1</f>
        <v>2</v>
      </c>
      <c r="AQ155" s="200" t="str">
        <f t="shared" si="5"/>
        <v>태양여객2</v>
      </c>
      <c r="AS155" s="188" t="s">
        <v>153</v>
      </c>
      <c r="AT155" s="189" t="s">
        <v>100</v>
      </c>
      <c r="AU155" s="188">
        <v>1</v>
      </c>
      <c r="AV155" s="201">
        <v>3.4218541623707036E-2</v>
      </c>
      <c r="AW155" s="201">
        <v>0.48263023565352881</v>
      </c>
      <c r="AX155" s="201">
        <v>0.17658649573730359</v>
      </c>
      <c r="AY155" s="202">
        <v>19.848891304347827</v>
      </c>
      <c r="AZ155" s="202">
        <v>2.6893624829701213</v>
      </c>
      <c r="BA155" s="202">
        <v>49.605180046621157</v>
      </c>
      <c r="BB155" s="202">
        <v>2.0055525693908631</v>
      </c>
    </row>
    <row r="156" spans="23:54" ht="16.5">
      <c r="W156" s="194" t="s">
        <v>159</v>
      </c>
      <c r="X156" s="194" t="s">
        <v>316</v>
      </c>
      <c r="Y156" s="195" t="s">
        <v>316</v>
      </c>
      <c r="Z156" s="196">
        <v>6</v>
      </c>
      <c r="AA156" s="193">
        <f t="shared" si="4"/>
        <v>0</v>
      </c>
      <c r="AB156" s="197">
        <v>1.0416666666666667</v>
      </c>
      <c r="AC156" s="194">
        <f>COUNTIFS(운전자별!$C:$C,숨김!AC$3,운전자별!$A:$A,숨김!$W156,운전자별!$F:$F,숨김!$X156)</f>
        <v>0</v>
      </c>
      <c r="AD156" s="194">
        <f>COUNTIFS(운전자별!$C:$C,숨김!AD$3,운전자별!$A:$A,숨김!$W156,운전자별!$F:$F,숨김!$X156)</f>
        <v>0</v>
      </c>
      <c r="AE156" s="194">
        <f>COUNTIFS(운전자별!$C:$C,숨김!AE$3,운전자별!$A:$A,숨김!$W156,운전자별!$F:$F,숨김!$X156)</f>
        <v>0</v>
      </c>
      <c r="AF156" s="194">
        <f>COUNTIFS(운전자별!$C:$C,숨김!AF$3,운전자별!$A:$A,숨김!$W156,운전자별!$F:$F,숨김!$X156)</f>
        <v>0</v>
      </c>
      <c r="AG156" s="194">
        <f>COUNTIFS(운전자별!$C:$C,숨김!AG$3,운전자별!$A:$A,숨김!$W156,운전자별!$F:$F,숨김!$X156)</f>
        <v>0</v>
      </c>
      <c r="AH156" s="194">
        <f>COUNTIFS(운전자별!$C:$C,숨김!AH$3,운전자별!$A:$A,숨김!$W156,운전자별!$F:$F,숨김!$X156)</f>
        <v>0</v>
      </c>
      <c r="AI156" s="194">
        <f>COUNTIFS(운전자별!$C:$C,숨김!AI$3,운전자별!$A:$A,숨김!$W156,운전자별!$F:$F,숨김!$X156)</f>
        <v>0</v>
      </c>
      <c r="AJ156" s="198">
        <v>0.96926029326704599</v>
      </c>
      <c r="AK156" s="193" t="s">
        <v>69</v>
      </c>
      <c r="AL156" s="193">
        <v>30</v>
      </c>
      <c r="AM156" s="193" t="s">
        <v>654</v>
      </c>
      <c r="AN156" s="199" t="s">
        <v>655</v>
      </c>
      <c r="AO156" s="200">
        <v>153</v>
      </c>
      <c r="AP156" s="200" cm="1">
        <f t="array" ref="AP156">SUM(($W$4:$W$900=W156)*($AO$4:$AO$900&lt;AO156))+1</f>
        <v>3</v>
      </c>
      <c r="AQ156" s="200" t="str">
        <f t="shared" si="5"/>
        <v>태양여객3</v>
      </c>
      <c r="AS156" s="188" t="s">
        <v>156</v>
      </c>
      <c r="AT156" s="189" t="s">
        <v>286</v>
      </c>
      <c r="AU156" s="188">
        <v>1</v>
      </c>
      <c r="AV156" s="201">
        <v>3.9169445209928377E-2</v>
      </c>
      <c r="AW156" s="201">
        <v>0.30114782065440471</v>
      </c>
      <c r="AX156" s="201">
        <v>0.16010430531054443</v>
      </c>
      <c r="AY156" s="202">
        <v>16.282999999999998</v>
      </c>
      <c r="AZ156" s="202">
        <v>14.761969531685933</v>
      </c>
      <c r="BA156" s="202">
        <v>21.456220615591278</v>
      </c>
      <c r="BB156" s="202">
        <v>2.3286515226946851</v>
      </c>
    </row>
    <row r="157" spans="23:54" ht="16.5">
      <c r="W157" s="194" t="s">
        <v>159</v>
      </c>
      <c r="X157" s="194" t="s">
        <v>317</v>
      </c>
      <c r="Y157" s="195" t="s">
        <v>317</v>
      </c>
      <c r="Z157" s="196">
        <v>10</v>
      </c>
      <c r="AA157" s="193">
        <f t="shared" si="4"/>
        <v>0</v>
      </c>
      <c r="AB157" s="197">
        <v>0.75</v>
      </c>
      <c r="AC157" s="194">
        <f>COUNTIFS(운전자별!$C:$C,숨김!AC$3,운전자별!$A:$A,숨김!$W157,운전자별!$F:$F,숨김!$X157)</f>
        <v>0</v>
      </c>
      <c r="AD157" s="194">
        <f>COUNTIFS(운전자별!$C:$C,숨김!AD$3,운전자별!$A:$A,숨김!$W157,운전자별!$F:$F,숨김!$X157)</f>
        <v>0</v>
      </c>
      <c r="AE157" s="194">
        <f>COUNTIFS(운전자별!$C:$C,숨김!AE$3,운전자별!$A:$A,숨김!$W157,운전자별!$F:$F,숨김!$X157)</f>
        <v>0</v>
      </c>
      <c r="AF157" s="194">
        <f>COUNTIFS(운전자별!$C:$C,숨김!AF$3,운전자별!$A:$A,숨김!$W157,운전자별!$F:$F,숨김!$X157)</f>
        <v>0</v>
      </c>
      <c r="AG157" s="194">
        <f>COUNTIFS(운전자별!$C:$C,숨김!AG$3,운전자별!$A:$A,숨김!$W157,운전자별!$F:$F,숨김!$X157)</f>
        <v>0</v>
      </c>
      <c r="AH157" s="194">
        <f>COUNTIFS(운전자별!$C:$C,숨김!AH$3,운전자별!$A:$A,숨김!$W157,운전자별!$F:$F,숨김!$X157)</f>
        <v>0</v>
      </c>
      <c r="AI157" s="194">
        <f>COUNTIFS(운전자별!$C:$C,숨김!AI$3,운전자별!$A:$A,숨김!$W157,운전자별!$F:$F,숨김!$X157)</f>
        <v>0</v>
      </c>
      <c r="AJ157" s="198">
        <v>0.91963130733772835</v>
      </c>
      <c r="AK157" s="193" t="s">
        <v>71</v>
      </c>
      <c r="AL157" s="193">
        <v>44</v>
      </c>
      <c r="AM157" s="193" t="s">
        <v>656</v>
      </c>
      <c r="AN157" s="199" t="s">
        <v>657</v>
      </c>
      <c r="AO157" s="200">
        <v>154</v>
      </c>
      <c r="AP157" s="200" cm="1">
        <f t="array" ref="AP157">SUM(($W$4:$W$900=W157)*($AO$4:$AO$900&lt;AO157))+1</f>
        <v>4</v>
      </c>
      <c r="AQ157" s="200" t="str">
        <f t="shared" si="5"/>
        <v>태양여객4</v>
      </c>
      <c r="AS157" s="188" t="s">
        <v>156</v>
      </c>
      <c r="AT157" s="189" t="s">
        <v>287</v>
      </c>
      <c r="AU157" s="188">
        <v>1</v>
      </c>
      <c r="AV157" s="201">
        <v>4.4320851669646319E-2</v>
      </c>
      <c r="AW157" s="201">
        <v>0.29889218130421552</v>
      </c>
      <c r="AX157" s="201">
        <v>0.13431626630404986</v>
      </c>
      <c r="AY157" s="202">
        <v>15.828428571428573</v>
      </c>
      <c r="AZ157" s="202">
        <v>0.72392680843807977</v>
      </c>
      <c r="BA157" s="202">
        <v>24.671982498345479</v>
      </c>
      <c r="BB157" s="202">
        <v>2.1821826655192891</v>
      </c>
    </row>
    <row r="158" spans="23:54" ht="16.5">
      <c r="W158" s="194" t="s">
        <v>159</v>
      </c>
      <c r="X158" s="194" t="s">
        <v>318</v>
      </c>
      <c r="Y158" s="195" t="s">
        <v>318</v>
      </c>
      <c r="Z158" s="196">
        <v>10</v>
      </c>
      <c r="AA158" s="193">
        <f t="shared" si="4"/>
        <v>0</v>
      </c>
      <c r="AB158" s="197">
        <v>0.75</v>
      </c>
      <c r="AC158" s="194">
        <f>COUNTIFS(운전자별!$C:$C,숨김!AC$3,운전자별!$A:$A,숨김!$W158,운전자별!$F:$F,숨김!$X158)</f>
        <v>0</v>
      </c>
      <c r="AD158" s="194">
        <f>COUNTIFS(운전자별!$C:$C,숨김!AD$3,운전자별!$A:$A,숨김!$W158,운전자별!$F:$F,숨김!$X158)</f>
        <v>0</v>
      </c>
      <c r="AE158" s="194">
        <f>COUNTIFS(운전자별!$C:$C,숨김!AE$3,운전자별!$A:$A,숨김!$W158,운전자별!$F:$F,숨김!$X158)</f>
        <v>0</v>
      </c>
      <c r="AF158" s="194">
        <f>COUNTIFS(운전자별!$C:$C,숨김!AF$3,운전자별!$A:$A,숨김!$W158,운전자별!$F:$F,숨김!$X158)</f>
        <v>0</v>
      </c>
      <c r="AG158" s="194">
        <f>COUNTIFS(운전자별!$C:$C,숨김!AG$3,운전자별!$A:$A,숨김!$W158,운전자별!$F:$F,숨김!$X158)</f>
        <v>0</v>
      </c>
      <c r="AH158" s="194">
        <f>COUNTIFS(운전자별!$C:$C,숨김!AH$3,운전자별!$A:$A,숨김!$W158,운전자별!$F:$F,숨김!$X158)</f>
        <v>0</v>
      </c>
      <c r="AI158" s="194">
        <f>COUNTIFS(운전자별!$C:$C,숨김!AI$3,운전자별!$A:$A,숨김!$W158,운전자별!$F:$F,숨김!$X158)</f>
        <v>0</v>
      </c>
      <c r="AJ158" s="198">
        <v>0.93441701009808165</v>
      </c>
      <c r="AK158" s="193" t="s">
        <v>71</v>
      </c>
      <c r="AL158" s="193">
        <v>23</v>
      </c>
      <c r="AM158" s="193" t="s">
        <v>658</v>
      </c>
      <c r="AN158" s="199" t="s">
        <v>659</v>
      </c>
      <c r="AO158" s="200">
        <v>155</v>
      </c>
      <c r="AP158" s="200" cm="1">
        <f t="array" ref="AP158">SUM(($W$4:$W$900=W158)*($AO$4:$AO$900&lt;AO158))+1</f>
        <v>5</v>
      </c>
      <c r="AQ158" s="200" t="str">
        <f t="shared" si="5"/>
        <v>태양여객5</v>
      </c>
      <c r="AS158" s="188" t="s">
        <v>156</v>
      </c>
      <c r="AT158" s="189" t="s">
        <v>288</v>
      </c>
      <c r="AU158" s="188">
        <v>1</v>
      </c>
      <c r="AV158" s="201">
        <v>5.0915998072857654E-2</v>
      </c>
      <c r="AW158" s="201">
        <v>0.26213197978528846</v>
      </c>
      <c r="AX158" s="201">
        <v>0.11421118888137066</v>
      </c>
      <c r="AY158" s="202">
        <v>24.459000000000003</v>
      </c>
      <c r="AZ158" s="202">
        <v>0.9720101181393247</v>
      </c>
      <c r="BA158" s="202">
        <v>51.644112589389998</v>
      </c>
      <c r="BB158" s="202">
        <v>2.2543651382770844</v>
      </c>
    </row>
    <row r="159" spans="23:54" ht="16.5">
      <c r="W159" s="194" t="s">
        <v>159</v>
      </c>
      <c r="X159" s="194" t="s">
        <v>319</v>
      </c>
      <c r="Y159" s="195" t="s">
        <v>319</v>
      </c>
      <c r="Z159" s="196">
        <v>5</v>
      </c>
      <c r="AA159" s="193">
        <f t="shared" si="4"/>
        <v>0</v>
      </c>
      <c r="AB159" s="197">
        <v>0.83333333333333337</v>
      </c>
      <c r="AC159" s="194">
        <f>COUNTIFS(운전자별!$C:$C,숨김!AC$3,운전자별!$A:$A,숨김!$W159,운전자별!$F:$F,숨김!$X159)</f>
        <v>0</v>
      </c>
      <c r="AD159" s="194">
        <f>COUNTIFS(운전자별!$C:$C,숨김!AD$3,운전자별!$A:$A,숨김!$W159,운전자별!$F:$F,숨김!$X159)</f>
        <v>0</v>
      </c>
      <c r="AE159" s="194">
        <f>COUNTIFS(운전자별!$C:$C,숨김!AE$3,운전자별!$A:$A,숨김!$W159,운전자별!$F:$F,숨김!$X159)</f>
        <v>0</v>
      </c>
      <c r="AF159" s="194">
        <f>COUNTIFS(운전자별!$C:$C,숨김!AF$3,운전자별!$A:$A,숨김!$W159,운전자별!$F:$F,숨김!$X159)</f>
        <v>0</v>
      </c>
      <c r="AG159" s="194">
        <f>COUNTIFS(운전자별!$C:$C,숨김!AG$3,운전자별!$A:$A,숨김!$W159,운전자별!$F:$F,숨김!$X159)</f>
        <v>0</v>
      </c>
      <c r="AH159" s="194">
        <f>COUNTIFS(운전자별!$C:$C,숨김!AH$3,운전자별!$A:$A,숨김!$W159,운전자별!$F:$F,숨김!$X159)</f>
        <v>0</v>
      </c>
      <c r="AI159" s="194">
        <f>COUNTIFS(운전자별!$C:$C,숨김!AI$3,운전자별!$A:$A,숨김!$W159,운전자별!$F:$F,숨김!$X159)</f>
        <v>0</v>
      </c>
      <c r="AJ159" s="198">
        <v>0.9592958117217627</v>
      </c>
      <c r="AK159" s="193" t="s">
        <v>69</v>
      </c>
      <c r="AL159" s="193">
        <v>50</v>
      </c>
      <c r="AM159" s="193" t="s">
        <v>660</v>
      </c>
      <c r="AN159" s="199" t="s">
        <v>661</v>
      </c>
      <c r="AO159" s="200">
        <v>156</v>
      </c>
      <c r="AP159" s="200" cm="1">
        <f t="array" ref="AP159">SUM(($W$4:$W$900=W159)*($AO$4:$AO$900&lt;AO159))+1</f>
        <v>6</v>
      </c>
      <c r="AQ159" s="200" t="str">
        <f t="shared" si="5"/>
        <v>태양여객6</v>
      </c>
      <c r="AS159" s="188" t="s">
        <v>156</v>
      </c>
      <c r="AT159" s="189" t="s">
        <v>289</v>
      </c>
      <c r="AU159" s="188">
        <v>1</v>
      </c>
      <c r="AV159" s="201">
        <v>4.1720869086564527E-2</v>
      </c>
      <c r="AW159" s="201">
        <v>0.21187383670207979</v>
      </c>
      <c r="AX159" s="201">
        <v>0.1256774485963004</v>
      </c>
      <c r="AY159" s="202">
        <v>12.798</v>
      </c>
      <c r="AZ159" s="202">
        <v>1.5458480762152569E-2</v>
      </c>
      <c r="BA159" s="202">
        <v>4.1892482865433465</v>
      </c>
      <c r="BB159" s="202">
        <v>2.0212509811077393</v>
      </c>
    </row>
    <row r="160" spans="23:54" ht="16.5">
      <c r="W160" s="194" t="s">
        <v>159</v>
      </c>
      <c r="X160" s="194" t="s">
        <v>320</v>
      </c>
      <c r="Y160" s="195" t="s">
        <v>320</v>
      </c>
      <c r="Z160" s="196">
        <v>2</v>
      </c>
      <c r="AA160" s="193">
        <f t="shared" si="4"/>
        <v>0</v>
      </c>
      <c r="AB160" s="197">
        <v>1.25</v>
      </c>
      <c r="AC160" s="194">
        <f>COUNTIFS(운전자별!$C:$C,숨김!AC$3,운전자별!$A:$A,숨김!$W160,운전자별!$F:$F,숨김!$X160)</f>
        <v>0</v>
      </c>
      <c r="AD160" s="194">
        <f>COUNTIFS(운전자별!$C:$C,숨김!AD$3,운전자별!$A:$A,숨김!$W160,운전자별!$F:$F,숨김!$X160)</f>
        <v>0</v>
      </c>
      <c r="AE160" s="194">
        <f>COUNTIFS(운전자별!$C:$C,숨김!AE$3,운전자별!$A:$A,숨김!$W160,운전자별!$F:$F,숨김!$X160)</f>
        <v>0</v>
      </c>
      <c r="AF160" s="194">
        <f>COUNTIFS(운전자별!$C:$C,숨김!AF$3,운전자별!$A:$A,숨김!$W160,운전자별!$F:$F,숨김!$X160)</f>
        <v>0</v>
      </c>
      <c r="AG160" s="194">
        <f>COUNTIFS(운전자별!$C:$C,숨김!AG$3,운전자별!$A:$A,숨김!$W160,운전자별!$F:$F,숨김!$X160)</f>
        <v>0</v>
      </c>
      <c r="AH160" s="194">
        <f>COUNTIFS(운전자별!$C:$C,숨김!AH$3,운전자별!$A:$A,숨김!$W160,운전자별!$F:$F,숨김!$X160)</f>
        <v>0</v>
      </c>
      <c r="AI160" s="194">
        <f>COUNTIFS(운전자별!$C:$C,숨김!AI$3,운전자별!$A:$A,숨김!$W160,운전자별!$F:$F,숨김!$X160)</f>
        <v>0</v>
      </c>
      <c r="AJ160" s="198">
        <v>0.99400353021574039</v>
      </c>
      <c r="AK160" s="193" t="s">
        <v>69</v>
      </c>
      <c r="AL160" s="193">
        <v>4</v>
      </c>
      <c r="AM160" s="193" t="s">
        <v>662</v>
      </c>
      <c r="AN160" s="199" t="s">
        <v>663</v>
      </c>
      <c r="AO160" s="200">
        <v>157</v>
      </c>
      <c r="AP160" s="200" cm="1">
        <f t="array" ref="AP160">SUM(($W$4:$W$900=W160)*($AO$4:$AO$900&lt;AO160))+1</f>
        <v>7</v>
      </c>
      <c r="AQ160" s="200" t="str">
        <f t="shared" si="5"/>
        <v>태양여객7</v>
      </c>
      <c r="AS160" s="188" t="s">
        <v>156</v>
      </c>
      <c r="AT160" s="189" t="s">
        <v>290</v>
      </c>
      <c r="AU160" s="188">
        <v>1</v>
      </c>
      <c r="AV160" s="201">
        <v>2.3022884525730914E-2</v>
      </c>
      <c r="AW160" s="201">
        <v>0.38520397648002463</v>
      </c>
      <c r="AX160" s="201">
        <v>0.21960406701949456</v>
      </c>
      <c r="AY160" s="202">
        <v>10.705</v>
      </c>
      <c r="AZ160" s="202">
        <v>1.9329940563421937</v>
      </c>
      <c r="BA160" s="202">
        <v>27.39072505610665</v>
      </c>
      <c r="BB160" s="202">
        <v>2.5306857093867094</v>
      </c>
    </row>
    <row r="161" spans="23:54" ht="16.5">
      <c r="W161" s="194" t="s">
        <v>159</v>
      </c>
      <c r="X161" s="194" t="s">
        <v>321</v>
      </c>
      <c r="Y161" s="195" t="s">
        <v>321</v>
      </c>
      <c r="Z161" s="196">
        <v>2</v>
      </c>
      <c r="AA161" s="193">
        <f t="shared" si="4"/>
        <v>0</v>
      </c>
      <c r="AB161" s="197">
        <v>0.83333333333333337</v>
      </c>
      <c r="AC161" s="194">
        <f>COUNTIFS(운전자별!$C:$C,숨김!AC$3,운전자별!$A:$A,숨김!$W161,운전자별!$F:$F,숨김!$X161)</f>
        <v>0</v>
      </c>
      <c r="AD161" s="194">
        <f>COUNTIFS(운전자별!$C:$C,숨김!AD$3,운전자별!$A:$A,숨김!$W161,운전자별!$F:$F,숨김!$X161)</f>
        <v>0</v>
      </c>
      <c r="AE161" s="194">
        <f>COUNTIFS(운전자별!$C:$C,숨김!AE$3,운전자별!$A:$A,숨김!$W161,운전자별!$F:$F,숨김!$X161)</f>
        <v>0</v>
      </c>
      <c r="AF161" s="194">
        <f>COUNTIFS(운전자별!$C:$C,숨김!AF$3,운전자별!$A:$A,숨김!$W161,운전자별!$F:$F,숨김!$X161)</f>
        <v>0</v>
      </c>
      <c r="AG161" s="194">
        <f>COUNTIFS(운전자별!$C:$C,숨김!AG$3,운전자별!$A:$A,숨김!$W161,운전자별!$F:$F,숨김!$X161)</f>
        <v>0</v>
      </c>
      <c r="AH161" s="194">
        <f>COUNTIFS(운전자별!$C:$C,숨김!AH$3,운전자별!$A:$A,숨김!$W161,운전자별!$F:$F,숨김!$X161)</f>
        <v>0</v>
      </c>
      <c r="AI161" s="194">
        <f>COUNTIFS(운전자별!$C:$C,숨김!AI$3,운전자별!$A:$A,숨김!$W161,운전자별!$F:$F,숨김!$X161)</f>
        <v>0</v>
      </c>
      <c r="AJ161" s="198">
        <v>1.090614672916522</v>
      </c>
      <c r="AK161" s="193" t="s">
        <v>74</v>
      </c>
      <c r="AL161" s="193">
        <v>1</v>
      </c>
      <c r="AM161" s="193" t="s">
        <v>664</v>
      </c>
      <c r="AN161" s="199" t="s">
        <v>665</v>
      </c>
      <c r="AO161" s="200">
        <v>158</v>
      </c>
      <c r="AP161" s="200" cm="1">
        <f t="array" ref="AP161">SUM(($W$4:$W$900=W161)*($AO$4:$AO$900&lt;AO161))+1</f>
        <v>8</v>
      </c>
      <c r="AQ161" s="200" t="str">
        <f t="shared" si="5"/>
        <v>태양여객8</v>
      </c>
      <c r="AS161" s="188" t="s">
        <v>156</v>
      </c>
      <c r="AT161" s="189" t="s">
        <v>100</v>
      </c>
      <c r="AU161" s="188">
        <v>1</v>
      </c>
      <c r="AV161" s="201">
        <v>4.028090910948575E-2</v>
      </c>
      <c r="AW161" s="201">
        <v>0.30128980025125296</v>
      </c>
      <c r="AX161" s="201">
        <v>0.150147044848917</v>
      </c>
      <c r="AY161" s="202">
        <v>16.221708333333329</v>
      </c>
      <c r="AZ161" s="202">
        <v>7.4848808415882422</v>
      </c>
      <c r="BA161" s="202">
        <v>25.724040913946155</v>
      </c>
      <c r="BB161" s="202">
        <v>2.274327822074552</v>
      </c>
    </row>
    <row r="162" spans="23:54" ht="16.5">
      <c r="W162" s="194" t="s">
        <v>159</v>
      </c>
      <c r="X162" s="194" t="s">
        <v>322</v>
      </c>
      <c r="Y162" s="195" t="s">
        <v>322</v>
      </c>
      <c r="Z162" s="196">
        <v>1</v>
      </c>
      <c r="AA162" s="193">
        <f t="shared" si="4"/>
        <v>0</v>
      </c>
      <c r="AB162" s="197">
        <v>0.83333333333333337</v>
      </c>
      <c r="AC162" s="194">
        <f>COUNTIFS(운전자별!$C:$C,숨김!AC$3,운전자별!$A:$A,숨김!$W162,운전자별!$F:$F,숨김!$X162)</f>
        <v>0</v>
      </c>
      <c r="AD162" s="194">
        <f>COUNTIFS(운전자별!$C:$C,숨김!AD$3,운전자별!$A:$A,숨김!$W162,운전자별!$F:$F,숨김!$X162)</f>
        <v>0</v>
      </c>
      <c r="AE162" s="194">
        <f>COUNTIFS(운전자별!$C:$C,숨김!AE$3,운전자별!$A:$A,숨김!$W162,운전자별!$F:$F,숨김!$X162)</f>
        <v>0</v>
      </c>
      <c r="AF162" s="194">
        <f>COUNTIFS(운전자별!$C:$C,숨김!AF$3,운전자별!$A:$A,숨김!$W162,운전자별!$F:$F,숨김!$X162)</f>
        <v>0</v>
      </c>
      <c r="AG162" s="194">
        <f>COUNTIFS(운전자별!$C:$C,숨김!AG$3,운전자별!$A:$A,숨김!$W162,운전자별!$F:$F,숨김!$X162)</f>
        <v>0</v>
      </c>
      <c r="AH162" s="194">
        <f>COUNTIFS(운전자별!$C:$C,숨김!AH$3,운전자별!$A:$A,숨김!$W162,운전자별!$F:$F,숨김!$X162)</f>
        <v>0</v>
      </c>
      <c r="AI162" s="194">
        <f>COUNTIFS(운전자별!$C:$C,숨김!AI$3,운전자별!$A:$A,숨김!$W162,운전자별!$F:$F,숨김!$X162)</f>
        <v>0</v>
      </c>
      <c r="AJ162" s="198">
        <v>0.92200000000000004</v>
      </c>
      <c r="AK162" s="193" t="s">
        <v>71</v>
      </c>
      <c r="AL162" s="193">
        <v>42</v>
      </c>
      <c r="AM162" s="193" t="s">
        <v>666</v>
      </c>
      <c r="AN162" s="199" t="s">
        <v>667</v>
      </c>
      <c r="AO162" s="200">
        <v>159</v>
      </c>
      <c r="AP162" s="200" cm="1">
        <f t="array" ref="AP162">SUM(($W$4:$W$900=W162)*($AO$4:$AO$900&lt;AO162))+1</f>
        <v>9</v>
      </c>
      <c r="AQ162" s="200" t="str">
        <f t="shared" si="5"/>
        <v>태양여객9</v>
      </c>
      <c r="AS162" s="188" t="s">
        <v>167</v>
      </c>
      <c r="AT162" s="189" t="s">
        <v>291</v>
      </c>
      <c r="AU162" s="188">
        <v>1</v>
      </c>
      <c r="AV162" s="201">
        <v>1.4821971044832991E-2</v>
      </c>
      <c r="AW162" s="201">
        <v>0.35695831050432547</v>
      </c>
      <c r="AX162" s="201">
        <v>0.15827285132676608</v>
      </c>
      <c r="AY162" s="202">
        <v>9.3113499999999991</v>
      </c>
      <c r="AZ162" s="202">
        <v>0.28944592987812928</v>
      </c>
      <c r="BA162" s="202">
        <v>4.0681466408145859</v>
      </c>
      <c r="BB162" s="202">
        <v>2.1871131062806697</v>
      </c>
    </row>
    <row r="163" spans="23:54" ht="16.5">
      <c r="W163" s="194" t="s">
        <v>159</v>
      </c>
      <c r="X163" s="194" t="s">
        <v>323</v>
      </c>
      <c r="Y163" s="195" t="s">
        <v>323</v>
      </c>
      <c r="Z163" s="196">
        <v>4</v>
      </c>
      <c r="AA163" s="193">
        <f t="shared" si="4"/>
        <v>0</v>
      </c>
      <c r="AB163" s="197">
        <v>1.0416666666666667</v>
      </c>
      <c r="AC163" s="194">
        <f>COUNTIFS(운전자별!$C:$C,숨김!AC$3,운전자별!$A:$A,숨김!$W163,운전자별!$F:$F,숨김!$X163)</f>
        <v>0</v>
      </c>
      <c r="AD163" s="194">
        <f>COUNTIFS(운전자별!$C:$C,숨김!AD$3,운전자별!$A:$A,숨김!$W163,운전자별!$F:$F,숨김!$X163)</f>
        <v>0</v>
      </c>
      <c r="AE163" s="194">
        <f>COUNTIFS(운전자별!$C:$C,숨김!AE$3,운전자별!$A:$A,숨김!$W163,운전자별!$F:$F,숨김!$X163)</f>
        <v>0</v>
      </c>
      <c r="AF163" s="194">
        <f>COUNTIFS(운전자별!$C:$C,숨김!AF$3,운전자별!$A:$A,숨김!$W163,운전자별!$F:$F,숨김!$X163)</f>
        <v>0</v>
      </c>
      <c r="AG163" s="194">
        <f>COUNTIFS(운전자별!$C:$C,숨김!AG$3,운전자별!$A:$A,숨김!$W163,운전자별!$F:$F,숨김!$X163)</f>
        <v>0</v>
      </c>
      <c r="AH163" s="194">
        <f>COUNTIFS(운전자별!$C:$C,숨김!AH$3,운전자별!$A:$A,숨김!$W163,운전자별!$F:$F,숨김!$X163)</f>
        <v>0</v>
      </c>
      <c r="AI163" s="194">
        <f>COUNTIFS(운전자별!$C:$C,숨김!AI$3,운전자별!$A:$A,숨김!$W163,운전자별!$F:$F,숨김!$X163)</f>
        <v>0</v>
      </c>
      <c r="AJ163" s="198">
        <v>0.89703710501294687</v>
      </c>
      <c r="AK163" s="193" t="s">
        <v>72</v>
      </c>
      <c r="AL163" s="193">
        <v>4</v>
      </c>
      <c r="AM163" s="193" t="s">
        <v>668</v>
      </c>
      <c r="AN163" s="199" t="s">
        <v>669</v>
      </c>
      <c r="AO163" s="200">
        <v>160</v>
      </c>
      <c r="AP163" s="200" cm="1">
        <f t="array" ref="AP163">SUM(($W$4:$W$900=W163)*($AO$4:$AO$900&lt;AO163))+1</f>
        <v>10</v>
      </c>
      <c r="AQ163" s="200" t="str">
        <f t="shared" si="5"/>
        <v>태양여객10</v>
      </c>
      <c r="AS163" s="188" t="s">
        <v>167</v>
      </c>
      <c r="AT163" s="189" t="s">
        <v>196</v>
      </c>
      <c r="AU163" s="188">
        <v>1</v>
      </c>
      <c r="AV163" s="201">
        <v>1.5528901319996494E-2</v>
      </c>
      <c r="AW163" s="201">
        <v>0.25859138326924103</v>
      </c>
      <c r="AX163" s="201">
        <v>0.12184779578726</v>
      </c>
      <c r="AY163" s="202">
        <v>18.048999999999999</v>
      </c>
      <c r="AZ163" s="202">
        <v>0.12497209824334359</v>
      </c>
      <c r="BA163" s="202">
        <v>5.9014601948245584</v>
      </c>
      <c r="BB163" s="202">
        <v>2.4818214846922597</v>
      </c>
    </row>
    <row r="164" spans="23:54" ht="16.5">
      <c r="W164" s="194" t="s">
        <v>168</v>
      </c>
      <c r="X164" s="194" t="s">
        <v>324</v>
      </c>
      <c r="Y164" s="195" t="s">
        <v>324</v>
      </c>
      <c r="Z164" s="196">
        <v>22</v>
      </c>
      <c r="AA164" s="193">
        <f t="shared" si="4"/>
        <v>0</v>
      </c>
      <c r="AB164" s="197">
        <v>1.0227272727272727</v>
      </c>
      <c r="AC164" s="194">
        <f>COUNTIFS(운전자별!$C:$C,숨김!AC$3,운전자별!$A:$A,숨김!$W164,운전자별!$F:$F,숨김!$X164)</f>
        <v>0</v>
      </c>
      <c r="AD164" s="194">
        <f>COUNTIFS(운전자별!$C:$C,숨김!AD$3,운전자별!$A:$A,숨김!$W164,운전자별!$F:$F,숨김!$X164)</f>
        <v>0</v>
      </c>
      <c r="AE164" s="194">
        <f>COUNTIFS(운전자별!$C:$C,숨김!AE$3,운전자별!$A:$A,숨김!$W164,운전자별!$F:$F,숨김!$X164)</f>
        <v>0</v>
      </c>
      <c r="AF164" s="194">
        <f>COUNTIFS(운전자별!$C:$C,숨김!AF$3,운전자별!$A:$A,숨김!$W164,운전자별!$F:$F,숨김!$X164)</f>
        <v>0</v>
      </c>
      <c r="AG164" s="194">
        <f>COUNTIFS(운전자별!$C:$C,숨김!AG$3,운전자별!$A:$A,숨김!$W164,운전자별!$F:$F,숨김!$X164)</f>
        <v>0</v>
      </c>
      <c r="AH164" s="194">
        <f>COUNTIFS(운전자별!$C:$C,숨김!AH$3,운전자별!$A:$A,숨김!$W164,운전자별!$F:$F,숨김!$X164)</f>
        <v>0</v>
      </c>
      <c r="AI164" s="194">
        <f>COUNTIFS(운전자별!$C:$C,숨김!AI$3,운전자별!$A:$A,숨김!$W164,운전자별!$F:$F,숨김!$X164)</f>
        <v>0</v>
      </c>
      <c r="AJ164" s="198">
        <v>1.0236849436416053</v>
      </c>
      <c r="AK164" s="193" t="s">
        <v>74</v>
      </c>
      <c r="AL164" s="193">
        <v>8</v>
      </c>
      <c r="AM164" s="193" t="s">
        <v>670</v>
      </c>
      <c r="AN164" s="199" t="s">
        <v>671</v>
      </c>
      <c r="AO164" s="200">
        <v>161</v>
      </c>
      <c r="AP164" s="200" cm="1">
        <f t="array" ref="AP164">SUM(($W$4:$W$900=W164)*($AO$4:$AO$900&lt;AO164))+1</f>
        <v>1</v>
      </c>
      <c r="AQ164" s="200" t="str">
        <f t="shared" si="5"/>
        <v>해성운수1</v>
      </c>
      <c r="AS164" s="188" t="s">
        <v>167</v>
      </c>
      <c r="AT164" s="189" t="s">
        <v>292</v>
      </c>
      <c r="AU164" s="188">
        <v>1</v>
      </c>
      <c r="AV164" s="201">
        <v>1.7860828607643538E-2</v>
      </c>
      <c r="AW164" s="201">
        <v>0.34507577113443183</v>
      </c>
      <c r="AX164" s="201">
        <v>0.1265912769718181</v>
      </c>
      <c r="AY164" s="202">
        <v>8.7676666666666652</v>
      </c>
      <c r="AZ164" s="202">
        <v>8.6051472261809883E-2</v>
      </c>
      <c r="BA164" s="202">
        <v>3.045265990598494</v>
      </c>
      <c r="BB164" s="202">
        <v>2.4715565249786642</v>
      </c>
    </row>
    <row r="165" spans="23:54" ht="16.5">
      <c r="W165" s="194" t="s">
        <v>168</v>
      </c>
      <c r="X165" s="194" t="s">
        <v>325</v>
      </c>
      <c r="Y165" s="195" t="s">
        <v>325</v>
      </c>
      <c r="Z165" s="196">
        <v>11</v>
      </c>
      <c r="AA165" s="193">
        <f t="shared" si="4"/>
        <v>0</v>
      </c>
      <c r="AB165" s="197">
        <v>1.0227272727272727</v>
      </c>
      <c r="AC165" s="194">
        <f>COUNTIFS(운전자별!$C:$C,숨김!AC$3,운전자별!$A:$A,숨김!$W165,운전자별!$F:$F,숨김!$X165)</f>
        <v>0</v>
      </c>
      <c r="AD165" s="194">
        <f>COUNTIFS(운전자별!$C:$C,숨김!AD$3,운전자별!$A:$A,숨김!$W165,운전자별!$F:$F,숨김!$X165)</f>
        <v>0</v>
      </c>
      <c r="AE165" s="194">
        <f>COUNTIFS(운전자별!$C:$C,숨김!AE$3,운전자별!$A:$A,숨김!$W165,운전자별!$F:$F,숨김!$X165)</f>
        <v>0</v>
      </c>
      <c r="AF165" s="194">
        <f>COUNTIFS(운전자별!$C:$C,숨김!AF$3,운전자별!$A:$A,숨김!$W165,운전자별!$F:$F,숨김!$X165)</f>
        <v>0</v>
      </c>
      <c r="AG165" s="194">
        <f>COUNTIFS(운전자별!$C:$C,숨김!AG$3,운전자별!$A:$A,숨김!$W165,운전자별!$F:$F,숨김!$X165)</f>
        <v>0</v>
      </c>
      <c r="AH165" s="194">
        <f>COUNTIFS(운전자별!$C:$C,숨김!AH$3,운전자별!$A:$A,숨김!$W165,운전자별!$F:$F,숨김!$X165)</f>
        <v>0</v>
      </c>
      <c r="AI165" s="194">
        <f>COUNTIFS(운전자별!$C:$C,숨김!AI$3,운전자별!$A:$A,숨김!$W165,운전자별!$F:$F,숨김!$X165)</f>
        <v>0</v>
      </c>
      <c r="AJ165" s="198">
        <v>0.93384925643349315</v>
      </c>
      <c r="AK165" s="193" t="s">
        <v>71</v>
      </c>
      <c r="AL165" s="193">
        <v>25</v>
      </c>
      <c r="AM165" s="193" t="s">
        <v>672</v>
      </c>
      <c r="AN165" s="199" t="s">
        <v>673</v>
      </c>
      <c r="AO165" s="200">
        <v>162</v>
      </c>
      <c r="AP165" s="200" cm="1">
        <f t="array" ref="AP165">SUM(($W$4:$W$900=W165)*($AO$4:$AO$900&lt;AO165))+1</f>
        <v>2</v>
      </c>
      <c r="AQ165" s="200" t="str">
        <f t="shared" si="5"/>
        <v>해성운수2</v>
      </c>
      <c r="AS165" s="188" t="s">
        <v>167</v>
      </c>
      <c r="AT165" s="189" t="s">
        <v>100</v>
      </c>
      <c r="AU165" s="188">
        <v>1</v>
      </c>
      <c r="AV165" s="201">
        <v>1.6218760408971647E-2</v>
      </c>
      <c r="AW165" s="201">
        <v>0.34176808950325083</v>
      </c>
      <c r="AX165" s="201">
        <v>0.1386054918686796</v>
      </c>
      <c r="AY165" s="202">
        <v>9.9104999999999972</v>
      </c>
      <c r="AZ165" s="202">
        <v>0.17612208627618822</v>
      </c>
      <c r="BA165" s="202">
        <v>3.9944748170507545</v>
      </c>
      <c r="BB165" s="202">
        <v>2.3489876512392045</v>
      </c>
    </row>
    <row r="166" spans="23:54" ht="16.5">
      <c r="W166" s="194" t="s">
        <v>168</v>
      </c>
      <c r="X166" s="194" t="s">
        <v>326</v>
      </c>
      <c r="Y166" s="195" t="s">
        <v>326</v>
      </c>
      <c r="Z166" s="196">
        <v>1</v>
      </c>
      <c r="AA166" s="193">
        <f t="shared" si="4"/>
        <v>0</v>
      </c>
      <c r="AB166" s="197">
        <v>0.41666666666666669</v>
      </c>
      <c r="AC166" s="194">
        <f>COUNTIFS(운전자별!$C:$C,숨김!AC$3,운전자별!$A:$A,숨김!$W166,운전자별!$F:$F,숨김!$X166)</f>
        <v>0</v>
      </c>
      <c r="AD166" s="194">
        <f>COUNTIFS(운전자별!$C:$C,숨김!AD$3,운전자별!$A:$A,숨김!$W166,운전자별!$F:$F,숨김!$X166)</f>
        <v>0</v>
      </c>
      <c r="AE166" s="194">
        <f>COUNTIFS(운전자별!$C:$C,숨김!AE$3,운전자별!$A:$A,숨김!$W166,운전자별!$F:$F,숨김!$X166)</f>
        <v>0</v>
      </c>
      <c r="AF166" s="194">
        <f>COUNTIFS(운전자별!$C:$C,숨김!AF$3,운전자별!$A:$A,숨김!$W166,운전자별!$F:$F,숨김!$X166)</f>
        <v>0</v>
      </c>
      <c r="AG166" s="194">
        <f>COUNTIFS(운전자별!$C:$C,숨김!AG$3,운전자별!$A:$A,숨김!$W166,운전자별!$F:$F,숨김!$X166)</f>
        <v>0</v>
      </c>
      <c r="AH166" s="194">
        <f>COUNTIFS(운전자별!$C:$C,숨김!AH$3,운전자별!$A:$A,숨김!$W166,운전자별!$F:$F,숨김!$X166)</f>
        <v>0</v>
      </c>
      <c r="AI166" s="194">
        <f>COUNTIFS(운전자별!$C:$C,숨김!AI$3,운전자별!$A:$A,숨김!$W166,운전자별!$F:$F,숨김!$X166)</f>
        <v>0</v>
      </c>
      <c r="AJ166" s="198">
        <v>0.82</v>
      </c>
      <c r="AK166" s="193" t="s">
        <v>70</v>
      </c>
      <c r="AL166" s="193">
        <v>4</v>
      </c>
      <c r="AM166" s="193" t="s">
        <v>674</v>
      </c>
      <c r="AN166" s="199" t="s">
        <v>675</v>
      </c>
      <c r="AO166" s="200">
        <v>163</v>
      </c>
      <c r="AP166" s="200" cm="1">
        <f t="array" ref="AP166">SUM(($W$4:$W$900=W166)*($AO$4:$AO$900&lt;AO166))+1</f>
        <v>3</v>
      </c>
      <c r="AQ166" s="200" t="str">
        <f t="shared" si="5"/>
        <v>해성운수3</v>
      </c>
      <c r="AS166" s="188" t="s">
        <v>169</v>
      </c>
      <c r="AT166" s="189" t="s">
        <v>293</v>
      </c>
      <c r="AU166" s="188">
        <v>1</v>
      </c>
      <c r="AV166" s="201">
        <v>1.7696039683063814E-2</v>
      </c>
      <c r="AW166" s="201">
        <v>0.35879102647149785</v>
      </c>
      <c r="AX166" s="201">
        <v>0.17277898434604499</v>
      </c>
      <c r="AY166" s="202">
        <v>10.301692307692308</v>
      </c>
      <c r="AZ166" s="202">
        <v>0.45272953707253832</v>
      </c>
      <c r="BA166" s="202">
        <v>27.176561194326101</v>
      </c>
      <c r="BB166" s="202">
        <v>2.7758111696462797</v>
      </c>
    </row>
    <row r="167" spans="23:54" ht="16.5">
      <c r="W167" s="194" t="s">
        <v>168</v>
      </c>
      <c r="X167" s="194" t="s">
        <v>327</v>
      </c>
      <c r="Y167" s="195" t="s">
        <v>327</v>
      </c>
      <c r="Z167" s="196">
        <v>5</v>
      </c>
      <c r="AA167" s="193">
        <f t="shared" si="4"/>
        <v>0</v>
      </c>
      <c r="AB167" s="197">
        <v>0.25</v>
      </c>
      <c r="AC167" s="194">
        <f>COUNTIFS(운전자별!$C:$C,숨김!AC$3,운전자별!$A:$A,숨김!$W167,운전자별!$F:$F,숨김!$X167)</f>
        <v>0</v>
      </c>
      <c r="AD167" s="194">
        <f>COUNTIFS(운전자별!$C:$C,숨김!AD$3,운전자별!$A:$A,숨김!$W167,운전자별!$F:$F,숨김!$X167)</f>
        <v>0</v>
      </c>
      <c r="AE167" s="194">
        <f>COUNTIFS(운전자별!$C:$C,숨김!AE$3,운전자별!$A:$A,숨김!$W167,운전자별!$F:$F,숨김!$X167)</f>
        <v>0</v>
      </c>
      <c r="AF167" s="194">
        <f>COUNTIFS(운전자별!$C:$C,숨김!AF$3,운전자별!$A:$A,숨김!$W167,운전자별!$F:$F,숨김!$X167)</f>
        <v>0</v>
      </c>
      <c r="AG167" s="194">
        <f>COUNTIFS(운전자별!$C:$C,숨김!AG$3,운전자별!$A:$A,숨김!$W167,운전자별!$F:$F,숨김!$X167)</f>
        <v>0</v>
      </c>
      <c r="AH167" s="194">
        <f>COUNTIFS(운전자별!$C:$C,숨김!AH$3,운전자별!$A:$A,숨김!$W167,운전자별!$F:$F,숨김!$X167)</f>
        <v>0</v>
      </c>
      <c r="AI167" s="194">
        <f>COUNTIFS(운전자별!$C:$C,숨김!AI$3,운전자별!$A:$A,숨김!$W167,운전자별!$F:$F,숨김!$X167)</f>
        <v>0</v>
      </c>
      <c r="AJ167" s="198">
        <v>0.83541449063243622</v>
      </c>
      <c r="AK167" s="193" t="s">
        <v>70</v>
      </c>
      <c r="AL167" s="193">
        <v>1</v>
      </c>
      <c r="AM167" s="193" t="s">
        <v>676</v>
      </c>
      <c r="AN167" s="199" t="s">
        <v>677</v>
      </c>
      <c r="AO167" s="200">
        <v>164</v>
      </c>
      <c r="AP167" s="200" cm="1">
        <f t="array" ref="AP167">SUM(($W$4:$W$900=W167)*($AO$4:$AO$900&lt;AO167))+1</f>
        <v>4</v>
      </c>
      <c r="AQ167" s="200" t="str">
        <f t="shared" si="5"/>
        <v>해성운수4</v>
      </c>
      <c r="AS167" s="188" t="s">
        <v>169</v>
      </c>
      <c r="AT167" s="189" t="s">
        <v>294</v>
      </c>
      <c r="AU167" s="188">
        <v>1</v>
      </c>
      <c r="AV167" s="201">
        <v>2.4091610164346206E-2</v>
      </c>
      <c r="AW167" s="201">
        <v>0.33832158102636545</v>
      </c>
      <c r="AX167" s="201">
        <v>0.16896801782748636</v>
      </c>
      <c r="AY167" s="202">
        <v>7.011222222222222</v>
      </c>
      <c r="AZ167" s="202">
        <v>0.1974050097763497</v>
      </c>
      <c r="BA167" s="202">
        <v>26.33489535827195</v>
      </c>
      <c r="BB167" s="202">
        <v>2.6495862952920466</v>
      </c>
    </row>
    <row r="168" spans="23:54" ht="16.5">
      <c r="W168" s="194" t="s">
        <v>168</v>
      </c>
      <c r="X168" s="194" t="s">
        <v>328</v>
      </c>
      <c r="Y168" s="195" t="s">
        <v>328</v>
      </c>
      <c r="Z168" s="196">
        <v>5</v>
      </c>
      <c r="AA168" s="193">
        <f t="shared" si="4"/>
        <v>0</v>
      </c>
      <c r="AB168" s="197">
        <v>0</v>
      </c>
      <c r="AC168" s="194">
        <f>COUNTIFS(운전자별!$C:$C,숨김!AC$3,운전자별!$A:$A,숨김!$W168,운전자별!$F:$F,숨김!$X168)</f>
        <v>0</v>
      </c>
      <c r="AD168" s="194">
        <f>COUNTIFS(운전자별!$C:$C,숨김!AD$3,운전자별!$A:$A,숨김!$W168,운전자별!$F:$F,숨김!$X168)</f>
        <v>0</v>
      </c>
      <c r="AE168" s="194">
        <f>COUNTIFS(운전자별!$C:$C,숨김!AE$3,운전자별!$A:$A,숨김!$W168,운전자별!$F:$F,숨김!$X168)</f>
        <v>0</v>
      </c>
      <c r="AF168" s="194">
        <f>COUNTIFS(운전자별!$C:$C,숨김!AF$3,운전자별!$A:$A,숨김!$W168,운전자별!$F:$F,숨김!$X168)</f>
        <v>0</v>
      </c>
      <c r="AG168" s="194">
        <f>COUNTIFS(운전자별!$C:$C,숨김!AG$3,운전자별!$A:$A,숨김!$W168,운전자별!$F:$F,숨김!$X168)</f>
        <v>0</v>
      </c>
      <c r="AH168" s="194">
        <f>COUNTIFS(운전자별!$C:$C,숨김!AH$3,운전자별!$A:$A,숨김!$W168,운전자별!$F:$F,숨김!$X168)</f>
        <v>0</v>
      </c>
      <c r="AI168" s="194">
        <f>COUNTIFS(운전자별!$C:$C,숨김!AI$3,운전자별!$A:$A,숨김!$W168,운전자별!$F:$F,숨김!$X168)</f>
        <v>0</v>
      </c>
      <c r="AJ168" s="198">
        <v>0.82440235578143106</v>
      </c>
      <c r="AK168" s="193" t="s">
        <v>70</v>
      </c>
      <c r="AL168" s="193">
        <v>3</v>
      </c>
      <c r="AM168" s="193" t="s">
        <v>678</v>
      </c>
      <c r="AN168" s="199" t="s">
        <v>679</v>
      </c>
      <c r="AO168" s="200">
        <v>165</v>
      </c>
      <c r="AP168" s="200" cm="1">
        <f t="array" ref="AP168">SUM(($W$4:$W$900=W168)*($AO$4:$AO$900&lt;AO168))+1</f>
        <v>5</v>
      </c>
      <c r="AQ168" s="200" t="str">
        <f t="shared" si="5"/>
        <v>해성운수5</v>
      </c>
      <c r="AS168" s="188" t="s">
        <v>169</v>
      </c>
      <c r="AT168" s="189" t="s">
        <v>295</v>
      </c>
      <c r="AU168" s="188">
        <v>1</v>
      </c>
      <c r="AV168" s="201">
        <v>2.2160010880569323E-2</v>
      </c>
      <c r="AW168" s="201">
        <v>0.33769996855218476</v>
      </c>
      <c r="AX168" s="201">
        <v>0.11440003677907724</v>
      </c>
      <c r="AY168" s="202">
        <v>4.8878888888888889</v>
      </c>
      <c r="AZ168" s="202">
        <v>10.124115404388505</v>
      </c>
      <c r="BA168" s="202">
        <v>25.955896195166627</v>
      </c>
      <c r="BB168" s="202">
        <v>2.8452851302096493</v>
      </c>
    </row>
    <row r="169" spans="23:54" ht="16.5">
      <c r="W169" s="194" t="s">
        <v>168</v>
      </c>
      <c r="X169" s="194" t="s">
        <v>329</v>
      </c>
      <c r="Y169" s="195" t="s">
        <v>329</v>
      </c>
      <c r="Z169" s="196">
        <v>6</v>
      </c>
      <c r="AA169" s="193">
        <f t="shared" si="4"/>
        <v>0</v>
      </c>
      <c r="AB169" s="197">
        <v>1.1805555555555556</v>
      </c>
      <c r="AC169" s="194">
        <f>COUNTIFS(운전자별!$C:$C,숨김!AC$3,운전자별!$A:$A,숨김!$W169,운전자별!$F:$F,숨김!$X169)</f>
        <v>0</v>
      </c>
      <c r="AD169" s="194">
        <f>COUNTIFS(운전자별!$C:$C,숨김!AD$3,운전자별!$A:$A,숨김!$W169,운전자별!$F:$F,숨김!$X169)</f>
        <v>0</v>
      </c>
      <c r="AE169" s="194">
        <f>COUNTIFS(운전자별!$C:$C,숨김!AE$3,운전자별!$A:$A,숨김!$W169,운전자별!$F:$F,숨김!$X169)</f>
        <v>0</v>
      </c>
      <c r="AF169" s="194">
        <f>COUNTIFS(운전자별!$C:$C,숨김!AF$3,운전자별!$A:$A,숨김!$W169,운전자별!$F:$F,숨김!$X169)</f>
        <v>0</v>
      </c>
      <c r="AG169" s="194">
        <f>COUNTIFS(운전자별!$C:$C,숨김!AG$3,운전자별!$A:$A,숨김!$W169,운전자별!$F:$F,숨김!$X169)</f>
        <v>0</v>
      </c>
      <c r="AH169" s="194">
        <f>COUNTIFS(운전자별!$C:$C,숨김!AH$3,운전자별!$A:$A,숨김!$W169,운전자별!$F:$F,숨김!$X169)</f>
        <v>0</v>
      </c>
      <c r="AI169" s="194">
        <f>COUNTIFS(운전자별!$C:$C,숨김!AI$3,운전자별!$A:$A,숨김!$W169,운전자별!$F:$F,숨김!$X169)</f>
        <v>0</v>
      </c>
      <c r="AJ169" s="198">
        <v>0.93780458021342894</v>
      </c>
      <c r="AK169" s="193" t="s">
        <v>71</v>
      </c>
      <c r="AL169" s="193">
        <v>18</v>
      </c>
      <c r="AM169" s="193" t="s">
        <v>680</v>
      </c>
      <c r="AN169" s="199" t="s">
        <v>681</v>
      </c>
      <c r="AO169" s="200">
        <v>166</v>
      </c>
      <c r="AP169" s="200" cm="1">
        <f t="array" ref="AP169">SUM(($W$4:$W$900=W169)*($AO$4:$AO$900&lt;AO169))+1</f>
        <v>6</v>
      </c>
      <c r="AQ169" s="200" t="str">
        <f t="shared" si="5"/>
        <v>해성운수6</v>
      </c>
      <c r="AS169" s="188" t="s">
        <v>169</v>
      </c>
      <c r="AT169" s="189" t="s">
        <v>296</v>
      </c>
      <c r="AU169" s="188">
        <v>1</v>
      </c>
      <c r="AV169" s="201">
        <v>1.3916730541426741E-2</v>
      </c>
      <c r="AW169" s="201">
        <v>0.30611376118530831</v>
      </c>
      <c r="AX169" s="201">
        <v>0.11119158949086307</v>
      </c>
      <c r="AY169" s="202">
        <v>4.5326000000000004</v>
      </c>
      <c r="AZ169" s="202">
        <v>9.9278204902556316E-2</v>
      </c>
      <c r="BA169" s="202">
        <v>12.126123598812235</v>
      </c>
      <c r="BB169" s="202">
        <v>3.3272081133957672</v>
      </c>
    </row>
    <row r="170" spans="23:54" ht="16.5">
      <c r="W170" s="194" t="s">
        <v>168</v>
      </c>
      <c r="X170" s="194" t="s">
        <v>330</v>
      </c>
      <c r="Y170" s="195" t="s">
        <v>330</v>
      </c>
      <c r="Z170" s="196">
        <v>1</v>
      </c>
      <c r="AA170" s="193">
        <f t="shared" si="4"/>
        <v>0</v>
      </c>
      <c r="AB170" s="197">
        <v>1.25</v>
      </c>
      <c r="AC170" s="194">
        <f>COUNTIFS(운전자별!$C:$C,숨김!AC$3,운전자별!$A:$A,숨김!$W170,운전자별!$F:$F,숨김!$X170)</f>
        <v>0</v>
      </c>
      <c r="AD170" s="194">
        <f>COUNTIFS(운전자별!$C:$C,숨김!AD$3,운전자별!$A:$A,숨김!$W170,운전자별!$F:$F,숨김!$X170)</f>
        <v>0</v>
      </c>
      <c r="AE170" s="194">
        <f>COUNTIFS(운전자별!$C:$C,숨김!AE$3,운전자별!$A:$A,숨김!$W170,운전자별!$F:$F,숨김!$X170)</f>
        <v>0</v>
      </c>
      <c r="AF170" s="194">
        <f>COUNTIFS(운전자별!$C:$C,숨김!AF$3,운전자별!$A:$A,숨김!$W170,운전자별!$F:$F,숨김!$X170)</f>
        <v>0</v>
      </c>
      <c r="AG170" s="194">
        <f>COUNTIFS(운전자별!$C:$C,숨김!AG$3,운전자별!$A:$A,숨김!$W170,운전자별!$F:$F,숨김!$X170)</f>
        <v>0</v>
      </c>
      <c r="AH170" s="194">
        <f>COUNTIFS(운전자별!$C:$C,숨김!AH$3,운전자별!$A:$A,숨김!$W170,운전자별!$F:$F,숨김!$X170)</f>
        <v>0</v>
      </c>
      <c r="AI170" s="194">
        <f>COUNTIFS(운전자별!$C:$C,숨김!AI$3,운전자별!$A:$A,숨김!$W170,운전자별!$F:$F,숨김!$X170)</f>
        <v>0</v>
      </c>
      <c r="AJ170" s="198">
        <v>0.80263157894736836</v>
      </c>
      <c r="AK170" s="193" t="s">
        <v>70</v>
      </c>
      <c r="AL170" s="193">
        <v>5</v>
      </c>
      <c r="AM170" s="193" t="s">
        <v>682</v>
      </c>
      <c r="AN170" s="199" t="s">
        <v>683</v>
      </c>
      <c r="AO170" s="200">
        <v>167</v>
      </c>
      <c r="AP170" s="200" cm="1">
        <f t="array" ref="AP170">SUM(($W$4:$W$900=W170)*($AO$4:$AO$900&lt;AO170))+1</f>
        <v>7</v>
      </c>
      <c r="AQ170" s="200" t="str">
        <f t="shared" si="5"/>
        <v>해성운수7</v>
      </c>
      <c r="AS170" s="188" t="s">
        <v>169</v>
      </c>
      <c r="AT170" s="189" t="s">
        <v>297</v>
      </c>
      <c r="AU170" s="188">
        <v>1</v>
      </c>
      <c r="AV170" s="201">
        <v>1.5686309412797046E-2</v>
      </c>
      <c r="AW170" s="201">
        <v>0.32690746341136717</v>
      </c>
      <c r="AX170" s="201">
        <v>8.4217937993772141E-2</v>
      </c>
      <c r="AY170" s="202">
        <v>4.2476666666666665</v>
      </c>
      <c r="AZ170" s="202">
        <v>0.11861681407573542</v>
      </c>
      <c r="BA170" s="202">
        <v>6.595094862610889</v>
      </c>
      <c r="BB170" s="202">
        <v>3.01950778183777</v>
      </c>
    </row>
    <row r="171" spans="23:54" ht="16.5">
      <c r="W171" s="194" t="s">
        <v>168</v>
      </c>
      <c r="X171" s="194" t="s">
        <v>331</v>
      </c>
      <c r="Y171" s="195" t="s">
        <v>331</v>
      </c>
      <c r="Z171" s="196">
        <v>3</v>
      </c>
      <c r="AA171" s="193">
        <f t="shared" si="4"/>
        <v>0</v>
      </c>
      <c r="AB171" s="197">
        <v>0.69444444444444453</v>
      </c>
      <c r="AC171" s="194">
        <f>COUNTIFS(운전자별!$C:$C,숨김!AC$3,운전자별!$A:$A,숨김!$W171,운전자별!$F:$F,숨김!$X171)</f>
        <v>0</v>
      </c>
      <c r="AD171" s="194">
        <f>COUNTIFS(운전자별!$C:$C,숨김!AD$3,운전자별!$A:$A,숨김!$W171,운전자별!$F:$F,숨김!$X171)</f>
        <v>0</v>
      </c>
      <c r="AE171" s="194">
        <f>COUNTIFS(운전자별!$C:$C,숨김!AE$3,운전자별!$A:$A,숨김!$W171,운전자별!$F:$F,숨김!$X171)</f>
        <v>0</v>
      </c>
      <c r="AF171" s="194">
        <f>COUNTIFS(운전자별!$C:$C,숨김!AF$3,운전자별!$A:$A,숨김!$W171,운전자별!$F:$F,숨김!$X171)</f>
        <v>0</v>
      </c>
      <c r="AG171" s="194">
        <f>COUNTIFS(운전자별!$C:$C,숨김!AG$3,운전자별!$A:$A,숨김!$W171,운전자별!$F:$F,숨김!$X171)</f>
        <v>0</v>
      </c>
      <c r="AH171" s="194">
        <f>COUNTIFS(운전자별!$C:$C,숨김!AH$3,운전자별!$A:$A,숨김!$W171,운전자별!$F:$F,숨김!$X171)</f>
        <v>0</v>
      </c>
      <c r="AI171" s="194">
        <f>COUNTIFS(운전자별!$C:$C,숨김!AI$3,운전자별!$A:$A,숨김!$W171,운전자별!$F:$F,숨김!$X171)</f>
        <v>0</v>
      </c>
      <c r="AJ171" s="198">
        <v>0.90530497160269086</v>
      </c>
      <c r="AK171" s="193" t="s">
        <v>71</v>
      </c>
      <c r="AL171" s="193">
        <v>53</v>
      </c>
      <c r="AM171" s="193" t="s">
        <v>684</v>
      </c>
      <c r="AN171" s="199" t="s">
        <v>685</v>
      </c>
      <c r="AO171" s="200">
        <v>168</v>
      </c>
      <c r="AP171" s="200" cm="1">
        <f t="array" ref="AP171">SUM(($W$4:$W$900=W171)*($AO$4:$AO$900&lt;AO171))+1</f>
        <v>8</v>
      </c>
      <c r="AQ171" s="200" t="str">
        <f t="shared" si="5"/>
        <v>해성운수8</v>
      </c>
      <c r="AS171" s="188" t="s">
        <v>169</v>
      </c>
      <c r="AT171" s="189" t="s">
        <v>99</v>
      </c>
      <c r="AU171" s="188">
        <v>1</v>
      </c>
      <c r="AV171" s="201">
        <v>0.10702644666802977</v>
      </c>
      <c r="AW171" s="201">
        <v>0.29164367559949683</v>
      </c>
      <c r="AX171" s="201">
        <v>0.10713660750741921</v>
      </c>
      <c r="AY171" s="202">
        <v>5.2389999999999999</v>
      </c>
      <c r="AZ171" s="202">
        <v>0.11904067500824357</v>
      </c>
      <c r="BA171" s="202">
        <v>17.379938551203562</v>
      </c>
      <c r="BB171" s="202">
        <v>2.5622498901956958</v>
      </c>
    </row>
    <row r="172" spans="23:54" ht="16.5">
      <c r="W172" s="194" t="s">
        <v>168</v>
      </c>
      <c r="X172" s="194" t="s">
        <v>332</v>
      </c>
      <c r="Y172" s="195" t="s">
        <v>332</v>
      </c>
      <c r="Z172" s="196">
        <v>9</v>
      </c>
      <c r="AA172" s="193">
        <f t="shared" si="4"/>
        <v>0</v>
      </c>
      <c r="AB172" s="197">
        <v>0.97222222222222232</v>
      </c>
      <c r="AC172" s="194">
        <f>COUNTIFS(운전자별!$C:$C,숨김!AC$3,운전자별!$A:$A,숨김!$W172,운전자별!$F:$F,숨김!$X172)</f>
        <v>0</v>
      </c>
      <c r="AD172" s="194">
        <f>COUNTIFS(운전자별!$C:$C,숨김!AD$3,운전자별!$A:$A,숨김!$W172,운전자별!$F:$F,숨김!$X172)</f>
        <v>0</v>
      </c>
      <c r="AE172" s="194">
        <f>COUNTIFS(운전자별!$C:$C,숨김!AE$3,운전자별!$A:$A,숨김!$W172,운전자별!$F:$F,숨김!$X172)</f>
        <v>0</v>
      </c>
      <c r="AF172" s="194">
        <f>COUNTIFS(운전자별!$C:$C,숨김!AF$3,운전자별!$A:$A,숨김!$W172,운전자별!$F:$F,숨김!$X172)</f>
        <v>0</v>
      </c>
      <c r="AG172" s="194">
        <f>COUNTIFS(운전자별!$C:$C,숨김!AG$3,운전자별!$A:$A,숨김!$W172,운전자별!$F:$F,숨김!$X172)</f>
        <v>0</v>
      </c>
      <c r="AH172" s="194">
        <f>COUNTIFS(운전자별!$C:$C,숨김!AH$3,운전자별!$A:$A,숨김!$W172,운전자별!$F:$F,숨김!$X172)</f>
        <v>0</v>
      </c>
      <c r="AI172" s="194">
        <f>COUNTIFS(운전자별!$C:$C,숨김!AI$3,운전자별!$A:$A,숨김!$W172,운전자별!$F:$F,숨김!$X172)</f>
        <v>0</v>
      </c>
      <c r="AJ172" s="198">
        <v>0.89940659992671046</v>
      </c>
      <c r="AK172" s="193" t="s">
        <v>72</v>
      </c>
      <c r="AL172" s="193">
        <v>1</v>
      </c>
      <c r="AM172" s="193" t="s">
        <v>686</v>
      </c>
      <c r="AN172" s="199" t="s">
        <v>687</v>
      </c>
      <c r="AO172" s="200">
        <v>169</v>
      </c>
      <c r="AP172" s="200" cm="1">
        <f t="array" ref="AP172">SUM(($W$4:$W$900=W172)*($AO$4:$AO$900&lt;AO172))+1</f>
        <v>9</v>
      </c>
      <c r="AQ172" s="200" t="str">
        <f t="shared" si="5"/>
        <v>해성운수9</v>
      </c>
      <c r="AS172" s="188" t="s">
        <v>169</v>
      </c>
      <c r="AT172" s="189" t="s">
        <v>100</v>
      </c>
      <c r="AU172" s="188">
        <v>1</v>
      </c>
      <c r="AV172" s="201">
        <v>2.057269067290602E-2</v>
      </c>
      <c r="AW172" s="201">
        <v>0.34374580940378929</v>
      </c>
      <c r="AX172" s="201">
        <v>0.15275624107351268</v>
      </c>
      <c r="AY172" s="202">
        <v>7.0414749999999984</v>
      </c>
      <c r="AZ172" s="202">
        <v>1.7757821677976517</v>
      </c>
      <c r="BA172" s="202">
        <v>24.354279991276986</v>
      </c>
      <c r="BB172" s="202">
        <v>2.8045954015173606</v>
      </c>
    </row>
    <row r="173" spans="23:54" ht="16.5">
      <c r="W173" s="194" t="s">
        <v>168</v>
      </c>
      <c r="X173" s="194" t="s">
        <v>333</v>
      </c>
      <c r="Y173" s="195" t="s">
        <v>333</v>
      </c>
      <c r="Z173" s="196">
        <v>9</v>
      </c>
      <c r="AA173" s="193">
        <f t="shared" si="4"/>
        <v>0</v>
      </c>
      <c r="AB173" s="197">
        <v>0.97222222222222232</v>
      </c>
      <c r="AC173" s="194">
        <f>COUNTIFS(운전자별!$C:$C,숨김!AC$3,운전자별!$A:$A,숨김!$W173,운전자별!$F:$F,숨김!$X173)</f>
        <v>0</v>
      </c>
      <c r="AD173" s="194">
        <f>COUNTIFS(운전자별!$C:$C,숨김!AD$3,운전자별!$A:$A,숨김!$W173,운전자별!$F:$F,숨김!$X173)</f>
        <v>0</v>
      </c>
      <c r="AE173" s="194">
        <f>COUNTIFS(운전자별!$C:$C,숨김!AE$3,운전자별!$A:$A,숨김!$W173,운전자별!$F:$F,숨김!$X173)</f>
        <v>0</v>
      </c>
      <c r="AF173" s="194">
        <f>COUNTIFS(운전자별!$C:$C,숨김!AF$3,운전자별!$A:$A,숨김!$W173,운전자별!$F:$F,숨김!$X173)</f>
        <v>0</v>
      </c>
      <c r="AG173" s="194">
        <f>COUNTIFS(운전자별!$C:$C,숨김!AG$3,운전자별!$A:$A,숨김!$W173,운전자별!$F:$F,숨김!$X173)</f>
        <v>0</v>
      </c>
      <c r="AH173" s="194">
        <f>COUNTIFS(운전자별!$C:$C,숨김!AH$3,운전자별!$A:$A,숨김!$W173,운전자별!$F:$F,숨김!$X173)</f>
        <v>0</v>
      </c>
      <c r="AI173" s="194">
        <f>COUNTIFS(운전자별!$C:$C,숨김!AI$3,운전자별!$A:$A,숨김!$W173,운전자별!$F:$F,숨김!$X173)</f>
        <v>0</v>
      </c>
      <c r="AJ173" s="198">
        <v>0.89519978655035859</v>
      </c>
      <c r="AK173" s="193" t="s">
        <v>72</v>
      </c>
      <c r="AL173" s="193">
        <v>7</v>
      </c>
      <c r="AM173" s="193" t="s">
        <v>688</v>
      </c>
      <c r="AN173" s="199" t="s">
        <v>689</v>
      </c>
      <c r="AO173" s="200">
        <v>170</v>
      </c>
      <c r="AP173" s="200" cm="1">
        <f t="array" ref="AP173">SUM(($W$4:$W$900=W173)*($AO$4:$AO$900&lt;AO173))+1</f>
        <v>10</v>
      </c>
      <c r="AQ173" s="200" t="str">
        <f t="shared" si="5"/>
        <v>해성운수10</v>
      </c>
      <c r="AS173" s="188" t="s">
        <v>141</v>
      </c>
      <c r="AT173" s="189" t="s">
        <v>298</v>
      </c>
      <c r="AU173" s="188">
        <v>1</v>
      </c>
      <c r="AV173" s="201">
        <v>4.1315818925579166E-2</v>
      </c>
      <c r="AW173" s="201">
        <v>0.46989050396037457</v>
      </c>
      <c r="AX173" s="201">
        <v>0.2080241988682478</v>
      </c>
      <c r="AY173" s="202">
        <v>16.52390909090909</v>
      </c>
      <c r="AZ173" s="202">
        <v>3.8406616105248839</v>
      </c>
      <c r="BA173" s="202">
        <v>54.767834566084844</v>
      </c>
      <c r="BB173" s="202">
        <v>1.5516007350947347</v>
      </c>
    </row>
    <row r="174" spans="23:54" ht="16.5">
      <c r="W174" s="194" t="s">
        <v>168</v>
      </c>
      <c r="X174" s="194" t="s">
        <v>338</v>
      </c>
      <c r="Y174" s="195" t="s">
        <v>338</v>
      </c>
      <c r="Z174" s="196">
        <v>1</v>
      </c>
      <c r="AA174" s="193">
        <f t="shared" si="4"/>
        <v>0</v>
      </c>
      <c r="AB174" s="197">
        <v>0</v>
      </c>
      <c r="AC174" s="194">
        <f>COUNTIFS(운전자별!$C:$C,숨김!AC$3,운전자별!$A:$A,숨김!$W174,운전자별!$F:$F,숨김!$X174)</f>
        <v>0</v>
      </c>
      <c r="AD174" s="194">
        <f>COUNTIFS(운전자별!$C:$C,숨김!AD$3,운전자별!$A:$A,숨김!$W174,운전자별!$F:$F,숨김!$X174)</f>
        <v>0</v>
      </c>
      <c r="AE174" s="194">
        <f>COUNTIFS(운전자별!$C:$C,숨김!AE$3,운전자별!$A:$A,숨김!$W174,운전자별!$F:$F,숨김!$X174)</f>
        <v>0</v>
      </c>
      <c r="AF174" s="194">
        <f>COUNTIFS(운전자별!$C:$C,숨김!AF$3,운전자별!$A:$A,숨김!$W174,운전자별!$F:$F,숨김!$X174)</f>
        <v>0</v>
      </c>
      <c r="AG174" s="194">
        <f>COUNTIFS(운전자별!$C:$C,숨김!AG$3,운전자별!$A:$A,숨김!$W174,운전자별!$F:$F,숨김!$X174)</f>
        <v>0</v>
      </c>
      <c r="AH174" s="194">
        <f>COUNTIFS(운전자별!$C:$C,숨김!AH$3,운전자별!$A:$A,숨김!$W174,운전자별!$F:$F,숨김!$X174)</f>
        <v>0</v>
      </c>
      <c r="AI174" s="194">
        <f>COUNTIFS(운전자별!$C:$C,숨김!AI$3,운전자별!$A:$A,숨김!$W174,운전자별!$F:$F,숨김!$X174)</f>
        <v>0</v>
      </c>
      <c r="AJ174" s="198">
        <v>0.94</v>
      </c>
      <c r="AK174" s="193" t="s">
        <v>71</v>
      </c>
      <c r="AL174" s="193">
        <v>13</v>
      </c>
      <c r="AM174" s="193" t="s">
        <v>690</v>
      </c>
      <c r="AN174" s="199" t="s">
        <v>691</v>
      </c>
      <c r="AO174" s="200">
        <v>171</v>
      </c>
      <c r="AP174" s="200" cm="1">
        <f t="array" ref="AP174">SUM(($W$4:$W$900=W174)*($AO$4:$AO$900&lt;AO174))+1</f>
        <v>11</v>
      </c>
      <c r="AQ174" s="200" t="str">
        <f t="shared" si="5"/>
        <v>해성운수11</v>
      </c>
      <c r="AS174" s="188" t="s">
        <v>141</v>
      </c>
      <c r="AT174" s="189" t="s">
        <v>299</v>
      </c>
      <c r="AU174" s="188">
        <v>1</v>
      </c>
      <c r="AV174" s="201">
        <v>4.9571835014447022E-2</v>
      </c>
      <c r="AW174" s="201">
        <v>0.47512719509852225</v>
      </c>
      <c r="AX174" s="201">
        <v>0.18548198666471211</v>
      </c>
      <c r="AY174" s="202">
        <v>15.871250000000002</v>
      </c>
      <c r="AZ174" s="202">
        <v>2.2132067204067853</v>
      </c>
      <c r="BA174" s="202">
        <v>28.37483650507734</v>
      </c>
      <c r="BB174" s="202">
        <v>1.7275557335959217</v>
      </c>
    </row>
    <row r="175" spans="23:54" ht="16.5">
      <c r="AP175" s="187" cm="1">
        <f t="array" ref="AP175">SUM(($W$4:$W$900=W175)*($AO$4:$AO$900&lt;AO175))+1</f>
        <v>1</v>
      </c>
      <c r="AQ175" s="200" t="str">
        <f t="shared" si="5"/>
        <v>1</v>
      </c>
      <c r="AS175" s="188" t="s">
        <v>141</v>
      </c>
      <c r="AT175" s="189" t="s">
        <v>300</v>
      </c>
      <c r="AU175" s="188">
        <v>1</v>
      </c>
      <c r="AV175" s="201">
        <v>5.0372030628620376E-2</v>
      </c>
      <c r="AW175" s="201">
        <v>0.44789197501120903</v>
      </c>
      <c r="AX175" s="201">
        <v>0.17452913838066506</v>
      </c>
      <c r="AY175" s="202">
        <v>15.211874999999999</v>
      </c>
      <c r="AZ175" s="202">
        <v>2.4485628063954064</v>
      </c>
      <c r="BA175" s="202">
        <v>48.561628139620176</v>
      </c>
      <c r="BB175" s="202">
        <v>1.5727021368508769</v>
      </c>
    </row>
    <row r="176" spans="23:54" ht="16.5">
      <c r="AP176" s="187" cm="1">
        <f t="array" ref="AP176">SUM(($W$4:$W$900=W176)*($AO$4:$AO$900&lt;AO176))+1</f>
        <v>1</v>
      </c>
      <c r="AQ176" s="200" t="str">
        <f t="shared" si="5"/>
        <v>1</v>
      </c>
      <c r="AS176" s="188" t="s">
        <v>141</v>
      </c>
      <c r="AT176" s="189" t="s">
        <v>301</v>
      </c>
      <c r="AU176" s="188">
        <v>1</v>
      </c>
      <c r="AV176" s="201">
        <v>3.5646665105357737E-2</v>
      </c>
      <c r="AW176" s="201">
        <v>0.44246297063840118</v>
      </c>
      <c r="AX176" s="201">
        <v>0.16463746224014614</v>
      </c>
      <c r="AY176" s="202">
        <v>13.672333333333336</v>
      </c>
      <c r="AZ176" s="202">
        <v>1.0120967776097995</v>
      </c>
      <c r="BA176" s="202">
        <v>22.014249818870166</v>
      </c>
      <c r="BB176" s="202">
        <v>1.8097884205352333</v>
      </c>
    </row>
    <row r="177" spans="42:54" ht="16.5">
      <c r="AP177" s="187" cm="1">
        <f t="array" ref="AP177">SUM(($W$4:$W$900=W177)*($AO$4:$AO$900&lt;AO177))+1</f>
        <v>1</v>
      </c>
      <c r="AQ177" s="200" t="str">
        <f t="shared" si="5"/>
        <v>1</v>
      </c>
      <c r="AS177" s="188" t="s">
        <v>141</v>
      </c>
      <c r="AT177" s="189" t="s">
        <v>302</v>
      </c>
      <c r="AU177" s="188">
        <v>1</v>
      </c>
      <c r="AV177" s="201">
        <v>3.8959013404934739E-2</v>
      </c>
      <c r="AW177" s="201">
        <v>0.47107544694307224</v>
      </c>
      <c r="AX177" s="201">
        <v>0.19376222957485656</v>
      </c>
      <c r="AY177" s="202">
        <v>14.427875</v>
      </c>
      <c r="AZ177" s="202">
        <v>1.2062139262412381</v>
      </c>
      <c r="BA177" s="202">
        <v>30.290877810664799</v>
      </c>
      <c r="BB177" s="202">
        <v>1.6312270118633541</v>
      </c>
    </row>
    <row r="178" spans="42:54" ht="16.5">
      <c r="AP178" s="187" cm="1">
        <f t="array" ref="AP178">SUM(($W$4:$W$900=W178)*($AO$4:$AO$900&lt;AO178))+1</f>
        <v>1</v>
      </c>
      <c r="AQ178" s="200" t="str">
        <f t="shared" si="5"/>
        <v>1</v>
      </c>
      <c r="AS178" s="188" t="s">
        <v>141</v>
      </c>
      <c r="AT178" s="189" t="s">
        <v>99</v>
      </c>
      <c r="AU178" s="188">
        <v>1</v>
      </c>
      <c r="AV178" s="201">
        <v>0.15240468853435643</v>
      </c>
      <c r="AW178" s="201">
        <v>0.41460897337312624</v>
      </c>
      <c r="AX178" s="201">
        <v>0.18851027172331411</v>
      </c>
      <c r="AY178" s="202">
        <v>15.467000000000001</v>
      </c>
      <c r="AZ178" s="202">
        <v>2.1046382598560576</v>
      </c>
      <c r="BA178" s="202">
        <v>41.929474297649556</v>
      </c>
      <c r="BB178" s="202">
        <v>1.710820037285427</v>
      </c>
    </row>
    <row r="179" spans="42:54" ht="16.5">
      <c r="AP179" s="187" cm="1">
        <f t="array" ref="AP179">SUM(($W$4:$W$900=W179)*($AO$4:$AO$900&lt;AO179))+1</f>
        <v>1</v>
      </c>
      <c r="AQ179" s="200" t="str">
        <f t="shared" si="5"/>
        <v>1</v>
      </c>
      <c r="AS179" s="188" t="s">
        <v>141</v>
      </c>
      <c r="AT179" s="189" t="s">
        <v>100</v>
      </c>
      <c r="AU179" s="188">
        <v>1</v>
      </c>
      <c r="AV179" s="201">
        <v>4.6460964650489281E-2</v>
      </c>
      <c r="AW179" s="201">
        <v>0.45936763189816282</v>
      </c>
      <c r="AX179" s="201">
        <v>0.18560127658694733</v>
      </c>
      <c r="AY179" s="202">
        <v>15.181574074074067</v>
      </c>
      <c r="AZ179" s="202">
        <v>2.2113589510024183</v>
      </c>
      <c r="BA179" s="202">
        <v>36.740437233897353</v>
      </c>
      <c r="BB179" s="202">
        <v>1.664550463973276</v>
      </c>
    </row>
    <row r="180" spans="42:54" ht="16.5">
      <c r="AP180" s="187" cm="1">
        <f t="array" ref="AP180">SUM(($W$4:$W$900=W180)*($AO$4:$AO$900&lt;AO180))+1</f>
        <v>1</v>
      </c>
      <c r="AQ180" s="200" t="str">
        <f t="shared" si="5"/>
        <v>1</v>
      </c>
      <c r="AS180" s="188" t="s">
        <v>161</v>
      </c>
      <c r="AT180" s="189" t="s">
        <v>303</v>
      </c>
      <c r="AU180" s="188">
        <v>1</v>
      </c>
      <c r="AV180" s="201">
        <v>0.10201182306465545</v>
      </c>
      <c r="AW180" s="201">
        <v>0.36095424635214224</v>
      </c>
      <c r="AX180" s="201">
        <v>0.24522021897076157</v>
      </c>
      <c r="AY180" s="202">
        <v>15.652689655172418</v>
      </c>
      <c r="AZ180" s="202">
        <v>2.5809495571515719</v>
      </c>
      <c r="BA180" s="202">
        <v>52.218211602230582</v>
      </c>
      <c r="BB180" s="202">
        <v>1.7783543051195103</v>
      </c>
    </row>
    <row r="181" spans="42:54" ht="16.5">
      <c r="AP181" s="187" cm="1">
        <f t="array" ref="AP181">SUM(($W$4:$W$900=W181)*($AO$4:$AO$900&lt;AO181))+1</f>
        <v>1</v>
      </c>
      <c r="AQ181" s="200" t="str">
        <f t="shared" si="5"/>
        <v>1</v>
      </c>
      <c r="AS181" s="188" t="s">
        <v>161</v>
      </c>
      <c r="AT181" s="189" t="s">
        <v>304</v>
      </c>
      <c r="AU181" s="188">
        <v>1</v>
      </c>
      <c r="AV181" s="201">
        <v>9.2651818776886191E-2</v>
      </c>
      <c r="AW181" s="201">
        <v>0.34731242211629942</v>
      </c>
      <c r="AX181" s="201">
        <v>0.22594144747208184</v>
      </c>
      <c r="AY181" s="202">
        <v>13.108000000000001</v>
      </c>
      <c r="AZ181" s="202">
        <v>1.9067653915520517</v>
      </c>
      <c r="BA181" s="202">
        <v>23.807230256170509</v>
      </c>
      <c r="BB181" s="202">
        <v>2.095480636891311</v>
      </c>
    </row>
    <row r="182" spans="42:54" ht="16.5">
      <c r="AP182" s="187" cm="1">
        <f t="array" ref="AP182">SUM(($W$4:$W$900=W182)*($AO$4:$AO$900&lt;AO182))+1</f>
        <v>1</v>
      </c>
      <c r="AQ182" s="200" t="str">
        <f t="shared" si="5"/>
        <v>1</v>
      </c>
      <c r="AS182" s="188" t="s">
        <v>161</v>
      </c>
      <c r="AT182" s="189" t="s">
        <v>305</v>
      </c>
      <c r="AU182" s="188">
        <v>1</v>
      </c>
      <c r="AV182" s="201">
        <v>0.12489239437115324</v>
      </c>
      <c r="AW182" s="201">
        <v>0.3633102409372489</v>
      </c>
      <c r="AX182" s="201">
        <v>0.23092237504769222</v>
      </c>
      <c r="AY182" s="202">
        <v>15.646900000000002</v>
      </c>
      <c r="AZ182" s="202">
        <v>2.4715972944141633</v>
      </c>
      <c r="BA182" s="202">
        <v>46.963014826117664</v>
      </c>
      <c r="BB182" s="202">
        <v>1.9214813878233379</v>
      </c>
    </row>
    <row r="183" spans="42:54" ht="16.5">
      <c r="AP183" s="187" cm="1">
        <f t="array" ref="AP183">SUM(($W$4:$W$900=W183)*($AO$4:$AO$900&lt;AO183))+1</f>
        <v>1</v>
      </c>
      <c r="AQ183" s="200" t="str">
        <f t="shared" si="5"/>
        <v>1</v>
      </c>
      <c r="AS183" s="188" t="s">
        <v>161</v>
      </c>
      <c r="AT183" s="189" t="s">
        <v>100</v>
      </c>
      <c r="AU183" s="188">
        <v>1</v>
      </c>
      <c r="AV183" s="201">
        <v>0.10584941675443255</v>
      </c>
      <c r="AW183" s="201">
        <v>0.35932857988454447</v>
      </c>
      <c r="AX183" s="201">
        <v>0.23862025887077384</v>
      </c>
      <c r="AY183" s="202">
        <v>15.218319148936175</v>
      </c>
      <c r="AZ183" s="202">
        <v>2.4380217973902769</v>
      </c>
      <c r="BA183" s="202">
        <v>46.049523641728285</v>
      </c>
      <c r="BB183" s="202">
        <v>1.858876941289755</v>
      </c>
    </row>
    <row r="184" spans="42:54" ht="16.5">
      <c r="AP184" s="187" cm="1">
        <f t="array" ref="AP184">SUM(($W$4:$W$900=W184)*($AO$4:$AO$900&lt;AO184))+1</f>
        <v>1</v>
      </c>
      <c r="AQ184" s="200" t="str">
        <f t="shared" si="5"/>
        <v>1</v>
      </c>
      <c r="AS184" s="188" t="s">
        <v>143</v>
      </c>
      <c r="AT184" s="189" t="s">
        <v>306</v>
      </c>
      <c r="AU184" s="188">
        <v>1</v>
      </c>
      <c r="AV184" s="201">
        <v>2.7798186629916712E-2</v>
      </c>
      <c r="AW184" s="201">
        <v>0.47267219209064132</v>
      </c>
      <c r="AX184" s="201">
        <v>0.21336673936427297</v>
      </c>
      <c r="AY184" s="202">
        <v>18.395263157894732</v>
      </c>
      <c r="AZ184" s="202">
        <v>3.9923119638218956</v>
      </c>
      <c r="BA184" s="202">
        <v>60.601643233363795</v>
      </c>
      <c r="BB184" s="202">
        <v>1.6401858098893811</v>
      </c>
    </row>
    <row r="185" spans="42:54" ht="16.5">
      <c r="AP185" s="187" cm="1">
        <f t="array" ref="AP185">SUM(($W$4:$W$900=W185)*($AO$4:$AO$900&lt;AO185))+1</f>
        <v>1</v>
      </c>
      <c r="AQ185" s="200" t="str">
        <f t="shared" si="5"/>
        <v>1</v>
      </c>
      <c r="AS185" s="188" t="s">
        <v>143</v>
      </c>
      <c r="AT185" s="189" t="s">
        <v>307</v>
      </c>
      <c r="AU185" s="188">
        <v>1</v>
      </c>
      <c r="AV185" s="201">
        <v>6.5664279895961408E-2</v>
      </c>
      <c r="AW185" s="201">
        <v>0.3669924193022448</v>
      </c>
      <c r="AX185" s="201">
        <v>0.15739648577880005</v>
      </c>
      <c r="AY185" s="202">
        <v>21.452928571428568</v>
      </c>
      <c r="AZ185" s="202">
        <v>1.1703653886832779</v>
      </c>
      <c r="BA185" s="202">
        <v>33.263464995948354</v>
      </c>
      <c r="BB185" s="202">
        <v>2.5860724854579873</v>
      </c>
    </row>
    <row r="186" spans="42:54" ht="16.5">
      <c r="AP186" s="187" cm="1">
        <f t="array" ref="AP186">SUM(($W$4:$W$900=W186)*($AO$4:$AO$900&lt;AO186))+1</f>
        <v>1</v>
      </c>
      <c r="AQ186" s="200" t="str">
        <f t="shared" si="5"/>
        <v>1</v>
      </c>
      <c r="AS186" s="188" t="s">
        <v>143</v>
      </c>
      <c r="AT186" s="189" t="s">
        <v>308</v>
      </c>
      <c r="AU186" s="188">
        <v>1</v>
      </c>
      <c r="AV186" s="201">
        <v>3.4739036486921442E-2</v>
      </c>
      <c r="AW186" s="201">
        <v>0.38426854316724079</v>
      </c>
      <c r="AX186" s="201">
        <v>0.19619243039638226</v>
      </c>
      <c r="AY186" s="202">
        <v>22.469111111111115</v>
      </c>
      <c r="AZ186" s="202">
        <v>3.1194344083010419</v>
      </c>
      <c r="BA186" s="202">
        <v>55.041420440184218</v>
      </c>
      <c r="BB186" s="202">
        <v>2.27964543632151</v>
      </c>
    </row>
    <row r="187" spans="42:54" ht="16.5">
      <c r="AP187" s="187" cm="1">
        <f t="array" ref="AP187">SUM(($W$4:$W$900=W187)*($AO$4:$AO$900&lt;AO187))+1</f>
        <v>1</v>
      </c>
      <c r="AQ187" s="200" t="str">
        <f t="shared" si="5"/>
        <v>1</v>
      </c>
      <c r="AS187" s="188" t="s">
        <v>143</v>
      </c>
      <c r="AT187" s="189" t="s">
        <v>309</v>
      </c>
      <c r="AU187" s="188">
        <v>1</v>
      </c>
      <c r="AV187" s="201">
        <v>4.2104161633401228E-2</v>
      </c>
      <c r="AW187" s="201">
        <v>0.37005022443829622</v>
      </c>
      <c r="AX187" s="201">
        <v>0.14275669205758312</v>
      </c>
      <c r="AY187" s="202">
        <v>23.022166666666667</v>
      </c>
      <c r="AZ187" s="202">
        <v>1.1561903618456777</v>
      </c>
      <c r="BA187" s="202">
        <v>21.722746863934621</v>
      </c>
      <c r="BB187" s="202">
        <v>2.4134024414732673</v>
      </c>
    </row>
    <row r="188" spans="42:54" ht="16.5">
      <c r="AP188" s="187" cm="1">
        <f t="array" ref="AP188">SUM(($W$4:$W$900=W188)*($AO$4:$AO$900&lt;AO188))+1</f>
        <v>1</v>
      </c>
      <c r="AQ188" s="200" t="str">
        <f t="shared" si="5"/>
        <v>1</v>
      </c>
      <c r="AS188" s="188" t="s">
        <v>143</v>
      </c>
      <c r="AT188" s="189" t="s">
        <v>99</v>
      </c>
      <c r="AU188" s="188">
        <v>1</v>
      </c>
      <c r="AV188" s="201">
        <v>0.20645183039419518</v>
      </c>
      <c r="AW188" s="201">
        <v>0.40058114577961201</v>
      </c>
      <c r="AX188" s="201">
        <v>0.16837071925354402</v>
      </c>
      <c r="AY188" s="202">
        <v>26.045500000000004</v>
      </c>
      <c r="AZ188" s="202">
        <v>1.2796749798091731</v>
      </c>
      <c r="BA188" s="202">
        <v>37.944519906925933</v>
      </c>
      <c r="BB188" s="202">
        <v>1.9912461101378203</v>
      </c>
    </row>
    <row r="189" spans="42:54" ht="16.5">
      <c r="AP189" s="187" cm="1">
        <f t="array" ref="AP189">SUM(($W$4:$W$900=W189)*($AO$4:$AO$900&lt;AO189))+1</f>
        <v>1</v>
      </c>
      <c r="AQ189" s="200" t="str">
        <f t="shared" si="5"/>
        <v>1</v>
      </c>
      <c r="AS189" s="188" t="s">
        <v>143</v>
      </c>
      <c r="AT189" s="189" t="s">
        <v>100</v>
      </c>
      <c r="AU189" s="188">
        <v>1</v>
      </c>
      <c r="AV189" s="201">
        <v>4.6838817143095519E-2</v>
      </c>
      <c r="AW189" s="201">
        <v>0.4147015705304688</v>
      </c>
      <c r="AX189" s="201">
        <v>0.17922404960837751</v>
      </c>
      <c r="AY189" s="202">
        <v>21.045923076923074</v>
      </c>
      <c r="AZ189" s="202">
        <v>2.3711595333383158</v>
      </c>
      <c r="BA189" s="202">
        <v>43.794116295510506</v>
      </c>
      <c r="BB189" s="202">
        <v>2.1359727792800403</v>
      </c>
    </row>
    <row r="190" spans="42:54" ht="16.5">
      <c r="AP190" s="187" cm="1">
        <f t="array" ref="AP190">SUM(($W$4:$W$900=W190)*($AO$4:$AO$900&lt;AO190))+1</f>
        <v>1</v>
      </c>
      <c r="AQ190" s="200" t="str">
        <f t="shared" si="5"/>
        <v>1</v>
      </c>
      <c r="AS190" s="188" t="s">
        <v>149</v>
      </c>
      <c r="AT190" s="189" t="s">
        <v>310</v>
      </c>
      <c r="AU190" s="188">
        <v>1</v>
      </c>
      <c r="AV190" s="201">
        <v>6.5136459935656907E-2</v>
      </c>
      <c r="AW190" s="201">
        <v>0.40568947191341426</v>
      </c>
      <c r="AX190" s="201">
        <v>0.13468641658642902</v>
      </c>
      <c r="AY190" s="202">
        <v>22.422000000000001</v>
      </c>
      <c r="AZ190" s="202">
        <v>0.54063243726772425</v>
      </c>
      <c r="BA190" s="202">
        <v>15.235675195215935</v>
      </c>
      <c r="BB190" s="202">
        <v>2.765843556601399</v>
      </c>
    </row>
    <row r="191" spans="42:54" ht="16.5">
      <c r="AP191" s="187" cm="1">
        <f t="array" ref="AP191">SUM(($W$4:$W$900=W191)*($AO$4:$AO$900&lt;AO191))+1</f>
        <v>1</v>
      </c>
      <c r="AQ191" s="200" t="str">
        <f t="shared" si="5"/>
        <v>1</v>
      </c>
      <c r="AS191" s="188" t="s">
        <v>149</v>
      </c>
      <c r="AT191" s="189" t="s">
        <v>311</v>
      </c>
      <c r="AU191" s="188">
        <v>1</v>
      </c>
      <c r="AV191" s="201">
        <v>9.0513413924219119E-2</v>
      </c>
      <c r="AW191" s="201">
        <v>0.46345407646831016</v>
      </c>
      <c r="AX191" s="201">
        <v>0.16985480998229549</v>
      </c>
      <c r="AY191" s="202">
        <v>17.301499999999997</v>
      </c>
      <c r="AZ191" s="202">
        <v>0.78432747609877351</v>
      </c>
      <c r="BA191" s="202">
        <v>48.816400152663483</v>
      </c>
      <c r="BB191" s="202">
        <v>1.6916761350759011</v>
      </c>
    </row>
    <row r="192" spans="42:54" ht="16.5">
      <c r="AP192" s="187" cm="1">
        <f t="array" ref="AP192">SUM(($W$4:$W$900=W192)*($AO$4:$AO$900&lt;AO192))+1</f>
        <v>1</v>
      </c>
      <c r="AQ192" s="200" t="str">
        <f t="shared" si="5"/>
        <v>1</v>
      </c>
      <c r="AS192" s="188" t="s">
        <v>149</v>
      </c>
      <c r="AT192" s="189" t="s">
        <v>312</v>
      </c>
      <c r="AU192" s="188">
        <v>1</v>
      </c>
      <c r="AV192" s="201">
        <v>7.3571835314688347E-2</v>
      </c>
      <c r="AW192" s="201">
        <v>0.48105530233731303</v>
      </c>
      <c r="AX192" s="201">
        <v>0.1549457369551708</v>
      </c>
      <c r="AY192" s="202">
        <v>15.847999999999999</v>
      </c>
      <c r="AZ192" s="202">
        <v>0.8140192162534331</v>
      </c>
      <c r="BA192" s="202">
        <v>30.154979184279405</v>
      </c>
      <c r="BB192" s="202">
        <v>1.745391531012441</v>
      </c>
    </row>
    <row r="193" spans="42:54" ht="16.5">
      <c r="AP193" s="187" cm="1">
        <f t="array" ref="AP193">SUM(($W$4:$W$900=W193)*($AO$4:$AO$900&lt;AO193))+1</f>
        <v>1</v>
      </c>
      <c r="AQ193" s="200" t="str">
        <f t="shared" si="5"/>
        <v>1</v>
      </c>
      <c r="AS193" s="188" t="s">
        <v>149</v>
      </c>
      <c r="AT193" s="189" t="s">
        <v>313</v>
      </c>
      <c r="AU193" s="188">
        <v>1</v>
      </c>
      <c r="AV193" s="201">
        <v>8.107466381521948E-2</v>
      </c>
      <c r="AW193" s="201">
        <v>0.41938267326449807</v>
      </c>
      <c r="AX193" s="201">
        <v>0.17383845979124624</v>
      </c>
      <c r="AY193" s="202">
        <v>15.155000000000001</v>
      </c>
      <c r="AZ193" s="202">
        <v>0.8844207354608552</v>
      </c>
      <c r="BA193" s="202">
        <v>34.884833777515588</v>
      </c>
      <c r="BB193" s="202">
        <v>2.0250065144605607</v>
      </c>
    </row>
    <row r="194" spans="42:54" ht="16.5">
      <c r="AP194" s="187" cm="1">
        <f t="array" ref="AP194">SUM(($W$4:$W$900=W194)*($AO$4:$AO$900&lt;AO194))+1</f>
        <v>1</v>
      </c>
      <c r="AQ194" s="200" t="str">
        <f t="shared" si="5"/>
        <v>1</v>
      </c>
      <c r="AS194" s="188" t="s">
        <v>149</v>
      </c>
      <c r="AT194" s="189" t="s">
        <v>99</v>
      </c>
      <c r="AU194" s="188">
        <v>1</v>
      </c>
      <c r="AV194" s="201">
        <v>0.40864550251244597</v>
      </c>
      <c r="AW194" s="201">
        <v>0.29475147976565358</v>
      </c>
      <c r="AX194" s="201">
        <v>0.14895910427489173</v>
      </c>
      <c r="AY194" s="202">
        <v>26.593</v>
      </c>
      <c r="AZ194" s="202">
        <v>0.46916253314926526</v>
      </c>
      <c r="BA194" s="202">
        <v>16.303398026936968</v>
      </c>
      <c r="BB194" s="202">
        <v>2.4464677449206662</v>
      </c>
    </row>
    <row r="195" spans="42:54" ht="16.5">
      <c r="AP195" s="187" cm="1">
        <f t="array" ref="AP195">SUM(($W$4:$W$900=W195)*($AO$4:$AO$900&lt;AO195))+1</f>
        <v>1</v>
      </c>
      <c r="AQ195" s="200" t="str">
        <f t="shared" si="5"/>
        <v>1</v>
      </c>
      <c r="AS195" s="188" t="s">
        <v>149</v>
      </c>
      <c r="AT195" s="189" t="s">
        <v>100</v>
      </c>
      <c r="AU195" s="188">
        <v>1</v>
      </c>
      <c r="AV195" s="201">
        <v>8.2704129348984246E-2</v>
      </c>
      <c r="AW195" s="201">
        <v>0.44410990096470843</v>
      </c>
      <c r="AX195" s="201">
        <v>0.15191747403379122</v>
      </c>
      <c r="AY195" s="202">
        <v>18.270580645161292</v>
      </c>
      <c r="AZ195" s="202">
        <v>0.69350716994208783</v>
      </c>
      <c r="BA195" s="202">
        <v>28.268297938434873</v>
      </c>
      <c r="BB195" s="202">
        <v>2.1172868822776016</v>
      </c>
    </row>
    <row r="196" spans="42:54" ht="16.5">
      <c r="AP196" s="187" cm="1">
        <f t="array" ref="AP196">SUM(($W$4:$W$900=W196)*($AO$4:$AO$900&lt;AO196))+1</f>
        <v>1</v>
      </c>
      <c r="AQ196" s="200" t="str">
        <f t="shared" si="5"/>
        <v>1</v>
      </c>
      <c r="AS196" s="188" t="s">
        <v>159</v>
      </c>
      <c r="AT196" s="189" t="s">
        <v>314</v>
      </c>
      <c r="AU196" s="188">
        <v>1</v>
      </c>
      <c r="AV196" s="201">
        <v>4.3701189956198462E-2</v>
      </c>
      <c r="AW196" s="201">
        <v>0.43609735950307205</v>
      </c>
      <c r="AX196" s="201">
        <v>0.22298547102033256</v>
      </c>
      <c r="AY196" s="202">
        <v>10.656333333333333</v>
      </c>
      <c r="AZ196" s="202">
        <v>1.9874542239318667</v>
      </c>
      <c r="BA196" s="202">
        <v>35.153814596713943</v>
      </c>
      <c r="BB196" s="202">
        <v>1.9762855353140079</v>
      </c>
    </row>
    <row r="197" spans="42:54" ht="16.5">
      <c r="AP197" s="187" cm="1">
        <f t="array" ref="AP197">SUM(($W$4:$W$900=W197)*($AO$4:$AO$900&lt;AO197))+1</f>
        <v>1</v>
      </c>
      <c r="AQ197" s="200" t="str">
        <f t="shared" ref="AQ197:AQ260" si="6">W197&amp;AP197</f>
        <v>1</v>
      </c>
      <c r="AS197" s="188" t="s">
        <v>159</v>
      </c>
      <c r="AT197" s="189" t="s">
        <v>315</v>
      </c>
      <c r="AU197" s="188">
        <v>1</v>
      </c>
      <c r="AV197" s="201">
        <v>2.941103669653361E-2</v>
      </c>
      <c r="AW197" s="201">
        <v>0.44767263429549786</v>
      </c>
      <c r="AX197" s="201">
        <v>0.19209043016462748</v>
      </c>
      <c r="AY197" s="202">
        <v>7.8809999999999993</v>
      </c>
      <c r="AZ197" s="202">
        <v>1.6317185405069281</v>
      </c>
      <c r="BA197" s="202">
        <v>28.450062869630699</v>
      </c>
      <c r="BB197" s="202">
        <v>1.9216380105879896</v>
      </c>
    </row>
    <row r="198" spans="42:54" ht="16.5">
      <c r="AP198" s="187" cm="1">
        <f t="array" ref="AP198">SUM(($W$4:$W$900=W198)*($AO$4:$AO$900&lt;AO198))+1</f>
        <v>1</v>
      </c>
      <c r="AQ198" s="200" t="str">
        <f t="shared" si="6"/>
        <v>1</v>
      </c>
      <c r="AS198" s="188" t="s">
        <v>159</v>
      </c>
      <c r="AT198" s="189" t="s">
        <v>316</v>
      </c>
      <c r="AU198" s="188">
        <v>1</v>
      </c>
      <c r="AV198" s="201">
        <v>6.8825751608082492E-2</v>
      </c>
      <c r="AW198" s="201">
        <v>0.443361271996772</v>
      </c>
      <c r="AX198" s="201">
        <v>0.15846508122812408</v>
      </c>
      <c r="AY198" s="202">
        <v>9.7106666666666666</v>
      </c>
      <c r="AZ198" s="202">
        <v>0.76147263556182243</v>
      </c>
      <c r="BA198" s="202">
        <v>11.592764434501538</v>
      </c>
      <c r="BB198" s="202">
        <v>1.982633005099212</v>
      </c>
    </row>
    <row r="199" spans="42:54" ht="16.5">
      <c r="AP199" s="187" cm="1">
        <f t="array" ref="AP199">SUM(($W$4:$W$900=W199)*($AO$4:$AO$900&lt;AO199))+1</f>
        <v>1</v>
      </c>
      <c r="AQ199" s="200" t="str">
        <f t="shared" si="6"/>
        <v>1</v>
      </c>
      <c r="AS199" s="188" t="s">
        <v>159</v>
      </c>
      <c r="AT199" s="189" t="s">
        <v>317</v>
      </c>
      <c r="AU199" s="188">
        <v>1</v>
      </c>
      <c r="AV199" s="201">
        <v>3.9966372028345139E-2</v>
      </c>
      <c r="AW199" s="201">
        <v>0.43787637324013429</v>
      </c>
      <c r="AX199" s="201">
        <v>0.16954429515688219</v>
      </c>
      <c r="AY199" s="202">
        <v>7.9639999999999995</v>
      </c>
      <c r="AZ199" s="202">
        <v>0.76858343559401066</v>
      </c>
      <c r="BA199" s="202">
        <v>7.4643781117859005</v>
      </c>
      <c r="BB199" s="202">
        <v>1.8646970789701447</v>
      </c>
    </row>
    <row r="200" spans="42:54" ht="16.5">
      <c r="AP200" s="187" cm="1">
        <f t="array" ref="AP200">SUM(($W$4:$W$900=W200)*($AO$4:$AO$900&lt;AO200))+1</f>
        <v>1</v>
      </c>
      <c r="AQ200" s="200" t="str">
        <f t="shared" si="6"/>
        <v>1</v>
      </c>
      <c r="AS200" s="188" t="s">
        <v>159</v>
      </c>
      <c r="AT200" s="189" t="s">
        <v>318</v>
      </c>
      <c r="AU200" s="188">
        <v>1</v>
      </c>
      <c r="AV200" s="201">
        <v>2.545072921165286E-2</v>
      </c>
      <c r="AW200" s="201">
        <v>0.44106314934176422</v>
      </c>
      <c r="AX200" s="201">
        <v>0.27743017263178749</v>
      </c>
      <c r="AY200" s="202">
        <v>13.244999999999999</v>
      </c>
      <c r="AZ200" s="202">
        <v>1.1730405251000231</v>
      </c>
      <c r="BA200" s="202">
        <v>26.988050004809875</v>
      </c>
      <c r="BB200" s="202">
        <v>2.102175997979467</v>
      </c>
    </row>
    <row r="201" spans="42:54" ht="16.5">
      <c r="AP201" s="187" cm="1">
        <f t="array" ref="AP201">SUM(($W$4:$W$900=W201)*($AO$4:$AO$900&lt;AO201))+1</f>
        <v>1</v>
      </c>
      <c r="AQ201" s="200" t="str">
        <f t="shared" si="6"/>
        <v>1</v>
      </c>
      <c r="AS201" s="188" t="s">
        <v>159</v>
      </c>
      <c r="AT201" s="189" t="s">
        <v>319</v>
      </c>
      <c r="AU201" s="188">
        <v>1</v>
      </c>
      <c r="AV201" s="201">
        <v>4.1390091157972188E-2</v>
      </c>
      <c r="AW201" s="201">
        <v>0.45214028186580285</v>
      </c>
      <c r="AX201" s="201">
        <v>0.15286427772370115</v>
      </c>
      <c r="AY201" s="202">
        <v>8.15</v>
      </c>
      <c r="AZ201" s="202">
        <v>0.99339540324810638</v>
      </c>
      <c r="BA201" s="202">
        <v>16.428091146252267</v>
      </c>
      <c r="BB201" s="202">
        <v>2.0371979072684696</v>
      </c>
    </row>
    <row r="202" spans="42:54" ht="16.5">
      <c r="AP202" s="187" cm="1">
        <f t="array" ref="AP202">SUM(($W$4:$W$900=W202)*($AO$4:$AO$900&lt;AO202))+1</f>
        <v>1</v>
      </c>
      <c r="AQ202" s="200" t="str">
        <f t="shared" si="6"/>
        <v>1</v>
      </c>
      <c r="AS202" s="188" t="s">
        <v>159</v>
      </c>
      <c r="AT202" s="189" t="s">
        <v>320</v>
      </c>
      <c r="AU202" s="188">
        <v>1</v>
      </c>
      <c r="AV202" s="201">
        <v>4.04205905557527E-2</v>
      </c>
      <c r="AW202" s="201">
        <v>0.45355554072730936</v>
      </c>
      <c r="AX202" s="201">
        <v>0.23171063531623454</v>
      </c>
      <c r="AY202" s="202">
        <v>10.725</v>
      </c>
      <c r="AZ202" s="202">
        <v>0.58053862878795137</v>
      </c>
      <c r="BA202" s="202">
        <v>44.474307127146538</v>
      </c>
      <c r="BB202" s="202">
        <v>2.8480303073870665</v>
      </c>
    </row>
    <row r="203" spans="42:54" ht="16.5">
      <c r="AP203" s="187" cm="1">
        <f t="array" ref="AP203">SUM(($W$4:$W$900=W203)*($AO$4:$AO$900&lt;AO203))+1</f>
        <v>1</v>
      </c>
      <c r="AQ203" s="200" t="str">
        <f t="shared" si="6"/>
        <v>1</v>
      </c>
      <c r="AS203" s="188" t="s">
        <v>159</v>
      </c>
      <c r="AT203" s="189" t="s">
        <v>321</v>
      </c>
      <c r="AU203" s="188">
        <v>1</v>
      </c>
      <c r="AV203" s="201">
        <v>5.3138064727586559E-2</v>
      </c>
      <c r="AW203" s="201">
        <v>0.45893539777047937</v>
      </c>
      <c r="AX203" s="201">
        <v>0.31371062826343271</v>
      </c>
      <c r="AY203" s="202">
        <v>12.6805</v>
      </c>
      <c r="AZ203" s="202">
        <v>3.7597151038282921</v>
      </c>
      <c r="BA203" s="202">
        <v>10.737746336533602</v>
      </c>
      <c r="BB203" s="202">
        <v>2.7850520995197576</v>
      </c>
    </row>
    <row r="204" spans="42:54" ht="16.5">
      <c r="AP204" s="187" cm="1">
        <f t="array" ref="AP204">SUM(($W$4:$W$900=W204)*($AO$4:$AO$900&lt;AO204))+1</f>
        <v>1</v>
      </c>
      <c r="AQ204" s="200" t="str">
        <f t="shared" si="6"/>
        <v>1</v>
      </c>
      <c r="AS204" s="188" t="s">
        <v>159</v>
      </c>
      <c r="AT204" s="189" t="s">
        <v>322</v>
      </c>
      <c r="AU204" s="188">
        <v>1</v>
      </c>
      <c r="AV204" s="201">
        <v>1.3313209509692212E-2</v>
      </c>
      <c r="AW204" s="201">
        <v>0.51260796932665209</v>
      </c>
      <c r="AX204" s="201">
        <v>0.48430439385808793</v>
      </c>
      <c r="AY204" s="202">
        <v>5.585</v>
      </c>
      <c r="AZ204" s="202">
        <v>9.0645207406594004</v>
      </c>
      <c r="BA204" s="202">
        <v>8.1839672972810575</v>
      </c>
      <c r="BB204" s="202">
        <v>4.084793242945886</v>
      </c>
    </row>
    <row r="205" spans="42:54" ht="16.5">
      <c r="AP205" s="187" cm="1">
        <f t="array" ref="AP205">SUM(($W$4:$W$900=W205)*($AO$4:$AO$900&lt;AO205))+1</f>
        <v>1</v>
      </c>
      <c r="AQ205" s="200" t="str">
        <f t="shared" si="6"/>
        <v>1</v>
      </c>
      <c r="AS205" s="188" t="s">
        <v>159</v>
      </c>
      <c r="AT205" s="189" t="s">
        <v>323</v>
      </c>
      <c r="AU205" s="188">
        <v>1</v>
      </c>
      <c r="AV205" s="201">
        <v>2.7596611329717784E-2</v>
      </c>
      <c r="AW205" s="201">
        <v>0.44185621626164939</v>
      </c>
      <c r="AX205" s="201">
        <v>0.25067597794114738</v>
      </c>
      <c r="AY205" s="202">
        <v>11.846333333333334</v>
      </c>
      <c r="AZ205" s="202">
        <v>0.94221229864170986</v>
      </c>
      <c r="BA205" s="202">
        <v>64.236709066220101</v>
      </c>
      <c r="BB205" s="202">
        <v>2.0629829814133314</v>
      </c>
    </row>
    <row r="206" spans="42:54" ht="16.5">
      <c r="AP206" s="187" cm="1">
        <f t="array" ref="AP206">SUM(($W$4:$W$900=W206)*($AO$4:$AO$900&lt;AO206))+1</f>
        <v>1</v>
      </c>
      <c r="AQ206" s="200" t="str">
        <f t="shared" si="6"/>
        <v>1</v>
      </c>
      <c r="AS206" s="188" t="s">
        <v>159</v>
      </c>
      <c r="AT206" s="189" t="s">
        <v>100</v>
      </c>
      <c r="AU206" s="188">
        <v>1</v>
      </c>
      <c r="AV206" s="201">
        <v>3.7069991527489764E-2</v>
      </c>
      <c r="AW206" s="201">
        <v>0.44472642247593563</v>
      </c>
      <c r="AX206" s="201">
        <v>0.22673185535591067</v>
      </c>
      <c r="AY206" s="202">
        <v>10.115083333333335</v>
      </c>
      <c r="AZ206" s="202">
        <v>1.3866857363881013</v>
      </c>
      <c r="BA206" s="202">
        <v>27.505512923849381</v>
      </c>
      <c r="BB206" s="202">
        <v>2.0640413850813766</v>
      </c>
    </row>
    <row r="207" spans="42:54" ht="16.5">
      <c r="AP207" s="187" cm="1">
        <f t="array" ref="AP207">SUM(($W$4:$W$900=W207)*($AO$4:$AO$900&lt;AO207))+1</f>
        <v>1</v>
      </c>
      <c r="AQ207" s="200" t="str">
        <f t="shared" si="6"/>
        <v>1</v>
      </c>
      <c r="AS207" s="188" t="s">
        <v>168</v>
      </c>
      <c r="AT207" s="189" t="s">
        <v>324</v>
      </c>
      <c r="AU207" s="188">
        <v>1</v>
      </c>
      <c r="AV207" s="201">
        <v>2.8404251919577142E-2</v>
      </c>
      <c r="AW207" s="201">
        <v>0.4904758604863233</v>
      </c>
      <c r="AX207" s="201">
        <v>0.20337642320962337</v>
      </c>
      <c r="AY207" s="202">
        <v>15.327549999999997</v>
      </c>
      <c r="AZ207" s="202">
        <v>1.8371789372538911</v>
      </c>
      <c r="BA207" s="202">
        <v>26.642668868269464</v>
      </c>
      <c r="BB207" s="202">
        <v>2.076784887946002</v>
      </c>
    </row>
    <row r="208" spans="42:54" ht="16.5">
      <c r="AP208" s="187" cm="1">
        <f t="array" ref="AP208">SUM(($W$4:$W$900=W208)*($AO$4:$AO$900&lt;AO208))+1</f>
        <v>1</v>
      </c>
      <c r="AQ208" s="200" t="str">
        <f t="shared" si="6"/>
        <v>1</v>
      </c>
      <c r="AS208" s="188" t="s">
        <v>168</v>
      </c>
      <c r="AT208" s="189" t="s">
        <v>325</v>
      </c>
      <c r="AU208" s="188">
        <v>1</v>
      </c>
      <c r="AV208" s="201">
        <v>3.8146765211754669E-2</v>
      </c>
      <c r="AW208" s="201">
        <v>0.41380924214459786</v>
      </c>
      <c r="AX208" s="201">
        <v>0.1597426590997193</v>
      </c>
      <c r="AY208" s="202">
        <v>10.139444444444445</v>
      </c>
      <c r="AZ208" s="202">
        <v>0.53217987484637186</v>
      </c>
      <c r="BA208" s="202">
        <v>8.0935689299552394</v>
      </c>
      <c r="BB208" s="202">
        <v>2.2798600908333797</v>
      </c>
    </row>
    <row r="209" spans="42:54" ht="16.5">
      <c r="AP209" s="187" cm="1">
        <f t="array" ref="AP209">SUM(($W$4:$W$900=W209)*($AO$4:$AO$900&lt;AO209))+1</f>
        <v>1</v>
      </c>
      <c r="AQ209" s="200" t="str">
        <f t="shared" si="6"/>
        <v>1</v>
      </c>
      <c r="AS209" s="188" t="s">
        <v>168</v>
      </c>
      <c r="AT209" s="189" t="s">
        <v>326</v>
      </c>
      <c r="AU209" s="188">
        <v>1</v>
      </c>
      <c r="AV209" s="201">
        <v>6.9758016326602446E-2</v>
      </c>
      <c r="AW209" s="201">
        <v>0.5288879057462369</v>
      </c>
      <c r="AX209" s="201">
        <v>0.18811107423658255</v>
      </c>
      <c r="AY209" s="202">
        <v>10.281000000000001</v>
      </c>
      <c r="AZ209" s="202">
        <v>0</v>
      </c>
      <c r="BA209" s="202">
        <v>2.2940374906900312</v>
      </c>
      <c r="BB209" s="202">
        <v>2.2414420776229096</v>
      </c>
    </row>
    <row r="210" spans="42:54" ht="16.5">
      <c r="AP210" s="187" cm="1">
        <f t="array" ref="AP210">SUM(($W$4:$W$900=W210)*($AO$4:$AO$900&lt;AO210))+1</f>
        <v>1</v>
      </c>
      <c r="AQ210" s="200" t="str">
        <f t="shared" si="6"/>
        <v>1</v>
      </c>
      <c r="AS210" s="188" t="s">
        <v>168</v>
      </c>
      <c r="AT210" s="189" t="s">
        <v>327</v>
      </c>
      <c r="AU210" s="188">
        <v>1</v>
      </c>
      <c r="AV210" s="201">
        <v>1.3192512730651118E-2</v>
      </c>
      <c r="AW210" s="201">
        <v>0.56739421804038215</v>
      </c>
      <c r="AX210" s="201">
        <v>0.31325208524488063</v>
      </c>
      <c r="AY210" s="202">
        <v>12.152200000000001</v>
      </c>
      <c r="AZ210" s="202">
        <v>2.8178290005613031</v>
      </c>
      <c r="BA210" s="202">
        <v>2.1905021062757575</v>
      </c>
      <c r="BB210" s="202">
        <v>3.3550942837653057</v>
      </c>
    </row>
    <row r="211" spans="42:54" ht="16.5">
      <c r="AP211" s="187" cm="1">
        <f t="array" ref="AP211">SUM(($W$4:$W$900=W211)*($AO$4:$AO$900&lt;AO211))+1</f>
        <v>1</v>
      </c>
      <c r="AQ211" s="200" t="str">
        <f t="shared" si="6"/>
        <v>1</v>
      </c>
      <c r="AS211" s="188" t="s">
        <v>168</v>
      </c>
      <c r="AT211" s="189" t="s">
        <v>328</v>
      </c>
      <c r="AU211" s="188">
        <v>1</v>
      </c>
      <c r="AV211" s="201">
        <v>2.0909902456808727E-2</v>
      </c>
      <c r="AW211" s="201">
        <v>0.50312229869648173</v>
      </c>
      <c r="AX211" s="201">
        <v>0.17066495315668018</v>
      </c>
      <c r="AY211" s="202">
        <v>7.9089999999999989</v>
      </c>
      <c r="AZ211" s="202">
        <v>0.21383236104204251</v>
      </c>
      <c r="BA211" s="202">
        <v>4.7978636008808291</v>
      </c>
      <c r="BB211" s="202">
        <v>2.0347181659275599</v>
      </c>
    </row>
    <row r="212" spans="42:54" ht="16.5">
      <c r="AP212" s="187" cm="1">
        <f t="array" ref="AP212">SUM(($W$4:$W$900=W212)*($AO$4:$AO$900&lt;AO212))+1</f>
        <v>1</v>
      </c>
      <c r="AQ212" s="200" t="str">
        <f t="shared" si="6"/>
        <v>1</v>
      </c>
      <c r="AS212" s="188" t="s">
        <v>168</v>
      </c>
      <c r="AT212" s="189" t="s">
        <v>329</v>
      </c>
      <c r="AU212" s="188">
        <v>1</v>
      </c>
      <c r="AV212" s="201">
        <v>1.5337768480280024E-2</v>
      </c>
      <c r="AW212" s="201">
        <v>0.52631239654650952</v>
      </c>
      <c r="AX212" s="201">
        <v>0.38154360346504307</v>
      </c>
      <c r="AY212" s="202">
        <v>6.6043333333333329</v>
      </c>
      <c r="AZ212" s="202">
        <v>8.8939730396760037</v>
      </c>
      <c r="BA212" s="202">
        <v>4.9304493050505567</v>
      </c>
      <c r="BB212" s="202">
        <v>3.3949500207014851</v>
      </c>
    </row>
    <row r="213" spans="42:54" ht="16.5">
      <c r="AP213" s="187" cm="1">
        <f t="array" ref="AP213">SUM(($W$4:$W$900=W213)*($AO$4:$AO$900&lt;AO213))+1</f>
        <v>1</v>
      </c>
      <c r="AQ213" s="200" t="str">
        <f t="shared" si="6"/>
        <v>1</v>
      </c>
      <c r="AS213" s="188" t="s">
        <v>168</v>
      </c>
      <c r="AT213" s="189" t="s">
        <v>330</v>
      </c>
      <c r="AU213" s="188">
        <v>1</v>
      </c>
      <c r="AV213" s="201">
        <v>1.5135832682377802E-2</v>
      </c>
      <c r="AW213" s="201">
        <v>0.51149036288394312</v>
      </c>
      <c r="AX213" s="201">
        <v>0.45064572012489479</v>
      </c>
      <c r="AY213" s="202">
        <v>4.6989999999999998</v>
      </c>
      <c r="AZ213" s="202">
        <v>0.53584508932805563</v>
      </c>
      <c r="BA213" s="202">
        <v>0.8037676339920834</v>
      </c>
      <c r="BB213" s="202">
        <v>3.0318716685268496</v>
      </c>
    </row>
    <row r="214" spans="42:54" ht="16.5">
      <c r="AP214" s="187" cm="1">
        <f t="array" ref="AP214">SUM(($W$4:$W$900=W214)*($AO$4:$AO$900&lt;AO214))+1</f>
        <v>1</v>
      </c>
      <c r="AQ214" s="200" t="str">
        <f t="shared" si="6"/>
        <v>1</v>
      </c>
      <c r="AS214" s="188" t="s">
        <v>168</v>
      </c>
      <c r="AT214" s="189" t="s">
        <v>331</v>
      </c>
      <c r="AU214" s="188">
        <v>1</v>
      </c>
      <c r="AV214" s="201">
        <v>3.9877514970920715E-2</v>
      </c>
      <c r="AW214" s="201">
        <v>0.43665336854570763</v>
      </c>
      <c r="AX214" s="201">
        <v>0.37486173441554727</v>
      </c>
      <c r="AY214" s="202">
        <v>6.3310000000000004</v>
      </c>
      <c r="AZ214" s="202">
        <v>2.147449131827758</v>
      </c>
      <c r="BA214" s="202">
        <v>1.4693073007242556</v>
      </c>
      <c r="BB214" s="202">
        <v>3.9398494008540781</v>
      </c>
    </row>
    <row r="215" spans="42:54" ht="16.5">
      <c r="AP215" s="187" cm="1">
        <f t="array" ref="AP215">SUM(($W$4:$W$900=W215)*($AO$4:$AO$900&lt;AO215))+1</f>
        <v>1</v>
      </c>
      <c r="AQ215" s="200" t="str">
        <f t="shared" si="6"/>
        <v>1</v>
      </c>
      <c r="AS215" s="188" t="s">
        <v>168</v>
      </c>
      <c r="AT215" s="189" t="s">
        <v>332</v>
      </c>
      <c r="AU215" s="188">
        <v>1</v>
      </c>
      <c r="AV215" s="201">
        <v>7.796965790855862E-3</v>
      </c>
      <c r="AW215" s="201">
        <v>0.50637545658737071</v>
      </c>
      <c r="AX215" s="201">
        <v>0.50793070059100653</v>
      </c>
      <c r="AY215" s="202">
        <v>4.7528571428571436</v>
      </c>
      <c r="AZ215" s="202">
        <v>0.83569372943461362</v>
      </c>
      <c r="BA215" s="202">
        <v>4.0666041322093793</v>
      </c>
      <c r="BB215" s="202">
        <v>4.5222047546822379</v>
      </c>
    </row>
    <row r="216" spans="42:54" ht="16.5">
      <c r="AP216" s="187" cm="1">
        <f t="array" ref="AP216">SUM(($W$4:$W$900=W216)*($AO$4:$AO$900&lt;AO216))+1</f>
        <v>1</v>
      </c>
      <c r="AQ216" s="200" t="str">
        <f t="shared" si="6"/>
        <v>1</v>
      </c>
      <c r="AS216" s="188" t="s">
        <v>168</v>
      </c>
      <c r="AT216" s="189" t="s">
        <v>333</v>
      </c>
      <c r="AU216" s="188">
        <v>1</v>
      </c>
      <c r="AV216" s="201">
        <v>1.8739534200735573E-2</v>
      </c>
      <c r="AW216" s="201">
        <v>0.51724696053338204</v>
      </c>
      <c r="AX216" s="201">
        <v>0.22457786963091753</v>
      </c>
      <c r="AY216" s="202">
        <v>11.350875</v>
      </c>
      <c r="AZ216" s="202">
        <v>0.597345757481484</v>
      </c>
      <c r="BA216" s="202">
        <v>11.85640821667794</v>
      </c>
      <c r="BB216" s="202">
        <v>1.8358540906542158</v>
      </c>
    </row>
    <row r="217" spans="42:54" ht="16.5">
      <c r="AP217" s="187" cm="1">
        <f t="array" ref="AP217">SUM(($W$4:$W$900=W217)*($AO$4:$AO$900&lt;AO217))+1</f>
        <v>1</v>
      </c>
      <c r="AQ217" s="200" t="str">
        <f t="shared" si="6"/>
        <v>1</v>
      </c>
      <c r="AS217" s="188" t="s">
        <v>168</v>
      </c>
      <c r="AT217" s="189" t="s">
        <v>99</v>
      </c>
      <c r="AU217" s="188">
        <v>1</v>
      </c>
      <c r="AV217" s="201">
        <v>4.5241300445113944E-2</v>
      </c>
      <c r="AW217" s="201">
        <v>0.47252140251520386</v>
      </c>
      <c r="AX217" s="201">
        <v>0.43526050683161494</v>
      </c>
      <c r="AY217" s="202">
        <v>5.101</v>
      </c>
      <c r="AZ217" s="202">
        <v>2.658659291292587</v>
      </c>
      <c r="BA217" s="202">
        <v>2.0509657389971387</v>
      </c>
      <c r="BB217" s="202">
        <v>3.7000843194018942</v>
      </c>
    </row>
    <row r="218" spans="42:54" ht="16.5">
      <c r="AP218" s="187" cm="1">
        <f t="array" ref="AP218">SUM(($W$4:$W$900=W218)*($AO$4:$AO$900&lt;AO218))+1</f>
        <v>1</v>
      </c>
      <c r="AQ218" s="200" t="str">
        <f t="shared" si="6"/>
        <v>1</v>
      </c>
      <c r="AS218" s="188" t="s">
        <v>168</v>
      </c>
      <c r="AT218" s="189" t="s">
        <v>100</v>
      </c>
      <c r="AU218" s="188">
        <v>1</v>
      </c>
      <c r="AV218" s="201">
        <v>2.3844899837254203E-2</v>
      </c>
      <c r="AW218" s="201">
        <v>0.49524459563926748</v>
      </c>
      <c r="AX218" s="201">
        <v>0.25403277580384187</v>
      </c>
      <c r="AY218" s="202">
        <v>10.845306451612901</v>
      </c>
      <c r="AZ218" s="202">
        <v>1.9091814669207086</v>
      </c>
      <c r="BA218" s="202">
        <v>15.226412113151788</v>
      </c>
      <c r="BB218" s="202">
        <v>2.3498429095784781</v>
      </c>
    </row>
    <row r="219" spans="42:54" ht="16.5">
      <c r="AP219" s="187" cm="1">
        <f t="array" ref="AP219">SUM(($W$4:$W$900=W219)*($AO$4:$AO$900&lt;AO219))+1</f>
        <v>1</v>
      </c>
      <c r="AQ219" s="200" t="str">
        <f t="shared" si="6"/>
        <v>1</v>
      </c>
      <c r="AS219" s="188" t="s">
        <v>63</v>
      </c>
      <c r="AT219" s="189" t="s">
        <v>64</v>
      </c>
      <c r="AU219" s="188">
        <v>2</v>
      </c>
      <c r="AV219" s="201">
        <v>7.3449057583119273E-2</v>
      </c>
      <c r="AW219" s="201">
        <v>0.32474119984879213</v>
      </c>
      <c r="AX219" s="201">
        <v>0.1482628835192682</v>
      </c>
      <c r="AY219" s="202">
        <v>17.091125000000002</v>
      </c>
      <c r="AZ219" s="202">
        <v>9.091350692937919E-2</v>
      </c>
      <c r="BA219" s="202">
        <v>7.1906901886955845</v>
      </c>
      <c r="BB219" s="202">
        <v>2.948458261725039</v>
      </c>
    </row>
    <row r="220" spans="42:54" ht="16.5">
      <c r="AP220" s="187" cm="1">
        <f t="array" ref="AP220">SUM(($W$4:$W$900=W220)*($AO$4:$AO$900&lt;AO220))+1</f>
        <v>1</v>
      </c>
      <c r="AQ220" s="200" t="str">
        <f t="shared" si="6"/>
        <v>1</v>
      </c>
      <c r="AS220" s="188" t="s">
        <v>63</v>
      </c>
      <c r="AT220" s="189" t="s">
        <v>96</v>
      </c>
      <c r="AU220" s="188">
        <v>2</v>
      </c>
      <c r="AV220" s="201">
        <v>3.9683056837487782E-2</v>
      </c>
      <c r="AW220" s="201">
        <v>0.30536641269433973</v>
      </c>
      <c r="AX220" s="201">
        <v>0.12109091529605694</v>
      </c>
      <c r="AY220" s="202">
        <v>17.284384615384614</v>
      </c>
      <c r="AZ220" s="202">
        <v>7.0876359993987531E-2</v>
      </c>
      <c r="BA220" s="202">
        <v>6.2191762971939442</v>
      </c>
      <c r="BB220" s="202">
        <v>2.823339587764786</v>
      </c>
    </row>
    <row r="221" spans="42:54" ht="16.5">
      <c r="AP221" s="187" cm="1">
        <f t="array" ref="AP221">SUM(($W$4:$W$900=W221)*($AO$4:$AO$900&lt;AO221))+1</f>
        <v>1</v>
      </c>
      <c r="AQ221" s="200" t="str">
        <f t="shared" si="6"/>
        <v>1</v>
      </c>
      <c r="AS221" s="188" t="s">
        <v>63</v>
      </c>
      <c r="AT221" s="189" t="s">
        <v>97</v>
      </c>
      <c r="AU221" s="188">
        <v>2</v>
      </c>
      <c r="AV221" s="201">
        <v>4.5727951258096679E-2</v>
      </c>
      <c r="AW221" s="201">
        <v>0.2901492163399137</v>
      </c>
      <c r="AX221" s="201">
        <v>0.11884479002604384</v>
      </c>
      <c r="AY221" s="202">
        <v>15.893500000000001</v>
      </c>
      <c r="AZ221" s="202">
        <v>2.8218582985439052E-2</v>
      </c>
      <c r="BA221" s="202">
        <v>4.1793206590013412</v>
      </c>
      <c r="BB221" s="202">
        <v>3.1785054317795884</v>
      </c>
    </row>
    <row r="222" spans="42:54" ht="16.5">
      <c r="AP222" s="187" cm="1">
        <f t="array" ref="AP222">SUM(($W$4:$W$900=W222)*($AO$4:$AO$900&lt;AO222))+1</f>
        <v>1</v>
      </c>
      <c r="AQ222" s="200" t="str">
        <f t="shared" si="6"/>
        <v>1</v>
      </c>
      <c r="AS222" s="188" t="s">
        <v>63</v>
      </c>
      <c r="AT222" s="189" t="s">
        <v>98</v>
      </c>
      <c r="AU222" s="188">
        <v>2</v>
      </c>
      <c r="AV222" s="201">
        <v>3.925662514421905E-2</v>
      </c>
      <c r="AW222" s="201">
        <v>0.30894099749268916</v>
      </c>
      <c r="AX222" s="201">
        <v>0.16687757309261789</v>
      </c>
      <c r="AY222" s="202">
        <v>16.579599999999999</v>
      </c>
      <c r="AZ222" s="202">
        <v>0.17665071663639784</v>
      </c>
      <c r="BA222" s="202">
        <v>11.496061572272591</v>
      </c>
      <c r="BB222" s="202">
        <v>2.652103196876288</v>
      </c>
    </row>
    <row r="223" spans="42:54" ht="16.5">
      <c r="AP223" s="187" cm="1">
        <f t="array" ref="AP223">SUM(($W$4:$W$900=W223)*($AO$4:$AO$900&lt;AO223))+1</f>
        <v>1</v>
      </c>
      <c r="AQ223" s="200" t="str">
        <f t="shared" si="6"/>
        <v>1</v>
      </c>
      <c r="AS223" s="188" t="s">
        <v>63</v>
      </c>
      <c r="AT223" s="189" t="s">
        <v>99</v>
      </c>
      <c r="AU223" s="188">
        <v>2</v>
      </c>
      <c r="AV223" s="201">
        <v>0.22501452521550314</v>
      </c>
      <c r="AW223" s="201">
        <v>0.33310034332122462</v>
      </c>
      <c r="AX223" s="201">
        <v>0.16769761536618066</v>
      </c>
      <c r="AY223" s="202">
        <v>21.047000000000001</v>
      </c>
      <c r="AZ223" s="202">
        <v>0.33568713258678462</v>
      </c>
      <c r="BA223" s="202">
        <v>16.346503847704295</v>
      </c>
      <c r="BB223" s="202">
        <v>2.6492542853651857</v>
      </c>
    </row>
    <row r="224" spans="42:54" ht="16.5">
      <c r="AP224" s="187" cm="1">
        <f t="array" ref="AP224">SUM(($W$4:$W$900=W224)*($AO$4:$AO$900&lt;AO224))+1</f>
        <v>1</v>
      </c>
      <c r="AQ224" s="200" t="str">
        <f t="shared" si="6"/>
        <v>1</v>
      </c>
      <c r="AS224" s="188" t="s">
        <v>63</v>
      </c>
      <c r="AT224" s="189" t="s">
        <v>100</v>
      </c>
      <c r="AU224" s="188">
        <v>2</v>
      </c>
      <c r="AV224" s="201">
        <v>6.094329258755609E-2</v>
      </c>
      <c r="AW224" s="201">
        <v>0.31328308761432477</v>
      </c>
      <c r="AX224" s="201">
        <v>0.13823180113559244</v>
      </c>
      <c r="AY224" s="202">
        <v>17.133415094339625</v>
      </c>
      <c r="AZ224" s="202">
        <v>8.8345951631780939E-2</v>
      </c>
      <c r="BA224" s="202">
        <v>7.0410242792122171</v>
      </c>
      <c r="BB224" s="202">
        <v>2.9074825125809527</v>
      </c>
    </row>
    <row r="225" spans="42:54" ht="16.5">
      <c r="AP225" s="187" cm="1">
        <f t="array" ref="AP225">SUM(($W$4:$W$900=W225)*($AO$4:$AO$900&lt;AO225))+1</f>
        <v>1</v>
      </c>
      <c r="AQ225" s="200" t="str">
        <f t="shared" si="6"/>
        <v>1</v>
      </c>
      <c r="AS225" s="188" t="s">
        <v>139</v>
      </c>
      <c r="AT225" s="189" t="s">
        <v>175</v>
      </c>
      <c r="AU225" s="188">
        <v>2</v>
      </c>
      <c r="AV225" s="201">
        <v>4.2440454111006005E-2</v>
      </c>
      <c r="AW225" s="201">
        <v>0.37084020789133293</v>
      </c>
      <c r="AX225" s="201">
        <v>0.18852522362281041</v>
      </c>
      <c r="AY225" s="202">
        <v>13.634071428571428</v>
      </c>
      <c r="AZ225" s="202">
        <v>0.38168039640197521</v>
      </c>
      <c r="BA225" s="202">
        <v>18.923880001608367</v>
      </c>
      <c r="BB225" s="202">
        <v>2.0503546100376693</v>
      </c>
    </row>
    <row r="226" spans="42:54" ht="16.5">
      <c r="AP226" s="187" cm="1">
        <f t="array" ref="AP226">SUM(($W$4:$W$900=W226)*($AO$4:$AO$900&lt;AO226))+1</f>
        <v>1</v>
      </c>
      <c r="AQ226" s="200" t="str">
        <f t="shared" si="6"/>
        <v>1</v>
      </c>
      <c r="AS226" s="188" t="s">
        <v>139</v>
      </c>
      <c r="AT226" s="189" t="s">
        <v>176</v>
      </c>
      <c r="AU226" s="188">
        <v>2</v>
      </c>
      <c r="AV226" s="201">
        <v>5.6388289846407168E-2</v>
      </c>
      <c r="AW226" s="201">
        <v>0.35862231292501423</v>
      </c>
      <c r="AX226" s="201">
        <v>0.16838227190365321</v>
      </c>
      <c r="AY226" s="202">
        <v>13.398941176470586</v>
      </c>
      <c r="AZ226" s="202">
        <v>0.3467440054269102</v>
      </c>
      <c r="BA226" s="202">
        <v>17.52325803035507</v>
      </c>
      <c r="BB226" s="202">
        <v>2.1686487541651198</v>
      </c>
    </row>
    <row r="227" spans="42:54" ht="16.5">
      <c r="AP227" s="187" cm="1">
        <f t="array" ref="AP227">SUM(($W$4:$W$900=W227)*($AO$4:$AO$900&lt;AO227))+1</f>
        <v>1</v>
      </c>
      <c r="AQ227" s="200" t="str">
        <f t="shared" si="6"/>
        <v>1</v>
      </c>
      <c r="AS227" s="188" t="s">
        <v>139</v>
      </c>
      <c r="AT227" s="189" t="s">
        <v>177</v>
      </c>
      <c r="AU227" s="188">
        <v>2</v>
      </c>
      <c r="AV227" s="201">
        <v>2.7594087146074493E-2</v>
      </c>
      <c r="AW227" s="201">
        <v>0.29422143473497708</v>
      </c>
      <c r="AX227" s="201">
        <v>0.17662767942921986</v>
      </c>
      <c r="AY227" s="202">
        <v>14.149285714285714</v>
      </c>
      <c r="AZ227" s="202">
        <v>0.41992899000778972</v>
      </c>
      <c r="BA227" s="202">
        <v>23.670525616005129</v>
      </c>
      <c r="BB227" s="202">
        <v>2.3925473817944378</v>
      </c>
    </row>
    <row r="228" spans="42:54" ht="16.5">
      <c r="AP228" s="187" cm="1">
        <f t="array" ref="AP228">SUM(($W$4:$W$900=W228)*($AO$4:$AO$900&lt;AO228))+1</f>
        <v>1</v>
      </c>
      <c r="AQ228" s="200" t="str">
        <f t="shared" si="6"/>
        <v>1</v>
      </c>
      <c r="AS228" s="188" t="s">
        <v>139</v>
      </c>
      <c r="AT228" s="189" t="s">
        <v>178</v>
      </c>
      <c r="AU228" s="188">
        <v>2</v>
      </c>
      <c r="AV228" s="201">
        <v>4.2349725575351424E-2</v>
      </c>
      <c r="AW228" s="201">
        <v>0.30535816212541828</v>
      </c>
      <c r="AX228" s="201">
        <v>0.21732038377119806</v>
      </c>
      <c r="AY228" s="202">
        <v>14.1454</v>
      </c>
      <c r="AZ228" s="202">
        <v>9.8807656949752298E-2</v>
      </c>
      <c r="BA228" s="202">
        <v>11.622603533203721</v>
      </c>
      <c r="BB228" s="202">
        <v>2.7706129632128214</v>
      </c>
    </row>
    <row r="229" spans="42:54" ht="16.5">
      <c r="AP229" s="187" cm="1">
        <f t="array" ref="AP229">SUM(($W$4:$W$900=W229)*($AO$4:$AO$900&lt;AO229))+1</f>
        <v>1</v>
      </c>
      <c r="AQ229" s="200" t="str">
        <f t="shared" si="6"/>
        <v>1</v>
      </c>
      <c r="AS229" s="188" t="s">
        <v>139</v>
      </c>
      <c r="AT229" s="189" t="s">
        <v>99</v>
      </c>
      <c r="AU229" s="188">
        <v>2</v>
      </c>
      <c r="AV229" s="201">
        <v>0.11451460442021552</v>
      </c>
      <c r="AW229" s="201">
        <v>0.34731967140452752</v>
      </c>
      <c r="AX229" s="201">
        <v>0.20535641445790065</v>
      </c>
      <c r="AY229" s="202">
        <v>15.886857142857142</v>
      </c>
      <c r="AZ229" s="202">
        <v>0.24721428826669298</v>
      </c>
      <c r="BA229" s="202">
        <v>22.681910948469081</v>
      </c>
      <c r="BB229" s="202">
        <v>2.3045587688043159</v>
      </c>
    </row>
    <row r="230" spans="42:54" ht="16.5">
      <c r="AP230" s="187" cm="1">
        <f t="array" ref="AP230">SUM(($W$4:$W$900=W230)*($AO$4:$AO$900&lt;AO230))+1</f>
        <v>1</v>
      </c>
      <c r="AQ230" s="200" t="str">
        <f t="shared" si="6"/>
        <v>1</v>
      </c>
      <c r="AS230" s="188" t="s">
        <v>139</v>
      </c>
      <c r="AT230" s="189" t="s">
        <v>100</v>
      </c>
      <c r="AU230" s="188">
        <v>2</v>
      </c>
      <c r="AV230" s="201">
        <v>4.8750970061040538E-2</v>
      </c>
      <c r="AW230" s="201">
        <v>0.35073569930932136</v>
      </c>
      <c r="AX230" s="201">
        <v>0.18611935932049964</v>
      </c>
      <c r="AY230" s="202">
        <v>13.914312499999999</v>
      </c>
      <c r="AZ230" s="202">
        <v>0.33777053942249879</v>
      </c>
      <c r="BA230" s="202">
        <v>18.749483413499849</v>
      </c>
      <c r="BB230" s="202">
        <v>2.2176100344099403</v>
      </c>
    </row>
    <row r="231" spans="42:54" ht="16.5">
      <c r="AP231" s="187" cm="1">
        <f t="array" ref="AP231">SUM(($W$4:$W$900=W231)*($AO$4:$AO$900&lt;AO231))+1</f>
        <v>1</v>
      </c>
      <c r="AQ231" s="200" t="str">
        <f t="shared" si="6"/>
        <v>1</v>
      </c>
      <c r="AS231" s="188" t="s">
        <v>157</v>
      </c>
      <c r="AT231" s="189" t="s">
        <v>179</v>
      </c>
      <c r="AU231" s="188">
        <v>2</v>
      </c>
      <c r="AV231" s="201">
        <v>2.073299990397124E-2</v>
      </c>
      <c r="AW231" s="201">
        <v>0.35523456972834805</v>
      </c>
      <c r="AX231" s="201">
        <v>0.14378855604991064</v>
      </c>
      <c r="AY231" s="202">
        <v>9.3094000000000001</v>
      </c>
      <c r="AZ231" s="202">
        <v>0.11910694932804379</v>
      </c>
      <c r="BA231" s="202">
        <v>5.6994880937715768</v>
      </c>
      <c r="BB231" s="202">
        <v>2.3918287099391926</v>
      </c>
    </row>
    <row r="232" spans="42:54" ht="16.5">
      <c r="AP232" s="187" cm="1">
        <f t="array" ref="AP232">SUM(($W$4:$W$900=W232)*($AO$4:$AO$900&lt;AO232))+1</f>
        <v>1</v>
      </c>
      <c r="AQ232" s="200" t="str">
        <f t="shared" si="6"/>
        <v>1</v>
      </c>
      <c r="AS232" s="188" t="s">
        <v>157</v>
      </c>
      <c r="AT232" s="189" t="s">
        <v>180</v>
      </c>
      <c r="AU232" s="188">
        <v>2</v>
      </c>
      <c r="AV232" s="201">
        <v>4.2460428470261088E-2</v>
      </c>
      <c r="AW232" s="201">
        <v>0.2178143135763369</v>
      </c>
      <c r="AX232" s="201">
        <v>0.16651645442516219</v>
      </c>
      <c r="AY232" s="202">
        <v>12.641249999999999</v>
      </c>
      <c r="AZ232" s="202">
        <v>0.79114152554941319</v>
      </c>
      <c r="BA232" s="202">
        <v>10.397860050078002</v>
      </c>
      <c r="BB232" s="202">
        <v>3.4625389126573722</v>
      </c>
    </row>
    <row r="233" spans="42:54" ht="16.5">
      <c r="AP233" s="187" cm="1">
        <f t="array" ref="AP233">SUM(($W$4:$W$900=W233)*($AO$4:$AO$900&lt;AO233))+1</f>
        <v>1</v>
      </c>
      <c r="AQ233" s="200" t="str">
        <f t="shared" si="6"/>
        <v>1</v>
      </c>
      <c r="AS233" s="188" t="s">
        <v>157</v>
      </c>
      <c r="AT233" s="189" t="s">
        <v>181</v>
      </c>
      <c r="AU233" s="188">
        <v>2</v>
      </c>
      <c r="AV233" s="201">
        <v>2.9702683451196751E-2</v>
      </c>
      <c r="AW233" s="201">
        <v>0.2914530754514183</v>
      </c>
      <c r="AX233" s="201">
        <v>0.21027354376138063</v>
      </c>
      <c r="AY233" s="202">
        <v>11.960636363636365</v>
      </c>
      <c r="AZ233" s="202">
        <v>0.7210911860387087</v>
      </c>
      <c r="BA233" s="202">
        <v>12.964548742477341</v>
      </c>
      <c r="BB233" s="202">
        <v>2.7201536704628886</v>
      </c>
    </row>
    <row r="234" spans="42:54" ht="16.5">
      <c r="AP234" s="187" cm="1">
        <f t="array" ref="AP234">SUM(($W$4:$W$900=W234)*($AO$4:$AO$900&lt;AO234))+1</f>
        <v>1</v>
      </c>
      <c r="AQ234" s="200" t="str">
        <f t="shared" si="6"/>
        <v>1</v>
      </c>
      <c r="AS234" s="188" t="s">
        <v>157</v>
      </c>
      <c r="AT234" s="189" t="s">
        <v>182</v>
      </c>
      <c r="AU234" s="188">
        <v>2</v>
      </c>
      <c r="AV234" s="201">
        <v>3.3865320555807633E-2</v>
      </c>
      <c r="AW234" s="201">
        <v>0.25757126968755006</v>
      </c>
      <c r="AX234" s="201">
        <v>0.20185027502253977</v>
      </c>
      <c r="AY234" s="202">
        <v>11.902666666666667</v>
      </c>
      <c r="AZ234" s="202">
        <v>0.54210043342777714</v>
      </c>
      <c r="BA234" s="202">
        <v>9.973415928631491</v>
      </c>
      <c r="BB234" s="202">
        <v>2.9399995025490138</v>
      </c>
    </row>
    <row r="235" spans="42:54" ht="16.5">
      <c r="AP235" s="187" cm="1">
        <f t="array" ref="AP235">SUM(($W$4:$W$900=W235)*($AO$4:$AO$900&lt;AO235))+1</f>
        <v>1</v>
      </c>
      <c r="AQ235" s="200" t="str">
        <f t="shared" si="6"/>
        <v>1</v>
      </c>
      <c r="AS235" s="188" t="s">
        <v>157</v>
      </c>
      <c r="AT235" s="189" t="s">
        <v>183</v>
      </c>
      <c r="AU235" s="188">
        <v>2</v>
      </c>
      <c r="AV235" s="201">
        <v>1.6646990796454639E-2</v>
      </c>
      <c r="AW235" s="201">
        <v>0.33017214879493118</v>
      </c>
      <c r="AX235" s="201">
        <v>0.20790756914945066</v>
      </c>
      <c r="AY235" s="202">
        <v>11.689714285714286</v>
      </c>
      <c r="AZ235" s="202">
        <v>0.35882524624778289</v>
      </c>
      <c r="BA235" s="202">
        <v>18.838325428008602</v>
      </c>
      <c r="BB235" s="202">
        <v>2.1986711255626115</v>
      </c>
    </row>
    <row r="236" spans="42:54" ht="16.5">
      <c r="AP236" s="187" cm="1">
        <f t="array" ref="AP236">SUM(($W$4:$W$900=W236)*($AO$4:$AO$900&lt;AO236))+1</f>
        <v>1</v>
      </c>
      <c r="AQ236" s="200" t="str">
        <f t="shared" si="6"/>
        <v>1</v>
      </c>
      <c r="AS236" s="188" t="s">
        <v>157</v>
      </c>
      <c r="AT236" s="189" t="s">
        <v>334</v>
      </c>
      <c r="AU236" s="188">
        <v>2</v>
      </c>
      <c r="AV236" s="201">
        <v>2.0711709624116711E-2</v>
      </c>
      <c r="AW236" s="201">
        <v>0.31961032429113939</v>
      </c>
      <c r="AX236" s="201">
        <v>0.25279474186936912</v>
      </c>
      <c r="AY236" s="202">
        <v>11.382</v>
      </c>
      <c r="AZ236" s="202">
        <v>1.1733089285076204</v>
      </c>
      <c r="BA236" s="202">
        <v>14.02637491806837</v>
      </c>
      <c r="BB236" s="202">
        <v>2.5038311157640596</v>
      </c>
    </row>
    <row r="237" spans="42:54" ht="16.5">
      <c r="AP237" s="187" cm="1">
        <f t="array" ref="AP237">SUM(($W$4:$W$900=W237)*($AO$4:$AO$900&lt;AO237))+1</f>
        <v>1</v>
      </c>
      <c r="AQ237" s="200" t="str">
        <f t="shared" si="6"/>
        <v>1</v>
      </c>
      <c r="AS237" s="188" t="s">
        <v>157</v>
      </c>
      <c r="AT237" s="189" t="s">
        <v>100</v>
      </c>
      <c r="AU237" s="188">
        <v>2</v>
      </c>
      <c r="AV237" s="201">
        <v>2.7484221458120975E-2</v>
      </c>
      <c r="AW237" s="201">
        <v>0.30246692288194332</v>
      </c>
      <c r="AX237" s="201">
        <v>0.187918366305874</v>
      </c>
      <c r="AY237" s="202">
        <v>11.322857142857142</v>
      </c>
      <c r="AZ237" s="202">
        <v>0.51768283850893937</v>
      </c>
      <c r="BA237" s="202">
        <v>10.83202192475034</v>
      </c>
      <c r="BB237" s="202">
        <v>2.6914391135410911</v>
      </c>
    </row>
    <row r="238" spans="42:54" ht="16.5">
      <c r="AP238" s="187" cm="1">
        <f t="array" ref="AP238">SUM(($W$4:$W$900=W238)*($AO$4:$AO$900&lt;AO238))+1</f>
        <v>1</v>
      </c>
      <c r="AQ238" s="200" t="str">
        <f t="shared" si="6"/>
        <v>1</v>
      </c>
      <c r="AS238" s="188" t="s">
        <v>154</v>
      </c>
      <c r="AT238" s="189" t="s">
        <v>184</v>
      </c>
      <c r="AU238" s="188">
        <v>2</v>
      </c>
      <c r="AV238" s="201">
        <v>4.1051772479366949E-2</v>
      </c>
      <c r="AW238" s="201">
        <v>0.33263664000838711</v>
      </c>
      <c r="AX238" s="201">
        <v>0.14752870442679075</v>
      </c>
      <c r="AY238" s="202">
        <v>8.0629444444444456</v>
      </c>
      <c r="AZ238" s="202">
        <v>1.7877266569241983E-2</v>
      </c>
      <c r="BA238" s="202">
        <v>4.3826806581672457</v>
      </c>
      <c r="BB238" s="202">
        <v>2.2386022325175778</v>
      </c>
    </row>
    <row r="239" spans="42:54" ht="16.5">
      <c r="AP239" s="187" cm="1">
        <f t="array" ref="AP239">SUM(($W$4:$W$900=W239)*($AO$4:$AO$900&lt;AO239))+1</f>
        <v>1</v>
      </c>
      <c r="AQ239" s="200" t="str">
        <f t="shared" si="6"/>
        <v>1</v>
      </c>
      <c r="AS239" s="188" t="s">
        <v>154</v>
      </c>
      <c r="AT239" s="189" t="s">
        <v>185</v>
      </c>
      <c r="AU239" s="188">
        <v>2</v>
      </c>
      <c r="AV239" s="201">
        <v>1.8470734197950377E-2</v>
      </c>
      <c r="AW239" s="201">
        <v>0.43150329193947867</v>
      </c>
      <c r="AX239" s="201">
        <v>0.46675179057225608</v>
      </c>
      <c r="AY239" s="202">
        <v>3.7240000000000002</v>
      </c>
      <c r="AZ239" s="202">
        <v>2.2936205924926588E-2</v>
      </c>
      <c r="BA239" s="202">
        <v>1.1468102962463294</v>
      </c>
      <c r="BB239" s="202">
        <v>4.4254106522425367</v>
      </c>
    </row>
    <row r="240" spans="42:54" ht="16.5">
      <c r="AP240" s="187" cm="1">
        <f t="array" ref="AP240">SUM(($W$4:$W$900=W240)*($AO$4:$AO$900&lt;AO240))+1</f>
        <v>1</v>
      </c>
      <c r="AQ240" s="200" t="str">
        <f t="shared" si="6"/>
        <v>1</v>
      </c>
      <c r="AS240" s="188" t="s">
        <v>154</v>
      </c>
      <c r="AT240" s="189" t="s">
        <v>186</v>
      </c>
      <c r="AU240" s="188">
        <v>2</v>
      </c>
      <c r="AV240" s="201">
        <v>1.2092331663133124E-2</v>
      </c>
      <c r="AW240" s="201">
        <v>0.47408536049872763</v>
      </c>
      <c r="AX240" s="201">
        <v>0.42501795817636467</v>
      </c>
      <c r="AY240" s="202">
        <v>4.6005000000000003</v>
      </c>
      <c r="AZ240" s="202">
        <v>1.1676317532317711E-2</v>
      </c>
      <c r="BA240" s="202">
        <v>1.0158396253116408</v>
      </c>
      <c r="BB240" s="202">
        <v>4.4796975436405129</v>
      </c>
    </row>
    <row r="241" spans="42:54" ht="16.5">
      <c r="AP241" s="187" cm="1">
        <f t="array" ref="AP241">SUM(($W$4:$W$900=W241)*($AO$4:$AO$900&lt;AO241))+1</f>
        <v>1</v>
      </c>
      <c r="AQ241" s="200" t="str">
        <f t="shared" si="6"/>
        <v>1</v>
      </c>
      <c r="AS241" s="188" t="s">
        <v>154</v>
      </c>
      <c r="AT241" s="189" t="s">
        <v>187</v>
      </c>
      <c r="AU241" s="188">
        <v>2</v>
      </c>
      <c r="AV241" s="201">
        <v>2.2655894383584289E-2</v>
      </c>
      <c r="AW241" s="201">
        <v>0.48747723810841509</v>
      </c>
      <c r="AX241" s="201">
        <v>0.47343053169108779</v>
      </c>
      <c r="AY241" s="202">
        <v>5.3004999999999995</v>
      </c>
      <c r="AZ241" s="202">
        <v>0.18857600288647003</v>
      </c>
      <c r="BA241" s="202">
        <v>3.2057920490699905</v>
      </c>
      <c r="BB241" s="202">
        <v>4.4595843549568679</v>
      </c>
    </row>
    <row r="242" spans="42:54" ht="16.5">
      <c r="AP242" s="187" cm="1">
        <f t="array" ref="AP242">SUM(($W$4:$W$900=W242)*($AO$4:$AO$900&lt;AO242))+1</f>
        <v>1</v>
      </c>
      <c r="AQ242" s="200" t="str">
        <f t="shared" si="6"/>
        <v>1</v>
      </c>
      <c r="AS242" s="188" t="s">
        <v>154</v>
      </c>
      <c r="AT242" s="189" t="s">
        <v>188</v>
      </c>
      <c r="AU242" s="188">
        <v>2</v>
      </c>
      <c r="AV242" s="201">
        <v>2.7366285159728859E-2</v>
      </c>
      <c r="AW242" s="201">
        <v>0.46453722779813977</v>
      </c>
      <c r="AX242" s="201">
        <v>0.43984639399742897</v>
      </c>
      <c r="AY242" s="202">
        <v>4.4794999999999998</v>
      </c>
      <c r="AZ242" s="202">
        <v>0</v>
      </c>
      <c r="BA242" s="202">
        <v>0.95306884067476461</v>
      </c>
      <c r="BB242" s="202">
        <v>4.8212535419687779</v>
      </c>
    </row>
    <row r="243" spans="42:54" ht="16.5">
      <c r="AP243" s="187" cm="1">
        <f t="array" ref="AP243">SUM(($W$4:$W$900=W243)*($AO$4:$AO$900&lt;AO243))+1</f>
        <v>1</v>
      </c>
      <c r="AQ243" s="200" t="str">
        <f t="shared" si="6"/>
        <v>1</v>
      </c>
      <c r="AS243" s="188" t="s">
        <v>154</v>
      </c>
      <c r="AT243" s="189" t="s">
        <v>189</v>
      </c>
      <c r="AU243" s="188">
        <v>2</v>
      </c>
      <c r="AV243" s="201">
        <v>3.9057746897786225E-2</v>
      </c>
      <c r="AW243" s="201">
        <v>0.48681109765989483</v>
      </c>
      <c r="AX243" s="201">
        <v>0.50543711896784371</v>
      </c>
      <c r="AY243" s="202">
        <v>6.8639999999999999</v>
      </c>
      <c r="AZ243" s="202">
        <v>0.19095617245538368</v>
      </c>
      <c r="BA243" s="202">
        <v>1.9095617245538368</v>
      </c>
      <c r="BB243" s="202">
        <v>4.2111176224025053</v>
      </c>
    </row>
    <row r="244" spans="42:54" ht="16.5">
      <c r="AP244" s="187" cm="1">
        <f t="array" ref="AP244">SUM(($W$4:$W$900=W244)*($AO$4:$AO$900&lt;AO244))+1</f>
        <v>1</v>
      </c>
      <c r="AQ244" s="200" t="str">
        <f t="shared" si="6"/>
        <v>1</v>
      </c>
      <c r="AS244" s="188" t="s">
        <v>154</v>
      </c>
      <c r="AT244" s="189" t="s">
        <v>190</v>
      </c>
      <c r="AU244" s="188">
        <v>2</v>
      </c>
      <c r="AV244" s="201">
        <v>1.6819530513903159E-2</v>
      </c>
      <c r="AW244" s="201">
        <v>0.33086890033283678</v>
      </c>
      <c r="AX244" s="201">
        <v>0.17885310269754659</v>
      </c>
      <c r="AY244" s="202">
        <v>6.85825</v>
      </c>
      <c r="AZ244" s="202">
        <v>1.7814054053540498E-2</v>
      </c>
      <c r="BA244" s="202">
        <v>3.901277837725369</v>
      </c>
      <c r="BB244" s="202">
        <v>2.7325639714662295</v>
      </c>
    </row>
    <row r="245" spans="42:54" ht="16.5">
      <c r="AP245" s="187" cm="1">
        <f t="array" ref="AP245">SUM(($W$4:$W$900=W245)*($AO$4:$AO$900&lt;AO245))+1</f>
        <v>1</v>
      </c>
      <c r="AQ245" s="200" t="str">
        <f t="shared" si="6"/>
        <v>1</v>
      </c>
      <c r="AS245" s="188" t="s">
        <v>154</v>
      </c>
      <c r="AT245" s="189" t="s">
        <v>191</v>
      </c>
      <c r="AU245" s="188">
        <v>2</v>
      </c>
      <c r="AV245" s="201">
        <v>4.9558625500364266E-2</v>
      </c>
      <c r="AW245" s="201">
        <v>0.31942204620456333</v>
      </c>
      <c r="AX245" s="201">
        <v>0.24939172399319123</v>
      </c>
      <c r="AY245" s="202">
        <v>5.1374999999999993</v>
      </c>
      <c r="AZ245" s="202">
        <v>1.9183978768707016E-2</v>
      </c>
      <c r="BA245" s="202">
        <v>1.7649260467210455</v>
      </c>
      <c r="BB245" s="202">
        <v>2.8564031735237574</v>
      </c>
    </row>
    <row r="246" spans="42:54" ht="16.5">
      <c r="AP246" s="187" cm="1">
        <f t="array" ref="AP246">SUM(($W$4:$W$900=W246)*($AO$4:$AO$900&lt;AO246))+1</f>
        <v>1</v>
      </c>
      <c r="AQ246" s="200" t="str">
        <f t="shared" si="6"/>
        <v>1</v>
      </c>
      <c r="AS246" s="188" t="s">
        <v>154</v>
      </c>
      <c r="AT246" s="189" t="s">
        <v>192</v>
      </c>
      <c r="AU246" s="188">
        <v>2</v>
      </c>
      <c r="AV246" s="201">
        <v>4.6112078493490652E-2</v>
      </c>
      <c r="AW246" s="201">
        <v>0.38928917345383296</v>
      </c>
      <c r="AX246" s="201">
        <v>0.2052665475705224</v>
      </c>
      <c r="AY246" s="202">
        <v>6.5549999999999997</v>
      </c>
      <c r="AZ246" s="202">
        <v>1.9475004513332294E-2</v>
      </c>
      <c r="BA246" s="202">
        <v>2.2396255190332139</v>
      </c>
      <c r="BB246" s="202">
        <v>2.7672184986125612</v>
      </c>
    </row>
    <row r="247" spans="42:54" ht="16.5">
      <c r="AP247" s="187" cm="1">
        <f t="array" ref="AP247">SUM(($W$4:$W$900=W247)*($AO$4:$AO$900&lt;AO247))+1</f>
        <v>1</v>
      </c>
      <c r="AQ247" s="200" t="str">
        <f t="shared" si="6"/>
        <v>1</v>
      </c>
      <c r="AS247" s="188" t="s">
        <v>154</v>
      </c>
      <c r="AT247" s="189" t="s">
        <v>193</v>
      </c>
      <c r="AU247" s="188">
        <v>2</v>
      </c>
      <c r="AV247" s="201">
        <v>4.0216360248284171E-2</v>
      </c>
      <c r="AW247" s="201">
        <v>0.33998843143946322</v>
      </c>
      <c r="AX247" s="201">
        <v>0.16117427723126207</v>
      </c>
      <c r="AY247" s="202">
        <v>5.3900000000000006</v>
      </c>
      <c r="AZ247" s="202">
        <v>0.11101546960199642</v>
      </c>
      <c r="BA247" s="202">
        <v>1.7964321444686693</v>
      </c>
      <c r="BB247" s="202">
        <v>2.6907984656641437</v>
      </c>
    </row>
    <row r="248" spans="42:54" ht="16.5">
      <c r="AP248" s="187" cm="1">
        <f t="array" ref="AP248">SUM(($W$4:$W$900=W248)*($AO$4:$AO$900&lt;AO248))+1</f>
        <v>1</v>
      </c>
      <c r="AQ248" s="200" t="str">
        <f t="shared" si="6"/>
        <v>1</v>
      </c>
      <c r="AS248" s="188" t="s">
        <v>154</v>
      </c>
      <c r="AT248" s="189" t="s">
        <v>194</v>
      </c>
      <c r="AU248" s="188">
        <v>2</v>
      </c>
      <c r="AV248" s="201">
        <v>5.6422027084858099E-2</v>
      </c>
      <c r="AW248" s="201">
        <v>0.30900827713684542</v>
      </c>
      <c r="AX248" s="201">
        <v>0.28218898596672376</v>
      </c>
      <c r="AY248" s="202">
        <v>6.7189999999999994</v>
      </c>
      <c r="AZ248" s="202">
        <v>0</v>
      </c>
      <c r="BA248" s="202">
        <v>3.6344029596984537</v>
      </c>
      <c r="BB248" s="202">
        <v>2.7904838222533175</v>
      </c>
    </row>
    <row r="249" spans="42:54" ht="16.5">
      <c r="AP249" s="187" cm="1">
        <f t="array" ref="AP249">SUM(($W$4:$W$900=W249)*($AO$4:$AO$900&lt;AO249))+1</f>
        <v>1</v>
      </c>
      <c r="AQ249" s="200" t="str">
        <f t="shared" si="6"/>
        <v>1</v>
      </c>
      <c r="AS249" s="188" t="s">
        <v>154</v>
      </c>
      <c r="AT249" s="189" t="s">
        <v>195</v>
      </c>
      <c r="AU249" s="188">
        <v>2</v>
      </c>
      <c r="AV249" s="201">
        <v>5.9056801071504801E-2</v>
      </c>
      <c r="AW249" s="201">
        <v>0.34691244186163783</v>
      </c>
      <c r="AX249" s="201">
        <v>0.23434328904196042</v>
      </c>
      <c r="AY249" s="202">
        <v>7.854000000000001</v>
      </c>
      <c r="AZ249" s="202">
        <v>0</v>
      </c>
      <c r="BA249" s="202">
        <v>3.3112657613056879</v>
      </c>
      <c r="BB249" s="202">
        <v>2.7100004819612042</v>
      </c>
    </row>
    <row r="250" spans="42:54" ht="16.5">
      <c r="AP250" s="187" cm="1">
        <f t="array" ref="AP250">SUM(($W$4:$W$900=W250)*($AO$4:$AO$900&lt;AO250))+1</f>
        <v>1</v>
      </c>
      <c r="AQ250" s="200" t="str">
        <f t="shared" si="6"/>
        <v>1</v>
      </c>
      <c r="AS250" s="188" t="s">
        <v>154</v>
      </c>
      <c r="AT250" s="189" t="s">
        <v>99</v>
      </c>
      <c r="AU250" s="188">
        <v>2</v>
      </c>
      <c r="AV250" s="201">
        <v>4.4056311692901945E-2</v>
      </c>
      <c r="AW250" s="201">
        <v>0.33610323775729983</v>
      </c>
      <c r="AX250" s="201">
        <v>0.15460670951156477</v>
      </c>
      <c r="AY250" s="202">
        <v>7.7294999999999998</v>
      </c>
      <c r="AZ250" s="202">
        <v>1.3113376548902864E-2</v>
      </c>
      <c r="BA250" s="202">
        <v>5.4551646443435917</v>
      </c>
      <c r="BB250" s="202">
        <v>2.4139882652923941</v>
      </c>
    </row>
    <row r="251" spans="42:54" ht="16.5">
      <c r="AP251" s="187" cm="1">
        <f t="array" ref="AP251">SUM(($W$4:$W$900=W251)*($AO$4:$AO$900&lt;AO251))+1</f>
        <v>1</v>
      </c>
      <c r="AQ251" s="200" t="str">
        <f t="shared" si="6"/>
        <v>1</v>
      </c>
      <c r="AS251" s="188" t="s">
        <v>154</v>
      </c>
      <c r="AT251" s="189" t="s">
        <v>100</v>
      </c>
      <c r="AU251" s="188">
        <v>2</v>
      </c>
      <c r="AV251" s="201">
        <v>3.6317390443720093E-2</v>
      </c>
      <c r="AW251" s="201">
        <v>0.37318146376379452</v>
      </c>
      <c r="AX251" s="201">
        <v>0.24566158552228567</v>
      </c>
      <c r="AY251" s="202">
        <v>6.854136363636365</v>
      </c>
      <c r="AZ251" s="202">
        <v>3.6201078807054775E-2</v>
      </c>
      <c r="BA251" s="202">
        <v>3.2927010650240263</v>
      </c>
      <c r="BB251" s="202">
        <v>2.746831644503509</v>
      </c>
    </row>
    <row r="252" spans="42:54" ht="16.5">
      <c r="AP252" s="187" cm="1">
        <f t="array" ref="AP252">SUM(($W$4:$W$900=W252)*($AO$4:$AO$900&lt;AO252))+1</f>
        <v>1</v>
      </c>
      <c r="AQ252" s="200" t="str">
        <f t="shared" si="6"/>
        <v>1</v>
      </c>
      <c r="AS252" s="188" t="s">
        <v>162</v>
      </c>
      <c r="AT252" s="189" t="s">
        <v>196</v>
      </c>
      <c r="AU252" s="188">
        <v>2</v>
      </c>
      <c r="AV252" s="201">
        <v>5.7407727436823125E-2</v>
      </c>
      <c r="AW252" s="201">
        <v>0.33702908363469214</v>
      </c>
      <c r="AX252" s="201">
        <v>0.16726794298310427</v>
      </c>
      <c r="AY252" s="202">
        <v>46.771500000000003</v>
      </c>
      <c r="AZ252" s="202">
        <v>2.4446006150262769</v>
      </c>
      <c r="BA252" s="202">
        <v>18.081235179608768</v>
      </c>
      <c r="BB252" s="202">
        <v>2.330693694921449</v>
      </c>
    </row>
    <row r="253" spans="42:54" ht="16.5">
      <c r="AP253" s="187" cm="1">
        <f t="array" ref="AP253">SUM(($W$4:$W$900=W253)*($AO$4:$AO$900&lt;AO253))+1</f>
        <v>1</v>
      </c>
      <c r="AQ253" s="200" t="str">
        <f t="shared" si="6"/>
        <v>1</v>
      </c>
      <c r="AS253" s="188" t="s">
        <v>162</v>
      </c>
      <c r="AT253" s="189" t="s">
        <v>197</v>
      </c>
      <c r="AU253" s="188">
        <v>2</v>
      </c>
      <c r="AV253" s="201">
        <v>2.2798296502810442E-2</v>
      </c>
      <c r="AW253" s="201">
        <v>0.36925925734810094</v>
      </c>
      <c r="AX253" s="201">
        <v>0.13704116881879308</v>
      </c>
      <c r="AY253" s="202">
        <v>9.5618888888888875</v>
      </c>
      <c r="AZ253" s="202">
        <v>6.7032463714925189E-2</v>
      </c>
      <c r="BA253" s="202">
        <v>8.435365233886186</v>
      </c>
      <c r="BB253" s="202">
        <v>2.1164891375420272</v>
      </c>
    </row>
    <row r="254" spans="42:54" ht="16.5">
      <c r="AP254" s="187" cm="1">
        <f t="array" ref="AP254">SUM(($W$4:$W$900=W254)*($AO$4:$AO$900&lt;AO254))+1</f>
        <v>1</v>
      </c>
      <c r="AQ254" s="200" t="str">
        <f t="shared" si="6"/>
        <v>1</v>
      </c>
      <c r="AS254" s="188" t="s">
        <v>162</v>
      </c>
      <c r="AT254" s="189" t="s">
        <v>198</v>
      </c>
      <c r="AU254" s="188">
        <v>2</v>
      </c>
      <c r="AV254" s="201">
        <v>4.1539700504986558E-2</v>
      </c>
      <c r="AW254" s="201">
        <v>0.38211504000926927</v>
      </c>
      <c r="AX254" s="201">
        <v>0.20632425052989173</v>
      </c>
      <c r="AY254" s="202">
        <v>7.3066666666666675</v>
      </c>
      <c r="AZ254" s="202">
        <v>3.9735050655732643E-2</v>
      </c>
      <c r="BA254" s="202">
        <v>4.4403919107781222</v>
      </c>
      <c r="BB254" s="202">
        <v>2.0659056618332743</v>
      </c>
    </row>
    <row r="255" spans="42:54" ht="16.5">
      <c r="AP255" s="187" cm="1">
        <f t="array" ref="AP255">SUM(($W$4:$W$900=W255)*($AO$4:$AO$900&lt;AO255))+1</f>
        <v>1</v>
      </c>
      <c r="AQ255" s="200" t="str">
        <f t="shared" si="6"/>
        <v>1</v>
      </c>
      <c r="AS255" s="188" t="s">
        <v>162</v>
      </c>
      <c r="AT255" s="189" t="s">
        <v>199</v>
      </c>
      <c r="AU255" s="188">
        <v>2</v>
      </c>
      <c r="AV255" s="201">
        <v>2.7906485803682959E-2</v>
      </c>
      <c r="AW255" s="201">
        <v>0.46083440754589677</v>
      </c>
      <c r="AX255" s="201">
        <v>0.19029811148885617</v>
      </c>
      <c r="AY255" s="202">
        <v>7.3801999999999994</v>
      </c>
      <c r="AZ255" s="202">
        <v>8.8483312843547518E-2</v>
      </c>
      <c r="BA255" s="202">
        <v>5.9932697232696182</v>
      </c>
      <c r="BB255" s="202">
        <v>2.1627098175716815</v>
      </c>
    </row>
    <row r="256" spans="42:54" ht="16.5">
      <c r="AP256" s="187" cm="1">
        <f t="array" ref="AP256">SUM(($W$4:$W$900=W256)*($AO$4:$AO$900&lt;AO256))+1</f>
        <v>1</v>
      </c>
      <c r="AQ256" s="200" t="str">
        <f t="shared" si="6"/>
        <v>1</v>
      </c>
      <c r="AS256" s="188" t="s">
        <v>162</v>
      </c>
      <c r="AT256" s="189" t="s">
        <v>335</v>
      </c>
      <c r="AU256" s="188">
        <v>2</v>
      </c>
      <c r="AV256" s="201">
        <v>2.1953492591553672E-2</v>
      </c>
      <c r="AW256" s="201">
        <v>0.45735827536714158</v>
      </c>
      <c r="AX256" s="201">
        <v>0.17512141023576941</v>
      </c>
      <c r="AY256" s="202">
        <v>10.331</v>
      </c>
      <c r="AZ256" s="202">
        <v>7.7032878402831115E-2</v>
      </c>
      <c r="BA256" s="202">
        <v>5.2382357313925159</v>
      </c>
      <c r="BB256" s="202">
        <v>2.305282785441781</v>
      </c>
    </row>
    <row r="257" spans="42:54" ht="16.5">
      <c r="AP257" s="187" cm="1">
        <f t="array" ref="AP257">SUM(($W$4:$W$900=W257)*($AO$4:$AO$900&lt;AO257))+1</f>
        <v>1</v>
      </c>
      <c r="AQ257" s="200" t="str">
        <f t="shared" si="6"/>
        <v>1</v>
      </c>
      <c r="AS257" s="188" t="s">
        <v>162</v>
      </c>
      <c r="AT257" s="189" t="s">
        <v>200</v>
      </c>
      <c r="AU257" s="188">
        <v>2</v>
      </c>
      <c r="AV257" s="201">
        <v>3.0352013045239254E-2</v>
      </c>
      <c r="AW257" s="201">
        <v>0.34023491878302592</v>
      </c>
      <c r="AX257" s="201">
        <v>0.14168156423029576</v>
      </c>
      <c r="AY257" s="202">
        <v>4.6412500000000003</v>
      </c>
      <c r="AZ257" s="202">
        <v>2.0570826022547478E-2</v>
      </c>
      <c r="BA257" s="202">
        <v>2.5919240788409823</v>
      </c>
      <c r="BB257" s="202">
        <v>2.5423104479797503</v>
      </c>
    </row>
    <row r="258" spans="42:54" ht="16.5">
      <c r="AP258" s="187" cm="1">
        <f t="array" ref="AP258">SUM(($W$4:$W$900=W258)*($AO$4:$AO$900&lt;AO258))+1</f>
        <v>1</v>
      </c>
      <c r="AQ258" s="200" t="str">
        <f t="shared" si="6"/>
        <v>1</v>
      </c>
      <c r="AS258" s="188" t="s">
        <v>162</v>
      </c>
      <c r="AT258" s="189" t="s">
        <v>201</v>
      </c>
      <c r="AU258" s="188">
        <v>2</v>
      </c>
      <c r="AV258" s="201">
        <v>2.7431111861188819E-2</v>
      </c>
      <c r="AW258" s="201">
        <v>0.34417726749497946</v>
      </c>
      <c r="AX258" s="201">
        <v>0.1536582513574441</v>
      </c>
      <c r="AY258" s="202">
        <v>9.6212307692307686</v>
      </c>
      <c r="AZ258" s="202">
        <v>0.16997594176708417</v>
      </c>
      <c r="BA258" s="202">
        <v>15.751103937083133</v>
      </c>
      <c r="BB258" s="202">
        <v>2.3620422001533381</v>
      </c>
    </row>
    <row r="259" spans="42:54" ht="16.5">
      <c r="AP259" s="187" cm="1">
        <f t="array" ref="AP259">SUM(($W$4:$W$900=W259)*($AO$4:$AO$900&lt;AO259))+1</f>
        <v>1</v>
      </c>
      <c r="AQ259" s="200" t="str">
        <f t="shared" si="6"/>
        <v>1</v>
      </c>
      <c r="AS259" s="188" t="s">
        <v>162</v>
      </c>
      <c r="AT259" s="189" t="s">
        <v>99</v>
      </c>
      <c r="AU259" s="188">
        <v>2</v>
      </c>
      <c r="AV259" s="201">
        <v>2.9768188670978538E-2</v>
      </c>
      <c r="AW259" s="201">
        <v>0.40058304389971994</v>
      </c>
      <c r="AX259" s="201">
        <v>0.15431316620485927</v>
      </c>
      <c r="AY259" s="202">
        <v>6.3075000000000001</v>
      </c>
      <c r="AZ259" s="202">
        <v>5.2250507744309005E-2</v>
      </c>
      <c r="BA259" s="202">
        <v>5.1728002666865915</v>
      </c>
      <c r="BB259" s="202">
        <v>2.2759915296027855</v>
      </c>
    </row>
    <row r="260" spans="42:54" ht="16.5">
      <c r="AP260" s="187" cm="1">
        <f t="array" ref="AP260">SUM(($W$4:$W$900=W260)*($AO$4:$AO$900&lt;AO260))+1</f>
        <v>1</v>
      </c>
      <c r="AQ260" s="200" t="str">
        <f t="shared" si="6"/>
        <v>1</v>
      </c>
      <c r="AS260" s="188" t="s">
        <v>162</v>
      </c>
      <c r="AT260" s="189" t="s">
        <v>100</v>
      </c>
      <c r="AU260" s="188">
        <v>2</v>
      </c>
      <c r="AV260" s="201">
        <v>2.8703504532526326E-2</v>
      </c>
      <c r="AW260" s="201">
        <v>0.3738753915502579</v>
      </c>
      <c r="AX260" s="201">
        <v>0.15676093765835225</v>
      </c>
      <c r="AY260" s="202">
        <v>9.8505348837209308</v>
      </c>
      <c r="AZ260" s="202">
        <v>0.23196332626934987</v>
      </c>
      <c r="BA260" s="202">
        <v>10.341546089268181</v>
      </c>
      <c r="BB260" s="202">
        <v>2.2736068242325289</v>
      </c>
    </row>
    <row r="261" spans="42:54" ht="16.5">
      <c r="AP261" s="187" cm="1">
        <f t="array" ref="AP261">SUM(($W$4:$W$900=W261)*($AO$4:$AO$900&lt;AO261))+1</f>
        <v>1</v>
      </c>
      <c r="AQ261" s="200" t="str">
        <f t="shared" ref="AQ261:AQ324" si="7">W261&amp;AP261</f>
        <v>1</v>
      </c>
      <c r="AS261" s="188" t="s">
        <v>140</v>
      </c>
      <c r="AT261" s="189" t="s">
        <v>202</v>
      </c>
      <c r="AU261" s="188">
        <v>2</v>
      </c>
      <c r="AV261" s="201">
        <v>3.8035587651679643E-2</v>
      </c>
      <c r="AW261" s="201">
        <v>0.35176884888114895</v>
      </c>
      <c r="AX261" s="201">
        <v>0.13279487354365127</v>
      </c>
      <c r="AY261" s="202">
        <v>10.100571428571429</v>
      </c>
      <c r="AZ261" s="202">
        <v>0.29047304492415815</v>
      </c>
      <c r="BA261" s="202">
        <v>16.506592512424273</v>
      </c>
      <c r="BB261" s="202">
        <v>2.4266237498001</v>
      </c>
    </row>
    <row r="262" spans="42:54" ht="16.5">
      <c r="AP262" s="187" cm="1">
        <f t="array" ref="AP262">SUM(($W$4:$W$900=W262)*($AO$4:$AO$900&lt;AO262))+1</f>
        <v>1</v>
      </c>
      <c r="AQ262" s="200" t="str">
        <f t="shared" si="7"/>
        <v>1</v>
      </c>
      <c r="AS262" s="188" t="s">
        <v>140</v>
      </c>
      <c r="AT262" s="189" t="s">
        <v>203</v>
      </c>
      <c r="AU262" s="188">
        <v>2</v>
      </c>
      <c r="AV262" s="201">
        <v>2.8985135545878591E-2</v>
      </c>
      <c r="AW262" s="201">
        <v>0.32468045796559286</v>
      </c>
      <c r="AX262" s="201">
        <v>0.1750509422653512</v>
      </c>
      <c r="AY262" s="202">
        <v>12.019272727272728</v>
      </c>
      <c r="AZ262" s="202">
        <v>0.78116864415915011</v>
      </c>
      <c r="BA262" s="202">
        <v>29.727128638275158</v>
      </c>
      <c r="BB262" s="202">
        <v>2.3039219398997335</v>
      </c>
    </row>
    <row r="263" spans="42:54" ht="16.5">
      <c r="AP263" s="187" cm="1">
        <f t="array" ref="AP263">SUM(($W$4:$W$900=W263)*($AO$4:$AO$900&lt;AO263))+1</f>
        <v>1</v>
      </c>
      <c r="AQ263" s="200" t="str">
        <f t="shared" si="7"/>
        <v>1</v>
      </c>
      <c r="AS263" s="188" t="s">
        <v>140</v>
      </c>
      <c r="AT263" s="189" t="s">
        <v>204</v>
      </c>
      <c r="AU263" s="188">
        <v>2</v>
      </c>
      <c r="AV263" s="201">
        <v>2.7016177237374771E-2</v>
      </c>
      <c r="AW263" s="201">
        <v>0.34932065511467431</v>
      </c>
      <c r="AX263" s="201">
        <v>0.15643589761062526</v>
      </c>
      <c r="AY263" s="202">
        <v>10.943375</v>
      </c>
      <c r="AZ263" s="202">
        <v>0.42774288428324841</v>
      </c>
      <c r="BA263" s="202">
        <v>18.289695741766483</v>
      </c>
      <c r="BB263" s="202">
        <v>2.205825982503768</v>
      </c>
    </row>
    <row r="264" spans="42:54" ht="16.5">
      <c r="AP264" s="187" cm="1">
        <f t="array" ref="AP264">SUM(($W$4:$W$900=W264)*($AO$4:$AO$900&lt;AO264))+1</f>
        <v>1</v>
      </c>
      <c r="AQ264" s="200" t="str">
        <f t="shared" si="7"/>
        <v>1</v>
      </c>
      <c r="AS264" s="188" t="s">
        <v>140</v>
      </c>
      <c r="AT264" s="189" t="s">
        <v>205</v>
      </c>
      <c r="AU264" s="188">
        <v>2</v>
      </c>
      <c r="AV264" s="201">
        <v>4.3478651577698667E-2</v>
      </c>
      <c r="AW264" s="201">
        <v>0.34051341012667058</v>
      </c>
      <c r="AX264" s="201">
        <v>0.15261621424751715</v>
      </c>
      <c r="AY264" s="202">
        <v>11.695857142857141</v>
      </c>
      <c r="AZ264" s="202">
        <v>0.50152582884999397</v>
      </c>
      <c r="BA264" s="202">
        <v>23.425700107044023</v>
      </c>
      <c r="BB264" s="202">
        <v>2.4074602405086627</v>
      </c>
    </row>
    <row r="265" spans="42:54" ht="16.5">
      <c r="AP265" s="187" cm="1">
        <f t="array" ref="AP265">SUM(($W$4:$W$900=W265)*($AO$4:$AO$900&lt;AO265))+1</f>
        <v>1</v>
      </c>
      <c r="AQ265" s="200" t="str">
        <f t="shared" si="7"/>
        <v>1</v>
      </c>
      <c r="AS265" s="188" t="s">
        <v>140</v>
      </c>
      <c r="AT265" s="189" t="s">
        <v>206</v>
      </c>
      <c r="AU265" s="188">
        <v>2</v>
      </c>
      <c r="AV265" s="201">
        <v>3.9447419634716187E-2</v>
      </c>
      <c r="AW265" s="201">
        <v>0.3400653129381202</v>
      </c>
      <c r="AX265" s="201">
        <v>0.16963561510548994</v>
      </c>
      <c r="AY265" s="202">
        <v>11.511555555555555</v>
      </c>
      <c r="AZ265" s="202">
        <v>0.44557691875703759</v>
      </c>
      <c r="BA265" s="202">
        <v>13.839249979619471</v>
      </c>
      <c r="BB265" s="202">
        <v>2.1612531093221512</v>
      </c>
    </row>
    <row r="266" spans="42:54" ht="16.5">
      <c r="AP266" s="187" cm="1">
        <f t="array" ref="AP266">SUM(($W$4:$W$900=W266)*($AO$4:$AO$900&lt;AO266))+1</f>
        <v>1</v>
      </c>
      <c r="AQ266" s="200" t="str">
        <f t="shared" si="7"/>
        <v>1</v>
      </c>
      <c r="AS266" s="188" t="s">
        <v>140</v>
      </c>
      <c r="AT266" s="189" t="s">
        <v>207</v>
      </c>
      <c r="AU266" s="188">
        <v>2</v>
      </c>
      <c r="AV266" s="201">
        <v>4.5741357865459298E-2</v>
      </c>
      <c r="AW266" s="201">
        <v>0.36057849272686249</v>
      </c>
      <c r="AX266" s="201">
        <v>0.15593076369093076</v>
      </c>
      <c r="AY266" s="202">
        <v>9.1854999999999993</v>
      </c>
      <c r="AZ266" s="202">
        <v>17.237211866445492</v>
      </c>
      <c r="BA266" s="202">
        <v>10.817935011565183</v>
      </c>
      <c r="BB266" s="202">
        <v>2.4269104440549882</v>
      </c>
    </row>
    <row r="267" spans="42:54" ht="16.5">
      <c r="AP267" s="187" cm="1">
        <f t="array" ref="AP267">SUM(($W$4:$W$900=W267)*($AO$4:$AO$900&lt;AO267))+1</f>
        <v>1</v>
      </c>
      <c r="AQ267" s="200" t="str">
        <f t="shared" si="7"/>
        <v>1</v>
      </c>
      <c r="AS267" s="188" t="s">
        <v>140</v>
      </c>
      <c r="AT267" s="189" t="s">
        <v>99</v>
      </c>
      <c r="AU267" s="188">
        <v>2</v>
      </c>
      <c r="AV267" s="201">
        <v>8.7867059918857751E-2</v>
      </c>
      <c r="AW267" s="201">
        <v>0.33470697501625335</v>
      </c>
      <c r="AX267" s="201">
        <v>0.21363133524552697</v>
      </c>
      <c r="AY267" s="202">
        <v>12.151999999999999</v>
      </c>
      <c r="AZ267" s="202">
        <v>0.66242274494737041</v>
      </c>
      <c r="BA267" s="202">
        <v>18.216625486052688</v>
      </c>
      <c r="BB267" s="202">
        <v>2.3225305199350754</v>
      </c>
    </row>
    <row r="268" spans="42:54" ht="16.5">
      <c r="AP268" s="187" cm="1">
        <f t="array" ref="AP268">SUM(($W$4:$W$900=W268)*($AO$4:$AO$900&lt;AO268))+1</f>
        <v>1</v>
      </c>
      <c r="AQ268" s="200" t="str">
        <f t="shared" si="7"/>
        <v>1</v>
      </c>
      <c r="AS268" s="188" t="s">
        <v>140</v>
      </c>
      <c r="AT268" s="189" t="s">
        <v>100</v>
      </c>
      <c r="AU268" s="188">
        <v>2</v>
      </c>
      <c r="AV268" s="201">
        <v>3.6533222614669361E-2</v>
      </c>
      <c r="AW268" s="201">
        <v>0.34346621698189561</v>
      </c>
      <c r="AX268" s="201">
        <v>0.15605622514895029</v>
      </c>
      <c r="AY268" s="202">
        <v>10.962624999999999</v>
      </c>
      <c r="AZ268" s="202">
        <v>1.9902946981421252</v>
      </c>
      <c r="BA268" s="202">
        <v>19.540413732103751</v>
      </c>
      <c r="BB268" s="202">
        <v>2.31804455818861</v>
      </c>
    </row>
    <row r="269" spans="42:54" ht="16.5">
      <c r="AP269" s="187" cm="1">
        <f t="array" ref="AP269">SUM(($W$4:$W$900=W269)*($AO$4:$AO$900&lt;AO269))+1</f>
        <v>1</v>
      </c>
      <c r="AQ269" s="200" t="str">
        <f t="shared" si="7"/>
        <v>1</v>
      </c>
      <c r="AS269" s="188" t="s">
        <v>147</v>
      </c>
      <c r="AT269" s="189" t="s">
        <v>208</v>
      </c>
      <c r="AU269" s="188">
        <v>2</v>
      </c>
      <c r="AV269" s="201">
        <v>3.1306718055803338E-2</v>
      </c>
      <c r="AW269" s="201">
        <v>0.35888332065895506</v>
      </c>
      <c r="AX269" s="201">
        <v>0.15296072489404877</v>
      </c>
      <c r="AY269" s="202">
        <v>10.480400000000001</v>
      </c>
      <c r="AZ269" s="202">
        <v>0.12239434714621716</v>
      </c>
      <c r="BA269" s="202">
        <v>12.506769736020033</v>
      </c>
      <c r="BB269" s="202">
        <v>2.2847364591704866</v>
      </c>
    </row>
    <row r="270" spans="42:54" ht="16.5">
      <c r="AP270" s="187" cm="1">
        <f t="array" ref="AP270">SUM(($W$4:$W$900=W270)*($AO$4:$AO$900&lt;AO270))+1</f>
        <v>1</v>
      </c>
      <c r="AQ270" s="200" t="str">
        <f t="shared" si="7"/>
        <v>1</v>
      </c>
      <c r="AS270" s="188" t="s">
        <v>147</v>
      </c>
      <c r="AT270" s="189" t="s">
        <v>209</v>
      </c>
      <c r="AU270" s="188">
        <v>2</v>
      </c>
      <c r="AV270" s="201">
        <v>3.0507281135254839E-2</v>
      </c>
      <c r="AW270" s="201">
        <v>0.35844182822842452</v>
      </c>
      <c r="AX270" s="201">
        <v>0.1701022814947869</v>
      </c>
      <c r="AY270" s="202">
        <v>11.195433333333334</v>
      </c>
      <c r="AZ270" s="202">
        <v>0.19025166206839408</v>
      </c>
      <c r="BA270" s="202">
        <v>11.459124902102944</v>
      </c>
      <c r="BB270" s="202">
        <v>2.1697778259041094</v>
      </c>
    </row>
    <row r="271" spans="42:54" ht="16.5">
      <c r="AP271" s="187" cm="1">
        <f t="array" ref="AP271">SUM(($W$4:$W$900=W271)*($AO$4:$AO$900&lt;AO271))+1</f>
        <v>1</v>
      </c>
      <c r="AQ271" s="200" t="str">
        <f t="shared" si="7"/>
        <v>1</v>
      </c>
      <c r="AS271" s="188" t="s">
        <v>147</v>
      </c>
      <c r="AT271" s="189" t="s">
        <v>210</v>
      </c>
      <c r="AU271" s="188">
        <v>2</v>
      </c>
      <c r="AV271" s="201">
        <v>3.459912097175849E-2</v>
      </c>
      <c r="AW271" s="201">
        <v>0.32791573036543936</v>
      </c>
      <c r="AX271" s="201">
        <v>0.1440877573316964</v>
      </c>
      <c r="AY271" s="202">
        <v>10.219666666666667</v>
      </c>
      <c r="AZ271" s="202">
        <v>0.11925369780610853</v>
      </c>
      <c r="BA271" s="202">
        <v>11.044566152955209</v>
      </c>
      <c r="BB271" s="202">
        <v>2.5956639825709096</v>
      </c>
    </row>
    <row r="272" spans="42:54" ht="16.5">
      <c r="AP272" s="187" cm="1">
        <f t="array" ref="AP272">SUM(($W$4:$W$900=W272)*($AO$4:$AO$900&lt;AO272))+1</f>
        <v>1</v>
      </c>
      <c r="AQ272" s="200" t="str">
        <f t="shared" si="7"/>
        <v>1</v>
      </c>
      <c r="AS272" s="188" t="s">
        <v>147</v>
      </c>
      <c r="AT272" s="189" t="s">
        <v>211</v>
      </c>
      <c r="AU272" s="188">
        <v>2</v>
      </c>
      <c r="AV272" s="201">
        <v>2.5285562269462901E-2</v>
      </c>
      <c r="AW272" s="201">
        <v>0.33941409901199743</v>
      </c>
      <c r="AX272" s="201">
        <v>0.16141310978025958</v>
      </c>
      <c r="AY272" s="202">
        <v>10.60125</v>
      </c>
      <c r="AZ272" s="202">
        <v>0.1044664552087357</v>
      </c>
      <c r="BA272" s="202">
        <v>13.358647959817077</v>
      </c>
      <c r="BB272" s="202">
        <v>2.2859207337294896</v>
      </c>
    </row>
    <row r="273" spans="42:54" ht="16.5">
      <c r="AP273" s="187" cm="1">
        <f t="array" ref="AP273">SUM(($W$4:$W$900=W273)*($AO$4:$AO$900&lt;AO273))+1</f>
        <v>1</v>
      </c>
      <c r="AQ273" s="200" t="str">
        <f t="shared" si="7"/>
        <v>1</v>
      </c>
      <c r="AS273" s="188" t="s">
        <v>147</v>
      </c>
      <c r="AT273" s="189" t="s">
        <v>212</v>
      </c>
      <c r="AU273" s="188">
        <v>2</v>
      </c>
      <c r="AV273" s="201">
        <v>2.6578571100301859E-2</v>
      </c>
      <c r="AW273" s="201">
        <v>0.37232908834003009</v>
      </c>
      <c r="AX273" s="201">
        <v>0.14201546234748211</v>
      </c>
      <c r="AY273" s="202">
        <v>10.522416666666667</v>
      </c>
      <c r="AZ273" s="202">
        <v>0.12767513878796435</v>
      </c>
      <c r="BA273" s="202">
        <v>7.5309828241596373</v>
      </c>
      <c r="BB273" s="202">
        <v>2.4680192025714005</v>
      </c>
    </row>
    <row r="274" spans="42:54" ht="16.5">
      <c r="AP274" s="187" cm="1">
        <f t="array" ref="AP274">SUM(($W$4:$W$900=W274)*($AO$4:$AO$900&lt;AO274))+1</f>
        <v>1</v>
      </c>
      <c r="AQ274" s="200" t="str">
        <f t="shared" si="7"/>
        <v>1</v>
      </c>
      <c r="AS274" s="188" t="s">
        <v>147</v>
      </c>
      <c r="AT274" s="189" t="s">
        <v>100</v>
      </c>
      <c r="AU274" s="188">
        <v>2</v>
      </c>
      <c r="AV274" s="201">
        <v>2.8730956040812324E-2</v>
      </c>
      <c r="AW274" s="201">
        <v>0.35048253968889681</v>
      </c>
      <c r="AX274" s="201">
        <v>0.1585455433883261</v>
      </c>
      <c r="AY274" s="202">
        <v>10.715294117647064</v>
      </c>
      <c r="AZ274" s="202">
        <v>0.13541256374803654</v>
      </c>
      <c r="BA274" s="202">
        <v>11.765404680944599</v>
      </c>
      <c r="BB274" s="202">
        <v>2.300428743512168</v>
      </c>
    </row>
    <row r="275" spans="42:54" ht="16.5">
      <c r="AP275" s="187" cm="1">
        <f t="array" ref="AP275">SUM(($W$4:$W$900=W275)*($AO$4:$AO$900&lt;AO275))+1</f>
        <v>1</v>
      </c>
      <c r="AQ275" s="200" t="str">
        <f t="shared" si="7"/>
        <v>1</v>
      </c>
      <c r="AS275" s="188" t="s">
        <v>163</v>
      </c>
      <c r="AT275" s="189" t="s">
        <v>213</v>
      </c>
      <c r="AU275" s="188">
        <v>2</v>
      </c>
      <c r="AV275" s="201">
        <v>6.2376740003651961E-2</v>
      </c>
      <c r="AW275" s="201">
        <v>0.35966116680878557</v>
      </c>
      <c r="AX275" s="201">
        <v>0.19713119565063744</v>
      </c>
      <c r="AY275" s="202">
        <v>22.145499999999998</v>
      </c>
      <c r="AZ275" s="202">
        <v>7.0755195321214757</v>
      </c>
      <c r="BA275" s="202">
        <v>15.50314703129331</v>
      </c>
      <c r="BB275" s="202">
        <v>1.8634083045973389</v>
      </c>
    </row>
    <row r="276" spans="42:54" ht="16.5">
      <c r="AP276" s="187" cm="1">
        <f t="array" ref="AP276">SUM(($W$4:$W$900=W276)*($AO$4:$AO$900&lt;AO276))+1</f>
        <v>1</v>
      </c>
      <c r="AQ276" s="200" t="str">
        <f t="shared" si="7"/>
        <v>1</v>
      </c>
      <c r="AS276" s="188" t="s">
        <v>163</v>
      </c>
      <c r="AT276" s="189" t="s">
        <v>214</v>
      </c>
      <c r="AU276" s="188">
        <v>2</v>
      </c>
      <c r="AV276" s="201">
        <v>3.5887075746453244E-2</v>
      </c>
      <c r="AW276" s="201">
        <v>0.34353107857604231</v>
      </c>
      <c r="AX276" s="201">
        <v>0.1913208834905796</v>
      </c>
      <c r="AY276" s="202">
        <v>13.6006</v>
      </c>
      <c r="AZ276" s="202">
        <v>33.004565302387959</v>
      </c>
      <c r="BA276" s="202">
        <v>33.044868837987408</v>
      </c>
      <c r="BB276" s="202">
        <v>1.8705318983882271</v>
      </c>
    </row>
    <row r="277" spans="42:54" ht="16.5">
      <c r="AP277" s="187" cm="1">
        <f t="array" ref="AP277">SUM(($W$4:$W$900=W277)*($AO$4:$AO$900&lt;AO277))+1</f>
        <v>1</v>
      </c>
      <c r="AQ277" s="200" t="str">
        <f t="shared" si="7"/>
        <v>1</v>
      </c>
      <c r="AS277" s="188" t="s">
        <v>163</v>
      </c>
      <c r="AT277" s="189" t="s">
        <v>215</v>
      </c>
      <c r="AU277" s="188">
        <v>2</v>
      </c>
      <c r="AV277" s="201">
        <v>5.569757197495611E-2</v>
      </c>
      <c r="AW277" s="201">
        <v>0.32596926427715006</v>
      </c>
      <c r="AX277" s="201">
        <v>0.12891911250765034</v>
      </c>
      <c r="AY277" s="202">
        <v>14.311999999999998</v>
      </c>
      <c r="AZ277" s="202">
        <v>5.0689035061985716E-2</v>
      </c>
      <c r="BA277" s="202">
        <v>10.792540381947791</v>
      </c>
      <c r="BB277" s="202">
        <v>2.2111660820818537</v>
      </c>
    </row>
    <row r="278" spans="42:54" ht="16.5">
      <c r="AP278" s="187" cm="1">
        <f t="array" ref="AP278">SUM(($W$4:$W$900=W278)*($AO$4:$AO$900&lt;AO278))+1</f>
        <v>1</v>
      </c>
      <c r="AQ278" s="200" t="str">
        <f t="shared" si="7"/>
        <v>1</v>
      </c>
      <c r="AS278" s="188" t="s">
        <v>163</v>
      </c>
      <c r="AT278" s="189" t="s">
        <v>216</v>
      </c>
      <c r="AU278" s="188">
        <v>2</v>
      </c>
      <c r="AV278" s="201">
        <v>6.2719908063654975E-2</v>
      </c>
      <c r="AW278" s="201">
        <v>0.35807316534499856</v>
      </c>
      <c r="AX278" s="201">
        <v>0.22295138367429376</v>
      </c>
      <c r="AY278" s="202">
        <v>17.690199999999997</v>
      </c>
      <c r="AZ278" s="202">
        <v>9.0063172560813476E-2</v>
      </c>
      <c r="BA278" s="202">
        <v>19.759860059842477</v>
      </c>
      <c r="BB278" s="202">
        <v>1.8190170724361099</v>
      </c>
    </row>
    <row r="279" spans="42:54" ht="16.5">
      <c r="AP279" s="187" cm="1">
        <f t="array" ref="AP279">SUM(($W$4:$W$900=W279)*($AO$4:$AO$900&lt;AO279))+1</f>
        <v>1</v>
      </c>
      <c r="AQ279" s="200" t="str">
        <f t="shared" si="7"/>
        <v>1</v>
      </c>
      <c r="AS279" s="188" t="s">
        <v>163</v>
      </c>
      <c r="AT279" s="189" t="s">
        <v>99</v>
      </c>
      <c r="AU279" s="188">
        <v>2</v>
      </c>
      <c r="AV279" s="201">
        <v>7.187212606438495E-2</v>
      </c>
      <c r="AW279" s="201">
        <v>0.37864123128630967</v>
      </c>
      <c r="AX279" s="201">
        <v>0.21168651354337903</v>
      </c>
      <c r="AY279" s="202">
        <v>34.442999999999998</v>
      </c>
      <c r="AZ279" s="202">
        <v>5.1655560721111629</v>
      </c>
      <c r="BA279" s="202">
        <v>22.637289845428331</v>
      </c>
      <c r="BB279" s="202">
        <v>2.3038980161642417</v>
      </c>
    </row>
    <row r="280" spans="42:54" ht="16.5">
      <c r="AP280" s="187" cm="1">
        <f t="array" ref="AP280">SUM(($W$4:$W$900=W280)*($AO$4:$AO$900&lt;AO280))+1</f>
        <v>1</v>
      </c>
      <c r="AQ280" s="200" t="str">
        <f t="shared" si="7"/>
        <v>1</v>
      </c>
      <c r="AS280" s="188" t="s">
        <v>163</v>
      </c>
      <c r="AT280" s="189" t="s">
        <v>100</v>
      </c>
      <c r="AU280" s="188">
        <v>2</v>
      </c>
      <c r="AV280" s="201">
        <v>5.3577315308044493E-2</v>
      </c>
      <c r="AW280" s="201">
        <v>0.34591749504909336</v>
      </c>
      <c r="AX280" s="201">
        <v>0.18362940900962629</v>
      </c>
      <c r="AY280" s="202">
        <v>17.397666666666666</v>
      </c>
      <c r="AZ280" s="202">
        <v>10.788548728136426</v>
      </c>
      <c r="BA280" s="202">
        <v>20.548894142827571</v>
      </c>
      <c r="BB280" s="202">
        <v>1.9463983479903644</v>
      </c>
    </row>
    <row r="281" spans="42:54" ht="16.5">
      <c r="AP281" s="187" cm="1">
        <f t="array" ref="AP281">SUM(($W$4:$W$900=W281)*($AO$4:$AO$900&lt;AO281))+1</f>
        <v>1</v>
      </c>
      <c r="AQ281" s="200" t="str">
        <f t="shared" si="7"/>
        <v>1</v>
      </c>
      <c r="AS281" s="188" t="s">
        <v>152</v>
      </c>
      <c r="AT281" s="189" t="s">
        <v>217</v>
      </c>
      <c r="AU281" s="188">
        <v>2</v>
      </c>
      <c r="AV281" s="201">
        <v>3.4435140508090975E-2</v>
      </c>
      <c r="AW281" s="201">
        <v>0.47143281992329467</v>
      </c>
      <c r="AX281" s="201">
        <v>0.20361789882577846</v>
      </c>
      <c r="AY281" s="202">
        <v>10.0129</v>
      </c>
      <c r="AZ281" s="202">
        <v>0.10749625106824401</v>
      </c>
      <c r="BA281" s="202">
        <v>10.677127635173724</v>
      </c>
      <c r="BB281" s="202">
        <v>2.0696162015081905</v>
      </c>
    </row>
    <row r="282" spans="42:54" ht="16.5">
      <c r="AP282" s="187" cm="1">
        <f t="array" ref="AP282">SUM(($W$4:$W$900=W282)*($AO$4:$AO$900&lt;AO282))+1</f>
        <v>1</v>
      </c>
      <c r="AQ282" s="200" t="str">
        <f t="shared" si="7"/>
        <v>1</v>
      </c>
      <c r="AS282" s="188" t="s">
        <v>152</v>
      </c>
      <c r="AT282" s="189" t="s">
        <v>218</v>
      </c>
      <c r="AU282" s="188">
        <v>2</v>
      </c>
      <c r="AV282" s="201">
        <v>8.803408844667621E-3</v>
      </c>
      <c r="AW282" s="201">
        <v>0.4945654524126275</v>
      </c>
      <c r="AX282" s="201">
        <v>0.19162797381850927</v>
      </c>
      <c r="AY282" s="202">
        <v>6.9930000000000003</v>
      </c>
      <c r="AZ282" s="202">
        <v>0.43846699589572519</v>
      </c>
      <c r="BA282" s="202">
        <v>18.514045194046027</v>
      </c>
      <c r="BB282" s="202">
        <v>1.8896386744138367</v>
      </c>
    </row>
    <row r="283" spans="42:54" ht="16.5">
      <c r="AP283" s="187" cm="1">
        <f t="array" ref="AP283">SUM(($W$4:$W$900=W283)*($AO$4:$AO$900&lt;AO283))+1</f>
        <v>1</v>
      </c>
      <c r="AQ283" s="200" t="str">
        <f t="shared" si="7"/>
        <v>1</v>
      </c>
      <c r="AS283" s="188" t="s">
        <v>152</v>
      </c>
      <c r="AT283" s="189" t="s">
        <v>219</v>
      </c>
      <c r="AU283" s="188">
        <v>2</v>
      </c>
      <c r="AV283" s="201">
        <v>5.7350868032478838E-2</v>
      </c>
      <c r="AW283" s="201">
        <v>0.41115363408822225</v>
      </c>
      <c r="AX283" s="201">
        <v>0.17917160123238077</v>
      </c>
      <c r="AY283" s="202">
        <v>8.4562499999999989</v>
      </c>
      <c r="AZ283" s="202">
        <v>5.8991930166139635E-2</v>
      </c>
      <c r="BA283" s="202">
        <v>5.3649883156650322</v>
      </c>
      <c r="BB283" s="202">
        <v>2.4861092654082824</v>
      </c>
    </row>
    <row r="284" spans="42:54" ht="16.5">
      <c r="AP284" s="187" cm="1">
        <f t="array" ref="AP284">SUM(($W$4:$W$900=W284)*($AO$4:$AO$900&lt;AO284))+1</f>
        <v>1</v>
      </c>
      <c r="AQ284" s="200" t="str">
        <f t="shared" si="7"/>
        <v>1</v>
      </c>
      <c r="AS284" s="188" t="s">
        <v>152</v>
      </c>
      <c r="AT284" s="189" t="s">
        <v>220</v>
      </c>
      <c r="AU284" s="188">
        <v>2</v>
      </c>
      <c r="AV284" s="201">
        <v>3.7579435001622905E-2</v>
      </c>
      <c r="AW284" s="201">
        <v>0.40515245304315117</v>
      </c>
      <c r="AX284" s="201">
        <v>0.19237408421352653</v>
      </c>
      <c r="AY284" s="202">
        <v>7.5968571428571421</v>
      </c>
      <c r="AZ284" s="202">
        <v>0.10899381541842863</v>
      </c>
      <c r="BA284" s="202">
        <v>5.1105989007307642</v>
      </c>
      <c r="BB284" s="202">
        <v>2.5091427751853632</v>
      </c>
    </row>
    <row r="285" spans="42:54" ht="16.5">
      <c r="AP285" s="187" cm="1">
        <f t="array" ref="AP285">SUM(($W$4:$W$900=W285)*($AO$4:$AO$900&lt;AO285))+1</f>
        <v>1</v>
      </c>
      <c r="AQ285" s="200" t="str">
        <f t="shared" si="7"/>
        <v>1</v>
      </c>
      <c r="AS285" s="188" t="s">
        <v>152</v>
      </c>
      <c r="AT285" s="189" t="s">
        <v>221</v>
      </c>
      <c r="AU285" s="188">
        <v>2</v>
      </c>
      <c r="AV285" s="201">
        <v>3.7646927214865102E-2</v>
      </c>
      <c r="AW285" s="201">
        <v>0.4783781533049512</v>
      </c>
      <c r="AX285" s="201">
        <v>0.2274910650987387</v>
      </c>
      <c r="AY285" s="202">
        <v>11.019545454545455</v>
      </c>
      <c r="AZ285" s="202">
        <v>1.6567419284391469</v>
      </c>
      <c r="BA285" s="202">
        <v>18.875912542036406</v>
      </c>
      <c r="BB285" s="202">
        <v>2.5297427759471121</v>
      </c>
    </row>
    <row r="286" spans="42:54" ht="16.5">
      <c r="AP286" s="187" cm="1">
        <f t="array" ref="AP286">SUM(($W$4:$W$900=W286)*($AO$4:$AO$900&lt;AO286))+1</f>
        <v>1</v>
      </c>
      <c r="AQ286" s="200" t="str">
        <f t="shared" si="7"/>
        <v>1</v>
      </c>
      <c r="AS286" s="188" t="s">
        <v>152</v>
      </c>
      <c r="AT286" s="189" t="s">
        <v>222</v>
      </c>
      <c r="AU286" s="188">
        <v>2</v>
      </c>
      <c r="AV286" s="201">
        <v>5.2828915885910495E-2</v>
      </c>
      <c r="AW286" s="201">
        <v>0.44482396260084106</v>
      </c>
      <c r="AX286" s="201">
        <v>0.26852462856473586</v>
      </c>
      <c r="AY286" s="202">
        <v>10.954333333333333</v>
      </c>
      <c r="AZ286" s="202">
        <v>4.5104920811545782E-2</v>
      </c>
      <c r="BA286" s="202">
        <v>12.907524838904017</v>
      </c>
      <c r="BB286" s="202">
        <v>2.3848254719518098</v>
      </c>
    </row>
    <row r="287" spans="42:54" ht="16.5">
      <c r="AP287" s="187" cm="1">
        <f t="array" ref="AP287">SUM(($W$4:$W$900=W287)*($AO$4:$AO$900&lt;AO287))+1</f>
        <v>1</v>
      </c>
      <c r="AQ287" s="200" t="str">
        <f t="shared" si="7"/>
        <v>1</v>
      </c>
      <c r="AS287" s="188" t="s">
        <v>152</v>
      </c>
      <c r="AT287" s="189" t="s">
        <v>223</v>
      </c>
      <c r="AU287" s="188">
        <v>2</v>
      </c>
      <c r="AV287" s="201">
        <v>3.8177025504472731E-2</v>
      </c>
      <c r="AW287" s="201">
        <v>0.42736200011067538</v>
      </c>
      <c r="AX287" s="201">
        <v>0.1696398053500289</v>
      </c>
      <c r="AY287" s="202">
        <v>10.7904</v>
      </c>
      <c r="AZ287" s="202">
        <v>5.4025415716569714E-2</v>
      </c>
      <c r="BA287" s="202">
        <v>11.62446861501525</v>
      </c>
      <c r="BB287" s="202">
        <v>2.1620292996380805</v>
      </c>
    </row>
    <row r="288" spans="42:54" ht="16.5">
      <c r="AP288" s="187" cm="1">
        <f t="array" ref="AP288">SUM(($W$4:$W$900=W288)*($AO$4:$AO$900&lt;AO288))+1</f>
        <v>1</v>
      </c>
      <c r="AQ288" s="200" t="str">
        <f t="shared" si="7"/>
        <v>1</v>
      </c>
      <c r="AS288" s="188" t="s">
        <v>152</v>
      </c>
      <c r="AT288" s="189" t="s">
        <v>99</v>
      </c>
      <c r="AU288" s="188">
        <v>2</v>
      </c>
      <c r="AV288" s="201">
        <v>0.14563753246925654</v>
      </c>
      <c r="AW288" s="201">
        <v>0.45393886063730265</v>
      </c>
      <c r="AX288" s="201">
        <v>0.18080443964967974</v>
      </c>
      <c r="AY288" s="202">
        <v>15.234999999999999</v>
      </c>
      <c r="AZ288" s="202">
        <v>0.35582669549752466</v>
      </c>
      <c r="BA288" s="202">
        <v>12.56513018475634</v>
      </c>
      <c r="BB288" s="202">
        <v>2.1963613219869074</v>
      </c>
    </row>
    <row r="289" spans="42:54" ht="16.5">
      <c r="AP289" s="187" cm="1">
        <f t="array" ref="AP289">SUM(($W$4:$W$900=W289)*($AO$4:$AO$900&lt;AO289))+1</f>
        <v>1</v>
      </c>
      <c r="AQ289" s="200" t="str">
        <f t="shared" si="7"/>
        <v>1</v>
      </c>
      <c r="AS289" s="188" t="s">
        <v>152</v>
      </c>
      <c r="AT289" s="189" t="s">
        <v>100</v>
      </c>
      <c r="AU289" s="188">
        <v>2</v>
      </c>
      <c r="AV289" s="201">
        <v>4.032832462238712E-2</v>
      </c>
      <c r="AW289" s="201">
        <v>0.45054406058270147</v>
      </c>
      <c r="AX289" s="201">
        <v>0.2015826208037603</v>
      </c>
      <c r="AY289" s="202">
        <v>9.5926037735849068</v>
      </c>
      <c r="AZ289" s="202">
        <v>0.43424662579576256</v>
      </c>
      <c r="BA289" s="202">
        <v>11.734847923459567</v>
      </c>
      <c r="BB289" s="202">
        <v>2.2803606084957191</v>
      </c>
    </row>
    <row r="290" spans="42:54" ht="16.5">
      <c r="AP290" s="187" cm="1">
        <f t="array" ref="AP290">SUM(($W$4:$W$900=W290)*($AO$4:$AO$900&lt;AO290))+1</f>
        <v>1</v>
      </c>
      <c r="AQ290" s="200" t="str">
        <f t="shared" si="7"/>
        <v>1</v>
      </c>
      <c r="AS290" s="188" t="s">
        <v>155</v>
      </c>
      <c r="AT290" s="189" t="s">
        <v>224</v>
      </c>
      <c r="AU290" s="188">
        <v>2</v>
      </c>
      <c r="AV290" s="201">
        <v>5.5244781612444595E-2</v>
      </c>
      <c r="AW290" s="201">
        <v>0.29894644838019319</v>
      </c>
      <c r="AX290" s="201">
        <v>0.14071467083564468</v>
      </c>
      <c r="AY290" s="202">
        <v>18.446999999999999</v>
      </c>
      <c r="AZ290" s="202">
        <v>5.9636091425918344E-2</v>
      </c>
      <c r="BA290" s="202">
        <v>15.525262467880744</v>
      </c>
      <c r="BB290" s="202">
        <v>2.7857593997281427</v>
      </c>
    </row>
    <row r="291" spans="42:54" ht="16.5">
      <c r="AP291" s="187" cm="1">
        <f t="array" ref="AP291">SUM(($W$4:$W$900=W291)*($AO$4:$AO$900&lt;AO291))+1</f>
        <v>1</v>
      </c>
      <c r="AQ291" s="200" t="str">
        <f t="shared" si="7"/>
        <v>1</v>
      </c>
      <c r="AS291" s="188" t="s">
        <v>155</v>
      </c>
      <c r="AT291" s="189" t="s">
        <v>225</v>
      </c>
      <c r="AU291" s="188">
        <v>2</v>
      </c>
      <c r="AV291" s="201">
        <v>5.4624264581052774E-2</v>
      </c>
      <c r="AW291" s="201">
        <v>0.38840585058085431</v>
      </c>
      <c r="AX291" s="201">
        <v>0.17356541962947303</v>
      </c>
      <c r="AY291" s="202">
        <v>14.654428571428573</v>
      </c>
      <c r="AZ291" s="202">
        <v>5.352728079957596</v>
      </c>
      <c r="BA291" s="202">
        <v>31.059525847638749</v>
      </c>
      <c r="BB291" s="202">
        <v>1.885646570041138</v>
      </c>
    </row>
    <row r="292" spans="42:54" ht="16.5">
      <c r="AP292" s="187" cm="1">
        <f t="array" ref="AP292">SUM(($W$4:$W$900=W292)*($AO$4:$AO$900&lt;AO292))+1</f>
        <v>1</v>
      </c>
      <c r="AQ292" s="200" t="str">
        <f t="shared" si="7"/>
        <v>1</v>
      </c>
      <c r="AS292" s="188" t="s">
        <v>155</v>
      </c>
      <c r="AT292" s="189" t="s">
        <v>226</v>
      </c>
      <c r="AU292" s="188">
        <v>2</v>
      </c>
      <c r="AV292" s="201">
        <v>0.10011537023588755</v>
      </c>
      <c r="AW292" s="201">
        <v>0.2972619582421217</v>
      </c>
      <c r="AX292" s="201">
        <v>0.12592459918076054</v>
      </c>
      <c r="AY292" s="202">
        <v>22.438000000000002</v>
      </c>
      <c r="AZ292" s="202">
        <v>2.9182989381404525E-2</v>
      </c>
      <c r="BA292" s="202">
        <v>6.332708695764782</v>
      </c>
      <c r="BB292" s="202">
        <v>2.5211374443847059</v>
      </c>
    </row>
    <row r="293" spans="42:54" ht="16.5">
      <c r="AP293" s="187" cm="1">
        <f t="array" ref="AP293">SUM(($W$4:$W$900=W293)*($AO$4:$AO$900&lt;AO293))+1</f>
        <v>1</v>
      </c>
      <c r="AQ293" s="200" t="str">
        <f t="shared" si="7"/>
        <v>1</v>
      </c>
      <c r="AS293" s="188" t="s">
        <v>155</v>
      </c>
      <c r="AT293" s="189" t="s">
        <v>98</v>
      </c>
      <c r="AU293" s="188">
        <v>2</v>
      </c>
      <c r="AV293" s="201">
        <v>4.8109925798022903E-2</v>
      </c>
      <c r="AW293" s="201">
        <v>0.30410048793240035</v>
      </c>
      <c r="AX293" s="201">
        <v>0.14713124787259768</v>
      </c>
      <c r="AY293" s="202">
        <v>18.330399999999997</v>
      </c>
      <c r="AZ293" s="202">
        <v>0.21572695957563504</v>
      </c>
      <c r="BA293" s="202">
        <v>11.119495941670708</v>
      </c>
      <c r="BB293" s="202">
        <v>2.7903103438790824</v>
      </c>
    </row>
    <row r="294" spans="42:54" ht="16.5">
      <c r="AP294" s="187" cm="1">
        <f t="array" ref="AP294">SUM(($W$4:$W$900=W294)*($AO$4:$AO$900&lt;AO294))+1</f>
        <v>1</v>
      </c>
      <c r="AQ294" s="200" t="str">
        <f t="shared" si="7"/>
        <v>1</v>
      </c>
      <c r="AS294" s="188" t="s">
        <v>155</v>
      </c>
      <c r="AT294" s="189" t="s">
        <v>99</v>
      </c>
      <c r="AU294" s="188">
        <v>2</v>
      </c>
      <c r="AV294" s="201">
        <v>0.19144535520719946</v>
      </c>
      <c r="AW294" s="201">
        <v>0.34943711067089106</v>
      </c>
      <c r="AX294" s="201">
        <v>0.1860912502345641</v>
      </c>
      <c r="AY294" s="202">
        <v>16.7715</v>
      </c>
      <c r="AZ294" s="202">
        <v>0.26743652728320588</v>
      </c>
      <c r="BA294" s="202">
        <v>13.059817082329888</v>
      </c>
      <c r="BB294" s="202">
        <v>2.4084603885595284</v>
      </c>
    </row>
    <row r="295" spans="42:54" ht="16.5">
      <c r="AP295" s="187" cm="1">
        <f t="array" ref="AP295">SUM(($W$4:$W$900=W295)*($AO$4:$AO$900&lt;AO295))+1</f>
        <v>1</v>
      </c>
      <c r="AQ295" s="200" t="str">
        <f t="shared" si="7"/>
        <v>1</v>
      </c>
      <c r="AS295" s="188" t="s">
        <v>155</v>
      </c>
      <c r="AT295" s="189" t="s">
        <v>100</v>
      </c>
      <c r="AU295" s="188">
        <v>2</v>
      </c>
      <c r="AV295" s="201">
        <v>5.8998353581267204E-2</v>
      </c>
      <c r="AW295" s="201">
        <v>0.33160113592546453</v>
      </c>
      <c r="AX295" s="201">
        <v>0.14886934155368145</v>
      </c>
      <c r="AY295" s="202">
        <v>17.306348837209296</v>
      </c>
      <c r="AZ295" s="202">
        <v>1.253261917042285</v>
      </c>
      <c r="BA295" s="202">
        <v>17.829259943082825</v>
      </c>
      <c r="BB295" s="202">
        <v>2.5020287677781732</v>
      </c>
    </row>
    <row r="296" spans="42:54" ht="16.5">
      <c r="AP296" s="187" cm="1">
        <f t="array" ref="AP296">SUM(($W$4:$W$900=W296)*($AO$4:$AO$900&lt;AO296))+1</f>
        <v>1</v>
      </c>
      <c r="AQ296" s="200" t="str">
        <f t="shared" si="7"/>
        <v>1</v>
      </c>
      <c r="AS296" s="188" t="s">
        <v>150</v>
      </c>
      <c r="AT296" s="189" t="s">
        <v>227</v>
      </c>
      <c r="AU296" s="188">
        <v>2</v>
      </c>
      <c r="AV296" s="201">
        <v>3.8056229966817567E-2</v>
      </c>
      <c r="AW296" s="201">
        <v>0.34953174531590775</v>
      </c>
      <c r="AX296" s="201">
        <v>0.15952026898654798</v>
      </c>
      <c r="AY296" s="202">
        <v>9.2325217391304335</v>
      </c>
      <c r="AZ296" s="202">
        <v>0.17812956994031237</v>
      </c>
      <c r="BA296" s="202">
        <v>15.500416047806123</v>
      </c>
      <c r="BB296" s="202">
        <v>2.0059591835567931</v>
      </c>
    </row>
    <row r="297" spans="42:54" ht="16.5">
      <c r="AP297" s="187" cm="1">
        <f t="array" ref="AP297">SUM(($W$4:$W$900=W297)*($AO$4:$AO$900&lt;AO297))+1</f>
        <v>1</v>
      </c>
      <c r="AQ297" s="200" t="str">
        <f t="shared" si="7"/>
        <v>1</v>
      </c>
      <c r="AS297" s="188" t="s">
        <v>150</v>
      </c>
      <c r="AT297" s="189" t="s">
        <v>228</v>
      </c>
      <c r="AU297" s="188">
        <v>2</v>
      </c>
      <c r="AV297" s="201">
        <v>9.8294512956954294E-2</v>
      </c>
      <c r="AW297" s="201">
        <v>0.33368057574584709</v>
      </c>
      <c r="AX297" s="201">
        <v>0.2346252748894733</v>
      </c>
      <c r="AY297" s="202">
        <v>8.5888749999999998</v>
      </c>
      <c r="AZ297" s="202">
        <v>7.6124075282795509E-2</v>
      </c>
      <c r="BA297" s="202">
        <v>7.1257571898645367</v>
      </c>
      <c r="BB297" s="202">
        <v>2.5627380049942032</v>
      </c>
    </row>
    <row r="298" spans="42:54" ht="16.5">
      <c r="AP298" s="187" cm="1">
        <f t="array" ref="AP298">SUM(($W$4:$W$900=W298)*($AO$4:$AO$900&lt;AO298))+1</f>
        <v>1</v>
      </c>
      <c r="AQ298" s="200" t="str">
        <f t="shared" si="7"/>
        <v>1</v>
      </c>
      <c r="AS298" s="188" t="s">
        <v>150</v>
      </c>
      <c r="AT298" s="189" t="s">
        <v>229</v>
      </c>
      <c r="AU298" s="188">
        <v>2</v>
      </c>
      <c r="AV298" s="201">
        <v>7.9837140409884405E-2</v>
      </c>
      <c r="AW298" s="201">
        <v>0.28029639502847409</v>
      </c>
      <c r="AX298" s="201">
        <v>0.2893465051436882</v>
      </c>
      <c r="AY298" s="202">
        <v>7.5019999999999998</v>
      </c>
      <c r="AZ298" s="202">
        <v>0.62426430451712667</v>
      </c>
      <c r="BA298" s="202">
        <v>7.3444695426439948</v>
      </c>
      <c r="BB298" s="202">
        <v>2.7923767551328185</v>
      </c>
    </row>
    <row r="299" spans="42:54" ht="16.5">
      <c r="AP299" s="187" cm="1">
        <f t="array" ref="AP299">SUM(($W$4:$W$900=W299)*($AO$4:$AO$900&lt;AO299))+1</f>
        <v>1</v>
      </c>
      <c r="AQ299" s="200" t="str">
        <f t="shared" si="7"/>
        <v>1</v>
      </c>
      <c r="AS299" s="188" t="s">
        <v>150</v>
      </c>
      <c r="AT299" s="189" t="s">
        <v>230</v>
      </c>
      <c r="AU299" s="188">
        <v>2</v>
      </c>
      <c r="AV299" s="201">
        <v>6.4456265322870313E-2</v>
      </c>
      <c r="AW299" s="201">
        <v>0.30734900948396471</v>
      </c>
      <c r="AX299" s="201">
        <v>0.2111371482122</v>
      </c>
      <c r="AY299" s="202">
        <v>6.6630000000000003</v>
      </c>
      <c r="AZ299" s="202">
        <v>0.9323552101041811</v>
      </c>
      <c r="BA299" s="202">
        <v>3.959559151771554</v>
      </c>
      <c r="BB299" s="202">
        <v>2.3335956155808879</v>
      </c>
    </row>
    <row r="300" spans="42:54" ht="16.5">
      <c r="AP300" s="187" cm="1">
        <f t="array" ref="AP300">SUM(($W$4:$W$900=W300)*($AO$4:$AO$900&lt;AO300))+1</f>
        <v>1</v>
      </c>
      <c r="AQ300" s="200" t="str">
        <f t="shared" si="7"/>
        <v>1</v>
      </c>
      <c r="AS300" s="188" t="s">
        <v>150</v>
      </c>
      <c r="AT300" s="189" t="s">
        <v>100</v>
      </c>
      <c r="AU300" s="188">
        <v>2</v>
      </c>
      <c r="AV300" s="201">
        <v>5.9919703433752712E-2</v>
      </c>
      <c r="AW300" s="201">
        <v>0.33030318549837862</v>
      </c>
      <c r="AX300" s="201">
        <v>0.20254715715528634</v>
      </c>
      <c r="AY300" s="202">
        <v>8.55179069767442</v>
      </c>
      <c r="AZ300" s="202">
        <v>0.30683946209563295</v>
      </c>
      <c r="BA300" s="202">
        <v>11.279109579695227</v>
      </c>
      <c r="BB300" s="202">
        <v>2.2463794873880123</v>
      </c>
    </row>
    <row r="301" spans="42:54" ht="16.5">
      <c r="AP301" s="187" cm="1">
        <f t="array" ref="AP301">SUM(($W$4:$W$900=W301)*($AO$4:$AO$900&lt;AO301))+1</f>
        <v>1</v>
      </c>
      <c r="AQ301" s="200" t="str">
        <f t="shared" si="7"/>
        <v>1</v>
      </c>
      <c r="AS301" s="188" t="s">
        <v>142</v>
      </c>
      <c r="AT301" s="189" t="s">
        <v>231</v>
      </c>
      <c r="AU301" s="188">
        <v>2</v>
      </c>
      <c r="AV301" s="201">
        <v>5.9884174704471785E-2</v>
      </c>
      <c r="AW301" s="201">
        <v>0.36297272711015599</v>
      </c>
      <c r="AX301" s="201">
        <v>0.18964791494465918</v>
      </c>
      <c r="AY301" s="202">
        <v>13.50311764705882</v>
      </c>
      <c r="AZ301" s="202">
        <v>0.18473475652640378</v>
      </c>
      <c r="BA301" s="202">
        <v>8.3772626470200411</v>
      </c>
      <c r="BB301" s="202">
        <v>1.8240313740769931</v>
      </c>
    </row>
    <row r="302" spans="42:54" ht="16.5">
      <c r="AP302" s="187" cm="1">
        <f t="array" ref="AP302">SUM(($W$4:$W$900=W302)*($AO$4:$AO$900&lt;AO302))+1</f>
        <v>1</v>
      </c>
      <c r="AQ302" s="200" t="str">
        <f t="shared" si="7"/>
        <v>1</v>
      </c>
      <c r="AS302" s="188" t="s">
        <v>142</v>
      </c>
      <c r="AT302" s="189" t="s">
        <v>232</v>
      </c>
      <c r="AU302" s="188">
        <v>2</v>
      </c>
      <c r="AV302" s="201">
        <v>5.5857798654191555E-2</v>
      </c>
      <c r="AW302" s="201">
        <v>0.36725496298422677</v>
      </c>
      <c r="AX302" s="201">
        <v>0.18725475495163699</v>
      </c>
      <c r="AY302" s="202">
        <v>13.269827586206898</v>
      </c>
      <c r="AZ302" s="202">
        <v>0.30903902100820285</v>
      </c>
      <c r="BA302" s="202">
        <v>12.356655459042269</v>
      </c>
      <c r="BB302" s="202">
        <v>1.8316460248563078</v>
      </c>
    </row>
    <row r="303" spans="42:54" ht="16.5">
      <c r="AP303" s="187" cm="1">
        <f t="array" ref="AP303">SUM(($W$4:$W$900=W303)*($AO$4:$AO$900&lt;AO303))+1</f>
        <v>1</v>
      </c>
      <c r="AQ303" s="200" t="str">
        <f t="shared" si="7"/>
        <v>1</v>
      </c>
      <c r="AS303" s="188" t="s">
        <v>142</v>
      </c>
      <c r="AT303" s="189" t="s">
        <v>233</v>
      </c>
      <c r="AU303" s="188">
        <v>2</v>
      </c>
      <c r="AV303" s="201">
        <v>5.4841592350318914E-2</v>
      </c>
      <c r="AW303" s="201">
        <v>0.26227029699980975</v>
      </c>
      <c r="AX303" s="201">
        <v>0.2227808719972327</v>
      </c>
      <c r="AY303" s="202">
        <v>9.2143333333333342</v>
      </c>
      <c r="AZ303" s="202">
        <v>6.8337690796697145E-2</v>
      </c>
      <c r="BA303" s="202">
        <v>6.8020408660855338</v>
      </c>
      <c r="BB303" s="202">
        <v>2.1830830102283567</v>
      </c>
    </row>
    <row r="304" spans="42:54" ht="16.5">
      <c r="AP304" s="187" cm="1">
        <f t="array" ref="AP304">SUM(($W$4:$W$900=W304)*($AO$4:$AO$900&lt;AO304))+1</f>
        <v>1</v>
      </c>
      <c r="AQ304" s="200" t="str">
        <f t="shared" si="7"/>
        <v>1</v>
      </c>
      <c r="AS304" s="188" t="s">
        <v>142</v>
      </c>
      <c r="AT304" s="189" t="s">
        <v>99</v>
      </c>
      <c r="AU304" s="188">
        <v>2</v>
      </c>
      <c r="AV304" s="201">
        <v>0.10931405477328207</v>
      </c>
      <c r="AW304" s="201">
        <v>0.3747289986884228</v>
      </c>
      <c r="AX304" s="201">
        <v>0.18804428899729872</v>
      </c>
      <c r="AY304" s="202">
        <v>13.442</v>
      </c>
      <c r="AZ304" s="202">
        <v>0.47247308793291132</v>
      </c>
      <c r="BA304" s="202">
        <v>13.134751844534934</v>
      </c>
      <c r="BB304" s="202">
        <v>1.7992337859587877</v>
      </c>
    </row>
    <row r="305" spans="42:54" ht="16.5">
      <c r="AP305" s="187" cm="1">
        <f t="array" ref="AP305">SUM(($W$4:$W$900=W305)*($AO$4:$AO$900&lt;AO305))+1</f>
        <v>1</v>
      </c>
      <c r="AQ305" s="200" t="str">
        <f t="shared" si="7"/>
        <v>1</v>
      </c>
      <c r="AS305" s="188" t="s">
        <v>142</v>
      </c>
      <c r="AT305" s="189" t="s">
        <v>100</v>
      </c>
      <c r="AU305" s="188">
        <v>2</v>
      </c>
      <c r="AV305" s="201">
        <v>5.7925636431370907E-2</v>
      </c>
      <c r="AW305" s="201">
        <v>0.35531658792639387</v>
      </c>
      <c r="AX305" s="201">
        <v>0.19401281973974993</v>
      </c>
      <c r="AY305" s="202">
        <v>12.89903703703704</v>
      </c>
      <c r="AZ305" s="202">
        <v>0.23147759148636943</v>
      </c>
      <c r="BA305" s="202">
        <v>10.178423916034095</v>
      </c>
      <c r="BB305" s="202">
        <v>1.879805556621881</v>
      </c>
    </row>
    <row r="306" spans="42:54" ht="16.5">
      <c r="AP306" s="187" cm="1">
        <f t="array" ref="AP306">SUM(($W$4:$W$900=W306)*($AO$4:$AO$900&lt;AO306))+1</f>
        <v>1</v>
      </c>
      <c r="AQ306" s="200" t="str">
        <f t="shared" si="7"/>
        <v>1</v>
      </c>
      <c r="AS306" s="188" t="s">
        <v>160</v>
      </c>
      <c r="AT306" s="189" t="s">
        <v>234</v>
      </c>
      <c r="AU306" s="188">
        <v>2</v>
      </c>
      <c r="AV306" s="201">
        <v>3.2553294296128139E-2</v>
      </c>
      <c r="AW306" s="201">
        <v>0.33904040869385915</v>
      </c>
      <c r="AX306" s="201">
        <v>0.16660796772768635</v>
      </c>
      <c r="AY306" s="202">
        <v>9.5194210526315803</v>
      </c>
      <c r="AZ306" s="202">
        <v>0.58137638314419515</v>
      </c>
      <c r="BA306" s="202">
        <v>11.024027019916039</v>
      </c>
      <c r="BB306" s="202">
        <v>1.9055097005421819</v>
      </c>
    </row>
    <row r="307" spans="42:54" ht="16.5">
      <c r="AP307" s="187" cm="1">
        <f t="array" ref="AP307">SUM(($W$4:$W$900=W307)*($AO$4:$AO$900&lt;AO307))+1</f>
        <v>1</v>
      </c>
      <c r="AQ307" s="200" t="str">
        <f t="shared" si="7"/>
        <v>1</v>
      </c>
      <c r="AS307" s="188" t="s">
        <v>160</v>
      </c>
      <c r="AT307" s="189" t="s">
        <v>235</v>
      </c>
      <c r="AU307" s="188">
        <v>2</v>
      </c>
      <c r="AV307" s="201">
        <v>3.3042808608129193E-2</v>
      </c>
      <c r="AW307" s="201">
        <v>0.36811611885317985</v>
      </c>
      <c r="AX307" s="201">
        <v>0.19107931669429748</v>
      </c>
      <c r="AY307" s="202">
        <v>11.133904761904763</v>
      </c>
      <c r="AZ307" s="202">
        <v>0.32671708561758378</v>
      </c>
      <c r="BA307" s="202">
        <v>10.922163322949602</v>
      </c>
      <c r="BB307" s="202">
        <v>1.7639413167958262</v>
      </c>
    </row>
    <row r="308" spans="42:54" ht="16.5">
      <c r="AP308" s="187" cm="1">
        <f t="array" ref="AP308">SUM(($W$4:$W$900=W308)*($AO$4:$AO$900&lt;AO308))+1</f>
        <v>1</v>
      </c>
      <c r="AQ308" s="200" t="str">
        <f t="shared" si="7"/>
        <v>1</v>
      </c>
      <c r="AS308" s="188" t="s">
        <v>160</v>
      </c>
      <c r="AT308" s="189" t="s">
        <v>236</v>
      </c>
      <c r="AU308" s="188">
        <v>2</v>
      </c>
      <c r="AV308" s="201">
        <v>4.4200964084490729E-2</v>
      </c>
      <c r="AW308" s="201">
        <v>0.30892740240981137</v>
      </c>
      <c r="AX308" s="201">
        <v>0.214451590929021</v>
      </c>
      <c r="AY308" s="202">
        <v>8.3656956521739119</v>
      </c>
      <c r="AZ308" s="202">
        <v>0.28026345605659686</v>
      </c>
      <c r="BA308" s="202">
        <v>10.156547459308173</v>
      </c>
      <c r="BB308" s="202">
        <v>2.7064353788485458</v>
      </c>
    </row>
    <row r="309" spans="42:54" ht="16.5">
      <c r="AP309" s="187" cm="1">
        <f t="array" ref="AP309">SUM(($W$4:$W$900=W309)*($AO$4:$AO$900&lt;AO309))+1</f>
        <v>1</v>
      </c>
      <c r="AQ309" s="200" t="str">
        <f t="shared" si="7"/>
        <v>1</v>
      </c>
      <c r="AS309" s="188" t="s">
        <v>160</v>
      </c>
      <c r="AT309" s="189" t="s">
        <v>237</v>
      </c>
      <c r="AU309" s="188">
        <v>2</v>
      </c>
      <c r="AV309" s="201">
        <v>4.0578812092038362E-2</v>
      </c>
      <c r="AW309" s="201">
        <v>0.35915599887327254</v>
      </c>
      <c r="AX309" s="201">
        <v>0.22543387731913814</v>
      </c>
      <c r="AY309" s="202">
        <v>9.6395833333333343</v>
      </c>
      <c r="AZ309" s="202">
        <v>4.9637545648920672E-2</v>
      </c>
      <c r="BA309" s="202">
        <v>9.58600281571956</v>
      </c>
      <c r="BB309" s="202">
        <v>2.6389290533219261</v>
      </c>
    </row>
    <row r="310" spans="42:54" ht="16.5">
      <c r="AP310" s="187" cm="1">
        <f t="array" ref="AP310">SUM(($W$4:$W$900=W310)*($AO$4:$AO$900&lt;AO310))+1</f>
        <v>1</v>
      </c>
      <c r="AQ310" s="200" t="str">
        <f t="shared" si="7"/>
        <v>1</v>
      </c>
      <c r="AS310" s="188" t="s">
        <v>160</v>
      </c>
      <c r="AT310" s="189" t="s">
        <v>238</v>
      </c>
      <c r="AU310" s="188">
        <v>2</v>
      </c>
      <c r="AV310" s="201">
        <v>2.667163260194904E-2</v>
      </c>
      <c r="AW310" s="201">
        <v>0.35093131636657721</v>
      </c>
      <c r="AX310" s="201">
        <v>0.1752365767456151</v>
      </c>
      <c r="AY310" s="202">
        <v>9.2013809523809513</v>
      </c>
      <c r="AZ310" s="202">
        <v>8.3492763583953383E-2</v>
      </c>
      <c r="BA310" s="202">
        <v>5.7511780092240832</v>
      </c>
      <c r="BB310" s="202">
        <v>2.1392275059005006</v>
      </c>
    </row>
    <row r="311" spans="42:54" ht="16.5">
      <c r="AP311" s="187" cm="1">
        <f t="array" ref="AP311">SUM(($W$4:$W$900=W311)*($AO$4:$AO$900&lt;AO311))+1</f>
        <v>1</v>
      </c>
      <c r="AQ311" s="200" t="str">
        <f t="shared" si="7"/>
        <v>1</v>
      </c>
      <c r="AS311" s="188" t="s">
        <v>160</v>
      </c>
      <c r="AT311" s="189" t="s">
        <v>239</v>
      </c>
      <c r="AU311" s="188">
        <v>2</v>
      </c>
      <c r="AV311" s="201">
        <v>3.1919646797192301E-2</v>
      </c>
      <c r="AW311" s="201">
        <v>0.34452662900397663</v>
      </c>
      <c r="AX311" s="201">
        <v>0.1989650455468237</v>
      </c>
      <c r="AY311" s="202">
        <v>9.8865333333333307</v>
      </c>
      <c r="AZ311" s="202">
        <v>0.15560425320329763</v>
      </c>
      <c r="BA311" s="202">
        <v>14.294751439363655</v>
      </c>
      <c r="BB311" s="202">
        <v>2.1713847276172298</v>
      </c>
    </row>
    <row r="312" spans="42:54" ht="16.5">
      <c r="AP312" s="187" cm="1">
        <f t="array" ref="AP312">SUM(($W$4:$W$900=W312)*($AO$4:$AO$900&lt;AO312))+1</f>
        <v>1</v>
      </c>
      <c r="AQ312" s="200" t="str">
        <f t="shared" si="7"/>
        <v>1</v>
      </c>
      <c r="AS312" s="188" t="s">
        <v>160</v>
      </c>
      <c r="AT312" s="189" t="s">
        <v>240</v>
      </c>
      <c r="AU312" s="188">
        <v>2</v>
      </c>
      <c r="AV312" s="201">
        <v>2.8879531515971626E-2</v>
      </c>
      <c r="AW312" s="201">
        <v>0.3266570723775683</v>
      </c>
      <c r="AX312" s="201">
        <v>0.20627632433989873</v>
      </c>
      <c r="AY312" s="202">
        <v>9.5093333333333341</v>
      </c>
      <c r="AZ312" s="202">
        <v>0.22071566704369167</v>
      </c>
      <c r="BA312" s="202">
        <v>5.5880256263678572</v>
      </c>
      <c r="BB312" s="202">
        <v>2.882607330884595</v>
      </c>
    </row>
    <row r="313" spans="42:54" ht="16.5">
      <c r="AP313" s="187" cm="1">
        <f t="array" ref="AP313">SUM(($W$4:$W$900=W313)*($AO$4:$AO$900&lt;AO313))+1</f>
        <v>1</v>
      </c>
      <c r="AQ313" s="200" t="str">
        <f t="shared" si="7"/>
        <v>1</v>
      </c>
      <c r="AS313" s="188" t="s">
        <v>160</v>
      </c>
      <c r="AT313" s="189" t="s">
        <v>99</v>
      </c>
      <c r="AU313" s="188">
        <v>2</v>
      </c>
      <c r="AV313" s="201">
        <v>5.4032802329195467E-2</v>
      </c>
      <c r="AW313" s="201">
        <v>0.33744429152726202</v>
      </c>
      <c r="AX313" s="201">
        <v>0.19619686493067628</v>
      </c>
      <c r="AY313" s="202">
        <v>8.7622500000000016</v>
      </c>
      <c r="AZ313" s="202">
        <v>0.27282514470408431</v>
      </c>
      <c r="BA313" s="202">
        <v>16.927020934466448</v>
      </c>
      <c r="BB313" s="202">
        <v>2.4739824614844648</v>
      </c>
    </row>
    <row r="314" spans="42:54" ht="16.5">
      <c r="AP314" s="187" cm="1">
        <f t="array" ref="AP314">SUM(($W$4:$W$900=W314)*($AO$4:$AO$900&lt;AO314))+1</f>
        <v>1</v>
      </c>
      <c r="AQ314" s="200" t="str">
        <f t="shared" si="7"/>
        <v>1</v>
      </c>
      <c r="AS314" s="188" t="s">
        <v>160</v>
      </c>
      <c r="AT314" s="189" t="s">
        <v>100</v>
      </c>
      <c r="AU314" s="188">
        <v>2</v>
      </c>
      <c r="AV314" s="201">
        <v>3.4563253297744984E-2</v>
      </c>
      <c r="AW314" s="201">
        <v>0.34231514926818896</v>
      </c>
      <c r="AX314" s="201">
        <v>0.19508863216431813</v>
      </c>
      <c r="AY314" s="202">
        <v>9.55586290322581</v>
      </c>
      <c r="AZ314" s="202">
        <v>0.25976204577737816</v>
      </c>
      <c r="BA314" s="202">
        <v>9.9405536533257663</v>
      </c>
      <c r="BB314" s="202">
        <v>2.2061406277959152</v>
      </c>
    </row>
    <row r="315" spans="42:54" ht="16.5">
      <c r="AP315" s="187" cm="1">
        <f t="array" ref="AP315">SUM(($W$4:$W$900=W315)*($AO$4:$AO$900&lt;AO315))+1</f>
        <v>1</v>
      </c>
      <c r="AQ315" s="200" t="str">
        <f t="shared" si="7"/>
        <v>1</v>
      </c>
      <c r="AS315" s="188" t="s">
        <v>146</v>
      </c>
      <c r="AT315" s="189" t="s">
        <v>241</v>
      </c>
      <c r="AU315" s="188">
        <v>2</v>
      </c>
      <c r="AV315" s="201">
        <v>5.5331940466902346E-2</v>
      </c>
      <c r="AW315" s="201">
        <v>0.35221626435422654</v>
      </c>
      <c r="AX315" s="201">
        <v>0.23592344461225537</v>
      </c>
      <c r="AY315" s="202">
        <v>11.031857142857143</v>
      </c>
      <c r="AZ315" s="202">
        <v>4.8494027669528338E-2</v>
      </c>
      <c r="BA315" s="202">
        <v>6.8425073041704483</v>
      </c>
      <c r="BB315" s="202">
        <v>3.0914526626606849</v>
      </c>
    </row>
    <row r="316" spans="42:54" ht="16.5">
      <c r="AP316" s="187" cm="1">
        <f t="array" ref="AP316">SUM(($W$4:$W$900=W316)*($AO$4:$AO$900&lt;AO316))+1</f>
        <v>1</v>
      </c>
      <c r="AQ316" s="200" t="str">
        <f t="shared" si="7"/>
        <v>1</v>
      </c>
      <c r="AS316" s="188" t="s">
        <v>146</v>
      </c>
      <c r="AT316" s="189" t="s">
        <v>242</v>
      </c>
      <c r="AU316" s="188">
        <v>2</v>
      </c>
      <c r="AV316" s="201">
        <v>4.9410459253645088E-2</v>
      </c>
      <c r="AW316" s="201">
        <v>0.33873682336338778</v>
      </c>
      <c r="AX316" s="201">
        <v>0.19850894799842991</v>
      </c>
      <c r="AY316" s="202">
        <v>8.5033750000000001</v>
      </c>
      <c r="AZ316" s="202">
        <v>5.6384879359168423E-2</v>
      </c>
      <c r="BA316" s="202">
        <v>2.4348016086913638</v>
      </c>
      <c r="BB316" s="202">
        <v>2.7146954853401191</v>
      </c>
    </row>
    <row r="317" spans="42:54" ht="16.5">
      <c r="AP317" s="187" cm="1">
        <f t="array" ref="AP317">SUM(($W$4:$W$900=W317)*($AO$4:$AO$900&lt;AO317))+1</f>
        <v>1</v>
      </c>
      <c r="AQ317" s="200" t="str">
        <f t="shared" si="7"/>
        <v>1</v>
      </c>
      <c r="AS317" s="188" t="s">
        <v>146</v>
      </c>
      <c r="AT317" s="189" t="s">
        <v>243</v>
      </c>
      <c r="AU317" s="188">
        <v>2</v>
      </c>
      <c r="AV317" s="201">
        <v>3.0197313016665665E-2</v>
      </c>
      <c r="AW317" s="201">
        <v>0.38087994578296908</v>
      </c>
      <c r="AX317" s="201">
        <v>0.15411305892021021</v>
      </c>
      <c r="AY317" s="202">
        <v>7.2772499999999996</v>
      </c>
      <c r="AZ317" s="202">
        <v>1.795666285117509E-2</v>
      </c>
      <c r="BA317" s="202">
        <v>2.6934994276762634</v>
      </c>
      <c r="BB317" s="202">
        <v>1.6731463582276698</v>
      </c>
    </row>
    <row r="318" spans="42:54" ht="16.5">
      <c r="AP318" s="187" cm="1">
        <f t="array" ref="AP318">SUM(($W$4:$W$900=W318)*($AO$4:$AO$900&lt;AO318))+1</f>
        <v>1</v>
      </c>
      <c r="AQ318" s="200" t="str">
        <f t="shared" si="7"/>
        <v>1</v>
      </c>
      <c r="AS318" s="188" t="s">
        <v>146</v>
      </c>
      <c r="AT318" s="189" t="s">
        <v>244</v>
      </c>
      <c r="AU318" s="188">
        <v>2</v>
      </c>
      <c r="AV318" s="201">
        <v>3.2163508195480549E-2</v>
      </c>
      <c r="AW318" s="201">
        <v>0.37673253434316273</v>
      </c>
      <c r="AX318" s="201">
        <v>0.18099030273009581</v>
      </c>
      <c r="AY318" s="202">
        <v>7.9959999999999996</v>
      </c>
      <c r="AZ318" s="202">
        <v>7.9381711723726239E-2</v>
      </c>
      <c r="BA318" s="202">
        <v>2.2861932976433157</v>
      </c>
      <c r="BB318" s="202">
        <v>2.5742242042907413</v>
      </c>
    </row>
    <row r="319" spans="42:54" ht="16.5">
      <c r="AP319" s="187" cm="1">
        <f t="array" ref="AP319">SUM(($W$4:$W$900=W319)*($AO$4:$AO$900&lt;AO319))+1</f>
        <v>1</v>
      </c>
      <c r="AQ319" s="200" t="str">
        <f t="shared" si="7"/>
        <v>1</v>
      </c>
      <c r="AS319" s="188" t="s">
        <v>146</v>
      </c>
      <c r="AT319" s="189" t="s">
        <v>245</v>
      </c>
      <c r="AU319" s="188">
        <v>2</v>
      </c>
      <c r="AV319" s="201">
        <v>4.9400926036987244E-2</v>
      </c>
      <c r="AW319" s="201">
        <v>0.37079114086245141</v>
      </c>
      <c r="AX319" s="201">
        <v>0.13235559808741609</v>
      </c>
      <c r="AY319" s="202">
        <v>5.8185714285714285</v>
      </c>
      <c r="AZ319" s="202">
        <v>0.11248351112244993</v>
      </c>
      <c r="BA319" s="202">
        <v>2.7103169822837936</v>
      </c>
      <c r="BB319" s="202">
        <v>2.4001662814321589</v>
      </c>
    </row>
    <row r="320" spans="42:54" ht="16.5">
      <c r="AP320" s="187" cm="1">
        <f t="array" ref="AP320">SUM(($W$4:$W$900=W320)*($AO$4:$AO$900&lt;AO320))+1</f>
        <v>1</v>
      </c>
      <c r="AQ320" s="200" t="str">
        <f t="shared" si="7"/>
        <v>1</v>
      </c>
      <c r="AS320" s="188" t="s">
        <v>146</v>
      </c>
      <c r="AT320" s="189" t="s">
        <v>246</v>
      </c>
      <c r="AU320" s="188">
        <v>2</v>
      </c>
      <c r="AV320" s="201">
        <v>5.5142272637878798E-2</v>
      </c>
      <c r="AW320" s="201">
        <v>0.36680862865692382</v>
      </c>
      <c r="AX320" s="201">
        <v>0.14542764481419815</v>
      </c>
      <c r="AY320" s="202">
        <v>10.978399999999999</v>
      </c>
      <c r="AZ320" s="202">
        <v>9.2145730966879197E-2</v>
      </c>
      <c r="BA320" s="202">
        <v>4.3742120523689119</v>
      </c>
      <c r="BB320" s="202">
        <v>2.926949985888033</v>
      </c>
    </row>
    <row r="321" spans="42:54" ht="16.5">
      <c r="AP321" s="187" cm="1">
        <f t="array" ref="AP321">SUM(($W$4:$W$900=W321)*($AO$4:$AO$900&lt;AO321))+1</f>
        <v>1</v>
      </c>
      <c r="AQ321" s="200" t="str">
        <f t="shared" si="7"/>
        <v>1</v>
      </c>
      <c r="AS321" s="188" t="s">
        <v>146</v>
      </c>
      <c r="AT321" s="189" t="s">
        <v>100</v>
      </c>
      <c r="AU321" s="188">
        <v>2</v>
      </c>
      <c r="AV321" s="201">
        <v>4.5877835843337322E-2</v>
      </c>
      <c r="AW321" s="201">
        <v>0.35805976775791931</v>
      </c>
      <c r="AX321" s="201">
        <v>0.18095915484571667</v>
      </c>
      <c r="AY321" s="202">
        <v>8.4915106382978696</v>
      </c>
      <c r="AZ321" s="202">
        <v>6.2856013566153876E-2</v>
      </c>
      <c r="BA321" s="202">
        <v>3.3326920035022849</v>
      </c>
      <c r="BB321" s="202">
        <v>2.4974079196668493</v>
      </c>
    </row>
    <row r="322" spans="42:54" ht="16.5">
      <c r="AP322" s="187" cm="1">
        <f t="array" ref="AP322">SUM(($W$4:$W$900=W322)*($AO$4:$AO$900&lt;AO322))+1</f>
        <v>1</v>
      </c>
      <c r="AQ322" s="200" t="str">
        <f t="shared" si="7"/>
        <v>1</v>
      </c>
      <c r="AS322" s="188" t="s">
        <v>165</v>
      </c>
      <c r="AT322" s="189" t="s">
        <v>247</v>
      </c>
      <c r="AU322" s="188">
        <v>2</v>
      </c>
      <c r="AV322" s="201">
        <v>2.248448452233542E-2</v>
      </c>
      <c r="AW322" s="201">
        <v>0.30786230624818606</v>
      </c>
      <c r="AX322" s="201">
        <v>0.17274738668989703</v>
      </c>
      <c r="AY322" s="202">
        <v>9.5589999999999993</v>
      </c>
      <c r="AZ322" s="202">
        <v>5.8210768942359395E-2</v>
      </c>
      <c r="BA322" s="202">
        <v>8.6207376862256062</v>
      </c>
      <c r="BB322" s="202">
        <v>3.0139433670235865</v>
      </c>
    </row>
    <row r="323" spans="42:54" ht="16.5">
      <c r="AP323" s="187" cm="1">
        <f t="array" ref="AP323">SUM(($W$4:$W$900=W323)*($AO$4:$AO$900&lt;AO323))+1</f>
        <v>1</v>
      </c>
      <c r="AQ323" s="200" t="str">
        <f t="shared" si="7"/>
        <v>1</v>
      </c>
      <c r="AS323" s="188" t="s">
        <v>165</v>
      </c>
      <c r="AT323" s="189" t="s">
        <v>248</v>
      </c>
      <c r="AU323" s="188">
        <v>2</v>
      </c>
      <c r="AV323" s="201">
        <v>2.4912102187369493E-2</v>
      </c>
      <c r="AW323" s="201">
        <v>0.28871012680642588</v>
      </c>
      <c r="AX323" s="201">
        <v>0.11379216106734823</v>
      </c>
      <c r="AY323" s="202">
        <v>6.2315000000000005</v>
      </c>
      <c r="AZ323" s="202">
        <v>1.6701393503035452E-2</v>
      </c>
      <c r="BA323" s="202">
        <v>2.1878825488976443</v>
      </c>
      <c r="BB323" s="202">
        <v>2.6435083278452089</v>
      </c>
    </row>
    <row r="324" spans="42:54" ht="16.5">
      <c r="AP324" s="187" cm="1">
        <f t="array" ref="AP324">SUM(($W$4:$W$900=W324)*($AO$4:$AO$900&lt;AO324))+1</f>
        <v>1</v>
      </c>
      <c r="AQ324" s="200" t="str">
        <f t="shared" si="7"/>
        <v>1</v>
      </c>
      <c r="AS324" s="188" t="s">
        <v>165</v>
      </c>
      <c r="AT324" s="189" t="s">
        <v>249</v>
      </c>
      <c r="AU324" s="188">
        <v>2</v>
      </c>
      <c r="AV324" s="201">
        <v>2.8349004542304931E-2</v>
      </c>
      <c r="AW324" s="201">
        <v>0.32096285649216771</v>
      </c>
      <c r="AX324" s="201">
        <v>0.17569778914946968</v>
      </c>
      <c r="AY324" s="202">
        <v>12.203866666666668</v>
      </c>
      <c r="AZ324" s="202">
        <v>4.6607720329175671E-2</v>
      </c>
      <c r="BA324" s="202">
        <v>12.598732629552316</v>
      </c>
      <c r="BB324" s="202">
        <v>1.9837224553087038</v>
      </c>
    </row>
    <row r="325" spans="42:54" ht="16.5">
      <c r="AP325" s="187" cm="1">
        <f t="array" ref="AP325">SUM(($W$4:$W$900=W325)*($AO$4:$AO$900&lt;AO325))+1</f>
        <v>1</v>
      </c>
      <c r="AQ325" s="200" t="str">
        <f t="shared" ref="AQ325:AQ388" si="8">W325&amp;AP325</f>
        <v>1</v>
      </c>
      <c r="AS325" s="188" t="s">
        <v>165</v>
      </c>
      <c r="AT325" s="189" t="s">
        <v>250</v>
      </c>
      <c r="AU325" s="188">
        <v>2</v>
      </c>
      <c r="AV325" s="201">
        <v>2.1824347238899203E-2</v>
      </c>
      <c r="AW325" s="201">
        <v>0.35732213836339555</v>
      </c>
      <c r="AX325" s="201">
        <v>0.19033071877004457</v>
      </c>
      <c r="AY325" s="202">
        <v>9.4330500000000015</v>
      </c>
      <c r="AZ325" s="202">
        <v>0.33579457007219699</v>
      </c>
      <c r="BA325" s="202">
        <v>8.870867782714285</v>
      </c>
      <c r="BB325" s="202">
        <v>2.5034365970120871</v>
      </c>
    </row>
    <row r="326" spans="42:54" ht="16.5">
      <c r="AP326" s="187" cm="1">
        <f t="array" ref="AP326">SUM(($W$4:$W$900=W326)*($AO$4:$AO$900&lt;AO326))+1</f>
        <v>1</v>
      </c>
      <c r="AQ326" s="200" t="str">
        <f t="shared" si="8"/>
        <v>1</v>
      </c>
      <c r="AS326" s="188" t="s">
        <v>165</v>
      </c>
      <c r="AT326" s="189" t="s">
        <v>251</v>
      </c>
      <c r="AU326" s="188">
        <v>2</v>
      </c>
      <c r="AV326" s="201">
        <v>1.9799147345131489E-2</v>
      </c>
      <c r="AW326" s="201">
        <v>0.36616637019926301</v>
      </c>
      <c r="AX326" s="201">
        <v>0.20683007211594051</v>
      </c>
      <c r="AY326" s="202">
        <v>13.22725</v>
      </c>
      <c r="AZ326" s="202">
        <v>0.36757599023257331</v>
      </c>
      <c r="BA326" s="202">
        <v>17.39585376660375</v>
      </c>
      <c r="BB326" s="202">
        <v>1.9642241542810461</v>
      </c>
    </row>
    <row r="327" spans="42:54" ht="16.5">
      <c r="AP327" s="187" cm="1">
        <f t="array" ref="AP327">SUM(($W$4:$W$900=W327)*($AO$4:$AO$900&lt;AO327))+1</f>
        <v>1</v>
      </c>
      <c r="AQ327" s="200" t="str">
        <f t="shared" si="8"/>
        <v>1</v>
      </c>
      <c r="AS327" s="188" t="s">
        <v>165</v>
      </c>
      <c r="AT327" s="189" t="s">
        <v>99</v>
      </c>
      <c r="AU327" s="188">
        <v>2</v>
      </c>
      <c r="AV327" s="201">
        <v>3.4627963717843144E-2</v>
      </c>
      <c r="AW327" s="201">
        <v>0.34671635666281458</v>
      </c>
      <c r="AX327" s="201">
        <v>0.22077440003078613</v>
      </c>
      <c r="AY327" s="202">
        <v>11.22775</v>
      </c>
      <c r="AZ327" s="202">
        <v>0.12025841127414588</v>
      </c>
      <c r="BA327" s="202">
        <v>13.027994554699136</v>
      </c>
      <c r="BB327" s="202">
        <v>2.4685618384077928</v>
      </c>
    </row>
    <row r="328" spans="42:54" ht="16.5">
      <c r="AP328" s="187" cm="1">
        <f t="array" ref="AP328">SUM(($W$4:$W$900=W328)*($AO$4:$AO$900&lt;AO328))+1</f>
        <v>1</v>
      </c>
      <c r="AQ328" s="200" t="str">
        <f t="shared" si="8"/>
        <v>1</v>
      </c>
      <c r="AS328" s="188" t="s">
        <v>165</v>
      </c>
      <c r="AT328" s="189" t="s">
        <v>100</v>
      </c>
      <c r="AU328" s="188">
        <v>2</v>
      </c>
      <c r="AV328" s="201">
        <v>2.3078055615501431E-2</v>
      </c>
      <c r="AW328" s="201">
        <v>0.34400170545006248</v>
      </c>
      <c r="AX328" s="201">
        <v>0.18733152102503606</v>
      </c>
      <c r="AY328" s="202">
        <v>11.16112162162162</v>
      </c>
      <c r="AZ328" s="202">
        <v>0.22738849414219631</v>
      </c>
      <c r="BA328" s="202">
        <v>12.244780414111041</v>
      </c>
      <c r="BB328" s="202">
        <v>2.2187308708623603</v>
      </c>
    </row>
    <row r="329" spans="42:54" ht="16.5">
      <c r="AP329" s="187" cm="1">
        <f t="array" ref="AP329">SUM(($W$4:$W$900=W329)*($AO$4:$AO$900&lt;AO329))+1</f>
        <v>1</v>
      </c>
      <c r="AQ329" s="200" t="str">
        <f t="shared" si="8"/>
        <v>1</v>
      </c>
      <c r="AS329" s="188" t="s">
        <v>166</v>
      </c>
      <c r="AT329" s="189" t="s">
        <v>252</v>
      </c>
      <c r="AU329" s="188">
        <v>2</v>
      </c>
      <c r="AV329" s="201">
        <v>2.7278708319110966E-2</v>
      </c>
      <c r="AW329" s="201">
        <v>0.41835732804374337</v>
      </c>
      <c r="AX329" s="201">
        <v>0.14161632482264766</v>
      </c>
      <c r="AY329" s="202">
        <v>7.561272727272728</v>
      </c>
      <c r="AZ329" s="202">
        <v>0.18324927389082671</v>
      </c>
      <c r="BA329" s="202">
        <v>4.8416387101681586</v>
      </c>
      <c r="BB329" s="202">
        <v>2.4022950538094143</v>
      </c>
    </row>
    <row r="330" spans="42:54" ht="16.5">
      <c r="AP330" s="187" cm="1">
        <f t="array" ref="AP330">SUM(($W$4:$W$900=W330)*($AO$4:$AO$900&lt;AO330))+1</f>
        <v>1</v>
      </c>
      <c r="AQ330" s="200" t="str">
        <f t="shared" si="8"/>
        <v>1</v>
      </c>
      <c r="AS330" s="188" t="s">
        <v>166</v>
      </c>
      <c r="AT330" s="189" t="s">
        <v>253</v>
      </c>
      <c r="AU330" s="188">
        <v>2</v>
      </c>
      <c r="AV330" s="201">
        <v>4.8602193165410666E-2</v>
      </c>
      <c r="AW330" s="201">
        <v>0.41202451571505178</v>
      </c>
      <c r="AX330" s="201">
        <v>0.17444102602613171</v>
      </c>
      <c r="AY330" s="202">
        <v>13.275500000000001</v>
      </c>
      <c r="AZ330" s="202">
        <v>3.9112337674020566E-2</v>
      </c>
      <c r="BA330" s="202">
        <v>14.940912991475855</v>
      </c>
      <c r="BB330" s="202">
        <v>2.1982704364663119</v>
      </c>
    </row>
    <row r="331" spans="42:54" ht="16.5">
      <c r="AP331" s="187" cm="1">
        <f t="array" ref="AP331">SUM(($W$4:$W$900=W331)*($AO$4:$AO$900&lt;AO331))+1</f>
        <v>1</v>
      </c>
      <c r="AQ331" s="200" t="str">
        <f t="shared" si="8"/>
        <v>1</v>
      </c>
      <c r="AS331" s="188" t="s">
        <v>166</v>
      </c>
      <c r="AT331" s="189" t="s">
        <v>254</v>
      </c>
      <c r="AU331" s="188">
        <v>2</v>
      </c>
      <c r="AV331" s="201">
        <v>2.8495608890419598E-2</v>
      </c>
      <c r="AW331" s="201">
        <v>0.42750508778162355</v>
      </c>
      <c r="AX331" s="201">
        <v>0.18393682634243311</v>
      </c>
      <c r="AY331" s="202">
        <v>7.8317500000000004</v>
      </c>
      <c r="AZ331" s="202">
        <v>9.2458195134505967</v>
      </c>
      <c r="BA331" s="202">
        <v>24.10991212837596</v>
      </c>
      <c r="BB331" s="202">
        <v>2.1845635858150936</v>
      </c>
    </row>
    <row r="332" spans="42:54" ht="16.5">
      <c r="AP332" s="187" cm="1">
        <f t="array" ref="AP332">SUM(($W$4:$W$900=W332)*($AO$4:$AO$900&lt;AO332))+1</f>
        <v>1</v>
      </c>
      <c r="AQ332" s="200" t="str">
        <f t="shared" si="8"/>
        <v>1</v>
      </c>
      <c r="AS332" s="188" t="s">
        <v>166</v>
      </c>
      <c r="AT332" s="189" t="s">
        <v>255</v>
      </c>
      <c r="AU332" s="188">
        <v>2</v>
      </c>
      <c r="AV332" s="201">
        <v>3.6538823742993734E-2</v>
      </c>
      <c r="AW332" s="201">
        <v>0.40768934590171052</v>
      </c>
      <c r="AX332" s="201">
        <v>0.19070095812667212</v>
      </c>
      <c r="AY332" s="202">
        <v>9.0553076923076929</v>
      </c>
      <c r="AZ332" s="202">
        <v>0.35776070227845702</v>
      </c>
      <c r="BA332" s="202">
        <v>6.8409647800542794</v>
      </c>
      <c r="BB332" s="202">
        <v>2.2928770521874022</v>
      </c>
    </row>
    <row r="333" spans="42:54" ht="16.5">
      <c r="AP333" s="187" cm="1">
        <f t="array" ref="AP333">SUM(($W$4:$W$900=W333)*($AO$4:$AO$900&lt;AO333))+1</f>
        <v>1</v>
      </c>
      <c r="AQ333" s="200" t="str">
        <f t="shared" si="8"/>
        <v>1</v>
      </c>
      <c r="AS333" s="188" t="s">
        <v>166</v>
      </c>
      <c r="AT333" s="189" t="s">
        <v>100</v>
      </c>
      <c r="AU333" s="188">
        <v>2</v>
      </c>
      <c r="AV333" s="201">
        <v>3.2006622333667967E-2</v>
      </c>
      <c r="AW333" s="201">
        <v>0.41639937323627335</v>
      </c>
      <c r="AX333" s="201">
        <v>0.17399239225506344</v>
      </c>
      <c r="AY333" s="202">
        <v>8.5322941176470586</v>
      </c>
      <c r="AZ333" s="202">
        <v>2.9359634316193022</v>
      </c>
      <c r="BA333" s="202">
        <v>11.575120195924375</v>
      </c>
      <c r="BB333" s="202">
        <v>2.2872517385883535</v>
      </c>
    </row>
    <row r="334" spans="42:54" ht="16.5">
      <c r="AP334" s="187" cm="1">
        <f t="array" ref="AP334">SUM(($W$4:$W$900=W334)*($AO$4:$AO$900&lt;AO334))+1</f>
        <v>1</v>
      </c>
      <c r="AQ334" s="200" t="str">
        <f t="shared" si="8"/>
        <v>1</v>
      </c>
      <c r="AS334" s="188" t="s">
        <v>164</v>
      </c>
      <c r="AT334" s="189" t="s">
        <v>256</v>
      </c>
      <c r="AU334" s="188">
        <v>2</v>
      </c>
      <c r="AV334" s="201">
        <v>3.6108062175586798E-2</v>
      </c>
      <c r="AW334" s="201">
        <v>0.33007501702528508</v>
      </c>
      <c r="AX334" s="201">
        <v>0.16591345117328549</v>
      </c>
      <c r="AY334" s="202">
        <v>7.807846153846155</v>
      </c>
      <c r="AZ334" s="202">
        <v>3.1413848896777036E-2</v>
      </c>
      <c r="BA334" s="202">
        <v>1.7567590883043773</v>
      </c>
      <c r="BB334" s="202">
        <v>2.9194674540892951</v>
      </c>
    </row>
    <row r="335" spans="42:54" ht="16.5">
      <c r="AP335" s="187" cm="1">
        <f t="array" ref="AP335">SUM(($W$4:$W$900=W335)*($AO$4:$AO$900&lt;AO335))+1</f>
        <v>1</v>
      </c>
      <c r="AQ335" s="200" t="str">
        <f t="shared" si="8"/>
        <v>1</v>
      </c>
      <c r="AS335" s="188" t="s">
        <v>164</v>
      </c>
      <c r="AT335" s="189" t="s">
        <v>257</v>
      </c>
      <c r="AU335" s="188">
        <v>2</v>
      </c>
      <c r="AV335" s="201">
        <v>3.1902644438012842E-2</v>
      </c>
      <c r="AW335" s="201">
        <v>0.36982957169275488</v>
      </c>
      <c r="AX335" s="201">
        <v>0.11448999803636851</v>
      </c>
      <c r="AY335" s="202">
        <v>6.0798571428571426</v>
      </c>
      <c r="AZ335" s="202">
        <v>1.54477638059865E-2</v>
      </c>
      <c r="BA335" s="202">
        <v>3.2660986332657171</v>
      </c>
      <c r="BB335" s="202">
        <v>2.6041179934235594</v>
      </c>
    </row>
    <row r="336" spans="42:54" ht="16.5">
      <c r="AP336" s="187" cm="1">
        <f t="array" ref="AP336">SUM(($W$4:$W$900=W336)*($AO$4:$AO$900&lt;AO336))+1</f>
        <v>1</v>
      </c>
      <c r="AQ336" s="200" t="str">
        <f t="shared" si="8"/>
        <v>1</v>
      </c>
      <c r="AS336" s="188" t="s">
        <v>164</v>
      </c>
      <c r="AT336" s="189" t="s">
        <v>258</v>
      </c>
      <c r="AU336" s="188">
        <v>2</v>
      </c>
      <c r="AV336" s="201">
        <v>3.3735967241739689E-2</v>
      </c>
      <c r="AW336" s="201">
        <v>0.31258602792600432</v>
      </c>
      <c r="AX336" s="201">
        <v>0.13635080930065668</v>
      </c>
      <c r="AY336" s="202">
        <v>8.569285714285714</v>
      </c>
      <c r="AZ336" s="202">
        <v>3.9068999799615096E-3</v>
      </c>
      <c r="BA336" s="202">
        <v>2.1487949889788305</v>
      </c>
      <c r="BB336" s="202">
        <v>2.1861029033202519</v>
      </c>
    </row>
    <row r="337" spans="42:54" ht="16.5">
      <c r="AP337" s="187" cm="1">
        <f t="array" ref="AP337">SUM(($W$4:$W$900=W337)*($AO$4:$AO$900&lt;AO337))+1</f>
        <v>1</v>
      </c>
      <c r="AQ337" s="200" t="str">
        <f t="shared" si="8"/>
        <v>1</v>
      </c>
      <c r="AS337" s="188" t="s">
        <v>164</v>
      </c>
      <c r="AT337" s="189" t="s">
        <v>259</v>
      </c>
      <c r="AU337" s="188">
        <v>2</v>
      </c>
      <c r="AV337" s="201">
        <v>4.7162245391104606E-2</v>
      </c>
      <c r="AW337" s="201">
        <v>0.44701208440733448</v>
      </c>
      <c r="AX337" s="201">
        <v>0.19634757025909733</v>
      </c>
      <c r="AY337" s="202">
        <v>11.002000000000001</v>
      </c>
      <c r="AZ337" s="202">
        <v>3.9100080370215201E-2</v>
      </c>
      <c r="BA337" s="202">
        <v>4.5356093229449632</v>
      </c>
      <c r="BB337" s="202">
        <v>2.4477524970438402</v>
      </c>
    </row>
    <row r="338" spans="42:54" ht="16.5">
      <c r="AP338" s="187" cm="1">
        <f t="array" ref="AP338">SUM(($W$4:$W$900=W338)*($AO$4:$AO$900&lt;AO338))+1</f>
        <v>1</v>
      </c>
      <c r="AQ338" s="200" t="str">
        <f t="shared" si="8"/>
        <v>1</v>
      </c>
      <c r="AS338" s="188" t="s">
        <v>164</v>
      </c>
      <c r="AT338" s="189" t="s">
        <v>260</v>
      </c>
      <c r="AU338" s="188">
        <v>2</v>
      </c>
      <c r="AV338" s="201">
        <v>5.6782840666877818E-2</v>
      </c>
      <c r="AW338" s="201">
        <v>0.39124796602130119</v>
      </c>
      <c r="AX338" s="201">
        <v>0.4209837807444371</v>
      </c>
      <c r="AY338" s="202">
        <v>8.4292499999999997</v>
      </c>
      <c r="AZ338" s="202">
        <v>0.24440277546846859</v>
      </c>
      <c r="BA338" s="202">
        <v>0.18330208160135142</v>
      </c>
      <c r="BB338" s="202">
        <v>3.6780872579091506</v>
      </c>
    </row>
    <row r="339" spans="42:54" ht="16.5">
      <c r="AP339" s="187" cm="1">
        <f t="array" ref="AP339">SUM(($W$4:$W$900=W339)*($AO$4:$AO$900&lt;AO339))+1</f>
        <v>1</v>
      </c>
      <c r="AQ339" s="200" t="str">
        <f t="shared" si="8"/>
        <v>1</v>
      </c>
      <c r="AS339" s="188" t="s">
        <v>164</v>
      </c>
      <c r="AT339" s="189" t="s">
        <v>261</v>
      </c>
      <c r="AU339" s="188">
        <v>2</v>
      </c>
      <c r="AV339" s="201">
        <v>6.2010142349703895E-2</v>
      </c>
      <c r="AW339" s="201">
        <v>0.23955972022352234</v>
      </c>
      <c r="AX339" s="201">
        <v>0.1909445676940002</v>
      </c>
      <c r="AY339" s="202">
        <v>3.9649999999999999</v>
      </c>
      <c r="AZ339" s="202">
        <v>5.3560888553716747E-2</v>
      </c>
      <c r="BA339" s="202">
        <v>2.062094209318095</v>
      </c>
      <c r="BB339" s="202">
        <v>3.0584276822798713</v>
      </c>
    </row>
    <row r="340" spans="42:54" ht="16.5">
      <c r="AP340" s="187" cm="1">
        <f t="array" ref="AP340">SUM(($W$4:$W$900=W340)*($AO$4:$AO$900&lt;AO340))+1</f>
        <v>1</v>
      </c>
      <c r="AQ340" s="200" t="str">
        <f t="shared" si="8"/>
        <v>1</v>
      </c>
      <c r="AS340" s="188" t="s">
        <v>164</v>
      </c>
      <c r="AT340" s="189" t="s">
        <v>100</v>
      </c>
      <c r="AU340" s="188">
        <v>2</v>
      </c>
      <c r="AV340" s="201">
        <v>3.8553150098806693E-2</v>
      </c>
      <c r="AW340" s="201">
        <v>0.35955491861399214</v>
      </c>
      <c r="AX340" s="201">
        <v>0.17154302983020597</v>
      </c>
      <c r="AY340" s="202">
        <v>7.9213404255319162</v>
      </c>
      <c r="AZ340" s="202">
        <v>4.2224698650805276E-2</v>
      </c>
      <c r="BA340" s="202">
        <v>2.4601078525403599</v>
      </c>
      <c r="BB340" s="202">
        <v>2.6588394221983105</v>
      </c>
    </row>
    <row r="341" spans="42:54" ht="16.5">
      <c r="AP341" s="187" cm="1">
        <f t="array" ref="AP341">SUM(($W$4:$W$900=W341)*($AO$4:$AO$900&lt;AO341))+1</f>
        <v>1</v>
      </c>
      <c r="AQ341" s="200" t="str">
        <f t="shared" si="8"/>
        <v>1</v>
      </c>
      <c r="AS341" s="188" t="s">
        <v>148</v>
      </c>
      <c r="AT341" s="189" t="s">
        <v>262</v>
      </c>
      <c r="AU341" s="188">
        <v>2</v>
      </c>
      <c r="AV341" s="201">
        <v>6.2417790783889218E-2</v>
      </c>
      <c r="AW341" s="201">
        <v>0.39445957071969728</v>
      </c>
      <c r="AX341" s="201">
        <v>0.17075607030500242</v>
      </c>
      <c r="AY341" s="202">
        <v>16.146222222222221</v>
      </c>
      <c r="AZ341" s="202">
        <v>0.26489758628534149</v>
      </c>
      <c r="BA341" s="202">
        <v>11.456177651534503</v>
      </c>
      <c r="BB341" s="202">
        <v>1.800937435351752</v>
      </c>
    </row>
    <row r="342" spans="42:54" ht="16.5">
      <c r="AP342" s="187" cm="1">
        <f t="array" ref="AP342">SUM(($W$4:$W$900=W342)*($AO$4:$AO$900&lt;AO342))+1</f>
        <v>1</v>
      </c>
      <c r="AQ342" s="200" t="str">
        <f t="shared" si="8"/>
        <v>1</v>
      </c>
      <c r="AS342" s="188" t="s">
        <v>148</v>
      </c>
      <c r="AT342" s="189" t="s">
        <v>263</v>
      </c>
      <c r="AU342" s="188">
        <v>2</v>
      </c>
      <c r="AV342" s="201">
        <v>7.6268041204283432E-2</v>
      </c>
      <c r="AW342" s="201">
        <v>0.36298086899316995</v>
      </c>
      <c r="AX342" s="201">
        <v>0.13802564288159219</v>
      </c>
      <c r="AY342" s="202">
        <v>12.695214285714286</v>
      </c>
      <c r="AZ342" s="202">
        <v>0.17724980155280298</v>
      </c>
      <c r="BA342" s="202">
        <v>14.219712528020557</v>
      </c>
      <c r="BB342" s="202">
        <v>2.0646797005189845</v>
      </c>
    </row>
    <row r="343" spans="42:54" ht="16.5">
      <c r="AP343" s="187" cm="1">
        <f t="array" ref="AP343">SUM(($W$4:$W$900=W343)*($AO$4:$AO$900&lt;AO343))+1</f>
        <v>1</v>
      </c>
      <c r="AQ343" s="200" t="str">
        <f t="shared" si="8"/>
        <v>1</v>
      </c>
      <c r="AS343" s="188" t="s">
        <v>148</v>
      </c>
      <c r="AT343" s="189" t="s">
        <v>264</v>
      </c>
      <c r="AU343" s="188">
        <v>2</v>
      </c>
      <c r="AV343" s="201">
        <v>9.7840675715097525E-2</v>
      </c>
      <c r="AW343" s="201">
        <v>0.3660538457493383</v>
      </c>
      <c r="AX343" s="201">
        <v>0.14950298410931462</v>
      </c>
      <c r="AY343" s="202">
        <v>15.411888888888889</v>
      </c>
      <c r="AZ343" s="202">
        <v>0.26891084015069988</v>
      </c>
      <c r="BA343" s="202">
        <v>8.3562613200020674</v>
      </c>
      <c r="BB343" s="202">
        <v>1.7554984526315109</v>
      </c>
    </row>
    <row r="344" spans="42:54" ht="16.5">
      <c r="AP344" s="187" cm="1">
        <f t="array" ref="AP344">SUM(($W$4:$W$900=W344)*($AO$4:$AO$900&lt;AO344))+1</f>
        <v>1</v>
      </c>
      <c r="AQ344" s="200" t="str">
        <f t="shared" si="8"/>
        <v>1</v>
      </c>
      <c r="AS344" s="188" t="s">
        <v>148</v>
      </c>
      <c r="AT344" s="189" t="s">
        <v>265</v>
      </c>
      <c r="AU344" s="188">
        <v>2</v>
      </c>
      <c r="AV344" s="201">
        <v>8.1639283822115438E-2</v>
      </c>
      <c r="AW344" s="201">
        <v>0.40733861612771832</v>
      </c>
      <c r="AX344" s="201">
        <v>0.13564158442216276</v>
      </c>
      <c r="AY344" s="202">
        <v>15.466818181818184</v>
      </c>
      <c r="AZ344" s="202">
        <v>0.38645876781595329</v>
      </c>
      <c r="BA344" s="202">
        <v>4.7681391634757055</v>
      </c>
      <c r="BB344" s="202">
        <v>1.8977681378664562</v>
      </c>
    </row>
    <row r="345" spans="42:54" ht="16.5">
      <c r="AP345" s="187" cm="1">
        <f t="array" ref="AP345">SUM(($W$4:$W$900=W345)*($AO$4:$AO$900&lt;AO345))+1</f>
        <v>1</v>
      </c>
      <c r="AQ345" s="200" t="str">
        <f t="shared" si="8"/>
        <v>1</v>
      </c>
      <c r="AS345" s="188" t="s">
        <v>148</v>
      </c>
      <c r="AT345" s="189" t="s">
        <v>266</v>
      </c>
      <c r="AU345" s="188">
        <v>2</v>
      </c>
      <c r="AV345" s="201">
        <v>0.21332053274925339</v>
      </c>
      <c r="AW345" s="201">
        <v>0.32527536256098222</v>
      </c>
      <c r="AX345" s="201">
        <v>0.1606331373605584</v>
      </c>
      <c r="AY345" s="202">
        <v>27.052800000000001</v>
      </c>
      <c r="AZ345" s="202">
        <v>0.38035092531043668</v>
      </c>
      <c r="BA345" s="202">
        <v>7.2579293007868264</v>
      </c>
      <c r="BB345" s="202">
        <v>1.7965580389804601</v>
      </c>
    </row>
    <row r="346" spans="42:54" ht="16.5">
      <c r="AP346" s="187" cm="1">
        <f t="array" ref="AP346">SUM(($W$4:$W$900=W346)*($AO$4:$AO$900&lt;AO346))+1</f>
        <v>1</v>
      </c>
      <c r="AQ346" s="200" t="str">
        <f t="shared" si="8"/>
        <v>1</v>
      </c>
      <c r="AS346" s="188" t="s">
        <v>148</v>
      </c>
      <c r="AT346" s="189" t="s">
        <v>99</v>
      </c>
      <c r="AU346" s="188">
        <v>2</v>
      </c>
      <c r="AV346" s="201">
        <v>0.11441033029234493</v>
      </c>
      <c r="AW346" s="201">
        <v>0.43112522712469281</v>
      </c>
      <c r="AX346" s="201">
        <v>0.14157007458452828</v>
      </c>
      <c r="AY346" s="202">
        <v>13.638999999999999</v>
      </c>
      <c r="AZ346" s="202">
        <v>41.117779015359311</v>
      </c>
      <c r="BA346" s="202">
        <v>11.450520738454493</v>
      </c>
      <c r="BB346" s="202">
        <v>1.6371164133422631</v>
      </c>
    </row>
    <row r="347" spans="42:54" ht="16.5">
      <c r="AP347" s="187" cm="1">
        <f t="array" ref="AP347">SUM(($W$4:$W$900=W347)*($AO$4:$AO$900&lt;AO347))+1</f>
        <v>1</v>
      </c>
      <c r="AQ347" s="200" t="str">
        <f t="shared" si="8"/>
        <v>1</v>
      </c>
      <c r="AS347" s="188" t="s">
        <v>148</v>
      </c>
      <c r="AT347" s="189" t="s">
        <v>100</v>
      </c>
      <c r="AU347" s="188">
        <v>2</v>
      </c>
      <c r="AV347" s="201">
        <v>8.9610827158475001E-2</v>
      </c>
      <c r="AW347" s="201">
        <v>0.37867048240351647</v>
      </c>
      <c r="AX347" s="201">
        <v>0.15200566769255347</v>
      </c>
      <c r="AY347" s="202">
        <v>15.967413793103452</v>
      </c>
      <c r="AZ347" s="202">
        <v>0.60205717811165504</v>
      </c>
      <c r="BA347" s="202">
        <v>10.380719859897017</v>
      </c>
      <c r="BB347" s="202">
        <v>1.8730820744424919</v>
      </c>
    </row>
    <row r="348" spans="42:54" ht="16.5">
      <c r="AP348" s="187" cm="1">
        <f t="array" ref="AP348">SUM(($W$4:$W$900=W348)*($AO$4:$AO$900&lt;AO348))+1</f>
        <v>1</v>
      </c>
      <c r="AQ348" s="200" t="str">
        <f t="shared" si="8"/>
        <v>1</v>
      </c>
      <c r="AS348" s="188" t="s">
        <v>145</v>
      </c>
      <c r="AT348" s="189" t="s">
        <v>267</v>
      </c>
      <c r="AU348" s="188">
        <v>2</v>
      </c>
      <c r="AV348" s="201">
        <v>4.0717178473265496E-2</v>
      </c>
      <c r="AW348" s="201">
        <v>0.31281662423854173</v>
      </c>
      <c r="AX348" s="201">
        <v>0.16428245436659147</v>
      </c>
      <c r="AY348" s="202">
        <v>9.9895999999999994</v>
      </c>
      <c r="AZ348" s="202">
        <v>4.5420499931214144E-2</v>
      </c>
      <c r="BA348" s="202">
        <v>13.552778402552283</v>
      </c>
      <c r="BB348" s="202">
        <v>2.4338046566370237</v>
      </c>
    </row>
    <row r="349" spans="42:54" ht="16.5">
      <c r="AP349" s="187" cm="1">
        <f t="array" ref="AP349">SUM(($W$4:$W$900=W349)*($AO$4:$AO$900&lt;AO349))+1</f>
        <v>1</v>
      </c>
      <c r="AQ349" s="200" t="str">
        <f t="shared" si="8"/>
        <v>1</v>
      </c>
      <c r="AS349" s="188" t="s">
        <v>145</v>
      </c>
      <c r="AT349" s="189" t="s">
        <v>268</v>
      </c>
      <c r="AU349" s="188">
        <v>2</v>
      </c>
      <c r="AV349" s="201">
        <v>4.6646877823231424E-2</v>
      </c>
      <c r="AW349" s="201">
        <v>0.351746749339785</v>
      </c>
      <c r="AX349" s="201">
        <v>0.19080922408199411</v>
      </c>
      <c r="AY349" s="202">
        <v>11.266594594594597</v>
      </c>
      <c r="AZ349" s="202">
        <v>0.2539245341341525</v>
      </c>
      <c r="BA349" s="202">
        <v>14.264963870977093</v>
      </c>
      <c r="BB349" s="202">
        <v>2.0464159196323375</v>
      </c>
    </row>
    <row r="350" spans="42:54" ht="16.5">
      <c r="AP350" s="187" cm="1">
        <f t="array" ref="AP350">SUM(($W$4:$W$900=W350)*($AO$4:$AO$900&lt;AO350))+1</f>
        <v>1</v>
      </c>
      <c r="AQ350" s="200" t="str">
        <f t="shared" si="8"/>
        <v>1</v>
      </c>
      <c r="AS350" s="188" t="s">
        <v>145</v>
      </c>
      <c r="AT350" s="189" t="s">
        <v>100</v>
      </c>
      <c r="AU350" s="188">
        <v>2</v>
      </c>
      <c r="AV350" s="201">
        <v>4.4630843925192148E-2</v>
      </c>
      <c r="AW350" s="201">
        <v>0.33851092620155682</v>
      </c>
      <c r="AX350" s="201">
        <v>0.18069849436465302</v>
      </c>
      <c r="AY350" s="202">
        <v>10.818526315789475</v>
      </c>
      <c r="AZ350" s="202">
        <v>0.17445281716979544</v>
      </c>
      <c r="BA350" s="202">
        <v>13.993512998627562</v>
      </c>
      <c r="BB350" s="202">
        <v>2.1785863110803034</v>
      </c>
    </row>
    <row r="351" spans="42:54" ht="16.5">
      <c r="AP351" s="187" cm="1">
        <f t="array" ref="AP351">SUM(($W$4:$W$900=W351)*($AO$4:$AO$900&lt;AO351))+1</f>
        <v>1</v>
      </c>
      <c r="AQ351" s="200" t="str">
        <f t="shared" si="8"/>
        <v>1</v>
      </c>
      <c r="AS351" s="188" t="s">
        <v>158</v>
      </c>
      <c r="AT351" s="189" t="s">
        <v>269</v>
      </c>
      <c r="AU351" s="188">
        <v>2</v>
      </c>
      <c r="AV351" s="201">
        <v>6.431435305295935E-2</v>
      </c>
      <c r="AW351" s="201">
        <v>0.35565260154470851</v>
      </c>
      <c r="AX351" s="201">
        <v>0.15063739089287259</v>
      </c>
      <c r="AY351" s="202">
        <v>13.019500000000001</v>
      </c>
      <c r="AZ351" s="202">
        <v>0.92355802196322534</v>
      </c>
      <c r="BA351" s="202">
        <v>5.6072185404780663</v>
      </c>
      <c r="BB351" s="202">
        <v>1.9416883472379516</v>
      </c>
    </row>
    <row r="352" spans="42:54" ht="16.5">
      <c r="AP352" s="187" cm="1">
        <f t="array" ref="AP352">SUM(($W$4:$W$900=W352)*($AO$4:$AO$900&lt;AO352))+1</f>
        <v>1</v>
      </c>
      <c r="AQ352" s="200" t="str">
        <f t="shared" si="8"/>
        <v>1</v>
      </c>
      <c r="AS352" s="188" t="s">
        <v>158</v>
      </c>
      <c r="AT352" s="189" t="s">
        <v>270</v>
      </c>
      <c r="AU352" s="188">
        <v>2</v>
      </c>
      <c r="AV352" s="201">
        <v>8.6876155739677094E-2</v>
      </c>
      <c r="AW352" s="201">
        <v>0.38236391437166889</v>
      </c>
      <c r="AX352" s="201">
        <v>0.13252705005269724</v>
      </c>
      <c r="AY352" s="202">
        <v>13.092142857142859</v>
      </c>
      <c r="AZ352" s="202">
        <v>1.2909370678708332</v>
      </c>
      <c r="BA352" s="202">
        <v>5.5620160902945468</v>
      </c>
      <c r="BB352" s="202">
        <v>1.7762142593810153</v>
      </c>
    </row>
    <row r="353" spans="42:54" ht="16.5">
      <c r="AP353" s="187" cm="1">
        <f t="array" ref="AP353">SUM(($W$4:$W$900=W353)*($AO$4:$AO$900&lt;AO353))+1</f>
        <v>1</v>
      </c>
      <c r="AQ353" s="200" t="str">
        <f t="shared" si="8"/>
        <v>1</v>
      </c>
      <c r="AS353" s="188" t="s">
        <v>158</v>
      </c>
      <c r="AT353" s="189" t="s">
        <v>271</v>
      </c>
      <c r="AU353" s="188">
        <v>2</v>
      </c>
      <c r="AV353" s="201">
        <v>9.4029184277344316E-2</v>
      </c>
      <c r="AW353" s="201">
        <v>0.31658481676193367</v>
      </c>
      <c r="AX353" s="201">
        <v>0.13401313947505378</v>
      </c>
      <c r="AY353" s="202">
        <v>12.981333333333334</v>
      </c>
      <c r="AZ353" s="202">
        <v>0.31640038176166951</v>
      </c>
      <c r="BA353" s="202">
        <v>13.127100283311933</v>
      </c>
      <c r="BB353" s="202">
        <v>2.6714572938322285</v>
      </c>
    </row>
    <row r="354" spans="42:54" ht="16.5">
      <c r="AP354" s="187" cm="1">
        <f t="array" ref="AP354">SUM(($W$4:$W$900=W354)*($AO$4:$AO$900&lt;AO354))+1</f>
        <v>1</v>
      </c>
      <c r="AQ354" s="200" t="str">
        <f t="shared" si="8"/>
        <v>1</v>
      </c>
      <c r="AS354" s="188" t="s">
        <v>158</v>
      </c>
      <c r="AT354" s="189" t="s">
        <v>99</v>
      </c>
      <c r="AU354" s="188">
        <v>2</v>
      </c>
      <c r="AV354" s="201">
        <v>0.10850555236660318</v>
      </c>
      <c r="AW354" s="201">
        <v>0.3852048164978954</v>
      </c>
      <c r="AX354" s="201">
        <v>0.16550624574892986</v>
      </c>
      <c r="AY354" s="202">
        <v>12.530000000000001</v>
      </c>
      <c r="AZ354" s="202">
        <v>4.6929937357919616E-2</v>
      </c>
      <c r="BA354" s="202">
        <v>9.6675670957314406</v>
      </c>
      <c r="BB354" s="202">
        <v>2.059849467645984</v>
      </c>
    </row>
    <row r="355" spans="42:54" ht="16.5">
      <c r="AP355" s="187" cm="1">
        <f t="array" ref="AP355">SUM(($W$4:$W$900=W355)*($AO$4:$AO$900&lt;AO355))+1</f>
        <v>1</v>
      </c>
      <c r="AQ355" s="200" t="str">
        <f t="shared" si="8"/>
        <v>1</v>
      </c>
      <c r="AS355" s="188" t="s">
        <v>158</v>
      </c>
      <c r="AT355" s="189" t="s">
        <v>100</v>
      </c>
      <c r="AU355" s="188">
        <v>2</v>
      </c>
      <c r="AV355" s="201">
        <v>7.4969668244042637E-2</v>
      </c>
      <c r="AW355" s="201">
        <v>0.35939896610876992</v>
      </c>
      <c r="AX355" s="201">
        <v>0.1459811673368959</v>
      </c>
      <c r="AY355" s="202">
        <v>12.998607142857141</v>
      </c>
      <c r="AZ355" s="202">
        <v>0.86967872914532307</v>
      </c>
      <c r="BA355" s="202">
        <v>6.7510653889586099</v>
      </c>
      <c r="BB355" s="202">
        <v>1.979742162363894</v>
      </c>
    </row>
    <row r="356" spans="42:54" ht="16.5">
      <c r="AP356" s="187" cm="1">
        <f t="array" ref="AP356">SUM(($W$4:$W$900=W356)*($AO$4:$AO$900&lt;AO356))+1</f>
        <v>1</v>
      </c>
      <c r="AQ356" s="200" t="str">
        <f t="shared" si="8"/>
        <v>1</v>
      </c>
      <c r="AS356" s="188" t="s">
        <v>151</v>
      </c>
      <c r="AT356" s="189" t="s">
        <v>272</v>
      </c>
      <c r="AU356" s="188">
        <v>2</v>
      </c>
      <c r="AV356" s="201">
        <v>3.0964612720463153E-2</v>
      </c>
      <c r="AW356" s="201">
        <v>0.3401899794120502</v>
      </c>
      <c r="AX356" s="201">
        <v>0.17991427252913839</v>
      </c>
      <c r="AY356" s="202">
        <v>10.038571428571428</v>
      </c>
      <c r="AZ356" s="202">
        <v>0.1310305267340133</v>
      </c>
      <c r="BA356" s="202">
        <v>17.664786868412619</v>
      </c>
      <c r="BB356" s="202">
        <v>2.0571693772076425</v>
      </c>
    </row>
    <row r="357" spans="42:54" ht="16.5">
      <c r="AP357" s="187" cm="1">
        <f t="array" ref="AP357">SUM(($W$4:$W$900=W357)*($AO$4:$AO$900&lt;AO357))+1</f>
        <v>1</v>
      </c>
      <c r="AQ357" s="200" t="str">
        <f t="shared" si="8"/>
        <v>1</v>
      </c>
      <c r="AS357" s="188" t="s">
        <v>151</v>
      </c>
      <c r="AT357" s="189" t="s">
        <v>273</v>
      </c>
      <c r="AU357" s="188">
        <v>2</v>
      </c>
      <c r="AV357" s="201">
        <v>4.6518016635665696E-2</v>
      </c>
      <c r="AW357" s="201">
        <v>0.3837729206926162</v>
      </c>
      <c r="AX357" s="201">
        <v>0.16604240121473127</v>
      </c>
      <c r="AY357" s="202">
        <v>8.099499999999999</v>
      </c>
      <c r="AZ357" s="202">
        <v>0.27416701954960787</v>
      </c>
      <c r="BA357" s="202">
        <v>5.8046298670268541</v>
      </c>
      <c r="BB357" s="202">
        <v>2.0921130073086807</v>
      </c>
    </row>
    <row r="358" spans="42:54" ht="16.5">
      <c r="AP358" s="187" cm="1">
        <f t="array" ref="AP358">SUM(($W$4:$W$900=W358)*($AO$4:$AO$900&lt;AO358))+1</f>
        <v>1</v>
      </c>
      <c r="AQ358" s="200" t="str">
        <f t="shared" si="8"/>
        <v>1</v>
      </c>
      <c r="AS358" s="188" t="s">
        <v>151</v>
      </c>
      <c r="AT358" s="189" t="s">
        <v>274</v>
      </c>
      <c r="AU358" s="188">
        <v>2</v>
      </c>
      <c r="AV358" s="201">
        <v>3.1208152000219088E-2</v>
      </c>
      <c r="AW358" s="201">
        <v>0.37488738775018865</v>
      </c>
      <c r="AX358" s="201">
        <v>0.12579236653471701</v>
      </c>
      <c r="AY358" s="202">
        <v>8.1407777777777763</v>
      </c>
      <c r="AZ358" s="202">
        <v>9.0548215113583685E-2</v>
      </c>
      <c r="BA358" s="202">
        <v>6.1851396169894084</v>
      </c>
      <c r="BB358" s="202">
        <v>2.1288600902048804</v>
      </c>
    </row>
    <row r="359" spans="42:54" ht="16.5">
      <c r="AP359" s="187" cm="1">
        <f t="array" ref="AP359">SUM(($W$4:$W$900=W359)*($AO$4:$AO$900&lt;AO359))+1</f>
        <v>1</v>
      </c>
      <c r="AQ359" s="200" t="str">
        <f t="shared" si="8"/>
        <v>1</v>
      </c>
      <c r="AS359" s="188" t="s">
        <v>151</v>
      </c>
      <c r="AT359" s="189" t="s">
        <v>275</v>
      </c>
      <c r="AU359" s="188">
        <v>2</v>
      </c>
      <c r="AV359" s="201">
        <v>5.4032085571164665E-2</v>
      </c>
      <c r="AW359" s="201">
        <v>0.32456068795810838</v>
      </c>
      <c r="AX359" s="201">
        <v>0.1916213319152679</v>
      </c>
      <c r="AY359" s="202">
        <v>5.1991666666666667</v>
      </c>
      <c r="AZ359" s="202">
        <v>0.10645629550848217</v>
      </c>
      <c r="BA359" s="202">
        <v>1.6526072540840564</v>
      </c>
      <c r="BB359" s="202">
        <v>2.5743379300534666</v>
      </c>
    </row>
    <row r="360" spans="42:54" ht="16.5">
      <c r="AP360" s="187" cm="1">
        <f t="array" ref="AP360">SUM(($W$4:$W$900=W360)*($AO$4:$AO$900&lt;AO360))+1</f>
        <v>1</v>
      </c>
      <c r="AQ360" s="200" t="str">
        <f t="shared" si="8"/>
        <v>1</v>
      </c>
      <c r="AS360" s="188" t="s">
        <v>151</v>
      </c>
      <c r="AT360" s="189" t="s">
        <v>99</v>
      </c>
      <c r="AU360" s="188">
        <v>2</v>
      </c>
      <c r="AV360" s="201">
        <v>6.7095304050710902E-2</v>
      </c>
      <c r="AW360" s="201">
        <v>0.37476499404493119</v>
      </c>
      <c r="AX360" s="201">
        <v>0.17829311952754145</v>
      </c>
      <c r="AY360" s="202">
        <v>10.635</v>
      </c>
      <c r="AZ360" s="202">
        <v>0.5307330069657048</v>
      </c>
      <c r="BA360" s="202">
        <v>13.616618709963863</v>
      </c>
      <c r="BB360" s="202">
        <v>2.4124526213739075</v>
      </c>
    </row>
    <row r="361" spans="42:54" ht="16.5">
      <c r="AP361" s="187" cm="1">
        <f t="array" ref="AP361">SUM(($W$4:$W$900=W361)*($AO$4:$AO$900&lt;AO361))+1</f>
        <v>1</v>
      </c>
      <c r="AQ361" s="200" t="str">
        <f t="shared" si="8"/>
        <v>1</v>
      </c>
      <c r="AS361" s="188" t="s">
        <v>151</v>
      </c>
      <c r="AT361" s="189" t="s">
        <v>100</v>
      </c>
      <c r="AU361" s="188">
        <v>2</v>
      </c>
      <c r="AV361" s="201">
        <v>3.7732374898791075E-2</v>
      </c>
      <c r="AW361" s="201">
        <v>0.35226826852155818</v>
      </c>
      <c r="AX361" s="201">
        <v>0.17094252964790929</v>
      </c>
      <c r="AY361" s="202">
        <v>8.8349782608695655</v>
      </c>
      <c r="AZ361" s="202">
        <v>0.15325583187720437</v>
      </c>
      <c r="BA361" s="202">
        <v>12.537735051664436</v>
      </c>
      <c r="BB361" s="202">
        <v>2.1287315850045694</v>
      </c>
    </row>
    <row r="362" spans="42:54" ht="16.5">
      <c r="AP362" s="187" cm="1">
        <f t="array" ref="AP362">SUM(($W$4:$W$900=W362)*($AO$4:$AO$900&lt;AO362))+1</f>
        <v>1</v>
      </c>
      <c r="AQ362" s="200" t="str">
        <f t="shared" si="8"/>
        <v>1</v>
      </c>
      <c r="AS362" s="188" t="s">
        <v>144</v>
      </c>
      <c r="AT362" s="189" t="s">
        <v>276</v>
      </c>
      <c r="AU362" s="188">
        <v>2</v>
      </c>
      <c r="AV362" s="201">
        <v>3.2536042933780693E-2</v>
      </c>
      <c r="AW362" s="201">
        <v>0.34085321523668716</v>
      </c>
      <c r="AX362" s="201">
        <v>0.14794132980281052</v>
      </c>
      <c r="AY362" s="202">
        <v>9.9478571428571421</v>
      </c>
      <c r="AZ362" s="202">
        <v>0.11973053514178437</v>
      </c>
      <c r="BA362" s="202">
        <v>10.856708810332657</v>
      </c>
      <c r="BB362" s="202">
        <v>2.4081164826713342</v>
      </c>
    </row>
    <row r="363" spans="42:54" ht="16.5">
      <c r="AP363" s="187" cm="1">
        <f t="array" ref="AP363">SUM(($W$4:$W$900=W363)*($AO$4:$AO$900&lt;AO363))+1</f>
        <v>1</v>
      </c>
      <c r="AQ363" s="200" t="str">
        <f t="shared" si="8"/>
        <v>1</v>
      </c>
      <c r="AS363" s="188" t="s">
        <v>144</v>
      </c>
      <c r="AT363" s="189" t="s">
        <v>277</v>
      </c>
      <c r="AU363" s="188">
        <v>2</v>
      </c>
      <c r="AV363" s="201">
        <v>6.4636694156460214E-2</v>
      </c>
      <c r="AW363" s="201">
        <v>0.34186068017833804</v>
      </c>
      <c r="AX363" s="201">
        <v>0.15105725641521098</v>
      </c>
      <c r="AY363" s="202">
        <v>9.2195555555555568</v>
      </c>
      <c r="AZ363" s="202">
        <v>0.89334936589640901</v>
      </c>
      <c r="BA363" s="202">
        <v>5.6759267792812249</v>
      </c>
      <c r="BB363" s="202">
        <v>2.3339843364699844</v>
      </c>
    </row>
    <row r="364" spans="42:54" ht="16.5">
      <c r="AP364" s="187" cm="1">
        <f t="array" ref="AP364">SUM(($W$4:$W$900=W364)*($AO$4:$AO$900&lt;AO364))+1</f>
        <v>1</v>
      </c>
      <c r="AQ364" s="200" t="str">
        <f t="shared" si="8"/>
        <v>1</v>
      </c>
      <c r="AS364" s="188" t="s">
        <v>144</v>
      </c>
      <c r="AT364" s="189" t="s">
        <v>278</v>
      </c>
      <c r="AU364" s="188">
        <v>2</v>
      </c>
      <c r="AV364" s="201">
        <v>5.5053481647851898E-2</v>
      </c>
      <c r="AW364" s="201">
        <v>0.32869867971639855</v>
      </c>
      <c r="AX364" s="201">
        <v>0.16628660247426683</v>
      </c>
      <c r="AY364" s="202">
        <v>8.5447000000000006</v>
      </c>
      <c r="AZ364" s="202">
        <v>0.82621628836629102</v>
      </c>
      <c r="BA364" s="202">
        <v>9.4098421647723995</v>
      </c>
      <c r="BB364" s="202">
        <v>2.9581533574159478</v>
      </c>
    </row>
    <row r="365" spans="42:54" ht="16.5">
      <c r="AP365" s="187" cm="1">
        <f t="array" ref="AP365">SUM(($W$4:$W$900=W365)*($AO$4:$AO$900&lt;AO365))+1</f>
        <v>1</v>
      </c>
      <c r="AQ365" s="200" t="str">
        <f t="shared" si="8"/>
        <v>1</v>
      </c>
      <c r="AS365" s="188" t="s">
        <v>144</v>
      </c>
      <c r="AT365" s="189" t="s">
        <v>279</v>
      </c>
      <c r="AU365" s="188">
        <v>2</v>
      </c>
      <c r="AV365" s="201">
        <v>4.6414910277854091E-2</v>
      </c>
      <c r="AW365" s="201">
        <v>0.36521569200135345</v>
      </c>
      <c r="AX365" s="201">
        <v>0.15675967788815776</v>
      </c>
      <c r="AY365" s="202">
        <v>9.2276250000000015</v>
      </c>
      <c r="AZ365" s="202">
        <v>8.6269944263145756E-2</v>
      </c>
      <c r="BA365" s="202">
        <v>9.3315323044635985</v>
      </c>
      <c r="BB365" s="202">
        <v>2.7151271157905827</v>
      </c>
    </row>
    <row r="366" spans="42:54" ht="16.5">
      <c r="AP366" s="187" cm="1">
        <f t="array" ref="AP366">SUM(($W$4:$W$900=W366)*($AO$4:$AO$900&lt;AO366))+1</f>
        <v>1</v>
      </c>
      <c r="AQ366" s="200" t="str">
        <f t="shared" si="8"/>
        <v>1</v>
      </c>
      <c r="AS366" s="188" t="s">
        <v>144</v>
      </c>
      <c r="AT366" s="189" t="s">
        <v>100</v>
      </c>
      <c r="AU366" s="188">
        <v>2</v>
      </c>
      <c r="AV366" s="201">
        <v>4.5320507361612951E-2</v>
      </c>
      <c r="AW366" s="201">
        <v>0.34263398007169621</v>
      </c>
      <c r="AX366" s="201">
        <v>0.15336670532914615</v>
      </c>
      <c r="AY366" s="202">
        <v>9.3989375000000006</v>
      </c>
      <c r="AZ366" s="202">
        <v>0.39028336211388148</v>
      </c>
      <c r="BA366" s="202">
        <v>9.4129398920957144</v>
      </c>
      <c r="BB366" s="202">
        <v>2.5272410199733599</v>
      </c>
    </row>
    <row r="367" spans="42:54" ht="16.5">
      <c r="AP367" s="187" cm="1">
        <f t="array" ref="AP367">SUM(($W$4:$W$900=W367)*($AO$4:$AO$900&lt;AO367))+1</f>
        <v>1</v>
      </c>
      <c r="AQ367" s="200" t="str">
        <f t="shared" si="8"/>
        <v>1</v>
      </c>
      <c r="AS367" s="188" t="s">
        <v>153</v>
      </c>
      <c r="AT367" s="189" t="s">
        <v>280</v>
      </c>
      <c r="AU367" s="188">
        <v>2</v>
      </c>
      <c r="AV367" s="201">
        <v>4.079024118640056E-2</v>
      </c>
      <c r="AW367" s="201">
        <v>0.41883333994252309</v>
      </c>
      <c r="AX367" s="201">
        <v>0.17456700107602546</v>
      </c>
      <c r="AY367" s="202">
        <v>14.583583333333332</v>
      </c>
      <c r="AZ367" s="202">
        <v>0.64943975598383563</v>
      </c>
      <c r="BA367" s="202">
        <v>23.353773447431077</v>
      </c>
      <c r="BB367" s="202">
        <v>2.1135242298755212</v>
      </c>
    </row>
    <row r="368" spans="42:54" ht="16.5">
      <c r="AP368" s="187" cm="1">
        <f t="array" ref="AP368">SUM(($W$4:$W$900=W368)*($AO$4:$AO$900&lt;AO368))+1</f>
        <v>1</v>
      </c>
      <c r="AQ368" s="200" t="str">
        <f t="shared" si="8"/>
        <v>1</v>
      </c>
      <c r="AS368" s="188" t="s">
        <v>153</v>
      </c>
      <c r="AT368" s="189" t="s">
        <v>281</v>
      </c>
      <c r="AU368" s="188">
        <v>2</v>
      </c>
      <c r="AV368" s="201">
        <v>4.7393690625551307E-2</v>
      </c>
      <c r="AW368" s="201">
        <v>0.2869130412583254</v>
      </c>
      <c r="AX368" s="201">
        <v>0.11724380146890659</v>
      </c>
      <c r="AY368" s="202">
        <v>18.674799999999998</v>
      </c>
      <c r="AZ368" s="202">
        <v>0.12253396998056763</v>
      </c>
      <c r="BA368" s="202">
        <v>4.9084280667215845</v>
      </c>
      <c r="BB368" s="202">
        <v>2.9698925208272677</v>
      </c>
    </row>
    <row r="369" spans="42:54" ht="16.5">
      <c r="AP369" s="187" cm="1">
        <f t="array" ref="AP369">SUM(($W$4:$W$900=W369)*($AO$4:$AO$900&lt;AO369))+1</f>
        <v>1</v>
      </c>
      <c r="AQ369" s="200" t="str">
        <f t="shared" si="8"/>
        <v>1</v>
      </c>
      <c r="AS369" s="188" t="s">
        <v>153</v>
      </c>
      <c r="AT369" s="189" t="s">
        <v>282</v>
      </c>
      <c r="AU369" s="188">
        <v>2</v>
      </c>
      <c r="AV369" s="201">
        <v>5.0738973043632833E-2</v>
      </c>
      <c r="AW369" s="201">
        <v>0.44738130798514281</v>
      </c>
      <c r="AX369" s="201">
        <v>0.17567778718278715</v>
      </c>
      <c r="AY369" s="202">
        <v>16.087800000000001</v>
      </c>
      <c r="AZ369" s="202">
        <v>0.65485889016490839</v>
      </c>
      <c r="BA369" s="202">
        <v>29.424748902772947</v>
      </c>
      <c r="BB369" s="202">
        <v>1.8898149364136783</v>
      </c>
    </row>
    <row r="370" spans="42:54" ht="16.5">
      <c r="AP370" s="187" cm="1">
        <f t="array" ref="AP370">SUM(($W$4:$W$900=W370)*($AO$4:$AO$900&lt;AO370))+1</f>
        <v>1</v>
      </c>
      <c r="AQ370" s="200" t="str">
        <f t="shared" si="8"/>
        <v>1</v>
      </c>
      <c r="AS370" s="188" t="s">
        <v>153</v>
      </c>
      <c r="AT370" s="189" t="s">
        <v>283</v>
      </c>
      <c r="AU370" s="188">
        <v>2</v>
      </c>
      <c r="AV370" s="201">
        <v>5.2709418953082232E-2</v>
      </c>
      <c r="AW370" s="201">
        <v>0.4402826898804606</v>
      </c>
      <c r="AX370" s="201">
        <v>0.23409455873959598</v>
      </c>
      <c r="AY370" s="202">
        <v>11.510333333333334</v>
      </c>
      <c r="AZ370" s="202">
        <v>0.37303751854577649</v>
      </c>
      <c r="BA370" s="202">
        <v>15.92708013965011</v>
      </c>
      <c r="BB370" s="202">
        <v>2.296781776042407</v>
      </c>
    </row>
    <row r="371" spans="42:54" ht="16.5">
      <c r="AP371" s="187" cm="1">
        <f t="array" ref="AP371">SUM(($W$4:$W$900=W371)*($AO$4:$AO$900&lt;AO371))+1</f>
        <v>1</v>
      </c>
      <c r="AQ371" s="200" t="str">
        <f t="shared" si="8"/>
        <v>1</v>
      </c>
      <c r="AS371" s="188" t="s">
        <v>153</v>
      </c>
      <c r="AT371" s="189" t="s">
        <v>284</v>
      </c>
      <c r="AU371" s="188">
        <v>2</v>
      </c>
      <c r="AV371" s="201">
        <v>5.2011806786127074E-2</v>
      </c>
      <c r="AW371" s="201">
        <v>0.41265191980961452</v>
      </c>
      <c r="AX371" s="201">
        <v>0.19184345371302247</v>
      </c>
      <c r="AY371" s="202">
        <v>13.116249999999999</v>
      </c>
      <c r="AZ371" s="202">
        <v>0.6466633271225477</v>
      </c>
      <c r="BA371" s="202">
        <v>28.083362595201098</v>
      </c>
      <c r="BB371" s="202">
        <v>2.2187417007887724</v>
      </c>
    </row>
    <row r="372" spans="42:54" ht="16.5">
      <c r="AP372" s="187" cm="1">
        <f t="array" ref="AP372">SUM(($W$4:$W$900=W372)*($AO$4:$AO$900&lt;AO372))+1</f>
        <v>1</v>
      </c>
      <c r="AQ372" s="200" t="str">
        <f t="shared" si="8"/>
        <v>1</v>
      </c>
      <c r="AS372" s="188" t="s">
        <v>153</v>
      </c>
      <c r="AT372" s="189" t="s">
        <v>285</v>
      </c>
      <c r="AU372" s="188">
        <v>2</v>
      </c>
      <c r="AV372" s="201">
        <v>7.8824917524692076E-2</v>
      </c>
      <c r="AW372" s="201">
        <v>0.46203154983201827</v>
      </c>
      <c r="AX372" s="201">
        <v>0.17511963678015738</v>
      </c>
      <c r="AY372" s="202">
        <v>18.412750000000003</v>
      </c>
      <c r="AZ372" s="202">
        <v>0.56238738679796174</v>
      </c>
      <c r="BA372" s="202">
        <v>18.52537461264177</v>
      </c>
      <c r="BB372" s="202">
        <v>1.8202891355832869</v>
      </c>
    </row>
    <row r="373" spans="42:54" ht="16.5">
      <c r="AP373" s="187" cm="1">
        <f t="array" ref="AP373">SUM(($W$4:$W$900=W373)*($AO$4:$AO$900&lt;AO373))+1</f>
        <v>1</v>
      </c>
      <c r="AQ373" s="200" t="str">
        <f t="shared" si="8"/>
        <v>1</v>
      </c>
      <c r="AS373" s="188" t="s">
        <v>153</v>
      </c>
      <c r="AT373" s="189" t="s">
        <v>100</v>
      </c>
      <c r="AU373" s="188">
        <v>2</v>
      </c>
      <c r="AV373" s="201">
        <v>5.1001737623765031E-2</v>
      </c>
      <c r="AW373" s="201">
        <v>0.4083207679482328</v>
      </c>
      <c r="AX373" s="201">
        <v>0.16404007757836184</v>
      </c>
      <c r="AY373" s="202">
        <v>15.308067796610166</v>
      </c>
      <c r="AZ373" s="202">
        <v>0.46191975791305229</v>
      </c>
      <c r="BA373" s="202">
        <v>18.837321981771186</v>
      </c>
      <c r="BB373" s="202">
        <v>2.2699652201514842</v>
      </c>
    </row>
    <row r="374" spans="42:54" ht="16.5">
      <c r="AP374" s="187" cm="1">
        <f t="array" ref="AP374">SUM(($W$4:$W$900=W374)*($AO$4:$AO$900&lt;AO374))+1</f>
        <v>1</v>
      </c>
      <c r="AQ374" s="200" t="str">
        <f t="shared" si="8"/>
        <v>1</v>
      </c>
      <c r="AS374" s="188" t="s">
        <v>156</v>
      </c>
      <c r="AT374" s="189" t="s">
        <v>286</v>
      </c>
      <c r="AU374" s="188">
        <v>2</v>
      </c>
      <c r="AV374" s="201">
        <v>2.7851076999607455E-2</v>
      </c>
      <c r="AW374" s="201">
        <v>0.28361019006425059</v>
      </c>
      <c r="AX374" s="201">
        <v>0.15708846215461755</v>
      </c>
      <c r="AY374" s="202">
        <v>13.615666666666668</v>
      </c>
      <c r="AZ374" s="202">
        <v>3.8358389745195716</v>
      </c>
      <c r="BA374" s="202">
        <v>8.2714801283095376</v>
      </c>
      <c r="BB374" s="202">
        <v>2.6425809364858397</v>
      </c>
    </row>
    <row r="375" spans="42:54" ht="16.5">
      <c r="AP375" s="187" cm="1">
        <f t="array" ref="AP375">SUM(($W$4:$W$900=W375)*($AO$4:$AO$900&lt;AO375))+1</f>
        <v>1</v>
      </c>
      <c r="AQ375" s="200" t="str">
        <f t="shared" si="8"/>
        <v>1</v>
      </c>
      <c r="AS375" s="188" t="s">
        <v>156</v>
      </c>
      <c r="AT375" s="189" t="s">
        <v>287</v>
      </c>
      <c r="AU375" s="188">
        <v>2</v>
      </c>
      <c r="AV375" s="201">
        <v>3.0450082863059887E-2</v>
      </c>
      <c r="AW375" s="201">
        <v>0.25545578029967508</v>
      </c>
      <c r="AX375" s="201">
        <v>0.11792385529297617</v>
      </c>
      <c r="AY375" s="202">
        <v>10.562285714285716</v>
      </c>
      <c r="AZ375" s="202">
        <v>0.19719708242972603</v>
      </c>
      <c r="BA375" s="202">
        <v>5.4008800928988494</v>
      </c>
      <c r="BB375" s="202">
        <v>2.6641283412094849</v>
      </c>
    </row>
    <row r="376" spans="42:54" ht="16.5">
      <c r="AP376" s="187" cm="1">
        <f t="array" ref="AP376">SUM(($W$4:$W$900=W376)*($AO$4:$AO$900&lt;AO376))+1</f>
        <v>1</v>
      </c>
      <c r="AQ376" s="200" t="str">
        <f t="shared" si="8"/>
        <v>1</v>
      </c>
      <c r="AS376" s="188" t="s">
        <v>156</v>
      </c>
      <c r="AT376" s="189" t="s">
        <v>288</v>
      </c>
      <c r="AU376" s="188">
        <v>2</v>
      </c>
      <c r="AV376" s="201">
        <v>2.9605916126869265E-2</v>
      </c>
      <c r="AW376" s="201">
        <v>0.20995711869601566</v>
      </c>
      <c r="AX376" s="201">
        <v>0.11691187508364896</v>
      </c>
      <c r="AY376" s="202">
        <v>16.183</v>
      </c>
      <c r="AZ376" s="202">
        <v>0.18445493052640671</v>
      </c>
      <c r="BA376" s="202">
        <v>8.9786150006236216</v>
      </c>
      <c r="BB376" s="202">
        <v>2.8195461360716823</v>
      </c>
    </row>
    <row r="377" spans="42:54" ht="16.5">
      <c r="AP377" s="187" cm="1">
        <f t="array" ref="AP377">SUM(($W$4:$W$900=W377)*($AO$4:$AO$900&lt;AO377))+1</f>
        <v>1</v>
      </c>
      <c r="AQ377" s="200" t="str">
        <f t="shared" si="8"/>
        <v>1</v>
      </c>
      <c r="AS377" s="188" t="s">
        <v>156</v>
      </c>
      <c r="AT377" s="189" t="s">
        <v>289</v>
      </c>
      <c r="AU377" s="188">
        <v>2</v>
      </c>
      <c r="AV377" s="201">
        <v>4.9277002677251394E-2</v>
      </c>
      <c r="AW377" s="201">
        <v>0.10039024825956755</v>
      </c>
      <c r="AX377" s="201">
        <v>0.12002416775076619</v>
      </c>
      <c r="AY377" s="202">
        <v>10.387</v>
      </c>
      <c r="AZ377" s="202">
        <v>0</v>
      </c>
      <c r="BA377" s="202">
        <v>1.1327837677431802</v>
      </c>
      <c r="BB377" s="202">
        <v>2.1715243522740368</v>
      </c>
    </row>
    <row r="378" spans="42:54" ht="16.5">
      <c r="AP378" s="187" cm="1">
        <f t="array" ref="AP378">SUM(($W$4:$W$900=W378)*($AO$4:$AO$900&lt;AO378))+1</f>
        <v>1</v>
      </c>
      <c r="AQ378" s="200" t="str">
        <f t="shared" si="8"/>
        <v>1</v>
      </c>
      <c r="AS378" s="188" t="s">
        <v>156</v>
      </c>
      <c r="AT378" s="189" t="s">
        <v>290</v>
      </c>
      <c r="AU378" s="188">
        <v>2</v>
      </c>
      <c r="AV378" s="201">
        <v>2.8684033909020377E-2</v>
      </c>
      <c r="AW378" s="201">
        <v>0.3071555332771061</v>
      </c>
      <c r="AX378" s="201">
        <v>0.17374972514835374</v>
      </c>
      <c r="AY378" s="202">
        <v>5.97</v>
      </c>
      <c r="AZ378" s="202">
        <v>1.1974047072247809</v>
      </c>
      <c r="BA378" s="202">
        <v>7.4365134448696919</v>
      </c>
      <c r="BB378" s="202">
        <v>3.0045779732399591</v>
      </c>
    </row>
    <row r="379" spans="42:54" ht="16.5">
      <c r="AP379" s="187" cm="1">
        <f t="array" ref="AP379">SUM(($W$4:$W$900=W379)*($AO$4:$AO$900&lt;AO379))+1</f>
        <v>1</v>
      </c>
      <c r="AQ379" s="200" t="str">
        <f t="shared" si="8"/>
        <v>1</v>
      </c>
      <c r="AS379" s="188" t="s">
        <v>156</v>
      </c>
      <c r="AT379" s="189" t="s">
        <v>336</v>
      </c>
      <c r="AU379" s="188">
        <v>2</v>
      </c>
      <c r="AV379" s="201">
        <v>4.2272580669769244E-2</v>
      </c>
      <c r="AW379" s="201">
        <v>0.23448994815338811</v>
      </c>
      <c r="AX379" s="201">
        <v>0.1708765517429276</v>
      </c>
      <c r="AY379" s="202">
        <v>7.04</v>
      </c>
      <c r="AZ379" s="202">
        <v>2.6451478597976408E-2</v>
      </c>
      <c r="BA379" s="202">
        <v>1.5606372372806081</v>
      </c>
      <c r="BB379" s="202">
        <v>2.2413351111416766</v>
      </c>
    </row>
    <row r="380" spans="42:54" ht="16.5">
      <c r="AP380" s="187" cm="1">
        <f t="array" ref="AP380">SUM(($W$4:$W$900=W380)*($AO$4:$AO$900&lt;AO380))+1</f>
        <v>1</v>
      </c>
      <c r="AQ380" s="200" t="str">
        <f t="shared" si="8"/>
        <v>1</v>
      </c>
      <c r="AS380" s="188" t="s">
        <v>156</v>
      </c>
      <c r="AT380" s="189" t="s">
        <v>100</v>
      </c>
      <c r="AU380" s="188">
        <v>2</v>
      </c>
      <c r="AV380" s="201">
        <v>2.9820131906770967E-2</v>
      </c>
      <c r="AW380" s="201">
        <v>0.26621629562571641</v>
      </c>
      <c r="AX380" s="201">
        <v>0.14504595558733729</v>
      </c>
      <c r="AY380" s="202">
        <v>11.926689655172414</v>
      </c>
      <c r="AZ380" s="202">
        <v>2.2798089606272787</v>
      </c>
      <c r="BA380" s="202">
        <v>7.2422766410783925</v>
      </c>
      <c r="BB380" s="202">
        <v>2.6563724501802697</v>
      </c>
    </row>
    <row r="381" spans="42:54" ht="16.5">
      <c r="AP381" s="187" cm="1">
        <f t="array" ref="AP381">SUM(($W$4:$W$900=W381)*($AO$4:$AO$900&lt;AO381))+1</f>
        <v>1</v>
      </c>
      <c r="AQ381" s="200" t="str">
        <f t="shared" si="8"/>
        <v>1</v>
      </c>
      <c r="AS381" s="188" t="s">
        <v>167</v>
      </c>
      <c r="AT381" s="189" t="s">
        <v>291</v>
      </c>
      <c r="AU381" s="188">
        <v>2</v>
      </c>
      <c r="AV381" s="201">
        <v>1.0998592065204288E-2</v>
      </c>
      <c r="AW381" s="201">
        <v>0.34093178342953923</v>
      </c>
      <c r="AX381" s="201">
        <v>0.16400485207922924</v>
      </c>
      <c r="AY381" s="202">
        <v>7.6568500000000013</v>
      </c>
      <c r="AZ381" s="202">
        <v>0.20233479117065986</v>
      </c>
      <c r="BA381" s="202">
        <v>1.4788627152417331</v>
      </c>
      <c r="BB381" s="202">
        <v>2.385603536115358</v>
      </c>
    </row>
    <row r="382" spans="42:54" ht="16.5">
      <c r="AP382" s="187" cm="1">
        <f t="array" ref="AP382">SUM(($W$4:$W$900=W382)*($AO$4:$AO$900&lt;AO382))+1</f>
        <v>1</v>
      </c>
      <c r="AQ382" s="200" t="str">
        <f t="shared" si="8"/>
        <v>1</v>
      </c>
      <c r="AS382" s="188" t="s">
        <v>167</v>
      </c>
      <c r="AT382" s="189" t="s">
        <v>196</v>
      </c>
      <c r="AU382" s="188">
        <v>2</v>
      </c>
      <c r="AV382" s="201">
        <v>1.1087069400400851E-2</v>
      </c>
      <c r="AW382" s="201">
        <v>0.22515099983967532</v>
      </c>
      <c r="AX382" s="201">
        <v>0.10927162494547069</v>
      </c>
      <c r="AY382" s="202">
        <v>13.304000000000002</v>
      </c>
      <c r="AZ382" s="202">
        <v>2.8404373523647176E-3</v>
      </c>
      <c r="BA382" s="202">
        <v>1.2526328723928404</v>
      </c>
      <c r="BB382" s="202">
        <v>2.876662886498623</v>
      </c>
    </row>
    <row r="383" spans="42:54" ht="16.5">
      <c r="AP383" s="187" cm="1">
        <f t="array" ref="AP383">SUM(($W$4:$W$900=W383)*($AO$4:$AO$900&lt;AO383))+1</f>
        <v>1</v>
      </c>
      <c r="AQ383" s="200" t="str">
        <f t="shared" si="8"/>
        <v>1</v>
      </c>
      <c r="AS383" s="188" t="s">
        <v>167</v>
      </c>
      <c r="AT383" s="189" t="s">
        <v>292</v>
      </c>
      <c r="AU383" s="188">
        <v>2</v>
      </c>
      <c r="AV383" s="201">
        <v>9.518401425678686E-3</v>
      </c>
      <c r="AW383" s="201">
        <v>0.3249748215430972</v>
      </c>
      <c r="AX383" s="201">
        <v>0.131771550478607</v>
      </c>
      <c r="AY383" s="202">
        <v>6.7794736842105268</v>
      </c>
      <c r="AZ383" s="202">
        <v>2.7130477674406597E-2</v>
      </c>
      <c r="BA383" s="202">
        <v>0.80447764234544772</v>
      </c>
      <c r="BB383" s="202">
        <v>2.7471367083708307</v>
      </c>
    </row>
    <row r="384" spans="42:54" ht="16.5">
      <c r="AP384" s="187" cm="1">
        <f t="array" ref="AP384">SUM(($W$4:$W$900=W384)*($AO$4:$AO$900&lt;AO384))+1</f>
        <v>1</v>
      </c>
      <c r="AQ384" s="200" t="str">
        <f t="shared" si="8"/>
        <v>1</v>
      </c>
      <c r="AS384" s="188" t="s">
        <v>167</v>
      </c>
      <c r="AT384" s="189" t="s">
        <v>99</v>
      </c>
      <c r="AU384" s="188">
        <v>2</v>
      </c>
      <c r="AV384" s="201">
        <v>0.16374158730053334</v>
      </c>
      <c r="AW384" s="201">
        <v>0.27264668356015476</v>
      </c>
      <c r="AX384" s="201">
        <v>9.2835759185954811E-2</v>
      </c>
      <c r="AY384" s="202">
        <v>7.4850000000000003</v>
      </c>
      <c r="AZ384" s="202">
        <v>0</v>
      </c>
      <c r="BA384" s="202">
        <v>1.1484836187953174</v>
      </c>
      <c r="BB384" s="202">
        <v>2.76544229354253</v>
      </c>
    </row>
    <row r="385" spans="42:54" ht="16.5">
      <c r="AP385" s="187" cm="1">
        <f t="array" ref="AP385">SUM(($W$4:$W$900=W385)*($AO$4:$AO$900&lt;AO385))+1</f>
        <v>1</v>
      </c>
      <c r="AQ385" s="200" t="str">
        <f t="shared" si="8"/>
        <v>1</v>
      </c>
      <c r="AS385" s="188" t="s">
        <v>167</v>
      </c>
      <c r="AT385" s="189" t="s">
        <v>100</v>
      </c>
      <c r="AU385" s="188">
        <v>2</v>
      </c>
      <c r="AV385" s="201">
        <v>1.1345997777477839E-2</v>
      </c>
      <c r="AW385" s="201">
        <v>0.32296221338782916</v>
      </c>
      <c r="AX385" s="201">
        <v>0.14135459723446997</v>
      </c>
      <c r="AY385" s="202">
        <v>7.787454545454545</v>
      </c>
      <c r="AZ385" s="202">
        <v>9.6651080260511585E-2</v>
      </c>
      <c r="BA385" s="202">
        <v>1.1655546114584465</v>
      </c>
      <c r="BB385" s="202">
        <v>2.6010303205108616</v>
      </c>
    </row>
    <row r="386" spans="42:54" ht="16.5">
      <c r="AP386" s="187" cm="1">
        <f t="array" ref="AP386">SUM(($W$4:$W$900=W386)*($AO$4:$AO$900&lt;AO386))+1</f>
        <v>1</v>
      </c>
      <c r="AQ386" s="200" t="str">
        <f t="shared" si="8"/>
        <v>1</v>
      </c>
      <c r="AS386" s="188" t="s">
        <v>169</v>
      </c>
      <c r="AT386" s="189" t="s">
        <v>293</v>
      </c>
      <c r="AU386" s="188">
        <v>2</v>
      </c>
      <c r="AV386" s="201">
        <v>1.0173796657456432E-2</v>
      </c>
      <c r="AW386" s="201">
        <v>0.32902874068386206</v>
      </c>
      <c r="AX386" s="201">
        <v>0.13988090813405554</v>
      </c>
      <c r="AY386" s="202">
        <v>7.1527857142857147</v>
      </c>
      <c r="AZ386" s="202">
        <v>0.34160322669747573</v>
      </c>
      <c r="BA386" s="202">
        <v>5.0663126438372101</v>
      </c>
      <c r="BB386" s="202">
        <v>3.1310122357606027</v>
      </c>
    </row>
    <row r="387" spans="42:54" ht="16.5">
      <c r="AP387" s="187" cm="1">
        <f t="array" ref="AP387">SUM(($W$4:$W$900=W387)*($AO$4:$AO$900&lt;AO387))+1</f>
        <v>1</v>
      </c>
      <c r="AQ387" s="200" t="str">
        <f t="shared" si="8"/>
        <v>1</v>
      </c>
      <c r="AS387" s="188" t="s">
        <v>169</v>
      </c>
      <c r="AT387" s="189" t="s">
        <v>294</v>
      </c>
      <c r="AU387" s="188">
        <v>2</v>
      </c>
      <c r="AV387" s="201">
        <v>1.2276344325015918E-2</v>
      </c>
      <c r="AW387" s="201">
        <v>0.31375960792513968</v>
      </c>
      <c r="AX387" s="201">
        <v>0.14795716562838812</v>
      </c>
      <c r="AY387" s="202">
        <v>5.2437777777777779</v>
      </c>
      <c r="AZ387" s="202">
        <v>8.6698943418941951E-2</v>
      </c>
      <c r="BA387" s="202">
        <v>9.1142264269162734</v>
      </c>
      <c r="BB387" s="202">
        <v>2.8587715687806878</v>
      </c>
    </row>
    <row r="388" spans="42:54" ht="16.5">
      <c r="AP388" s="187" cm="1">
        <f t="array" ref="AP388">SUM(($W$4:$W$900=W388)*($AO$4:$AO$900&lt;AO388))+1</f>
        <v>1</v>
      </c>
      <c r="AQ388" s="200" t="str">
        <f t="shared" si="8"/>
        <v>1</v>
      </c>
      <c r="AS388" s="188" t="s">
        <v>169</v>
      </c>
      <c r="AT388" s="189" t="s">
        <v>295</v>
      </c>
      <c r="AU388" s="188">
        <v>2</v>
      </c>
      <c r="AV388" s="201">
        <v>1.0815983550073299E-2</v>
      </c>
      <c r="AW388" s="201">
        <v>0.32205172566793761</v>
      </c>
      <c r="AX388" s="201">
        <v>9.015391595142383E-2</v>
      </c>
      <c r="AY388" s="202">
        <v>3.552888888888889</v>
      </c>
      <c r="AZ388" s="202">
        <v>7.357041970617864</v>
      </c>
      <c r="BA388" s="202">
        <v>11.080790672959283</v>
      </c>
      <c r="BB388" s="202">
        <v>3.0564208977437755</v>
      </c>
    </row>
    <row r="389" spans="42:54" ht="16.5">
      <c r="AP389" s="187" cm="1">
        <f t="array" ref="AP389">SUM(($W$4:$W$900=W389)*($AO$4:$AO$900&lt;AO389))+1</f>
        <v>1</v>
      </c>
      <c r="AQ389" s="200" t="str">
        <f t="shared" ref="AQ389:AQ440" si="9">W389&amp;AP389</f>
        <v>1</v>
      </c>
      <c r="AS389" s="188" t="s">
        <v>169</v>
      </c>
      <c r="AT389" s="189" t="s">
        <v>296</v>
      </c>
      <c r="AU389" s="188">
        <v>2</v>
      </c>
      <c r="AV389" s="201">
        <v>1.1074506935327614E-2</v>
      </c>
      <c r="AW389" s="201">
        <v>0.28339802669872494</v>
      </c>
      <c r="AX389" s="201">
        <v>7.2795783600317437E-2</v>
      </c>
      <c r="AY389" s="202">
        <v>3.0392000000000001</v>
      </c>
      <c r="AZ389" s="202">
        <v>3.8577521780772353E-2</v>
      </c>
      <c r="BA389" s="202">
        <v>2.8817408770236952</v>
      </c>
      <c r="BB389" s="202">
        <v>3.700985360581436</v>
      </c>
    </row>
    <row r="390" spans="42:54" ht="16.5">
      <c r="AP390" s="187" cm="1">
        <f t="array" ref="AP390">SUM(($W$4:$W$900=W390)*($AO$4:$AO$900&lt;AO390))+1</f>
        <v>1</v>
      </c>
      <c r="AQ390" s="200" t="str">
        <f t="shared" si="9"/>
        <v>1</v>
      </c>
      <c r="AS390" s="188" t="s">
        <v>169</v>
      </c>
      <c r="AT390" s="189" t="s">
        <v>297</v>
      </c>
      <c r="AU390" s="188">
        <v>2</v>
      </c>
      <c r="AV390" s="201">
        <v>1.3296834567077975E-2</v>
      </c>
      <c r="AW390" s="201">
        <v>0.28590306030397172</v>
      </c>
      <c r="AX390" s="201">
        <v>6.6133968924081063E-2</v>
      </c>
      <c r="AY390" s="202">
        <v>2.9256666666666664</v>
      </c>
      <c r="AZ390" s="202">
        <v>0.88814764037889105</v>
      </c>
      <c r="BA390" s="202">
        <v>2.4295609005406029</v>
      </c>
      <c r="BB390" s="202">
        <v>3.3528535353597504</v>
      </c>
    </row>
    <row r="391" spans="42:54" ht="16.5">
      <c r="AP391" s="187" cm="1">
        <f t="array" ref="AP391">SUM(($W$4:$W$900=W391)*($AO$4:$AO$900&lt;AO391))+1</f>
        <v>1</v>
      </c>
      <c r="AQ391" s="200" t="str">
        <f t="shared" si="9"/>
        <v>1</v>
      </c>
      <c r="AS391" s="188" t="s">
        <v>169</v>
      </c>
      <c r="AT391" s="189" t="s">
        <v>99</v>
      </c>
      <c r="AU391" s="188">
        <v>2</v>
      </c>
      <c r="AV391" s="201">
        <v>2.4664277344861322E-2</v>
      </c>
      <c r="AW391" s="201">
        <v>0.32373046296715879</v>
      </c>
      <c r="AX391" s="201">
        <v>0.14941420941057373</v>
      </c>
      <c r="AY391" s="202">
        <v>5.3174999999999999</v>
      </c>
      <c r="AZ391" s="202">
        <v>0.39185026413263346</v>
      </c>
      <c r="BA391" s="202">
        <v>6.8147872023066691</v>
      </c>
      <c r="BB391" s="202">
        <v>2.9020348792654125</v>
      </c>
    </row>
    <row r="392" spans="42:54" ht="16.5">
      <c r="AP392" s="187" cm="1">
        <f t="array" ref="AP392">SUM(($W$4:$W$900=W392)*($AO$4:$AO$900&lt;AO392))+1</f>
        <v>1</v>
      </c>
      <c r="AQ392" s="200" t="str">
        <f t="shared" si="9"/>
        <v>1</v>
      </c>
      <c r="AS392" s="188" t="s">
        <v>169</v>
      </c>
      <c r="AT392" s="189" t="s">
        <v>100</v>
      </c>
      <c r="AU392" s="188">
        <v>2</v>
      </c>
      <c r="AV392" s="201">
        <v>1.1583931209014584E-2</v>
      </c>
      <c r="AW392" s="201">
        <v>0.31493250041564097</v>
      </c>
      <c r="AX392" s="201">
        <v>0.11619923533032218</v>
      </c>
      <c r="AY392" s="202">
        <v>5.0932619047619063</v>
      </c>
      <c r="AZ392" s="202">
        <v>1.8034841199103466</v>
      </c>
      <c r="BA392" s="202">
        <v>6.7276950442462615</v>
      </c>
      <c r="BB392" s="202">
        <v>3.1300664524826156</v>
      </c>
    </row>
    <row r="393" spans="42:54" ht="16.5">
      <c r="AP393" s="187" cm="1">
        <f t="array" ref="AP393">SUM(($W$4:$W$900=W393)*($AO$4:$AO$900&lt;AO393))+1</f>
        <v>1</v>
      </c>
      <c r="AQ393" s="200" t="str">
        <f t="shared" si="9"/>
        <v>1</v>
      </c>
      <c r="AS393" s="188" t="s">
        <v>141</v>
      </c>
      <c r="AT393" s="189" t="s">
        <v>298</v>
      </c>
      <c r="AU393" s="188">
        <v>2</v>
      </c>
      <c r="AV393" s="201">
        <v>5.2050083691637085E-2</v>
      </c>
      <c r="AW393" s="201">
        <v>0.39103634966692807</v>
      </c>
      <c r="AX393" s="201">
        <v>0.17824986546847801</v>
      </c>
      <c r="AY393" s="202">
        <v>12.864307692307694</v>
      </c>
      <c r="AZ393" s="202">
        <v>0.52723825685570891</v>
      </c>
      <c r="BA393" s="202">
        <v>27.81542927007601</v>
      </c>
      <c r="BB393" s="202">
        <v>1.7848703982921839</v>
      </c>
    </row>
    <row r="394" spans="42:54" ht="16.5">
      <c r="AP394" s="187" cm="1">
        <f t="array" ref="AP394">SUM(($W$4:$W$900=W394)*($AO$4:$AO$900&lt;AO394))+1</f>
        <v>1</v>
      </c>
      <c r="AQ394" s="200" t="str">
        <f t="shared" si="9"/>
        <v>1</v>
      </c>
      <c r="AS394" s="188" t="s">
        <v>141</v>
      </c>
      <c r="AT394" s="189" t="s">
        <v>299</v>
      </c>
      <c r="AU394" s="188">
        <v>2</v>
      </c>
      <c r="AV394" s="201">
        <v>6.7284940975427754E-2</v>
      </c>
      <c r="AW394" s="201">
        <v>0.35702284696063624</v>
      </c>
      <c r="AX394" s="201">
        <v>0.14526100497373681</v>
      </c>
      <c r="AY394" s="202">
        <v>10.601166666666666</v>
      </c>
      <c r="AZ394" s="202">
        <v>0.13215080596888693</v>
      </c>
      <c r="BA394" s="202">
        <v>6.3054813133726046</v>
      </c>
      <c r="BB394" s="202">
        <v>2.1527926741623875</v>
      </c>
    </row>
    <row r="395" spans="42:54" ht="16.5">
      <c r="AP395" s="187" cm="1">
        <f t="array" ref="AP395">SUM(($W$4:$W$900=W395)*($AO$4:$AO$900&lt;AO395))+1</f>
        <v>1</v>
      </c>
      <c r="AQ395" s="200" t="str">
        <f t="shared" si="9"/>
        <v>1</v>
      </c>
      <c r="AS395" s="188" t="s">
        <v>141</v>
      </c>
      <c r="AT395" s="189" t="s">
        <v>300</v>
      </c>
      <c r="AU395" s="188">
        <v>2</v>
      </c>
      <c r="AV395" s="201">
        <v>5.1570589640575981E-2</v>
      </c>
      <c r="AW395" s="201">
        <v>0.35749403287517639</v>
      </c>
      <c r="AX395" s="201">
        <v>0.15871639716236072</v>
      </c>
      <c r="AY395" s="202">
        <v>12.030307692307691</v>
      </c>
      <c r="AZ395" s="202">
        <v>0.29225869324728487</v>
      </c>
      <c r="BA395" s="202">
        <v>21.06255264288955</v>
      </c>
      <c r="BB395" s="202">
        <v>1.802645059495354</v>
      </c>
    </row>
    <row r="396" spans="42:54" ht="16.5">
      <c r="AP396" s="187" cm="1">
        <f t="array" ref="AP396">SUM(($W$4:$W$900=W396)*($AO$4:$AO$900&lt;AO396))+1</f>
        <v>1</v>
      </c>
      <c r="AQ396" s="200" t="str">
        <f t="shared" si="9"/>
        <v>1</v>
      </c>
      <c r="AS396" s="188" t="s">
        <v>141</v>
      </c>
      <c r="AT396" s="189" t="s">
        <v>301</v>
      </c>
      <c r="AU396" s="188">
        <v>2</v>
      </c>
      <c r="AV396" s="201">
        <v>4.8116695598123899E-2</v>
      </c>
      <c r="AW396" s="201">
        <v>0.35980152891904227</v>
      </c>
      <c r="AX396" s="201">
        <v>0.15266413687251734</v>
      </c>
      <c r="AY396" s="202">
        <v>9.8035384615384622</v>
      </c>
      <c r="AZ396" s="202">
        <v>2.5758853240582226E-2</v>
      </c>
      <c r="BA396" s="202">
        <v>6.1872765483878513</v>
      </c>
      <c r="BB396" s="202">
        <v>2.1401304517873854</v>
      </c>
    </row>
    <row r="397" spans="42:54" ht="16.5">
      <c r="AP397" s="187" cm="1">
        <f t="array" ref="AP397">SUM(($W$4:$W$900=W397)*($AO$4:$AO$900&lt;AO397))+1</f>
        <v>1</v>
      </c>
      <c r="AQ397" s="200" t="str">
        <f t="shared" si="9"/>
        <v>1</v>
      </c>
      <c r="AS397" s="188" t="s">
        <v>141</v>
      </c>
      <c r="AT397" s="189" t="s">
        <v>302</v>
      </c>
      <c r="AU397" s="188">
        <v>2</v>
      </c>
      <c r="AV397" s="201">
        <v>6.5762780954912489E-2</v>
      </c>
      <c r="AW397" s="201">
        <v>0.36243808555074536</v>
      </c>
      <c r="AX397" s="201">
        <v>0.14744353811089031</v>
      </c>
      <c r="AY397" s="202">
        <v>10.579416666666667</v>
      </c>
      <c r="AZ397" s="202">
        <v>7.8856618641396564E-2</v>
      </c>
      <c r="BA397" s="202">
        <v>8.8997946573650584</v>
      </c>
      <c r="BB397" s="202">
        <v>1.9036051423996059</v>
      </c>
    </row>
    <row r="398" spans="42:54" ht="16.5">
      <c r="AP398" s="187" cm="1">
        <f t="array" ref="AP398">SUM(($W$4:$W$900=W398)*($AO$4:$AO$900&lt;AO398))+1</f>
        <v>1</v>
      </c>
      <c r="AQ398" s="200" t="str">
        <f t="shared" si="9"/>
        <v>1</v>
      </c>
      <c r="AS398" s="188" t="s">
        <v>141</v>
      </c>
      <c r="AT398" s="189" t="s">
        <v>337</v>
      </c>
      <c r="AU398" s="188">
        <v>2</v>
      </c>
      <c r="AV398" s="201">
        <v>8.1943575229824678E-2</v>
      </c>
      <c r="AW398" s="201">
        <v>0.39123807501316227</v>
      </c>
      <c r="AX398" s="201">
        <v>0.13779655266788404</v>
      </c>
      <c r="AY398" s="202">
        <v>12.574</v>
      </c>
      <c r="AZ398" s="202">
        <v>0.18602302081388328</v>
      </c>
      <c r="BA398" s="202">
        <v>18.937143518853318</v>
      </c>
      <c r="BB398" s="202">
        <v>1.6244355421507439</v>
      </c>
    </row>
    <row r="399" spans="42:54" ht="16.5">
      <c r="AP399" s="187" cm="1">
        <f t="array" ref="AP399">SUM(($W$4:$W$900=W399)*($AO$4:$AO$900&lt;AO399))+1</f>
        <v>1</v>
      </c>
      <c r="AQ399" s="200" t="str">
        <f t="shared" si="9"/>
        <v>1</v>
      </c>
      <c r="AS399" s="188" t="s">
        <v>141</v>
      </c>
      <c r="AT399" s="189" t="s">
        <v>99</v>
      </c>
      <c r="AU399" s="188">
        <v>2</v>
      </c>
      <c r="AV399" s="201">
        <v>0.11142900271487022</v>
      </c>
      <c r="AW399" s="201">
        <v>0.35605627632906028</v>
      </c>
      <c r="AX399" s="201">
        <v>0.17544423489467834</v>
      </c>
      <c r="AY399" s="202">
        <v>11.51825</v>
      </c>
      <c r="AZ399" s="202">
        <v>6.2104153945018878E-2</v>
      </c>
      <c r="BA399" s="202">
        <v>17.87047029767918</v>
      </c>
      <c r="BB399" s="202">
        <v>1.8220812451995911</v>
      </c>
    </row>
    <row r="400" spans="42:54" ht="16.5">
      <c r="AP400" s="187" cm="1">
        <f t="array" ref="AP400">SUM(($W$4:$W$900=W400)*($AO$4:$AO$900&lt;AO400))+1</f>
        <v>1</v>
      </c>
      <c r="AQ400" s="200" t="str">
        <f t="shared" si="9"/>
        <v>1</v>
      </c>
      <c r="AS400" s="188" t="s">
        <v>141</v>
      </c>
      <c r="AT400" s="189" t="s">
        <v>100</v>
      </c>
      <c r="AU400" s="188">
        <v>2</v>
      </c>
      <c r="AV400" s="201">
        <v>5.9952998561875366E-2</v>
      </c>
      <c r="AW400" s="201">
        <v>0.36731378968558298</v>
      </c>
      <c r="AX400" s="201">
        <v>0.15585810644829051</v>
      </c>
      <c r="AY400" s="202">
        <v>11.325479452054793</v>
      </c>
      <c r="AZ400" s="202">
        <v>0.20823627291520938</v>
      </c>
      <c r="BA400" s="202">
        <v>14.72917991075132</v>
      </c>
      <c r="BB400" s="202">
        <v>1.9093424327710502</v>
      </c>
    </row>
    <row r="401" spans="42:54" ht="16.5">
      <c r="AP401" s="187" cm="1">
        <f t="array" ref="AP401">SUM(($W$4:$W$900=W401)*($AO$4:$AO$900&lt;AO401))+1</f>
        <v>1</v>
      </c>
      <c r="AQ401" s="200" t="str">
        <f t="shared" si="9"/>
        <v>1</v>
      </c>
      <c r="AS401" s="188" t="s">
        <v>161</v>
      </c>
      <c r="AT401" s="189" t="s">
        <v>303</v>
      </c>
      <c r="AU401" s="188">
        <v>2</v>
      </c>
      <c r="AV401" s="201">
        <v>6.3169929454832061E-2</v>
      </c>
      <c r="AW401" s="201">
        <v>0.33868842447692693</v>
      </c>
      <c r="AX401" s="201">
        <v>0.22540078443504341</v>
      </c>
      <c r="AY401" s="202">
        <v>11.779285714285711</v>
      </c>
      <c r="AZ401" s="202">
        <v>0.32869277543243464</v>
      </c>
      <c r="BA401" s="202">
        <v>22.628836945581046</v>
      </c>
      <c r="BB401" s="202">
        <v>2.0702562519949033</v>
      </c>
    </row>
    <row r="402" spans="42:54" ht="16.5">
      <c r="AP402" s="187" cm="1">
        <f t="array" ref="AP402">SUM(($W$4:$W$900=W402)*($AO$4:$AO$900&lt;AO402))+1</f>
        <v>1</v>
      </c>
      <c r="AQ402" s="200" t="str">
        <f t="shared" si="9"/>
        <v>1</v>
      </c>
      <c r="AS402" s="188" t="s">
        <v>161</v>
      </c>
      <c r="AT402" s="189" t="s">
        <v>304</v>
      </c>
      <c r="AU402" s="188">
        <v>2</v>
      </c>
      <c r="AV402" s="201">
        <v>5.1182615908160839E-2</v>
      </c>
      <c r="AW402" s="201">
        <v>0.3065718363076389</v>
      </c>
      <c r="AX402" s="201">
        <v>0.18641436662286892</v>
      </c>
      <c r="AY402" s="202">
        <v>9.4733333333333345</v>
      </c>
      <c r="AZ402" s="202">
        <v>0.50577541331786136</v>
      </c>
      <c r="BA402" s="202">
        <v>7.5823809862106284</v>
      </c>
      <c r="BB402" s="202">
        <v>2.4960688466105965</v>
      </c>
    </row>
    <row r="403" spans="42:54" ht="16.5">
      <c r="AP403" s="187" cm="1">
        <f t="array" ref="AP403">SUM(($W$4:$W$900=W403)*($AO$4:$AO$900&lt;AO403))+1</f>
        <v>1</v>
      </c>
      <c r="AQ403" s="200" t="str">
        <f t="shared" si="9"/>
        <v>1</v>
      </c>
      <c r="AS403" s="188" t="s">
        <v>161</v>
      </c>
      <c r="AT403" s="189" t="s">
        <v>305</v>
      </c>
      <c r="AU403" s="188">
        <v>2</v>
      </c>
      <c r="AV403" s="201">
        <v>6.5014961335639276E-2</v>
      </c>
      <c r="AW403" s="201">
        <v>0.33786971388809361</v>
      </c>
      <c r="AX403" s="201">
        <v>0.2045672311048162</v>
      </c>
      <c r="AY403" s="202">
        <v>11.382400000000001</v>
      </c>
      <c r="AZ403" s="202">
        <v>0.20926035161183898</v>
      </c>
      <c r="BA403" s="202">
        <v>21.310017748122128</v>
      </c>
      <c r="BB403" s="202">
        <v>2.3103331319381373</v>
      </c>
    </row>
    <row r="404" spans="42:54" ht="16.5">
      <c r="AP404" s="187" cm="1">
        <f t="array" ref="AP404">SUM(($W$4:$W$900=W404)*($AO$4:$AO$900&lt;AO404))+1</f>
        <v>1</v>
      </c>
      <c r="AQ404" s="200" t="str">
        <f t="shared" si="9"/>
        <v>1</v>
      </c>
      <c r="AS404" s="188" t="s">
        <v>161</v>
      </c>
      <c r="AT404" s="189" t="s">
        <v>100</v>
      </c>
      <c r="AU404" s="188">
        <v>2</v>
      </c>
      <c r="AV404" s="201">
        <v>6.1613702588016427E-2</v>
      </c>
      <c r="AW404" s="201">
        <v>0.33348217758609117</v>
      </c>
      <c r="AX404" s="201">
        <v>0.21484367869769977</v>
      </c>
      <c r="AY404" s="202">
        <v>11.321462962962961</v>
      </c>
      <c r="AZ404" s="202">
        <v>0.33775229113343863</v>
      </c>
      <c r="BA404" s="202">
        <v>19.775673492003104</v>
      </c>
      <c r="BB404" s="202">
        <v>2.1758088242286266</v>
      </c>
    </row>
    <row r="405" spans="42:54" ht="16.5">
      <c r="AP405" s="187" cm="1">
        <f t="array" ref="AP405">SUM(($W$4:$W$900=W405)*($AO$4:$AO$900&lt;AO405))+1</f>
        <v>1</v>
      </c>
      <c r="AQ405" s="200" t="str">
        <f t="shared" si="9"/>
        <v>1</v>
      </c>
      <c r="AS405" s="188" t="s">
        <v>143</v>
      </c>
      <c r="AT405" s="189" t="s">
        <v>306</v>
      </c>
      <c r="AU405" s="188">
        <v>2</v>
      </c>
      <c r="AV405" s="201">
        <v>5.0592590995025388E-2</v>
      </c>
      <c r="AW405" s="201">
        <v>0.37542759701143874</v>
      </c>
      <c r="AX405" s="201">
        <v>0.17360176739069649</v>
      </c>
      <c r="AY405" s="202">
        <v>12.382650000000002</v>
      </c>
      <c r="AZ405" s="202">
        <v>0.27894423871851043</v>
      </c>
      <c r="BA405" s="202">
        <v>16.114225806126971</v>
      </c>
      <c r="BB405" s="202">
        <v>1.9828932516753848</v>
      </c>
    </row>
    <row r="406" spans="42:54" ht="16.5">
      <c r="AP406" s="187" cm="1">
        <f t="array" ref="AP406">SUM(($W$4:$W$900=W406)*($AO$4:$AO$900&lt;AO406))+1</f>
        <v>1</v>
      </c>
      <c r="AQ406" s="200" t="str">
        <f t="shared" si="9"/>
        <v>1</v>
      </c>
      <c r="AS406" s="188" t="s">
        <v>143</v>
      </c>
      <c r="AT406" s="189" t="s">
        <v>307</v>
      </c>
      <c r="AU406" s="188">
        <v>2</v>
      </c>
      <c r="AV406" s="201">
        <v>6.1242098406491509E-2</v>
      </c>
      <c r="AW406" s="201">
        <v>0.25878352111925623</v>
      </c>
      <c r="AX406" s="201">
        <v>0.13952609613923869</v>
      </c>
      <c r="AY406" s="202">
        <v>15.833499999999999</v>
      </c>
      <c r="AZ406" s="202">
        <v>3.3306059760607264E-2</v>
      </c>
      <c r="BA406" s="202">
        <v>8.6622049635284633</v>
      </c>
      <c r="BB406" s="202">
        <v>3.0704857482002765</v>
      </c>
    </row>
    <row r="407" spans="42:54" ht="16.5">
      <c r="AP407" s="187" cm="1">
        <f t="array" ref="AP407">SUM(($W$4:$W$900=W407)*($AO$4:$AO$900&lt;AO407))+1</f>
        <v>1</v>
      </c>
      <c r="AQ407" s="200" t="str">
        <f t="shared" si="9"/>
        <v>1</v>
      </c>
      <c r="AS407" s="188" t="s">
        <v>143</v>
      </c>
      <c r="AT407" s="189" t="s">
        <v>308</v>
      </c>
      <c r="AU407" s="188">
        <v>2</v>
      </c>
      <c r="AV407" s="201">
        <v>5.5208561789842452E-2</v>
      </c>
      <c r="AW407" s="201">
        <v>0.30176134777015318</v>
      </c>
      <c r="AX407" s="201">
        <v>0.1670527856306141</v>
      </c>
      <c r="AY407" s="202">
        <v>16.270199999999999</v>
      </c>
      <c r="AZ407" s="202">
        <v>0.13695165826715322</v>
      </c>
      <c r="BA407" s="202">
        <v>19.959645287863349</v>
      </c>
      <c r="BB407" s="202">
        <v>2.7103088102021129</v>
      </c>
    </row>
    <row r="408" spans="42:54" ht="16.5">
      <c r="AP408" s="187" cm="1">
        <f t="array" ref="AP408">SUM(($W$4:$W$900=W408)*($AO$4:$AO$900&lt;AO408))+1</f>
        <v>1</v>
      </c>
      <c r="AQ408" s="200" t="str">
        <f t="shared" si="9"/>
        <v>1</v>
      </c>
      <c r="AS408" s="188" t="s">
        <v>143</v>
      </c>
      <c r="AT408" s="189" t="s">
        <v>309</v>
      </c>
      <c r="AU408" s="188">
        <v>2</v>
      </c>
      <c r="AV408" s="201">
        <v>6.1952255179516393E-2</v>
      </c>
      <c r="AW408" s="201">
        <v>0.28792571062218475</v>
      </c>
      <c r="AX408" s="201">
        <v>0.13176076525582323</v>
      </c>
      <c r="AY408" s="202">
        <v>19.567166666666665</v>
      </c>
      <c r="AZ408" s="202">
        <v>0.1003254557785456</v>
      </c>
      <c r="BA408" s="202">
        <v>10.890328224761125</v>
      </c>
      <c r="BB408" s="202">
        <v>2.6563898171848046</v>
      </c>
    </row>
    <row r="409" spans="42:54" ht="16.5">
      <c r="AP409" s="187" cm="1">
        <f t="array" ref="AP409">SUM(($W$4:$W$900=W409)*($AO$4:$AO$900&lt;AO409))+1</f>
        <v>1</v>
      </c>
      <c r="AQ409" s="200" t="str">
        <f t="shared" si="9"/>
        <v>1</v>
      </c>
      <c r="AS409" s="188" t="s">
        <v>143</v>
      </c>
      <c r="AT409" s="189" t="s">
        <v>99</v>
      </c>
      <c r="AU409" s="188">
        <v>2</v>
      </c>
      <c r="AV409" s="201">
        <v>0.24693391326439434</v>
      </c>
      <c r="AW409" s="201">
        <v>0.32623927411228104</v>
      </c>
      <c r="AX409" s="201">
        <v>0.16874971939553543</v>
      </c>
      <c r="AY409" s="202">
        <v>19.479400000000002</v>
      </c>
      <c r="AZ409" s="202">
        <v>0.25434099253586595</v>
      </c>
      <c r="BA409" s="202">
        <v>18.456309414885229</v>
      </c>
      <c r="BB409" s="202">
        <v>2.1317587087493788</v>
      </c>
    </row>
    <row r="410" spans="42:54" ht="16.5">
      <c r="AP410" s="187" cm="1">
        <f t="array" ref="AP410">SUM(($W$4:$W$900=W410)*($AO$4:$AO$900&lt;AO410))+1</f>
        <v>1</v>
      </c>
      <c r="AQ410" s="200" t="str">
        <f t="shared" si="9"/>
        <v>1</v>
      </c>
      <c r="AS410" s="188" t="s">
        <v>143</v>
      </c>
      <c r="AT410" s="189" t="s">
        <v>100</v>
      </c>
      <c r="AU410" s="188">
        <v>2</v>
      </c>
      <c r="AV410" s="201">
        <v>6.2776931686181855E-2</v>
      </c>
      <c r="AW410" s="201">
        <v>0.31891102454565168</v>
      </c>
      <c r="AX410" s="201">
        <v>0.1536187525160731</v>
      </c>
      <c r="AY410" s="202">
        <v>15.396800000000002</v>
      </c>
      <c r="AZ410" s="202">
        <v>0.13702768389707615</v>
      </c>
      <c r="BA410" s="202">
        <v>13.596448812561258</v>
      </c>
      <c r="BB410" s="202">
        <v>2.5353516007536863</v>
      </c>
    </row>
    <row r="411" spans="42:54" ht="16.5">
      <c r="AP411" s="187" cm="1">
        <f t="array" ref="AP411">SUM(($W$4:$W$900=W411)*($AO$4:$AO$900&lt;AO411))+1</f>
        <v>1</v>
      </c>
      <c r="AQ411" s="200" t="str">
        <f t="shared" si="9"/>
        <v>1</v>
      </c>
      <c r="AS411" s="188" t="s">
        <v>149</v>
      </c>
      <c r="AT411" s="189" t="s">
        <v>310</v>
      </c>
      <c r="AU411" s="188">
        <v>2</v>
      </c>
      <c r="AV411" s="201">
        <v>7.6531839584273537E-2</v>
      </c>
      <c r="AW411" s="201">
        <v>0.30030835359088143</v>
      </c>
      <c r="AX411" s="201">
        <v>0.1296563869020019</v>
      </c>
      <c r="AY411" s="202">
        <v>18.19125</v>
      </c>
      <c r="AZ411" s="202">
        <v>4.2272692515790092E-2</v>
      </c>
      <c r="BA411" s="202">
        <v>5.5642941262927126</v>
      </c>
      <c r="BB411" s="202">
        <v>3.0968058255840654</v>
      </c>
    </row>
    <row r="412" spans="42:54" ht="16.5">
      <c r="AP412" s="187" cm="1">
        <f t="array" ref="AP412">SUM(($W$4:$W$900=W412)*($AO$4:$AO$900&lt;AO412))+1</f>
        <v>1</v>
      </c>
      <c r="AQ412" s="200" t="str">
        <f t="shared" si="9"/>
        <v>1</v>
      </c>
      <c r="AS412" s="188" t="s">
        <v>149</v>
      </c>
      <c r="AT412" s="189" t="s">
        <v>311</v>
      </c>
      <c r="AU412" s="188">
        <v>2</v>
      </c>
      <c r="AV412" s="201">
        <v>9.3483379177203188E-2</v>
      </c>
      <c r="AW412" s="201">
        <v>0.34824327478857536</v>
      </c>
      <c r="AX412" s="201">
        <v>0.15130737535855865</v>
      </c>
      <c r="AY412" s="202">
        <v>12.309900000000001</v>
      </c>
      <c r="AZ412" s="202">
        <v>6.0329894481083994E-2</v>
      </c>
      <c r="BA412" s="202">
        <v>14.58052889818838</v>
      </c>
      <c r="BB412" s="202">
        <v>2.0258550227937149</v>
      </c>
    </row>
    <row r="413" spans="42:54" ht="16.5">
      <c r="AP413" s="187" cm="1">
        <f t="array" ref="AP413">SUM(($W$4:$W$900=W413)*($AO$4:$AO$900&lt;AO413))+1</f>
        <v>1</v>
      </c>
      <c r="AQ413" s="200" t="str">
        <f t="shared" si="9"/>
        <v>1</v>
      </c>
      <c r="AS413" s="188" t="s">
        <v>149</v>
      </c>
      <c r="AT413" s="189" t="s">
        <v>312</v>
      </c>
      <c r="AU413" s="188">
        <v>2</v>
      </c>
      <c r="AV413" s="201">
        <v>8.2020156516453252E-2</v>
      </c>
      <c r="AW413" s="201">
        <v>0.37027198296946262</v>
      </c>
      <c r="AX413" s="201">
        <v>0.13127166076287278</v>
      </c>
      <c r="AY413" s="202">
        <v>10.859750000000002</v>
      </c>
      <c r="AZ413" s="202">
        <v>1.9472380278451142E-2</v>
      </c>
      <c r="BA413" s="202">
        <v>7.6137006888743963</v>
      </c>
      <c r="BB413" s="202">
        <v>2.1073365814573903</v>
      </c>
    </row>
    <row r="414" spans="42:54" ht="16.5">
      <c r="AP414" s="187" cm="1">
        <f t="array" ref="AP414">SUM(($W$4:$W$900=W414)*($AO$4:$AO$900&lt;AO414))+1</f>
        <v>1</v>
      </c>
      <c r="AQ414" s="200" t="str">
        <f t="shared" si="9"/>
        <v>1</v>
      </c>
      <c r="AS414" s="188" t="s">
        <v>149</v>
      </c>
      <c r="AT414" s="189" t="s">
        <v>313</v>
      </c>
      <c r="AU414" s="188">
        <v>2</v>
      </c>
      <c r="AV414" s="201">
        <v>9.8515898491922882E-2</v>
      </c>
      <c r="AW414" s="201">
        <v>0.31672628369081329</v>
      </c>
      <c r="AX414" s="201">
        <v>0.16398754713773403</v>
      </c>
      <c r="AY414" s="202">
        <v>10.7346</v>
      </c>
      <c r="AZ414" s="202">
        <v>1.9301735774215397E-2</v>
      </c>
      <c r="BA414" s="202">
        <v>12.109909024742741</v>
      </c>
      <c r="BB414" s="202">
        <v>2.4188631390700319</v>
      </c>
    </row>
    <row r="415" spans="42:54" ht="16.5">
      <c r="AP415" s="187" cm="1">
        <f t="array" ref="AP415">SUM(($W$4:$W$900=W415)*($AO$4:$AO$900&lt;AO415))+1</f>
        <v>1</v>
      </c>
      <c r="AQ415" s="200" t="str">
        <f t="shared" si="9"/>
        <v>1</v>
      </c>
      <c r="AS415" s="188" t="s">
        <v>149</v>
      </c>
      <c r="AT415" s="189" t="s">
        <v>99</v>
      </c>
      <c r="AU415" s="188">
        <v>2</v>
      </c>
      <c r="AV415" s="201">
        <v>0.13458991914882226</v>
      </c>
      <c r="AW415" s="201">
        <v>0.45324625567221</v>
      </c>
      <c r="AX415" s="201">
        <v>0.12988978284446012</v>
      </c>
      <c r="AY415" s="202">
        <v>19.103000000000002</v>
      </c>
      <c r="AZ415" s="202">
        <v>0</v>
      </c>
      <c r="BA415" s="202">
        <v>2.0177053645741378</v>
      </c>
      <c r="BB415" s="202">
        <v>2.6249706214352631</v>
      </c>
    </row>
    <row r="416" spans="42:54" ht="16.5">
      <c r="AP416" s="187" cm="1">
        <f t="array" ref="AP416">SUM(($W$4:$W$900=W416)*($AO$4:$AO$900&lt;AO416))+1</f>
        <v>1</v>
      </c>
      <c r="AQ416" s="200" t="str">
        <f t="shared" si="9"/>
        <v>1</v>
      </c>
      <c r="AS416" s="188" t="s">
        <v>149</v>
      </c>
      <c r="AT416" s="189" t="s">
        <v>100</v>
      </c>
      <c r="AU416" s="188">
        <v>2</v>
      </c>
      <c r="AV416" s="201">
        <v>8.668339792316121E-2</v>
      </c>
      <c r="AW416" s="201">
        <v>0.33659281748441777</v>
      </c>
      <c r="AX416" s="201">
        <v>0.13952779150670602</v>
      </c>
      <c r="AY416" s="202">
        <v>13.383843749999999</v>
      </c>
      <c r="AZ416" s="202">
        <v>3.8527328814891022E-2</v>
      </c>
      <c r="BA416" s="202">
        <v>8.8500484898539238</v>
      </c>
      <c r="BB416" s="202">
        <v>2.4830988934099012</v>
      </c>
    </row>
    <row r="417" spans="42:54" ht="16.5">
      <c r="AP417" s="187" cm="1">
        <f t="array" ref="AP417">SUM(($W$4:$W$900=W417)*($AO$4:$AO$900&lt;AO417))+1</f>
        <v>1</v>
      </c>
      <c r="AQ417" s="200" t="str">
        <f t="shared" si="9"/>
        <v>1</v>
      </c>
      <c r="AS417" s="188" t="s">
        <v>159</v>
      </c>
      <c r="AT417" s="189" t="s">
        <v>314</v>
      </c>
      <c r="AU417" s="188">
        <v>2</v>
      </c>
      <c r="AV417" s="201">
        <v>4.3413376156489519E-2</v>
      </c>
      <c r="AW417" s="201">
        <v>0.36392162423319774</v>
      </c>
      <c r="AX417" s="201">
        <v>0.15508084720871268</v>
      </c>
      <c r="AY417" s="202">
        <v>7.5084999999999997</v>
      </c>
      <c r="AZ417" s="202">
        <v>7.3013581548358131E-2</v>
      </c>
      <c r="BA417" s="202">
        <v>4.9138140382045021</v>
      </c>
      <c r="BB417" s="202">
        <v>2.1447231607417794</v>
      </c>
    </row>
    <row r="418" spans="42:54" ht="16.5">
      <c r="AP418" s="187" cm="1">
        <f t="array" ref="AP418">SUM(($W$4:$W$900=W418)*($AO$4:$AO$900&lt;AO418))+1</f>
        <v>1</v>
      </c>
      <c r="AQ418" s="200" t="str">
        <f t="shared" si="9"/>
        <v>1</v>
      </c>
      <c r="AS418" s="188" t="s">
        <v>159</v>
      </c>
      <c r="AT418" s="189" t="s">
        <v>315</v>
      </c>
      <c r="AU418" s="188">
        <v>2</v>
      </c>
      <c r="AV418" s="201">
        <v>3.5674395068654802E-2</v>
      </c>
      <c r="AW418" s="201">
        <v>0.38335700571435077</v>
      </c>
      <c r="AX418" s="201">
        <v>0.1636429813663452</v>
      </c>
      <c r="AY418" s="202">
        <v>6.1243333333333325</v>
      </c>
      <c r="AZ418" s="202">
        <v>6.1404495822268368E-2</v>
      </c>
      <c r="BA418" s="202">
        <v>7.3583054160351589</v>
      </c>
      <c r="BB418" s="202">
        <v>2.1115367610258877</v>
      </c>
    </row>
    <row r="419" spans="42:54" ht="16.5">
      <c r="AP419" s="187" cm="1">
        <f t="array" ref="AP419">SUM(($W$4:$W$900=W419)*($AO$4:$AO$900&lt;AO419))+1</f>
        <v>1</v>
      </c>
      <c r="AQ419" s="200" t="str">
        <f t="shared" si="9"/>
        <v>1</v>
      </c>
      <c r="AS419" s="188" t="s">
        <v>159</v>
      </c>
      <c r="AT419" s="189" t="s">
        <v>316</v>
      </c>
      <c r="AU419" s="188">
        <v>2</v>
      </c>
      <c r="AV419" s="201">
        <v>7.0915876281339982E-2</v>
      </c>
      <c r="AW419" s="201">
        <v>0.37360376871445894</v>
      </c>
      <c r="AX419" s="201">
        <v>0.11919769502789951</v>
      </c>
      <c r="AY419" s="202">
        <v>7.1143333333333336</v>
      </c>
      <c r="AZ419" s="202">
        <v>0.19191042133293301</v>
      </c>
      <c r="BA419" s="202">
        <v>4.3819546204353035</v>
      </c>
      <c r="BB419" s="202">
        <v>2.2468692656704405</v>
      </c>
    </row>
    <row r="420" spans="42:54" ht="16.5">
      <c r="AP420" s="187" cm="1">
        <f t="array" ref="AP420">SUM(($W$4:$W$900=W420)*($AO$4:$AO$900&lt;AO420))+1</f>
        <v>1</v>
      </c>
      <c r="AQ420" s="200" t="str">
        <f t="shared" si="9"/>
        <v>1</v>
      </c>
      <c r="AS420" s="188" t="s">
        <v>159</v>
      </c>
      <c r="AT420" s="189" t="s">
        <v>317</v>
      </c>
      <c r="AU420" s="188">
        <v>2</v>
      </c>
      <c r="AV420" s="201">
        <v>0.11811511517476531</v>
      </c>
      <c r="AW420" s="201">
        <v>0.34327123579694752</v>
      </c>
      <c r="AX420" s="201">
        <v>0.1221889205196319</v>
      </c>
      <c r="AY420" s="202">
        <v>9.215888888888891</v>
      </c>
      <c r="AZ420" s="202">
        <v>0.12154070343464711</v>
      </c>
      <c r="BA420" s="202">
        <v>2.8886173849634464</v>
      </c>
      <c r="BB420" s="202">
        <v>2.1120122262332308</v>
      </c>
    </row>
    <row r="421" spans="42:54" ht="16.5">
      <c r="AP421" s="187" cm="1">
        <f t="array" ref="AP421">SUM(($W$4:$W$900=W421)*($AO$4:$AO$900&lt;AO421))+1</f>
        <v>1</v>
      </c>
      <c r="AQ421" s="200" t="str">
        <f t="shared" si="9"/>
        <v>1</v>
      </c>
      <c r="AS421" s="188" t="s">
        <v>159</v>
      </c>
      <c r="AT421" s="189" t="s">
        <v>318</v>
      </c>
      <c r="AU421" s="188">
        <v>2</v>
      </c>
      <c r="AV421" s="201">
        <v>4.5366411782236847E-2</v>
      </c>
      <c r="AW421" s="201">
        <v>0.35072164844207493</v>
      </c>
      <c r="AX421" s="201">
        <v>0.23433611020652387</v>
      </c>
      <c r="AY421" s="202">
        <v>9.4984999999999999</v>
      </c>
      <c r="AZ421" s="202">
        <v>2.9146282363995506E-2</v>
      </c>
      <c r="BA421" s="202">
        <v>7.7674842500048022</v>
      </c>
      <c r="BB421" s="202">
        <v>2.4429831747373769</v>
      </c>
    </row>
    <row r="422" spans="42:54" ht="16.5">
      <c r="AP422" s="187" cm="1">
        <f t="array" ref="AP422">SUM(($W$4:$W$900=W422)*($AO$4:$AO$900&lt;AO422))+1</f>
        <v>1</v>
      </c>
      <c r="AQ422" s="200" t="str">
        <f t="shared" si="9"/>
        <v>1</v>
      </c>
      <c r="AS422" s="188" t="s">
        <v>159</v>
      </c>
      <c r="AT422" s="189" t="s">
        <v>319</v>
      </c>
      <c r="AU422" s="188">
        <v>2</v>
      </c>
      <c r="AV422" s="201">
        <v>6.7235381806579175E-2</v>
      </c>
      <c r="AW422" s="201">
        <v>0.3653889397836097</v>
      </c>
      <c r="AX422" s="201">
        <v>0.1224580514367966</v>
      </c>
      <c r="AY422" s="202">
        <v>6.0885999999999996</v>
      </c>
      <c r="AZ422" s="202">
        <v>0.17427616428386611</v>
      </c>
      <c r="BA422" s="202">
        <v>4.1768187373366583</v>
      </c>
      <c r="BB422" s="202">
        <v>2.4135823630453661</v>
      </c>
    </row>
    <row r="423" spans="42:54" ht="16.5">
      <c r="AP423" s="187" cm="1">
        <f t="array" ref="AP423">SUM(($W$4:$W$900=W423)*($AO$4:$AO$900&lt;AO423))+1</f>
        <v>1</v>
      </c>
      <c r="AQ423" s="200" t="str">
        <f t="shared" si="9"/>
        <v>1</v>
      </c>
      <c r="AS423" s="188" t="s">
        <v>159</v>
      </c>
      <c r="AT423" s="189" t="s">
        <v>320</v>
      </c>
      <c r="AU423" s="188">
        <v>2</v>
      </c>
      <c r="AV423" s="201">
        <v>6.2040817040679791E-2</v>
      </c>
      <c r="AW423" s="201">
        <v>0.36024230060473406</v>
      </c>
      <c r="AX423" s="201">
        <v>0.20648418505636146</v>
      </c>
      <c r="AY423" s="202">
        <v>6.8334999999999999</v>
      </c>
      <c r="AZ423" s="202">
        <v>0</v>
      </c>
      <c r="BA423" s="202">
        <v>4.985533643211947</v>
      </c>
      <c r="BB423" s="202">
        <v>3.4638082745530046</v>
      </c>
    </row>
    <row r="424" spans="42:54" ht="16.5">
      <c r="AP424" s="187" cm="1">
        <f t="array" ref="AP424">SUM(($W$4:$W$900=W424)*($AO$4:$AO$900&lt;AO424))+1</f>
        <v>1</v>
      </c>
      <c r="AQ424" s="200" t="str">
        <f t="shared" si="9"/>
        <v>1</v>
      </c>
      <c r="AS424" s="188" t="s">
        <v>159</v>
      </c>
      <c r="AT424" s="189" t="s">
        <v>321</v>
      </c>
      <c r="AU424" s="188">
        <v>2</v>
      </c>
      <c r="AV424" s="201">
        <v>6.3462722824147749E-2</v>
      </c>
      <c r="AW424" s="201">
        <v>0.354543273433721</v>
      </c>
      <c r="AX424" s="201">
        <v>0.30201691050150703</v>
      </c>
      <c r="AY424" s="202">
        <v>7.2249999999999996</v>
      </c>
      <c r="AZ424" s="202">
        <v>0.25983236227356371</v>
      </c>
      <c r="BA424" s="202">
        <v>4.5394242114852013</v>
      </c>
      <c r="BB424" s="202">
        <v>3.7118850808167339</v>
      </c>
    </row>
    <row r="425" spans="42:54" ht="16.5">
      <c r="AP425" s="187" cm="1">
        <f t="array" ref="AP425">SUM(($W$4:$W$900=W425)*($AO$4:$AO$900&lt;AO425))+1</f>
        <v>1</v>
      </c>
      <c r="AQ425" s="200" t="str">
        <f t="shared" si="9"/>
        <v>1</v>
      </c>
      <c r="AS425" s="188" t="s">
        <v>159</v>
      </c>
      <c r="AT425" s="189" t="s">
        <v>322</v>
      </c>
      <c r="AU425" s="188">
        <v>2</v>
      </c>
      <c r="AV425" s="201">
        <v>3.2104455233347824E-2</v>
      </c>
      <c r="AW425" s="201">
        <v>0.43709127149820254</v>
      </c>
      <c r="AX425" s="201">
        <v>0.44282717544116407</v>
      </c>
      <c r="AY425" s="202">
        <v>3.786</v>
      </c>
      <c r="AZ425" s="202">
        <v>0.33261931054669314</v>
      </c>
      <c r="BA425" s="202">
        <v>2.7718275878891094</v>
      </c>
      <c r="BB425" s="202">
        <v>4.6201887760904103</v>
      </c>
    </row>
    <row r="426" spans="42:54" ht="16.5">
      <c r="AP426" s="187" cm="1">
        <f t="array" ref="AP426">SUM(($W$4:$W$900=W426)*($AO$4:$AO$900&lt;AO426))+1</f>
        <v>1</v>
      </c>
      <c r="AQ426" s="200" t="str">
        <f t="shared" si="9"/>
        <v>1</v>
      </c>
      <c r="AS426" s="188" t="s">
        <v>159</v>
      </c>
      <c r="AT426" s="189" t="s">
        <v>323</v>
      </c>
      <c r="AU426" s="188">
        <v>2</v>
      </c>
      <c r="AV426" s="201">
        <v>5.1186118093672177E-2</v>
      </c>
      <c r="AW426" s="201">
        <v>0.3565718305898668</v>
      </c>
      <c r="AX426" s="201">
        <v>0.20743514629831594</v>
      </c>
      <c r="AY426" s="202">
        <v>9.5202500000000008</v>
      </c>
      <c r="AZ426" s="202">
        <v>3.8991568853066906E-2</v>
      </c>
      <c r="BA426" s="202">
        <v>25.656452305318023</v>
      </c>
      <c r="BB426" s="202">
        <v>2.30482871952883</v>
      </c>
    </row>
    <row r="427" spans="42:54" ht="16.5">
      <c r="AP427" s="187" cm="1">
        <f t="array" ref="AP427">SUM(($W$4:$W$900=W427)*($AO$4:$AO$900&lt;AO427))+1</f>
        <v>1</v>
      </c>
      <c r="AQ427" s="200" t="str">
        <f t="shared" si="9"/>
        <v>1</v>
      </c>
      <c r="AS427" s="188" t="s">
        <v>159</v>
      </c>
      <c r="AT427" s="189" t="s">
        <v>100</v>
      </c>
      <c r="AU427" s="188">
        <v>2</v>
      </c>
      <c r="AV427" s="201">
        <v>6.3847669278384575E-2</v>
      </c>
      <c r="AW427" s="201">
        <v>0.36176037241896875</v>
      </c>
      <c r="AX427" s="201">
        <v>0.186011937839585</v>
      </c>
      <c r="AY427" s="202">
        <v>7.8972954545454535</v>
      </c>
      <c r="AZ427" s="202">
        <v>9.4628627601140922E-2</v>
      </c>
      <c r="BA427" s="202">
        <v>7.701754140396214</v>
      </c>
      <c r="BB427" s="202">
        <v>2.3862198628947136</v>
      </c>
    </row>
    <row r="428" spans="42:54" ht="16.5">
      <c r="AP428" s="187" cm="1">
        <f t="array" ref="AP428">SUM(($W$4:$W$900=W428)*($AO$4:$AO$900&lt;AO428))+1</f>
        <v>1</v>
      </c>
      <c r="AQ428" s="200" t="str">
        <f t="shared" si="9"/>
        <v>1</v>
      </c>
      <c r="AS428" s="188" t="s">
        <v>168</v>
      </c>
      <c r="AT428" s="189" t="s">
        <v>324</v>
      </c>
      <c r="AU428" s="188">
        <v>2</v>
      </c>
      <c r="AV428" s="201">
        <v>7.3970275858020268E-2</v>
      </c>
      <c r="AW428" s="201">
        <v>0.39995144775686514</v>
      </c>
      <c r="AX428" s="201">
        <v>0.1882034213993555</v>
      </c>
      <c r="AY428" s="202">
        <v>12.610857142857142</v>
      </c>
      <c r="AZ428" s="202">
        <v>0.4476498383486695</v>
      </c>
      <c r="BA428" s="202">
        <v>12.144750697137898</v>
      </c>
      <c r="BB428" s="202">
        <v>2.2932120065502524</v>
      </c>
    </row>
    <row r="429" spans="42:54" ht="16.5">
      <c r="AP429" s="187" cm="1">
        <f t="array" ref="AP429">SUM(($W$4:$W$900=W429)*($AO$4:$AO$900&lt;AO429))+1</f>
        <v>1</v>
      </c>
      <c r="AQ429" s="200" t="str">
        <f t="shared" si="9"/>
        <v>1</v>
      </c>
      <c r="AS429" s="188" t="s">
        <v>168</v>
      </c>
      <c r="AT429" s="189" t="s">
        <v>325</v>
      </c>
      <c r="AU429" s="188">
        <v>2</v>
      </c>
      <c r="AV429" s="201">
        <v>2.7433881592165442E-2</v>
      </c>
      <c r="AW429" s="201">
        <v>0.35580551793488657</v>
      </c>
      <c r="AX429" s="201">
        <v>0.12115818193406409</v>
      </c>
      <c r="AY429" s="202">
        <v>7.2324000000000002</v>
      </c>
      <c r="AZ429" s="202">
        <v>1.5302580604239229E-2</v>
      </c>
      <c r="BA429" s="202">
        <v>1.8171814467534084</v>
      </c>
      <c r="BB429" s="202">
        <v>2.5610336474282507</v>
      </c>
    </row>
    <row r="430" spans="42:54" ht="16.5">
      <c r="AP430" s="187" cm="1">
        <f t="array" ref="AP430">SUM(($W$4:$W$900=W430)*($AO$4:$AO$900&lt;AO430))+1</f>
        <v>1</v>
      </c>
      <c r="AQ430" s="200" t="str">
        <f t="shared" si="9"/>
        <v>1</v>
      </c>
      <c r="AS430" s="188" t="s">
        <v>168</v>
      </c>
      <c r="AT430" s="189" t="s">
        <v>326</v>
      </c>
      <c r="AU430" s="188">
        <v>2</v>
      </c>
      <c r="AV430" s="201">
        <v>8.4159072962026626E-2</v>
      </c>
      <c r="AW430" s="201">
        <v>0.47406984350848141</v>
      </c>
      <c r="AX430" s="201">
        <v>0.1709009566768378</v>
      </c>
      <c r="AY430" s="202">
        <v>9.9179999999999993</v>
      </c>
      <c r="AZ430" s="202">
        <v>9.2129895782661897E-2</v>
      </c>
      <c r="BA430" s="202">
        <v>2.9481566650451807</v>
      </c>
      <c r="BB430" s="202">
        <v>2.2983562055727655</v>
      </c>
    </row>
    <row r="431" spans="42:54" ht="16.5">
      <c r="AP431" s="187" cm="1">
        <f t="array" ref="AP431">SUM(($W$4:$W$900=W431)*($AO$4:$AO$900&lt;AO431))+1</f>
        <v>1</v>
      </c>
      <c r="AQ431" s="200" t="str">
        <f t="shared" si="9"/>
        <v>1</v>
      </c>
      <c r="AS431" s="188" t="s">
        <v>168</v>
      </c>
      <c r="AT431" s="189" t="s">
        <v>327</v>
      </c>
      <c r="AU431" s="188">
        <v>2</v>
      </c>
      <c r="AV431" s="201">
        <v>1.178662409683311E-2</v>
      </c>
      <c r="AW431" s="201">
        <v>0.57121049378263722</v>
      </c>
      <c r="AX431" s="201">
        <v>0.33018644876593323</v>
      </c>
      <c r="AY431" s="202">
        <v>11.458600000000001</v>
      </c>
      <c r="AZ431" s="202">
        <v>3.9282632168294302</v>
      </c>
      <c r="BA431" s="202">
        <v>2.7195668424203747</v>
      </c>
      <c r="BB431" s="202">
        <v>3.4149938363537995</v>
      </c>
    </row>
    <row r="432" spans="42:54" ht="16.5">
      <c r="AP432" s="187" cm="1">
        <f t="array" ref="AP432">SUM(($W$4:$W$900=W432)*($AO$4:$AO$900&lt;AO432))+1</f>
        <v>1</v>
      </c>
      <c r="AQ432" s="200" t="str">
        <f t="shared" si="9"/>
        <v>1</v>
      </c>
      <c r="AS432" s="188" t="s">
        <v>168</v>
      </c>
      <c r="AT432" s="189" t="s">
        <v>328</v>
      </c>
      <c r="AU432" s="188">
        <v>2</v>
      </c>
      <c r="AV432" s="201">
        <v>2.5448551866259495E-2</v>
      </c>
      <c r="AW432" s="201">
        <v>0.50121695833378332</v>
      </c>
      <c r="AX432" s="201">
        <v>0.18214400030736799</v>
      </c>
      <c r="AY432" s="202">
        <v>7.7103999999999999</v>
      </c>
      <c r="AZ432" s="202">
        <v>0.13340625022512304</v>
      </c>
      <c r="BA432" s="202">
        <v>3.1572812553279119</v>
      </c>
      <c r="BB432" s="202">
        <v>2.0553776605419478</v>
      </c>
    </row>
    <row r="433" spans="42:54" ht="16.5">
      <c r="AP433" s="187" cm="1">
        <f t="array" ref="AP433">SUM(($W$4:$W$900=W433)*($AO$4:$AO$900&lt;AO433))+1</f>
        <v>1</v>
      </c>
      <c r="AQ433" s="200" t="str">
        <f t="shared" si="9"/>
        <v>1</v>
      </c>
      <c r="AS433" s="188" t="s">
        <v>168</v>
      </c>
      <c r="AT433" s="189" t="s">
        <v>329</v>
      </c>
      <c r="AU433" s="188">
        <v>2</v>
      </c>
      <c r="AV433" s="201">
        <v>3.5858687323605046E-2</v>
      </c>
      <c r="AW433" s="201">
        <v>0.45936961824219463</v>
      </c>
      <c r="AX433" s="201">
        <v>0.35277080268983951</v>
      </c>
      <c r="AY433" s="202">
        <v>4.876666666666666</v>
      </c>
      <c r="AZ433" s="202">
        <v>0.69296344536300603</v>
      </c>
      <c r="BA433" s="202">
        <v>1.1413515570684805</v>
      </c>
      <c r="BB433" s="202">
        <v>3.8514597539075579</v>
      </c>
    </row>
    <row r="434" spans="42:54" ht="16.5">
      <c r="AP434" s="187" cm="1">
        <f t="array" ref="AP434">SUM(($W$4:$W$900=W434)*($AO$4:$AO$900&lt;AO434))+1</f>
        <v>1</v>
      </c>
      <c r="AQ434" s="200" t="str">
        <f t="shared" si="9"/>
        <v>1</v>
      </c>
      <c r="AS434" s="188" t="s">
        <v>168</v>
      </c>
      <c r="AT434" s="189" t="s">
        <v>330</v>
      </c>
      <c r="AU434" s="188">
        <v>2</v>
      </c>
      <c r="AV434" s="201">
        <v>2.9316566368642605E-2</v>
      </c>
      <c r="AW434" s="201">
        <v>0.48290544758723436</v>
      </c>
      <c r="AX434" s="201">
        <v>0.45249857015911837</v>
      </c>
      <c r="AY434" s="202">
        <v>5.7350000000000003</v>
      </c>
      <c r="AZ434" s="202">
        <v>0</v>
      </c>
      <c r="BA434" s="202">
        <v>1.023752421174476</v>
      </c>
      <c r="BB434" s="202">
        <v>2.8321651827997729</v>
      </c>
    </row>
    <row r="435" spans="42:54" ht="16.5">
      <c r="AP435" s="187" cm="1">
        <f t="array" ref="AP435">SUM(($W$4:$W$900=W435)*($AO$4:$AO$900&lt;AO435))+1</f>
        <v>1</v>
      </c>
      <c r="AQ435" s="200" t="str">
        <f t="shared" si="9"/>
        <v>1</v>
      </c>
      <c r="AS435" s="188" t="s">
        <v>168</v>
      </c>
      <c r="AT435" s="189" t="s">
        <v>331</v>
      </c>
      <c r="AU435" s="188">
        <v>2</v>
      </c>
      <c r="AV435" s="201">
        <v>4.7803970596484564E-2</v>
      </c>
      <c r="AW435" s="201">
        <v>0.3779463439283442</v>
      </c>
      <c r="AX435" s="201">
        <v>0.39770775710902617</v>
      </c>
      <c r="AY435" s="202">
        <v>4.4470000000000001</v>
      </c>
      <c r="AZ435" s="202">
        <v>0.54653285860648415</v>
      </c>
      <c r="BA435" s="202">
        <v>0.82680611943032212</v>
      </c>
      <c r="BB435" s="202">
        <v>4.6232464150838268</v>
      </c>
    </row>
    <row r="436" spans="42:54" ht="16.5">
      <c r="AP436" s="187" cm="1">
        <f t="array" ref="AP436">SUM(($W$4:$W$900=W436)*($AO$4:$AO$900&lt;AO436))+1</f>
        <v>1</v>
      </c>
      <c r="AQ436" s="200" t="str">
        <f t="shared" si="9"/>
        <v>1</v>
      </c>
      <c r="AS436" s="188" t="s">
        <v>168</v>
      </c>
      <c r="AT436" s="189" t="s">
        <v>332</v>
      </c>
      <c r="AU436" s="188">
        <v>2</v>
      </c>
      <c r="AV436" s="201">
        <v>1.5556749087859223E-2</v>
      </c>
      <c r="AW436" s="201">
        <v>0.46200088314083526</v>
      </c>
      <c r="AX436" s="201">
        <v>0.51364198924581717</v>
      </c>
      <c r="AY436" s="202">
        <v>3.5321250000000002</v>
      </c>
      <c r="AZ436" s="202">
        <v>7.3671003213335293E-2</v>
      </c>
      <c r="BA436" s="202">
        <v>2.2256397812870765</v>
      </c>
      <c r="BB436" s="202">
        <v>4.9410969168456251</v>
      </c>
    </row>
    <row r="437" spans="42:54" ht="16.5">
      <c r="AP437" s="187" cm="1">
        <f t="array" ref="AP437">SUM(($W$4:$W$900=W437)*($AO$4:$AO$900&lt;AO437))+1</f>
        <v>1</v>
      </c>
      <c r="AQ437" s="200" t="str">
        <f t="shared" si="9"/>
        <v>1</v>
      </c>
      <c r="AS437" s="188" t="s">
        <v>168</v>
      </c>
      <c r="AT437" s="189" t="s">
        <v>333</v>
      </c>
      <c r="AU437" s="188">
        <v>2</v>
      </c>
      <c r="AV437" s="201">
        <v>2.314263892081566E-2</v>
      </c>
      <c r="AW437" s="201">
        <v>0.48145316607770855</v>
      </c>
      <c r="AX437" s="201">
        <v>0.19704161503610762</v>
      </c>
      <c r="AY437" s="202">
        <v>9.1036666666666672</v>
      </c>
      <c r="AZ437" s="202">
        <v>9.0402011486479583E-2</v>
      </c>
      <c r="BA437" s="202">
        <v>5.0486046414757064</v>
      </c>
      <c r="BB437" s="202">
        <v>1.9940549469170397</v>
      </c>
    </row>
    <row r="438" spans="42:54" ht="16.5">
      <c r="AP438" s="187" cm="1">
        <f t="array" ref="AP438">SUM(($W$4:$W$900=W438)*($AO$4:$AO$900&lt;AO438))+1</f>
        <v>1</v>
      </c>
      <c r="AQ438" s="200" t="str">
        <f t="shared" si="9"/>
        <v>1</v>
      </c>
      <c r="AS438" s="188" t="s">
        <v>168</v>
      </c>
      <c r="AT438" s="189" t="s">
        <v>338</v>
      </c>
      <c r="AU438" s="188">
        <v>2</v>
      </c>
      <c r="AV438" s="201">
        <v>5.9804219186351815E-2</v>
      </c>
      <c r="AW438" s="201">
        <v>0.33616037992908232</v>
      </c>
      <c r="AX438" s="201">
        <v>0.18170583656971068</v>
      </c>
      <c r="AY438" s="202">
        <v>7.0949999999999998</v>
      </c>
      <c r="AZ438" s="202">
        <v>0</v>
      </c>
      <c r="BA438" s="202">
        <v>2.0299562123591657</v>
      </c>
      <c r="BB438" s="202">
        <v>2.4318169504341092</v>
      </c>
    </row>
    <row r="439" spans="42:54" ht="16.5">
      <c r="AP439" s="187" cm="1">
        <f t="array" ref="AP439">SUM(($W$4:$W$900=W439)*($AO$4:$AO$900&lt;AO439))+1</f>
        <v>1</v>
      </c>
      <c r="AQ439" s="200" t="str">
        <f t="shared" si="9"/>
        <v>1</v>
      </c>
      <c r="AS439" s="188" t="s">
        <v>168</v>
      </c>
      <c r="AT439" s="189" t="s">
        <v>99</v>
      </c>
      <c r="AU439" s="188">
        <v>2</v>
      </c>
      <c r="AV439" s="201">
        <v>3.6181735046480264E-2</v>
      </c>
      <c r="AW439" s="201">
        <v>0.44900986034452217</v>
      </c>
      <c r="AX439" s="201">
        <v>0.45788388856676437</v>
      </c>
      <c r="AY439" s="202">
        <v>3.7309999999999999</v>
      </c>
      <c r="AZ439" s="202">
        <v>0.34740810968646768</v>
      </c>
      <c r="BA439" s="202">
        <v>0.86852027421616917</v>
      </c>
      <c r="BB439" s="202">
        <v>3.7599096616098411</v>
      </c>
    </row>
    <row r="440" spans="42:54" ht="16.5">
      <c r="AP440" s="187" cm="1">
        <f t="array" ref="AP440">SUM(($W$4:$W$900=W440)*($AO$4:$AO$900&lt;AO440))+1</f>
        <v>1</v>
      </c>
      <c r="AQ440" s="200" t="str">
        <f t="shared" si="9"/>
        <v>1</v>
      </c>
      <c r="AS440" s="188" t="s">
        <v>168</v>
      </c>
      <c r="AT440" s="189" t="s">
        <v>100</v>
      </c>
      <c r="AU440" s="188">
        <v>2</v>
      </c>
      <c r="AV440" s="201">
        <v>4.218107040014657E-2</v>
      </c>
      <c r="AW440" s="201">
        <v>0.44030746772813595</v>
      </c>
      <c r="AX440" s="201">
        <v>0.24867086500340291</v>
      </c>
      <c r="AY440" s="202">
        <v>8.6831428571428564</v>
      </c>
      <c r="AZ440" s="202">
        <v>0.49154512579922616</v>
      </c>
      <c r="BA440" s="202">
        <v>6.5071417576145363</v>
      </c>
      <c r="BB440" s="202">
        <v>2.596297916775657</v>
      </c>
    </row>
  </sheetData>
  <sheetProtection algorithmName="SHA-512" hashValue="N4kTGOJK5Ep/DvOeYRo0LmEtJqSkYQTnpIZevY2VetPLgwdh5QG3uYsJDMn+VWOz+4fSLYqf0RffLcKvAdPYYQ==" saltValue="6aZGAkbDz6AmbBn7bjGl5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8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6"/>
      <c r="F1" s="121"/>
      <c r="G1" s="2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9"/>
    </row>
    <row r="2" spans="1:66" ht="50.25" customHeight="1">
      <c r="A2" s="10" t="s">
        <v>48</v>
      </c>
      <c r="B2" s="10"/>
      <c r="C2" s="10"/>
      <c r="D2" s="10"/>
      <c r="E2" s="11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2" t="s">
        <v>726</v>
      </c>
      <c r="B3" s="42"/>
      <c r="C3" s="19"/>
      <c r="D3" s="19"/>
      <c r="E3" s="117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712</v>
      </c>
      <c r="C4" s="149" t="s">
        <v>1</v>
      </c>
      <c r="D4" s="149" t="s">
        <v>11</v>
      </c>
      <c r="E4" s="150" t="s">
        <v>711</v>
      </c>
      <c r="F4" s="137" t="s">
        <v>46</v>
      </c>
      <c r="G4" s="160" t="s">
        <v>716</v>
      </c>
      <c r="H4" s="137" t="s">
        <v>66</v>
      </c>
      <c r="I4" s="137" t="s">
        <v>3</v>
      </c>
      <c r="J4" s="136" t="s">
        <v>12</v>
      </c>
      <c r="K4" s="136" t="s">
        <v>13</v>
      </c>
      <c r="L4" s="136" t="s">
        <v>14</v>
      </c>
      <c r="M4" s="136" t="s">
        <v>16</v>
      </c>
      <c r="N4" s="293" t="s">
        <v>7</v>
      </c>
      <c r="O4" s="293" t="s">
        <v>8</v>
      </c>
      <c r="P4" s="293" t="s">
        <v>27</v>
      </c>
      <c r="Q4" s="293" t="s">
        <v>15</v>
      </c>
      <c r="R4" s="293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1" t="s">
        <v>40</v>
      </c>
      <c r="AQ4" s="111" t="s">
        <v>28</v>
      </c>
      <c r="AR4" s="111" t="s">
        <v>41</v>
      </c>
      <c r="AS4" s="111" t="s">
        <v>42</v>
      </c>
      <c r="AT4" s="111" t="s">
        <v>7</v>
      </c>
      <c r="AU4" s="111" t="s">
        <v>8</v>
      </c>
      <c r="AV4" s="111" t="s">
        <v>29</v>
      </c>
      <c r="AW4" s="111" t="s">
        <v>19</v>
      </c>
      <c r="AX4" s="112" t="s">
        <v>61</v>
      </c>
      <c r="AY4" s="111" t="s">
        <v>93</v>
      </c>
      <c r="AZ4" s="111" t="s">
        <v>68</v>
      </c>
      <c r="BA4" s="111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성산여객</v>
      </c>
      <c r="B5" s="154" t="str">
        <f>V5</f>
        <v>521</v>
      </c>
      <c r="C5" s="155" t="str">
        <f>Y5</f>
        <v>71바7093</v>
      </c>
      <c r="D5" s="143" t="str">
        <f>Z5</f>
        <v>중형</v>
      </c>
      <c r="E5" s="139" t="str">
        <f>AZ5</f>
        <v>B</v>
      </c>
      <c r="F5" s="162">
        <f>G5/H5</f>
        <v>0.92319999999999991</v>
      </c>
      <c r="G5" s="163">
        <f>AE5</f>
        <v>2.3079999999999998</v>
      </c>
      <c r="H5" s="164">
        <f>AF5</f>
        <v>2.5</v>
      </c>
      <c r="I5" s="165">
        <f>AC5</f>
        <v>5528.82</v>
      </c>
      <c r="J5" s="166">
        <f>AI5/AH5</f>
        <v>1.8647036656259004E-2</v>
      </c>
      <c r="K5" s="166">
        <f>AJ5/AH5</f>
        <v>0.40242537034426196</v>
      </c>
      <c r="L5" s="166">
        <f>AK5/AC5</f>
        <v>0.14831374506675929</v>
      </c>
      <c r="M5" s="167">
        <f>AG5</f>
        <v>7.6740000000000004</v>
      </c>
      <c r="N5" s="168">
        <f>IF(AW5=0,AT5,"속도계이상")</f>
        <v>0.16300000000000001</v>
      </c>
      <c r="O5" s="168">
        <f>IF(AW5=0,AU5,"속도계이상")</f>
        <v>5.2089999999999996</v>
      </c>
      <c r="P5" s="169">
        <f>AQ5/60</f>
        <v>0</v>
      </c>
      <c r="Q5" s="170">
        <f>AN5</f>
        <v>66</v>
      </c>
      <c r="R5" s="171">
        <f>AC5/(AH5-AI5-AJ5)</f>
        <v>23.517126203962189</v>
      </c>
      <c r="S5" s="156">
        <f>IF(AW5=0,AL5,"속도계이상")</f>
        <v>9</v>
      </c>
      <c r="T5" s="156">
        <f>IF(AW5=0,AM5,"속도계이상")</f>
        <v>288</v>
      </c>
      <c r="U5" t="s">
        <v>166</v>
      </c>
      <c r="V5" s="5" t="s">
        <v>252</v>
      </c>
      <c r="W5" t="s">
        <v>166</v>
      </c>
      <c r="X5" s="5" t="s">
        <v>252</v>
      </c>
      <c r="Y5" t="s">
        <v>775</v>
      </c>
      <c r="Z5" t="s">
        <v>774</v>
      </c>
      <c r="AA5" t="s">
        <v>49</v>
      </c>
      <c r="AB5">
        <v>518</v>
      </c>
      <c r="AC5" s="1">
        <v>5528.82</v>
      </c>
      <c r="AD5" s="1">
        <v>2395.4430000000002</v>
      </c>
      <c r="AE5" s="29">
        <v>2.3079999999999998</v>
      </c>
      <c r="AF5">
        <v>2.5</v>
      </c>
      <c r="AG5">
        <v>7.6740000000000004</v>
      </c>
      <c r="AH5">
        <v>406.09154899999999</v>
      </c>
      <c r="AI5">
        <v>7.5724039999999997</v>
      </c>
      <c r="AJ5">
        <v>163.42154199999999</v>
      </c>
      <c r="AK5">
        <v>820</v>
      </c>
      <c r="AL5">
        <v>9</v>
      </c>
      <c r="AM5">
        <v>288</v>
      </c>
      <c r="AN5">
        <v>66</v>
      </c>
      <c r="AO5">
        <v>13.614713</v>
      </c>
      <c r="AP5">
        <v>96.5</v>
      </c>
      <c r="AQ5">
        <v>0</v>
      </c>
      <c r="AR5">
        <v>204</v>
      </c>
      <c r="AS5">
        <v>73479</v>
      </c>
      <c r="AT5">
        <v>0.16300000000000001</v>
      </c>
      <c r="AU5">
        <v>5.2089999999999996</v>
      </c>
      <c r="AV5">
        <v>44018</v>
      </c>
      <c r="AW5">
        <v>0</v>
      </c>
      <c r="AX5" s="30">
        <v>0.48</v>
      </c>
      <c r="AY5">
        <v>0.92319999999999991</v>
      </c>
      <c r="AZ5" t="s">
        <v>71</v>
      </c>
      <c r="BA5" t="s">
        <v>776</v>
      </c>
      <c r="BB5">
        <v>3</v>
      </c>
      <c r="BC5" t="s">
        <v>777</v>
      </c>
      <c r="BD5">
        <v>10</v>
      </c>
      <c r="BE5">
        <v>50111.831000000006</v>
      </c>
      <c r="BF5">
        <v>0.11032963453281121</v>
      </c>
      <c r="BG5">
        <v>0.1018563186006913</v>
      </c>
      <c r="BH5">
        <v>162062.867</v>
      </c>
      <c r="BI5">
        <v>3.4115279473613161E-2</v>
      </c>
      <c r="BJ5">
        <v>3.1495226010039665E-2</v>
      </c>
      <c r="BK5">
        <v>1</v>
      </c>
      <c r="BL5" t="s">
        <v>709</v>
      </c>
      <c r="BM5" t="s">
        <v>710</v>
      </c>
      <c r="BN5" t="s">
        <v>709</v>
      </c>
    </row>
    <row r="6" spans="1:66">
      <c r="A6" s="151" t="str">
        <f t="shared" ref="A6:A7" si="0">W6</f>
        <v>성산여객</v>
      </c>
      <c r="B6" s="151" t="str">
        <f t="shared" ref="B6:B7" si="1">V6</f>
        <v>521</v>
      </c>
      <c r="C6" s="152" t="str">
        <f t="shared" ref="C6:C7" si="2">Y6</f>
        <v>71바7501</v>
      </c>
      <c r="D6" s="127" t="str">
        <f t="shared" ref="D6:D7" si="3">Z6</f>
        <v>중형</v>
      </c>
      <c r="E6" s="123" t="str">
        <f>AZ6</f>
        <v>D</v>
      </c>
      <c r="F6" s="172">
        <f>G6/H6</f>
        <v>0.81500000000000006</v>
      </c>
      <c r="G6" s="173">
        <f>AE6</f>
        <v>2.282</v>
      </c>
      <c r="H6" s="174">
        <f>AF6</f>
        <v>2.8</v>
      </c>
      <c r="I6" s="175">
        <f t="shared" ref="I6:I7" si="4">AC6</f>
        <v>5211.7690000000002</v>
      </c>
      <c r="J6" s="176">
        <f t="shared" ref="J6:J7" si="5">AI6/AH6</f>
        <v>2.357863423318814E-2</v>
      </c>
      <c r="K6" s="176">
        <f t="shared" ref="K6:K7" si="6">AJ6/AH6</f>
        <v>0.37717282240153005</v>
      </c>
      <c r="L6" s="176">
        <f t="shared" ref="L6:L7" si="7">AK6/AC6</f>
        <v>9.593671553746913E-2</v>
      </c>
      <c r="M6" s="177">
        <f t="shared" ref="M6:M7" si="8">AG6</f>
        <v>7.1829999999999998</v>
      </c>
      <c r="N6" s="178">
        <f t="shared" ref="N6:N7" si="9">IF(AW6=0,AT6,"속도계이상")</f>
        <v>3.7999999999999999E-2</v>
      </c>
      <c r="O6" s="178">
        <f t="shared" ref="O6:O7" si="10">IF(AW6=0,AU6,"속도계이상")</f>
        <v>3.1080000000000001</v>
      </c>
      <c r="P6" s="179">
        <f t="shared" ref="P6:P7" si="11">AQ6/60</f>
        <v>0</v>
      </c>
      <c r="Q6" s="180">
        <f t="shared" ref="Q6:Q7" si="12">AN6</f>
        <v>73</v>
      </c>
      <c r="R6" s="181">
        <f t="shared" ref="R6:R7" si="13">AC6/(AH6-AI6-AJ6)</f>
        <v>23.973162924489547</v>
      </c>
      <c r="S6" s="153">
        <f t="shared" ref="S6:S7" si="14">IF(AW6=0,AL6,"속도계이상")</f>
        <v>2</v>
      </c>
      <c r="T6" s="153">
        <f t="shared" ref="T6:T7" si="15">IF(AW6=0,AM6,"속도계이상")</f>
        <v>162</v>
      </c>
      <c r="U6" t="s">
        <v>166</v>
      </c>
      <c r="V6" s="5" t="s">
        <v>252</v>
      </c>
      <c r="W6" t="s">
        <v>166</v>
      </c>
      <c r="X6" s="5" t="s">
        <v>252</v>
      </c>
      <c r="Y6" t="s">
        <v>778</v>
      </c>
      <c r="Z6" t="s">
        <v>774</v>
      </c>
      <c r="AA6" t="s">
        <v>779</v>
      </c>
      <c r="AB6">
        <v>518</v>
      </c>
      <c r="AC6" s="1">
        <v>5211.7690000000002</v>
      </c>
      <c r="AD6" s="1">
        <v>2283.6590000000001</v>
      </c>
      <c r="AE6" s="29">
        <v>2.282</v>
      </c>
      <c r="AF6">
        <v>2.8</v>
      </c>
      <c r="AG6">
        <v>7.1829999999999998</v>
      </c>
      <c r="AH6">
        <v>362.78793400000001</v>
      </c>
      <c r="AI6">
        <v>8.5540439999999993</v>
      </c>
      <c r="AJ6">
        <v>136.83374900000001</v>
      </c>
      <c r="AK6">
        <v>500</v>
      </c>
      <c r="AL6">
        <v>2</v>
      </c>
      <c r="AM6">
        <v>162</v>
      </c>
      <c r="AN6">
        <v>73</v>
      </c>
      <c r="AO6">
        <v>14.365881999999999</v>
      </c>
      <c r="AP6">
        <v>880.2</v>
      </c>
      <c r="AQ6">
        <v>0</v>
      </c>
      <c r="AR6">
        <v>128</v>
      </c>
      <c r="AS6">
        <v>38828</v>
      </c>
      <c r="AT6">
        <v>3.7999999999999999E-2</v>
      </c>
      <c r="AU6">
        <v>3.1080000000000001</v>
      </c>
      <c r="AV6">
        <v>44180</v>
      </c>
      <c r="AW6">
        <v>0</v>
      </c>
      <c r="AX6" s="30">
        <v>0.45</v>
      </c>
      <c r="AY6">
        <v>0.81500000000000006</v>
      </c>
      <c r="AZ6" t="s">
        <v>70</v>
      </c>
      <c r="BA6" t="s">
        <v>776</v>
      </c>
      <c r="BB6">
        <v>2</v>
      </c>
      <c r="BC6" t="s">
        <v>780</v>
      </c>
      <c r="BD6">
        <v>10</v>
      </c>
      <c r="BE6">
        <v>50111.831000000006</v>
      </c>
      <c r="BF6">
        <v>0.10400276533499643</v>
      </c>
      <c r="BG6">
        <v>8.4762253748022098E-2</v>
      </c>
      <c r="BH6">
        <v>162062.867</v>
      </c>
      <c r="BI6">
        <v>3.2158933730328243E-2</v>
      </c>
      <c r="BJ6">
        <v>2.6209530990217521E-2</v>
      </c>
      <c r="BK6">
        <v>1</v>
      </c>
      <c r="BL6" t="s">
        <v>709</v>
      </c>
      <c r="BM6" t="s">
        <v>710</v>
      </c>
      <c r="BN6" t="s">
        <v>709</v>
      </c>
    </row>
    <row r="7" spans="1:66">
      <c r="A7" s="154" t="str">
        <f t="shared" si="0"/>
        <v>성산여객</v>
      </c>
      <c r="B7" s="154" t="str">
        <f t="shared" si="1"/>
        <v>521</v>
      </c>
      <c r="C7" s="155" t="str">
        <f t="shared" si="2"/>
        <v>71바7502</v>
      </c>
      <c r="D7" s="143" t="str">
        <f t="shared" si="3"/>
        <v>중형</v>
      </c>
      <c r="E7" s="139" t="str">
        <f t="shared" ref="E7:E45" si="16">AZ7</f>
        <v>A</v>
      </c>
      <c r="F7" s="162">
        <f t="shared" ref="F7:F45" si="17">G7/H7</f>
        <v>0.96285714285714297</v>
      </c>
      <c r="G7" s="163">
        <f t="shared" ref="G7:G45" si="18">AE7</f>
        <v>2.6960000000000002</v>
      </c>
      <c r="H7" s="164">
        <f t="shared" ref="H7:H45" si="19">AF7</f>
        <v>2.8</v>
      </c>
      <c r="I7" s="165">
        <f t="shared" si="4"/>
        <v>5456.1049999999996</v>
      </c>
      <c r="J7" s="166">
        <f t="shared" si="5"/>
        <v>1.8776642935797158E-2</v>
      </c>
      <c r="K7" s="166">
        <f t="shared" si="6"/>
        <v>0.44624188711111207</v>
      </c>
      <c r="L7" s="166">
        <f t="shared" si="7"/>
        <v>0.11290105304058483</v>
      </c>
      <c r="M7" s="167">
        <f t="shared" si="8"/>
        <v>5.1139999999999999</v>
      </c>
      <c r="N7" s="168">
        <f t="shared" si="9"/>
        <v>0.312</v>
      </c>
      <c r="O7" s="168">
        <f t="shared" si="10"/>
        <v>3.4820000000000002</v>
      </c>
      <c r="P7" s="169">
        <f t="shared" si="11"/>
        <v>0</v>
      </c>
      <c r="Q7" s="170">
        <f t="shared" si="12"/>
        <v>71</v>
      </c>
      <c r="R7" s="171">
        <f t="shared" si="13"/>
        <v>24.192718466208685</v>
      </c>
      <c r="S7" s="156">
        <f t="shared" si="14"/>
        <v>17</v>
      </c>
      <c r="T7" s="156">
        <f t="shared" si="15"/>
        <v>190</v>
      </c>
      <c r="U7" t="s">
        <v>166</v>
      </c>
      <c r="V7" t="s">
        <v>252</v>
      </c>
      <c r="W7" s="4" t="s">
        <v>166</v>
      </c>
      <c r="X7" s="4" t="s">
        <v>252</v>
      </c>
      <c r="Y7" s="4" t="s">
        <v>781</v>
      </c>
      <c r="Z7" s="4" t="s">
        <v>774</v>
      </c>
      <c r="AA7" s="4" t="s">
        <v>779</v>
      </c>
      <c r="AB7" s="4">
        <v>518</v>
      </c>
      <c r="AC7" s="4">
        <v>5456.1049999999996</v>
      </c>
      <c r="AD7" s="4">
        <v>2023.74</v>
      </c>
      <c r="AE7" s="4">
        <v>2.6960000000000002</v>
      </c>
      <c r="AF7" s="4">
        <v>2.8</v>
      </c>
      <c r="AG7" s="4">
        <v>5.1139999999999999</v>
      </c>
      <c r="AH7" s="4">
        <v>421.55991499999999</v>
      </c>
      <c r="AI7" s="4">
        <v>7.9154799999999996</v>
      </c>
      <c r="AJ7" s="4">
        <v>188.11769200000001</v>
      </c>
      <c r="AK7" s="4">
        <v>616</v>
      </c>
      <c r="AL7" s="4">
        <v>17</v>
      </c>
      <c r="AM7" s="4">
        <v>190</v>
      </c>
      <c r="AN7" s="4">
        <v>71</v>
      </c>
      <c r="AO7" s="4">
        <v>12.942655999999999</v>
      </c>
      <c r="AP7" s="4">
        <v>1407.6</v>
      </c>
      <c r="AQ7" s="4">
        <v>0</v>
      </c>
      <c r="AR7" s="4">
        <v>293</v>
      </c>
      <c r="AS7" s="4">
        <v>124432</v>
      </c>
      <c r="AT7" s="4">
        <v>0.312</v>
      </c>
      <c r="AU7" s="4">
        <v>3.4820000000000002</v>
      </c>
      <c r="AV7" s="4">
        <v>44541</v>
      </c>
      <c r="AW7" s="4">
        <v>0</v>
      </c>
      <c r="AX7" s="31">
        <v>0.45</v>
      </c>
      <c r="AY7">
        <v>0.96285714285714297</v>
      </c>
      <c r="AZ7" t="s">
        <v>69</v>
      </c>
      <c r="BA7" t="s">
        <v>776</v>
      </c>
      <c r="BB7">
        <v>2</v>
      </c>
      <c r="BC7" t="s">
        <v>782</v>
      </c>
      <c r="BD7">
        <v>11</v>
      </c>
      <c r="BE7">
        <v>50111.831000000006</v>
      </c>
      <c r="BF7">
        <v>0.1088785799904218</v>
      </c>
      <c r="BG7">
        <v>0.10483451844792044</v>
      </c>
      <c r="BH7">
        <v>162062.867</v>
      </c>
      <c r="BI7">
        <v>3.3666595568743081E-2</v>
      </c>
      <c r="BJ7">
        <v>3.2416122019046915E-2</v>
      </c>
      <c r="BK7">
        <v>1</v>
      </c>
      <c r="BL7" t="s">
        <v>709</v>
      </c>
      <c r="BM7" t="s">
        <v>710</v>
      </c>
      <c r="BN7" t="s">
        <v>709</v>
      </c>
    </row>
    <row r="8" spans="1:66">
      <c r="A8" s="151" t="str">
        <f t="shared" ref="A8:A45" si="20">W8</f>
        <v>성산여객</v>
      </c>
      <c r="B8" s="151" t="str">
        <f t="shared" ref="B8:B45" si="21">V8</f>
        <v>521</v>
      </c>
      <c r="C8" s="152" t="str">
        <f t="shared" ref="C8:C45" si="22">Y8</f>
        <v>71바7503</v>
      </c>
      <c r="D8" s="127" t="str">
        <f t="shared" ref="D8:D45" si="23">Z8</f>
        <v>중형</v>
      </c>
      <c r="E8" s="123" t="str">
        <f t="shared" si="16"/>
        <v>C</v>
      </c>
      <c r="F8" s="172">
        <f t="shared" si="17"/>
        <v>0.89428571428571435</v>
      </c>
      <c r="G8" s="173">
        <f t="shared" si="18"/>
        <v>2.504</v>
      </c>
      <c r="H8" s="174">
        <f t="shared" si="19"/>
        <v>2.8</v>
      </c>
      <c r="I8" s="175">
        <f t="shared" ref="I8:I45" si="24">AC8</f>
        <v>4471.1099999999997</v>
      </c>
      <c r="J8" s="176">
        <f t="shared" ref="J8:J45" si="25">AI8/AH8</f>
        <v>2.0894640300734367E-2</v>
      </c>
      <c r="K8" s="176">
        <f t="shared" ref="K8:K45" si="26">AJ8/AH8</f>
        <v>0.43450093851371246</v>
      </c>
      <c r="L8" s="176">
        <f t="shared" ref="L8:L45" si="27">AK8/AC8</f>
        <v>0.12591951439351751</v>
      </c>
      <c r="M8" s="177">
        <f t="shared" ref="M8:M45" si="28">AG8</f>
        <v>6.0359999999999996</v>
      </c>
      <c r="N8" s="178">
        <f t="shared" ref="N8:N45" si="29">IF(AW8=0,AT8,"속도계이상")</f>
        <v>0.47</v>
      </c>
      <c r="O8" s="178">
        <f t="shared" ref="O8:O45" si="30">IF(AW8=0,AU8,"속도계이상")</f>
        <v>6.8659999999999997</v>
      </c>
      <c r="P8" s="179">
        <f t="shared" ref="P8:P45" si="31">AQ8/60</f>
        <v>0</v>
      </c>
      <c r="Q8" s="180">
        <f t="shared" ref="Q8:Q45" si="32">AN8</f>
        <v>72</v>
      </c>
      <c r="R8" s="181">
        <f t="shared" ref="R8:R45" si="33">AC8/(AH8-AI8-AJ8)</f>
        <v>24.179952306907008</v>
      </c>
      <c r="S8" s="153">
        <f t="shared" ref="S8:S45" si="34">IF(AW8=0,AL8,"속도계이상")</f>
        <v>21</v>
      </c>
      <c r="T8" s="153">
        <f t="shared" ref="T8:T45" si="35">IF(AW8=0,AM8,"속도계이상")</f>
        <v>307</v>
      </c>
      <c r="U8" t="s">
        <v>166</v>
      </c>
      <c r="V8" s="5" t="s">
        <v>252</v>
      </c>
      <c r="W8" t="s">
        <v>166</v>
      </c>
      <c r="X8" s="5" t="s">
        <v>252</v>
      </c>
      <c r="Y8" t="s">
        <v>783</v>
      </c>
      <c r="Z8" t="s">
        <v>774</v>
      </c>
      <c r="AA8" t="s">
        <v>779</v>
      </c>
      <c r="AB8">
        <v>518</v>
      </c>
      <c r="AC8" s="1">
        <v>4471.1099999999997</v>
      </c>
      <c r="AD8" s="1">
        <v>1785.248</v>
      </c>
      <c r="AE8" s="29">
        <v>2.504</v>
      </c>
      <c r="AF8">
        <v>2.8</v>
      </c>
      <c r="AG8">
        <v>6.0359999999999996</v>
      </c>
      <c r="AH8">
        <v>339.53046799999998</v>
      </c>
      <c r="AI8">
        <v>7.0943670000000001</v>
      </c>
      <c r="AJ8">
        <v>147.526307</v>
      </c>
      <c r="AK8">
        <v>563</v>
      </c>
      <c r="AL8">
        <v>21</v>
      </c>
      <c r="AM8">
        <v>307</v>
      </c>
      <c r="AN8">
        <v>72</v>
      </c>
      <c r="AO8">
        <v>13.168507999999999</v>
      </c>
      <c r="AP8">
        <v>824.2</v>
      </c>
      <c r="AQ8">
        <v>0</v>
      </c>
      <c r="AR8">
        <v>242</v>
      </c>
      <c r="AS8">
        <v>89070</v>
      </c>
      <c r="AT8">
        <v>0.47</v>
      </c>
      <c r="AU8">
        <v>6.8659999999999997</v>
      </c>
      <c r="AV8">
        <v>30941</v>
      </c>
      <c r="AW8">
        <v>0</v>
      </c>
      <c r="AX8" s="30">
        <v>0.45</v>
      </c>
      <c r="AY8">
        <v>0.89428571428571435</v>
      </c>
      <c r="AZ8" t="s">
        <v>72</v>
      </c>
      <c r="BA8" t="s">
        <v>776</v>
      </c>
      <c r="BB8">
        <v>1</v>
      </c>
      <c r="BC8" t="s">
        <v>784</v>
      </c>
      <c r="BD8">
        <v>8</v>
      </c>
      <c r="BE8">
        <v>50111.831000000006</v>
      </c>
      <c r="BF8">
        <v>8.9222642852543124E-2</v>
      </c>
      <c r="BG8">
        <v>7.9790534893845716E-2</v>
      </c>
      <c r="BH8">
        <v>162062.867</v>
      </c>
      <c r="BI8">
        <v>2.7588738140736459E-2</v>
      </c>
      <c r="BJ8">
        <v>2.4672214394430035E-2</v>
      </c>
      <c r="BK8">
        <v>1</v>
      </c>
      <c r="BL8" t="s">
        <v>709</v>
      </c>
      <c r="BM8" t="s">
        <v>710</v>
      </c>
      <c r="BN8" t="s">
        <v>709</v>
      </c>
    </row>
    <row r="9" spans="1:66">
      <c r="A9" s="154" t="str">
        <f t="shared" si="20"/>
        <v>성산여객</v>
      </c>
      <c r="B9" s="154" t="str">
        <f t="shared" si="21"/>
        <v>521</v>
      </c>
      <c r="C9" s="155" t="str">
        <f t="shared" si="22"/>
        <v>71바7504</v>
      </c>
      <c r="D9" s="143" t="str">
        <f t="shared" si="23"/>
        <v>중형</v>
      </c>
      <c r="E9" s="139" t="str">
        <f t="shared" si="16"/>
        <v>F</v>
      </c>
      <c r="F9" s="162">
        <f t="shared" si="17"/>
        <v>0.79571428571428582</v>
      </c>
      <c r="G9" s="163">
        <f t="shared" si="18"/>
        <v>2.2280000000000002</v>
      </c>
      <c r="H9" s="164">
        <f t="shared" si="19"/>
        <v>2.8</v>
      </c>
      <c r="I9" s="165">
        <f t="shared" si="24"/>
        <v>1079.635</v>
      </c>
      <c r="J9" s="166">
        <f t="shared" si="25"/>
        <v>3.079950828932532E-2</v>
      </c>
      <c r="K9" s="166">
        <f t="shared" si="26"/>
        <v>0.4043375570866522</v>
      </c>
      <c r="L9" s="166">
        <f t="shared" si="27"/>
        <v>0.10559124148439056</v>
      </c>
      <c r="M9" s="167">
        <f t="shared" si="28"/>
        <v>7.5369999999999999</v>
      </c>
      <c r="N9" s="168">
        <f t="shared" si="29"/>
        <v>0.37</v>
      </c>
      <c r="O9" s="168">
        <f t="shared" si="30"/>
        <v>5.0019999999999998</v>
      </c>
      <c r="P9" s="169">
        <f t="shared" si="31"/>
        <v>0</v>
      </c>
      <c r="Q9" s="170">
        <f t="shared" si="32"/>
        <v>83</v>
      </c>
      <c r="R9" s="171">
        <f t="shared" si="33"/>
        <v>23.47173030873499</v>
      </c>
      <c r="S9" s="156">
        <f t="shared" si="34"/>
        <v>4</v>
      </c>
      <c r="T9" s="156">
        <f t="shared" si="35"/>
        <v>54</v>
      </c>
      <c r="U9" t="s">
        <v>166</v>
      </c>
      <c r="V9" s="5" t="s">
        <v>252</v>
      </c>
      <c r="W9" t="s">
        <v>166</v>
      </c>
      <c r="X9" s="5" t="s">
        <v>252</v>
      </c>
      <c r="Y9" t="s">
        <v>785</v>
      </c>
      <c r="Z9" t="s">
        <v>774</v>
      </c>
      <c r="AA9" t="s">
        <v>779</v>
      </c>
      <c r="AB9">
        <v>518</v>
      </c>
      <c r="AC9" s="1">
        <v>1079.635</v>
      </c>
      <c r="AD9" s="1">
        <v>484.54</v>
      </c>
      <c r="AE9" s="29">
        <v>2.2280000000000002</v>
      </c>
      <c r="AF9">
        <v>2.8</v>
      </c>
      <c r="AG9">
        <v>7.5369999999999999</v>
      </c>
      <c r="AH9">
        <v>81.430813000000001</v>
      </c>
      <c r="AI9">
        <v>2.5080290000000001</v>
      </c>
      <c r="AJ9">
        <v>32.925536000000001</v>
      </c>
      <c r="AK9">
        <v>114</v>
      </c>
      <c r="AL9">
        <v>4</v>
      </c>
      <c r="AM9">
        <v>54</v>
      </c>
      <c r="AN9">
        <v>83</v>
      </c>
      <c r="AO9">
        <v>13.25831</v>
      </c>
      <c r="AP9">
        <v>229.9</v>
      </c>
      <c r="AQ9">
        <v>0</v>
      </c>
      <c r="AR9">
        <v>45</v>
      </c>
      <c r="AS9">
        <v>15604</v>
      </c>
      <c r="AT9">
        <v>0.37</v>
      </c>
      <c r="AU9">
        <v>5.0019999999999998</v>
      </c>
      <c r="AV9">
        <v>8812</v>
      </c>
      <c r="AW9">
        <v>0</v>
      </c>
      <c r="AX9" s="30">
        <v>0.46</v>
      </c>
      <c r="AY9">
        <v>0.79571428571428582</v>
      </c>
      <c r="AZ9" t="s">
        <v>73</v>
      </c>
      <c r="BA9" t="s">
        <v>776</v>
      </c>
      <c r="BB9">
        <v>1</v>
      </c>
      <c r="BC9" t="s">
        <v>786</v>
      </c>
      <c r="BD9">
        <v>7</v>
      </c>
      <c r="BE9">
        <v>50111.831000000006</v>
      </c>
      <c r="BF9">
        <v>2.1544513111085482E-2</v>
      </c>
      <c r="BG9">
        <v>1.7143276861249449E-2</v>
      </c>
      <c r="BH9">
        <v>162062.867</v>
      </c>
      <c r="BI9">
        <v>6.6618283385052046E-3</v>
      </c>
      <c r="BJ9">
        <v>5.3009119779248567E-3</v>
      </c>
      <c r="BK9">
        <v>1</v>
      </c>
      <c r="BL9" t="s">
        <v>709</v>
      </c>
      <c r="BM9" t="s">
        <v>710</v>
      </c>
      <c r="BN9" t="s">
        <v>709</v>
      </c>
    </row>
    <row r="10" spans="1:66">
      <c r="A10" s="151" t="str">
        <f t="shared" si="20"/>
        <v>성산여객</v>
      </c>
      <c r="B10" s="151" t="str">
        <f t="shared" si="21"/>
        <v>521</v>
      </c>
      <c r="C10" s="152" t="str">
        <f t="shared" si="22"/>
        <v>71바7505</v>
      </c>
      <c r="D10" s="127" t="str">
        <f t="shared" si="23"/>
        <v>중형</v>
      </c>
      <c r="E10" s="123" t="str">
        <f t="shared" si="16"/>
        <v>B</v>
      </c>
      <c r="F10" s="172">
        <f t="shared" si="17"/>
        <v>0.93464285714285722</v>
      </c>
      <c r="G10" s="173">
        <f t="shared" si="18"/>
        <v>2.617</v>
      </c>
      <c r="H10" s="174">
        <f t="shared" si="19"/>
        <v>2.8</v>
      </c>
      <c r="I10" s="175">
        <f t="shared" si="24"/>
        <v>4562.5749999999998</v>
      </c>
      <c r="J10" s="176">
        <f t="shared" si="25"/>
        <v>2.1492483658183806E-2</v>
      </c>
      <c r="K10" s="176">
        <f t="shared" si="26"/>
        <v>0.40417230537254439</v>
      </c>
      <c r="L10" s="176">
        <f t="shared" si="27"/>
        <v>8.131373182906583E-2</v>
      </c>
      <c r="M10" s="177">
        <f t="shared" si="28"/>
        <v>8.4659999999999993</v>
      </c>
      <c r="N10" s="178">
        <f t="shared" si="29"/>
        <v>0.13200000000000001</v>
      </c>
      <c r="O10" s="178">
        <f t="shared" si="30"/>
        <v>8.0660000000000007</v>
      </c>
      <c r="P10" s="179">
        <f t="shared" si="31"/>
        <v>0</v>
      </c>
      <c r="Q10" s="180">
        <f t="shared" si="32"/>
        <v>75</v>
      </c>
      <c r="R10" s="181">
        <f t="shared" si="33"/>
        <v>24.521938887334432</v>
      </c>
      <c r="S10" s="153">
        <f t="shared" si="34"/>
        <v>6</v>
      </c>
      <c r="T10" s="153">
        <f t="shared" si="35"/>
        <v>368</v>
      </c>
      <c r="U10" t="s">
        <v>166</v>
      </c>
      <c r="V10" t="s">
        <v>252</v>
      </c>
      <c r="W10" s="4" t="s">
        <v>166</v>
      </c>
      <c r="X10" s="4" t="s">
        <v>252</v>
      </c>
      <c r="Y10" s="4" t="s">
        <v>787</v>
      </c>
      <c r="Z10" s="4" t="s">
        <v>774</v>
      </c>
      <c r="AA10" s="4" t="s">
        <v>779</v>
      </c>
      <c r="AB10" s="4">
        <v>518</v>
      </c>
      <c r="AC10" s="4">
        <v>4562.5749999999998</v>
      </c>
      <c r="AD10" s="4">
        <v>1743.7429999999999</v>
      </c>
      <c r="AE10" s="4">
        <v>2.617</v>
      </c>
      <c r="AF10" s="4">
        <v>2.8</v>
      </c>
      <c r="AG10" s="4">
        <v>8.4659999999999993</v>
      </c>
      <c r="AH10" s="4">
        <v>323.95879000000002</v>
      </c>
      <c r="AI10" s="4">
        <v>6.9626789999999996</v>
      </c>
      <c r="AJ10" s="4">
        <v>130.935171</v>
      </c>
      <c r="AK10" s="4">
        <v>371</v>
      </c>
      <c r="AL10" s="4">
        <v>6</v>
      </c>
      <c r="AM10" s="4">
        <v>368</v>
      </c>
      <c r="AN10" s="4">
        <v>75</v>
      </c>
      <c r="AO10" s="4">
        <v>14.083812</v>
      </c>
      <c r="AP10" s="4">
        <v>1214.5</v>
      </c>
      <c r="AQ10" s="4">
        <v>0</v>
      </c>
      <c r="AR10" s="4">
        <v>155</v>
      </c>
      <c r="AS10" s="4">
        <v>49083</v>
      </c>
      <c r="AT10" s="4">
        <v>0.13200000000000001</v>
      </c>
      <c r="AU10" s="4">
        <v>8.0660000000000007</v>
      </c>
      <c r="AV10" s="4">
        <v>38431</v>
      </c>
      <c r="AW10" s="4">
        <v>0</v>
      </c>
      <c r="AX10" s="31">
        <v>0.55000000000000004</v>
      </c>
      <c r="AY10">
        <v>0.93464285714285722</v>
      </c>
      <c r="AZ10" t="s">
        <v>71</v>
      </c>
      <c r="BA10" t="s">
        <v>776</v>
      </c>
      <c r="BB10">
        <v>1</v>
      </c>
      <c r="BC10" t="s">
        <v>788</v>
      </c>
      <c r="BD10">
        <v>5</v>
      </c>
      <c r="BE10">
        <v>50111.831000000006</v>
      </c>
      <c r="BF10">
        <v>9.1047860534172048E-2</v>
      </c>
      <c r="BG10">
        <v>8.5097232506402956E-2</v>
      </c>
      <c r="BH10">
        <v>162062.867</v>
      </c>
      <c r="BI10">
        <v>2.8153117888504341E-2</v>
      </c>
      <c r="BJ10">
        <v>2.6313110540791381E-2</v>
      </c>
      <c r="BK10">
        <v>1</v>
      </c>
      <c r="BL10" t="s">
        <v>709</v>
      </c>
      <c r="BM10" t="s">
        <v>710</v>
      </c>
      <c r="BN10" t="s">
        <v>709</v>
      </c>
    </row>
    <row r="11" spans="1:66">
      <c r="A11" s="154" t="str">
        <f t="shared" si="20"/>
        <v>성산여객</v>
      </c>
      <c r="B11" s="154" t="str">
        <f t="shared" si="21"/>
        <v>521</v>
      </c>
      <c r="C11" s="155" t="str">
        <f t="shared" si="22"/>
        <v>71바7506</v>
      </c>
      <c r="D11" s="143" t="str">
        <f t="shared" si="23"/>
        <v>중형</v>
      </c>
      <c r="E11" s="139" t="str">
        <f t="shared" si="16"/>
        <v>B</v>
      </c>
      <c r="F11" s="162">
        <f t="shared" si="17"/>
        <v>0.93</v>
      </c>
      <c r="G11" s="163">
        <f t="shared" si="18"/>
        <v>2.3250000000000002</v>
      </c>
      <c r="H11" s="164">
        <f t="shared" si="19"/>
        <v>2.5</v>
      </c>
      <c r="I11" s="165">
        <f t="shared" si="24"/>
        <v>6123.1170000000002</v>
      </c>
      <c r="J11" s="166">
        <f t="shared" si="25"/>
        <v>2.0011994684392978E-2</v>
      </c>
      <c r="K11" s="166">
        <f t="shared" si="26"/>
        <v>0.4407807230927735</v>
      </c>
      <c r="L11" s="166">
        <f t="shared" si="27"/>
        <v>0.14861711771961894</v>
      </c>
      <c r="M11" s="167">
        <f t="shared" si="28"/>
        <v>11.343</v>
      </c>
      <c r="N11" s="168">
        <f t="shared" si="29"/>
        <v>1.6E-2</v>
      </c>
      <c r="O11" s="168">
        <f t="shared" si="30"/>
        <v>6.6310000000000002</v>
      </c>
      <c r="P11" s="169">
        <f t="shared" si="31"/>
        <v>0</v>
      </c>
      <c r="Q11" s="170">
        <f t="shared" si="32"/>
        <v>69</v>
      </c>
      <c r="R11" s="171">
        <f t="shared" si="33"/>
        <v>24.093364785400905</v>
      </c>
      <c r="S11" s="156">
        <f t="shared" si="34"/>
        <v>1</v>
      </c>
      <c r="T11" s="156">
        <f t="shared" si="35"/>
        <v>406</v>
      </c>
      <c r="U11" t="s">
        <v>166</v>
      </c>
      <c r="V11" s="5" t="s">
        <v>252</v>
      </c>
      <c r="W11" t="s">
        <v>166</v>
      </c>
      <c r="X11" s="5" t="s">
        <v>252</v>
      </c>
      <c r="Y11" t="s">
        <v>789</v>
      </c>
      <c r="Z11" t="s">
        <v>774</v>
      </c>
      <c r="AA11" t="s">
        <v>49</v>
      </c>
      <c r="AB11">
        <v>518</v>
      </c>
      <c r="AC11" s="1">
        <v>6123.1170000000002</v>
      </c>
      <c r="AD11" s="1">
        <v>2633.7550000000001</v>
      </c>
      <c r="AE11" s="29">
        <v>2.3250000000000002</v>
      </c>
      <c r="AF11">
        <v>2.5</v>
      </c>
      <c r="AG11">
        <v>11.343</v>
      </c>
      <c r="AH11">
        <v>471.323781</v>
      </c>
      <c r="AI11">
        <v>9.4321289999999998</v>
      </c>
      <c r="AJ11">
        <v>207.75043700000001</v>
      </c>
      <c r="AK11">
        <v>910</v>
      </c>
      <c r="AL11">
        <v>1</v>
      </c>
      <c r="AM11">
        <v>406</v>
      </c>
      <c r="AN11">
        <v>69</v>
      </c>
      <c r="AO11">
        <v>12.991317</v>
      </c>
      <c r="AP11">
        <v>393.4</v>
      </c>
      <c r="AQ11">
        <v>0</v>
      </c>
      <c r="AR11">
        <v>396</v>
      </c>
      <c r="AS11">
        <v>132194</v>
      </c>
      <c r="AT11">
        <v>1.6E-2</v>
      </c>
      <c r="AU11">
        <v>6.6310000000000002</v>
      </c>
      <c r="AV11">
        <v>54416</v>
      </c>
      <c r="AW11">
        <v>0</v>
      </c>
      <c r="AX11" s="30">
        <v>0.59</v>
      </c>
      <c r="AY11">
        <v>0.93</v>
      </c>
      <c r="AZ11" t="s">
        <v>71</v>
      </c>
      <c r="BA11" t="s">
        <v>776</v>
      </c>
      <c r="BB11">
        <v>2</v>
      </c>
      <c r="BC11" t="s">
        <v>790</v>
      </c>
      <c r="BD11">
        <v>9</v>
      </c>
      <c r="BE11">
        <v>50111.831000000006</v>
      </c>
      <c r="BF11">
        <v>0.12218904952804457</v>
      </c>
      <c r="BG11">
        <v>0.11363581606108146</v>
      </c>
      <c r="BH11">
        <v>162062.867</v>
      </c>
      <c r="BI11">
        <v>3.7782356398767154E-2</v>
      </c>
      <c r="BJ11">
        <v>3.5137591450853455E-2</v>
      </c>
      <c r="BK11">
        <v>1</v>
      </c>
      <c r="BL11" t="s">
        <v>709</v>
      </c>
      <c r="BM11" t="s">
        <v>710</v>
      </c>
      <c r="BN11" t="s">
        <v>709</v>
      </c>
    </row>
    <row r="12" spans="1:66" s="2" customFormat="1">
      <c r="A12" s="151" t="str">
        <f t="shared" si="20"/>
        <v>성산여객</v>
      </c>
      <c r="B12" s="151" t="str">
        <f t="shared" si="21"/>
        <v>521</v>
      </c>
      <c r="C12" s="152" t="str">
        <f t="shared" si="22"/>
        <v>71바7507</v>
      </c>
      <c r="D12" s="127" t="str">
        <f t="shared" si="23"/>
        <v>중형</v>
      </c>
      <c r="E12" s="123" t="str">
        <f t="shared" si="16"/>
        <v>C</v>
      </c>
      <c r="F12" s="172">
        <f t="shared" si="17"/>
        <v>0.87680000000000002</v>
      </c>
      <c r="G12" s="173">
        <f t="shared" si="18"/>
        <v>2.1920000000000002</v>
      </c>
      <c r="H12" s="174">
        <f t="shared" si="19"/>
        <v>2.5</v>
      </c>
      <c r="I12" s="175">
        <f t="shared" si="24"/>
        <v>5975.7439999999997</v>
      </c>
      <c r="J12" s="176">
        <f t="shared" si="25"/>
        <v>1.935423815398167E-2</v>
      </c>
      <c r="K12" s="176">
        <f t="shared" si="26"/>
        <v>0.4150600348783674</v>
      </c>
      <c r="L12" s="176">
        <f t="shared" si="27"/>
        <v>0.21051771963457605</v>
      </c>
      <c r="M12" s="177">
        <f t="shared" si="28"/>
        <v>7.2110000000000003</v>
      </c>
      <c r="N12" s="178">
        <f t="shared" si="29"/>
        <v>0</v>
      </c>
      <c r="O12" s="178">
        <f t="shared" si="30"/>
        <v>3.4969999999999999</v>
      </c>
      <c r="P12" s="179">
        <f t="shared" si="31"/>
        <v>0</v>
      </c>
      <c r="Q12" s="180">
        <f t="shared" si="32"/>
        <v>68</v>
      </c>
      <c r="R12" s="181">
        <f t="shared" si="33"/>
        <v>23.070828919278245</v>
      </c>
      <c r="S12" s="153">
        <f t="shared" si="34"/>
        <v>0</v>
      </c>
      <c r="T12" s="153">
        <f t="shared" si="35"/>
        <v>209</v>
      </c>
      <c r="U12" t="s">
        <v>166</v>
      </c>
      <c r="V12" s="5" t="s">
        <v>252</v>
      </c>
      <c r="W12" t="s">
        <v>166</v>
      </c>
      <c r="X12" s="5" t="s">
        <v>252</v>
      </c>
      <c r="Y12" t="s">
        <v>791</v>
      </c>
      <c r="Z12" t="s">
        <v>774</v>
      </c>
      <c r="AA12" t="s">
        <v>49</v>
      </c>
      <c r="AB12">
        <v>518</v>
      </c>
      <c r="AC12" s="1">
        <v>5975.7439999999997</v>
      </c>
      <c r="AD12" s="1">
        <v>2726.4690000000001</v>
      </c>
      <c r="AE12" s="29">
        <v>2.1920000000000002</v>
      </c>
      <c r="AF12">
        <v>2.5</v>
      </c>
      <c r="AG12">
        <v>7.2110000000000003</v>
      </c>
      <c r="AH12">
        <v>457.96294999999998</v>
      </c>
      <c r="AI12">
        <v>8.863524</v>
      </c>
      <c r="AJ12">
        <v>190.08211800000001</v>
      </c>
      <c r="AK12">
        <v>1258</v>
      </c>
      <c r="AL12">
        <v>0</v>
      </c>
      <c r="AM12">
        <v>209</v>
      </c>
      <c r="AN12">
        <v>68</v>
      </c>
      <c r="AO12">
        <v>13.048531000000001</v>
      </c>
      <c r="AP12">
        <v>321.39999999999998</v>
      </c>
      <c r="AQ12">
        <v>0</v>
      </c>
      <c r="AR12">
        <v>348</v>
      </c>
      <c r="AS12">
        <v>115498</v>
      </c>
      <c r="AT12">
        <v>0</v>
      </c>
      <c r="AU12">
        <v>3.4969999999999999</v>
      </c>
      <c r="AV12">
        <v>48294</v>
      </c>
      <c r="AW12">
        <v>0</v>
      </c>
      <c r="AX12" s="30">
        <v>0.45</v>
      </c>
      <c r="AY12" s="2">
        <v>0.87680000000000002</v>
      </c>
      <c r="AZ12" s="2" t="s">
        <v>72</v>
      </c>
      <c r="BA12" s="2" t="s">
        <v>776</v>
      </c>
      <c r="BB12" s="2">
        <v>2</v>
      </c>
      <c r="BC12" s="2" t="s">
        <v>792</v>
      </c>
      <c r="BD12" s="2">
        <v>12</v>
      </c>
      <c r="BE12" s="2">
        <v>50111.831000000006</v>
      </c>
      <c r="BF12" s="2">
        <v>0.11924816716435684</v>
      </c>
      <c r="BG12" s="2">
        <v>0.10455679296970807</v>
      </c>
      <c r="BH12" s="2">
        <v>162062.867</v>
      </c>
      <c r="BI12" s="2">
        <v>3.6872999414480308E-2</v>
      </c>
      <c r="BJ12" s="2">
        <v>3.2330245886616336E-2</v>
      </c>
      <c r="BK12" s="2">
        <v>1</v>
      </c>
      <c r="BL12" s="2" t="s">
        <v>709</v>
      </c>
      <c r="BM12" s="2" t="s">
        <v>710</v>
      </c>
      <c r="BN12" s="2" t="s">
        <v>709</v>
      </c>
    </row>
    <row r="13" spans="1:66">
      <c r="A13" s="154" t="str">
        <f t="shared" si="20"/>
        <v>성산여객</v>
      </c>
      <c r="B13" s="154" t="str">
        <f t="shared" si="21"/>
        <v>521</v>
      </c>
      <c r="C13" s="155" t="str">
        <f t="shared" si="22"/>
        <v>71바7508</v>
      </c>
      <c r="D13" s="143" t="str">
        <f t="shared" si="23"/>
        <v>중형</v>
      </c>
      <c r="E13" s="139" t="str">
        <f t="shared" si="16"/>
        <v>A</v>
      </c>
      <c r="F13" s="162">
        <f t="shared" si="17"/>
        <v>0.9871428571428571</v>
      </c>
      <c r="G13" s="163">
        <f t="shared" si="18"/>
        <v>2.7639999999999998</v>
      </c>
      <c r="H13" s="164">
        <f t="shared" si="19"/>
        <v>2.8</v>
      </c>
      <c r="I13" s="165">
        <f t="shared" si="24"/>
        <v>4026.1480000000001</v>
      </c>
      <c r="J13" s="166">
        <f t="shared" si="25"/>
        <v>2.2877359940508355E-2</v>
      </c>
      <c r="K13" s="166">
        <f t="shared" si="26"/>
        <v>0.42465448555386948</v>
      </c>
      <c r="L13" s="166">
        <f t="shared" si="27"/>
        <v>0.14107777458752138</v>
      </c>
      <c r="M13" s="167">
        <f t="shared" si="28"/>
        <v>5.28</v>
      </c>
      <c r="N13" s="168">
        <f t="shared" si="29"/>
        <v>2.5000000000000001E-2</v>
      </c>
      <c r="O13" s="168">
        <f t="shared" si="30"/>
        <v>3.08</v>
      </c>
      <c r="P13" s="169">
        <f t="shared" si="31"/>
        <v>0</v>
      </c>
      <c r="Q13" s="170">
        <f t="shared" si="32"/>
        <v>76</v>
      </c>
      <c r="R13" s="171">
        <f t="shared" si="33"/>
        <v>23.567686412610179</v>
      </c>
      <c r="S13" s="156">
        <f t="shared" si="34"/>
        <v>1</v>
      </c>
      <c r="T13" s="156">
        <f t="shared" si="35"/>
        <v>124</v>
      </c>
      <c r="U13" t="s">
        <v>166</v>
      </c>
      <c r="V13" t="s">
        <v>252</v>
      </c>
      <c r="W13" s="4" t="s">
        <v>166</v>
      </c>
      <c r="X13" s="4" t="s">
        <v>252</v>
      </c>
      <c r="Y13" s="4" t="s">
        <v>793</v>
      </c>
      <c r="Z13" s="4" t="s">
        <v>774</v>
      </c>
      <c r="AA13" s="4" t="s">
        <v>779</v>
      </c>
      <c r="AB13" s="4">
        <v>518</v>
      </c>
      <c r="AC13" s="4">
        <v>4026.1480000000001</v>
      </c>
      <c r="AD13" s="4">
        <v>1456.806</v>
      </c>
      <c r="AE13" s="4">
        <v>2.7639999999999998</v>
      </c>
      <c r="AF13" s="4">
        <v>2.8</v>
      </c>
      <c r="AG13" s="4">
        <v>5.28</v>
      </c>
      <c r="AH13" s="4">
        <v>309.218547</v>
      </c>
      <c r="AI13" s="4">
        <v>7.0741040000000002</v>
      </c>
      <c r="AJ13" s="4">
        <v>131.31104300000001</v>
      </c>
      <c r="AK13" s="4">
        <v>568</v>
      </c>
      <c r="AL13" s="4">
        <v>1</v>
      </c>
      <c r="AM13" s="4">
        <v>124</v>
      </c>
      <c r="AN13" s="4">
        <v>76</v>
      </c>
      <c r="AO13" s="4">
        <v>13.020396</v>
      </c>
      <c r="AP13" s="4">
        <v>710.1</v>
      </c>
      <c r="AQ13" s="4">
        <v>0</v>
      </c>
      <c r="AR13" s="4">
        <v>240</v>
      </c>
      <c r="AS13" s="4">
        <v>80558</v>
      </c>
      <c r="AT13" s="4">
        <v>2.5000000000000001E-2</v>
      </c>
      <c r="AU13" s="4">
        <v>3.08</v>
      </c>
      <c r="AV13" s="4">
        <v>33045</v>
      </c>
      <c r="AW13" s="4">
        <v>0</v>
      </c>
      <c r="AX13" s="31">
        <v>0.48</v>
      </c>
      <c r="AY13">
        <v>0.9871428571428571</v>
      </c>
      <c r="AZ13" t="s">
        <v>69</v>
      </c>
      <c r="BA13" t="s">
        <v>776</v>
      </c>
      <c r="BB13">
        <v>1</v>
      </c>
      <c r="BC13" t="s">
        <v>794</v>
      </c>
      <c r="BD13">
        <v>12</v>
      </c>
      <c r="BE13">
        <v>50111.831000000006</v>
      </c>
      <c r="BF13">
        <v>8.0343262651887529E-2</v>
      </c>
      <c r="BG13">
        <v>7.9310277846363256E-2</v>
      </c>
      <c r="BH13">
        <v>162062.867</v>
      </c>
      <c r="BI13">
        <v>2.4843124612870141E-2</v>
      </c>
      <c r="BJ13">
        <v>2.4523713010704665E-2</v>
      </c>
      <c r="BK13">
        <v>1</v>
      </c>
      <c r="BL13" t="s">
        <v>709</v>
      </c>
      <c r="BM13" t="s">
        <v>710</v>
      </c>
      <c r="BN13" t="s">
        <v>709</v>
      </c>
    </row>
    <row r="14" spans="1:66">
      <c r="A14" s="151" t="str">
        <f t="shared" si="20"/>
        <v>성산여객</v>
      </c>
      <c r="B14" s="151" t="str">
        <f t="shared" si="21"/>
        <v>521</v>
      </c>
      <c r="C14" s="152" t="str">
        <f t="shared" si="22"/>
        <v>71바7510</v>
      </c>
      <c r="D14" s="127" t="str">
        <f t="shared" si="23"/>
        <v>중형</v>
      </c>
      <c r="E14" s="123" t="str">
        <f t="shared" si="16"/>
        <v>S</v>
      </c>
      <c r="F14" s="172">
        <f t="shared" si="17"/>
        <v>1.0092857142857143</v>
      </c>
      <c r="G14" s="173">
        <f t="shared" si="18"/>
        <v>2.8260000000000001</v>
      </c>
      <c r="H14" s="174">
        <f t="shared" si="19"/>
        <v>2.8</v>
      </c>
      <c r="I14" s="175">
        <f t="shared" si="24"/>
        <v>6605.7659999999996</v>
      </c>
      <c r="J14" s="176">
        <f t="shared" si="25"/>
        <v>2.1471299697593253E-2</v>
      </c>
      <c r="K14" s="176">
        <f t="shared" si="26"/>
        <v>0.3609921162107933</v>
      </c>
      <c r="L14" s="176">
        <f t="shared" si="27"/>
        <v>0.14563034779009731</v>
      </c>
      <c r="M14" s="177">
        <f t="shared" si="28"/>
        <v>4.1619999999999999</v>
      </c>
      <c r="N14" s="178">
        <f t="shared" si="29"/>
        <v>0.378</v>
      </c>
      <c r="O14" s="178">
        <f t="shared" si="30"/>
        <v>1.756</v>
      </c>
      <c r="P14" s="179">
        <f t="shared" si="31"/>
        <v>0</v>
      </c>
      <c r="Q14" s="180">
        <f t="shared" si="32"/>
        <v>73</v>
      </c>
      <c r="R14" s="181">
        <f t="shared" si="33"/>
        <v>23.361362102088659</v>
      </c>
      <c r="S14" s="153">
        <f t="shared" si="34"/>
        <v>25</v>
      </c>
      <c r="T14" s="153">
        <f t="shared" si="35"/>
        <v>116</v>
      </c>
      <c r="U14" t="s">
        <v>166</v>
      </c>
      <c r="V14" s="5" t="s">
        <v>252</v>
      </c>
      <c r="W14" t="s">
        <v>166</v>
      </c>
      <c r="X14" s="5" t="s">
        <v>252</v>
      </c>
      <c r="Y14" t="s">
        <v>795</v>
      </c>
      <c r="Z14" t="s">
        <v>774</v>
      </c>
      <c r="AA14" t="s">
        <v>779</v>
      </c>
      <c r="AB14">
        <v>518</v>
      </c>
      <c r="AC14" s="1">
        <v>6605.7659999999996</v>
      </c>
      <c r="AD14" s="1">
        <v>2337.6799999999998</v>
      </c>
      <c r="AE14" s="29">
        <v>2.8260000000000001</v>
      </c>
      <c r="AF14">
        <v>2.8</v>
      </c>
      <c r="AG14">
        <v>4.1619999999999999</v>
      </c>
      <c r="AH14">
        <v>457.89123799999999</v>
      </c>
      <c r="AI14">
        <v>9.8315199999999994</v>
      </c>
      <c r="AJ14">
        <v>165.29512700000001</v>
      </c>
      <c r="AK14">
        <v>962</v>
      </c>
      <c r="AL14">
        <v>25</v>
      </c>
      <c r="AM14">
        <v>116</v>
      </c>
      <c r="AN14">
        <v>73</v>
      </c>
      <c r="AO14">
        <v>14.426494999999999</v>
      </c>
      <c r="AP14">
        <v>595.29999999999995</v>
      </c>
      <c r="AQ14">
        <v>0</v>
      </c>
      <c r="AR14">
        <v>141</v>
      </c>
      <c r="AS14">
        <v>51505</v>
      </c>
      <c r="AT14">
        <v>0.378</v>
      </c>
      <c r="AU14">
        <v>1.756</v>
      </c>
      <c r="AV14">
        <v>56261</v>
      </c>
      <c r="AW14">
        <v>0</v>
      </c>
      <c r="AX14" s="30">
        <v>0.45</v>
      </c>
      <c r="AY14">
        <v>1.0092857142857143</v>
      </c>
      <c r="AZ14" t="s">
        <v>74</v>
      </c>
      <c r="BA14" t="s">
        <v>776</v>
      </c>
      <c r="BB14">
        <v>1</v>
      </c>
      <c r="BC14" t="s">
        <v>796</v>
      </c>
      <c r="BD14">
        <v>12</v>
      </c>
      <c r="BE14">
        <v>50111.831000000006</v>
      </c>
      <c r="BF14">
        <v>0.13182048766088789</v>
      </c>
      <c r="BG14">
        <v>0.13304453504631042</v>
      </c>
      <c r="BH14">
        <v>162062.867</v>
      </c>
      <c r="BI14">
        <v>4.0760515485635584E-2</v>
      </c>
      <c r="BJ14">
        <v>4.1139005986573635E-2</v>
      </c>
      <c r="BK14">
        <v>1</v>
      </c>
      <c r="BL14" t="s">
        <v>709</v>
      </c>
      <c r="BM14" t="s">
        <v>710</v>
      </c>
      <c r="BN14" t="s">
        <v>709</v>
      </c>
    </row>
    <row r="15" spans="1:66">
      <c r="A15" s="154" t="str">
        <f t="shared" si="20"/>
        <v>성산여객</v>
      </c>
      <c r="B15" s="154" t="str">
        <f t="shared" si="21"/>
        <v>521</v>
      </c>
      <c r="C15" s="155" t="str">
        <f t="shared" si="22"/>
        <v>75아1152</v>
      </c>
      <c r="D15" s="143" t="str">
        <f t="shared" si="23"/>
        <v>중형</v>
      </c>
      <c r="E15" s="139" t="str">
        <f t="shared" si="16"/>
        <v>D</v>
      </c>
      <c r="F15" s="162">
        <f t="shared" si="17"/>
        <v>0.83708333333333329</v>
      </c>
      <c r="G15" s="163">
        <f t="shared" si="18"/>
        <v>2.0089999999999999</v>
      </c>
      <c r="H15" s="164">
        <f t="shared" si="19"/>
        <v>2.4</v>
      </c>
      <c r="I15" s="165">
        <f t="shared" si="24"/>
        <v>1071.0419999999999</v>
      </c>
      <c r="J15" s="166">
        <f t="shared" si="25"/>
        <v>2.026839012626136E-2</v>
      </c>
      <c r="K15" s="166">
        <f t="shared" si="26"/>
        <v>0.40785328188875808</v>
      </c>
      <c r="L15" s="166">
        <f t="shared" si="27"/>
        <v>0.21100946554850325</v>
      </c>
      <c r="M15" s="167">
        <f t="shared" si="28"/>
        <v>11.183</v>
      </c>
      <c r="N15" s="168">
        <f t="shared" si="29"/>
        <v>0.187</v>
      </c>
      <c r="O15" s="168">
        <f t="shared" si="30"/>
        <v>6.9089999999999998</v>
      </c>
      <c r="P15" s="169">
        <f t="shared" si="31"/>
        <v>0</v>
      </c>
      <c r="Q15" s="170">
        <f t="shared" si="32"/>
        <v>68</v>
      </c>
      <c r="R15" s="171">
        <f t="shared" si="33"/>
        <v>20.633548788453613</v>
      </c>
      <c r="S15" s="156">
        <f t="shared" si="34"/>
        <v>2</v>
      </c>
      <c r="T15" s="156">
        <f t="shared" si="35"/>
        <v>74</v>
      </c>
      <c r="U15" t="s">
        <v>166</v>
      </c>
      <c r="V15" s="5" t="s">
        <v>252</v>
      </c>
      <c r="W15" t="s">
        <v>166</v>
      </c>
      <c r="X15" s="5" t="s">
        <v>252</v>
      </c>
      <c r="Y15" t="s">
        <v>797</v>
      </c>
      <c r="Z15" t="s">
        <v>774</v>
      </c>
      <c r="AA15" t="s">
        <v>49</v>
      </c>
      <c r="AB15">
        <v>518</v>
      </c>
      <c r="AC15" s="1">
        <v>1071.0419999999999</v>
      </c>
      <c r="AD15" s="1">
        <v>533.23900000000003</v>
      </c>
      <c r="AE15" s="29">
        <v>2.0089999999999999</v>
      </c>
      <c r="AF15">
        <v>2.4</v>
      </c>
      <c r="AG15">
        <v>11.183</v>
      </c>
      <c r="AH15">
        <v>90.767199000000005</v>
      </c>
      <c r="AI15">
        <v>1.8397049999999999</v>
      </c>
      <c r="AJ15">
        <v>37.0197</v>
      </c>
      <c r="AK15">
        <v>226</v>
      </c>
      <c r="AL15">
        <v>2</v>
      </c>
      <c r="AM15">
        <v>74</v>
      </c>
      <c r="AN15">
        <v>68</v>
      </c>
      <c r="AO15">
        <v>11.799879000000001</v>
      </c>
      <c r="AP15">
        <v>57.3</v>
      </c>
      <c r="AQ15">
        <v>0</v>
      </c>
      <c r="AR15">
        <v>30</v>
      </c>
      <c r="AS15">
        <v>12798</v>
      </c>
      <c r="AT15">
        <v>0.187</v>
      </c>
      <c r="AU15">
        <v>6.9089999999999998</v>
      </c>
      <c r="AV15">
        <v>8000</v>
      </c>
      <c r="AW15">
        <v>0</v>
      </c>
      <c r="AX15" s="30">
        <v>0.59</v>
      </c>
      <c r="AY15">
        <v>0.83708333333333329</v>
      </c>
      <c r="AZ15" t="s">
        <v>70</v>
      </c>
      <c r="BA15" t="s">
        <v>776</v>
      </c>
      <c r="BB15">
        <v>1</v>
      </c>
      <c r="BC15" t="s">
        <v>798</v>
      </c>
      <c r="BD15">
        <v>4</v>
      </c>
      <c r="BE15">
        <v>50111.831000000006</v>
      </c>
      <c r="BF15">
        <v>2.137303663879294E-2</v>
      </c>
      <c r="BG15">
        <v>1.7891012753056258E-2</v>
      </c>
      <c r="BH15">
        <v>162062.867</v>
      </c>
      <c r="BI15">
        <v>6.6088057050107596E-3</v>
      </c>
      <c r="BJ15">
        <v>5.5321211089027567E-3</v>
      </c>
      <c r="BK15">
        <v>1</v>
      </c>
      <c r="BL15" t="s">
        <v>709</v>
      </c>
      <c r="BM15" t="s">
        <v>710</v>
      </c>
      <c r="BN15" t="s">
        <v>709</v>
      </c>
    </row>
    <row r="16" spans="1:66">
      <c r="A16" s="151" t="str">
        <f t="shared" si="20"/>
        <v>성산여객</v>
      </c>
      <c r="B16" s="151" t="str">
        <f t="shared" si="21"/>
        <v>551</v>
      </c>
      <c r="C16" s="152" t="str">
        <f t="shared" si="22"/>
        <v>71바7051</v>
      </c>
      <c r="D16" s="127" t="str">
        <f t="shared" si="23"/>
        <v>중형</v>
      </c>
      <c r="E16" s="123" t="str">
        <f t="shared" si="16"/>
        <v>B</v>
      </c>
      <c r="F16" s="172">
        <f t="shared" si="17"/>
        <v>0.93125000000000002</v>
      </c>
      <c r="G16" s="173">
        <f t="shared" si="18"/>
        <v>2.2349999999999999</v>
      </c>
      <c r="H16" s="174">
        <f t="shared" si="19"/>
        <v>2.4</v>
      </c>
      <c r="I16" s="175">
        <f t="shared" si="24"/>
        <v>3714.2750000000001</v>
      </c>
      <c r="J16" s="176">
        <f t="shared" si="25"/>
        <v>2.7938905229573707E-2</v>
      </c>
      <c r="K16" s="176">
        <f t="shared" si="26"/>
        <v>0.37863584298776626</v>
      </c>
      <c r="L16" s="176">
        <f t="shared" si="27"/>
        <v>0.15103889722758815</v>
      </c>
      <c r="M16" s="177">
        <f t="shared" si="28"/>
        <v>10.054</v>
      </c>
      <c r="N16" s="178">
        <f t="shared" si="29"/>
        <v>2.7E-2</v>
      </c>
      <c r="O16" s="178">
        <f t="shared" si="30"/>
        <v>9.2620000000000005</v>
      </c>
      <c r="P16" s="179">
        <f t="shared" si="31"/>
        <v>0</v>
      </c>
      <c r="Q16" s="180">
        <f t="shared" si="32"/>
        <v>61</v>
      </c>
      <c r="R16" s="181">
        <f t="shared" si="33"/>
        <v>21.533954433119863</v>
      </c>
      <c r="S16" s="153">
        <f t="shared" si="34"/>
        <v>1</v>
      </c>
      <c r="T16" s="153">
        <f t="shared" si="35"/>
        <v>344</v>
      </c>
      <c r="U16" t="s">
        <v>166</v>
      </c>
      <c r="V16" t="s">
        <v>253</v>
      </c>
      <c r="W16" s="4" t="s">
        <v>166</v>
      </c>
      <c r="X16" s="4" t="s">
        <v>253</v>
      </c>
      <c r="Y16" s="4" t="s">
        <v>799</v>
      </c>
      <c r="Z16" s="4" t="s">
        <v>774</v>
      </c>
      <c r="AA16" s="4" t="s">
        <v>49</v>
      </c>
      <c r="AB16" s="4">
        <v>518</v>
      </c>
      <c r="AC16" s="4">
        <v>3714.2750000000001</v>
      </c>
      <c r="AD16" s="4">
        <v>1661.91</v>
      </c>
      <c r="AE16" s="4">
        <v>2.2349999999999999</v>
      </c>
      <c r="AF16" s="4">
        <v>2.4</v>
      </c>
      <c r="AG16" s="4">
        <v>10.054</v>
      </c>
      <c r="AH16" s="4">
        <v>290.659313</v>
      </c>
      <c r="AI16" s="4">
        <v>8.1207030000000007</v>
      </c>
      <c r="AJ16" s="4">
        <v>110.054034</v>
      </c>
      <c r="AK16" s="4">
        <v>561</v>
      </c>
      <c r="AL16" s="4">
        <v>1</v>
      </c>
      <c r="AM16" s="4">
        <v>344</v>
      </c>
      <c r="AN16" s="4">
        <v>61</v>
      </c>
      <c r="AO16" s="4">
        <v>12.778791999999999</v>
      </c>
      <c r="AP16" s="4">
        <v>5.0999999999999996</v>
      </c>
      <c r="AQ16" s="4">
        <v>0</v>
      </c>
      <c r="AR16" s="4">
        <v>20</v>
      </c>
      <c r="AS16" s="4">
        <v>12260</v>
      </c>
      <c r="AT16" s="4">
        <v>2.7E-2</v>
      </c>
      <c r="AU16" s="4">
        <v>9.2620000000000005</v>
      </c>
      <c r="AV16" s="4">
        <v>24561</v>
      </c>
      <c r="AW16" s="4">
        <v>0</v>
      </c>
      <c r="AX16" s="31">
        <v>0.59</v>
      </c>
      <c r="AY16">
        <v>0.93125000000000002</v>
      </c>
      <c r="AZ16" t="s">
        <v>71</v>
      </c>
      <c r="BA16" t="s">
        <v>800</v>
      </c>
      <c r="BB16">
        <v>1</v>
      </c>
      <c r="BC16" t="s">
        <v>801</v>
      </c>
      <c r="BD16">
        <v>10</v>
      </c>
      <c r="BE16">
        <v>7596.3480000000009</v>
      </c>
      <c r="BF16">
        <v>0.4889553506500755</v>
      </c>
      <c r="BG16">
        <v>0.4553396702928828</v>
      </c>
      <c r="BH16">
        <v>162062.867</v>
      </c>
      <c r="BI16">
        <v>2.2918729433559881E-2</v>
      </c>
      <c r="BJ16">
        <v>2.134306678500264E-2</v>
      </c>
      <c r="BK16">
        <v>1</v>
      </c>
      <c r="BL16" t="s">
        <v>709</v>
      </c>
      <c r="BM16" t="s">
        <v>710</v>
      </c>
      <c r="BN16" t="s">
        <v>709</v>
      </c>
    </row>
    <row r="17" spans="1:66">
      <c r="A17" s="154" t="str">
        <f t="shared" si="20"/>
        <v>성산여객</v>
      </c>
      <c r="B17" s="154" t="str">
        <f t="shared" si="21"/>
        <v>551</v>
      </c>
      <c r="C17" s="155" t="str">
        <f t="shared" si="22"/>
        <v>71바7052</v>
      </c>
      <c r="D17" s="143" t="str">
        <f t="shared" si="23"/>
        <v>중형</v>
      </c>
      <c r="E17" s="139" t="str">
        <f t="shared" si="16"/>
        <v>F</v>
      </c>
      <c r="F17" s="162">
        <f t="shared" si="17"/>
        <v>0.66535714285714287</v>
      </c>
      <c r="G17" s="163">
        <f t="shared" si="18"/>
        <v>1.863</v>
      </c>
      <c r="H17" s="164">
        <f t="shared" si="19"/>
        <v>2.8</v>
      </c>
      <c r="I17" s="165">
        <f t="shared" si="24"/>
        <v>516.94600000000003</v>
      </c>
      <c r="J17" s="166">
        <f t="shared" si="25"/>
        <v>3.7499144797821488E-2</v>
      </c>
      <c r="K17" s="166">
        <f t="shared" si="26"/>
        <v>0.47815822714663736</v>
      </c>
      <c r="L17" s="166">
        <f t="shared" si="27"/>
        <v>0.20698486882575742</v>
      </c>
      <c r="M17" s="167">
        <f t="shared" si="28"/>
        <v>7.976</v>
      </c>
      <c r="N17" s="168" t="str">
        <f t="shared" si="29"/>
        <v>속도계이상</v>
      </c>
      <c r="O17" s="168" t="str">
        <f t="shared" si="30"/>
        <v>속도계이상</v>
      </c>
      <c r="P17" s="169">
        <f t="shared" si="31"/>
        <v>0</v>
      </c>
      <c r="Q17" s="170">
        <f t="shared" si="32"/>
        <v>68</v>
      </c>
      <c r="R17" s="171">
        <f t="shared" si="33"/>
        <v>19.379402222071189</v>
      </c>
      <c r="S17" s="156" t="str">
        <f t="shared" si="34"/>
        <v>속도계이상</v>
      </c>
      <c r="T17" s="156" t="str">
        <f t="shared" si="35"/>
        <v>속도계이상</v>
      </c>
      <c r="U17" t="s">
        <v>166</v>
      </c>
      <c r="V17" s="5" t="s">
        <v>253</v>
      </c>
      <c r="W17" t="s">
        <v>166</v>
      </c>
      <c r="X17" s="5" t="s">
        <v>253</v>
      </c>
      <c r="Y17" t="s">
        <v>802</v>
      </c>
      <c r="Z17" t="s">
        <v>774</v>
      </c>
      <c r="AA17" t="s">
        <v>779</v>
      </c>
      <c r="AB17">
        <v>518</v>
      </c>
      <c r="AC17" s="1">
        <v>516.94600000000003</v>
      </c>
      <c r="AD17" s="1">
        <v>277.43099999999998</v>
      </c>
      <c r="AE17" s="29">
        <v>1.863</v>
      </c>
      <c r="AF17">
        <v>2.8</v>
      </c>
      <c r="AG17">
        <v>7.976</v>
      </c>
      <c r="AH17">
        <v>55.074696000000003</v>
      </c>
      <c r="AI17">
        <v>2.0652539999999999</v>
      </c>
      <c r="AJ17">
        <v>26.334419</v>
      </c>
      <c r="AK17">
        <v>107</v>
      </c>
      <c r="AL17">
        <v>978</v>
      </c>
      <c r="AM17">
        <v>118</v>
      </c>
      <c r="AN17">
        <v>68</v>
      </c>
      <c r="AO17">
        <v>9.3862699999999997</v>
      </c>
      <c r="AP17">
        <v>14</v>
      </c>
      <c r="AQ17">
        <v>0</v>
      </c>
      <c r="AR17">
        <v>9</v>
      </c>
      <c r="AS17">
        <v>2997</v>
      </c>
      <c r="AT17">
        <v>189.18799999999999</v>
      </c>
      <c r="AU17">
        <v>22.826000000000001</v>
      </c>
      <c r="AV17">
        <v>5207</v>
      </c>
      <c r="AW17">
        <v>17</v>
      </c>
      <c r="AX17" s="30">
        <v>0.48</v>
      </c>
      <c r="AY17">
        <v>0.66535714285714287</v>
      </c>
      <c r="AZ17" t="s">
        <v>73</v>
      </c>
      <c r="BA17" t="s">
        <v>800</v>
      </c>
      <c r="BB17">
        <v>1</v>
      </c>
      <c r="BC17" t="s">
        <v>803</v>
      </c>
      <c r="BD17">
        <v>1</v>
      </c>
      <c r="BE17">
        <v>7596.3480000000009</v>
      </c>
      <c r="BF17">
        <v>6.805191126051624E-2</v>
      </c>
      <c r="BG17">
        <v>4.5278825242264911E-2</v>
      </c>
      <c r="BH17">
        <v>162062.867</v>
      </c>
      <c r="BI17">
        <v>3.1897868374746205E-3</v>
      </c>
      <c r="BJ17">
        <v>2.1223474565054351E-3</v>
      </c>
      <c r="BK17">
        <v>1</v>
      </c>
      <c r="BL17" t="s">
        <v>709</v>
      </c>
      <c r="BM17" t="s">
        <v>710</v>
      </c>
      <c r="BN17" t="s">
        <v>709</v>
      </c>
    </row>
    <row r="18" spans="1:66">
      <c r="A18" s="151" t="str">
        <f t="shared" si="20"/>
        <v>성산여객</v>
      </c>
      <c r="B18" s="151" t="str">
        <f t="shared" si="21"/>
        <v>551</v>
      </c>
      <c r="C18" s="152" t="str">
        <f t="shared" si="22"/>
        <v>71바7053</v>
      </c>
      <c r="D18" s="127" t="str">
        <f t="shared" si="23"/>
        <v>중형</v>
      </c>
      <c r="E18" s="123" t="str">
        <f t="shared" si="16"/>
        <v>이상</v>
      </c>
      <c r="F18" s="172">
        <f t="shared" si="17"/>
        <v>0.58464285714285713</v>
      </c>
      <c r="G18" s="173">
        <f t="shared" si="18"/>
        <v>1.637</v>
      </c>
      <c r="H18" s="174">
        <f t="shared" si="19"/>
        <v>2.8</v>
      </c>
      <c r="I18" s="175">
        <f t="shared" si="24"/>
        <v>474.92899999999997</v>
      </c>
      <c r="J18" s="176">
        <f t="shared" si="25"/>
        <v>4.0708896453425347E-2</v>
      </c>
      <c r="K18" s="176">
        <f t="shared" si="26"/>
        <v>0.47379997554988706</v>
      </c>
      <c r="L18" s="176">
        <f t="shared" si="27"/>
        <v>0.26319723579735077</v>
      </c>
      <c r="M18" s="177">
        <f t="shared" si="28"/>
        <v>11.648</v>
      </c>
      <c r="N18" s="178" t="str">
        <f t="shared" si="29"/>
        <v>속도계이상</v>
      </c>
      <c r="O18" s="178" t="str">
        <f t="shared" si="30"/>
        <v>속도계이상</v>
      </c>
      <c r="P18" s="179">
        <f t="shared" si="31"/>
        <v>0</v>
      </c>
      <c r="Q18" s="180">
        <f t="shared" si="32"/>
        <v>70</v>
      </c>
      <c r="R18" s="181">
        <f t="shared" si="33"/>
        <v>21.189038944583491</v>
      </c>
      <c r="S18" s="153" t="str">
        <f t="shared" si="34"/>
        <v>속도계이상</v>
      </c>
      <c r="T18" s="153" t="str">
        <f t="shared" si="35"/>
        <v>속도계이상</v>
      </c>
      <c r="U18" t="s">
        <v>166</v>
      </c>
      <c r="V18" s="5" t="s">
        <v>253</v>
      </c>
      <c r="W18" t="s">
        <v>166</v>
      </c>
      <c r="X18" s="5" t="s">
        <v>253</v>
      </c>
      <c r="Y18" t="s">
        <v>804</v>
      </c>
      <c r="Z18" t="s">
        <v>774</v>
      </c>
      <c r="AA18" t="s">
        <v>779</v>
      </c>
      <c r="AB18">
        <v>518</v>
      </c>
      <c r="AC18" s="1">
        <v>474.92899999999997</v>
      </c>
      <c r="AD18" s="1">
        <v>290.20299999999997</v>
      </c>
      <c r="AE18" s="29">
        <v>1.637</v>
      </c>
      <c r="AF18">
        <v>2.8</v>
      </c>
      <c r="AG18">
        <v>11.648</v>
      </c>
      <c r="AH18">
        <v>46.167476000000001</v>
      </c>
      <c r="AI18">
        <v>1.879427</v>
      </c>
      <c r="AJ18">
        <v>21.874148999999999</v>
      </c>
      <c r="AK18">
        <v>125</v>
      </c>
      <c r="AL18">
        <v>616</v>
      </c>
      <c r="AM18">
        <v>95</v>
      </c>
      <c r="AN18">
        <v>70</v>
      </c>
      <c r="AO18">
        <v>10.287089999999999</v>
      </c>
      <c r="AP18">
        <v>0</v>
      </c>
      <c r="AQ18">
        <v>0</v>
      </c>
      <c r="AR18">
        <v>14</v>
      </c>
      <c r="AS18">
        <v>8556</v>
      </c>
      <c r="AT18">
        <v>129.70400000000001</v>
      </c>
      <c r="AU18">
        <v>20.003</v>
      </c>
      <c r="AV18">
        <v>4785</v>
      </c>
      <c r="AW18">
        <v>17</v>
      </c>
      <c r="AX18" s="30">
        <v>0.48</v>
      </c>
      <c r="AY18">
        <v>0.58464285714285713</v>
      </c>
      <c r="AZ18" t="s">
        <v>339</v>
      </c>
      <c r="BA18" t="s">
        <v>800</v>
      </c>
      <c r="BB18">
        <v>2</v>
      </c>
      <c r="BC18" t="s">
        <v>805</v>
      </c>
      <c r="BD18">
        <v>2</v>
      </c>
      <c r="BE18">
        <v>7596.3480000000009</v>
      </c>
      <c r="BF18">
        <v>6.2520700736722432E-2</v>
      </c>
      <c r="BG18">
        <v>3.6552281109290936E-2</v>
      </c>
      <c r="BH18">
        <v>162062.867</v>
      </c>
      <c r="BI18">
        <v>2.9305232518193076E-3</v>
      </c>
      <c r="BJ18">
        <v>1.7133094868672166E-3</v>
      </c>
      <c r="BK18">
        <v>1</v>
      </c>
      <c r="BL18" t="s">
        <v>709</v>
      </c>
      <c r="BM18" t="s">
        <v>710</v>
      </c>
      <c r="BN18" t="s">
        <v>709</v>
      </c>
    </row>
    <row r="19" spans="1:66">
      <c r="A19" s="154" t="str">
        <f t="shared" si="20"/>
        <v>성산여객</v>
      </c>
      <c r="B19" s="154" t="str">
        <f t="shared" si="21"/>
        <v>551</v>
      </c>
      <c r="C19" s="155" t="str">
        <f t="shared" si="22"/>
        <v>71바7054</v>
      </c>
      <c r="D19" s="143" t="str">
        <f t="shared" si="23"/>
        <v>중형</v>
      </c>
      <c r="E19" s="139" t="str">
        <f t="shared" si="16"/>
        <v>B</v>
      </c>
      <c r="F19" s="162">
        <f t="shared" si="17"/>
        <v>0.91928571428571426</v>
      </c>
      <c r="G19" s="163">
        <f t="shared" si="18"/>
        <v>2.5739999999999998</v>
      </c>
      <c r="H19" s="164">
        <f t="shared" si="19"/>
        <v>2.8</v>
      </c>
      <c r="I19" s="165">
        <f t="shared" si="24"/>
        <v>1205.3820000000001</v>
      </c>
      <c r="J19" s="166">
        <f t="shared" si="25"/>
        <v>3.6181577733073067E-2</v>
      </c>
      <c r="K19" s="166">
        <f t="shared" si="26"/>
        <v>0.37127087441408063</v>
      </c>
      <c r="L19" s="166">
        <f t="shared" si="27"/>
        <v>0.12278265313402721</v>
      </c>
      <c r="M19" s="167">
        <f t="shared" si="28"/>
        <v>4.8079999999999998</v>
      </c>
      <c r="N19" s="168">
        <f t="shared" si="29"/>
        <v>0.33200000000000002</v>
      </c>
      <c r="O19" s="168">
        <f t="shared" si="30"/>
        <v>11.532</v>
      </c>
      <c r="P19" s="169">
        <f t="shared" si="31"/>
        <v>0</v>
      </c>
      <c r="Q19" s="170">
        <f t="shared" si="32"/>
        <v>71</v>
      </c>
      <c r="R19" s="171">
        <f t="shared" si="33"/>
        <v>21.103021732077643</v>
      </c>
      <c r="S19" s="156">
        <f t="shared" si="34"/>
        <v>4</v>
      </c>
      <c r="T19" s="156">
        <f t="shared" si="35"/>
        <v>139</v>
      </c>
      <c r="U19" t="s">
        <v>166</v>
      </c>
      <c r="V19" t="s">
        <v>253</v>
      </c>
      <c r="W19" s="4" t="s">
        <v>166</v>
      </c>
      <c r="X19" s="4" t="s">
        <v>253</v>
      </c>
      <c r="Y19" s="4" t="s">
        <v>806</v>
      </c>
      <c r="Z19" s="4" t="s">
        <v>774</v>
      </c>
      <c r="AA19" s="4" t="s">
        <v>779</v>
      </c>
      <c r="AB19" s="4">
        <v>518</v>
      </c>
      <c r="AC19" s="4">
        <v>1205.3820000000001</v>
      </c>
      <c r="AD19" s="4">
        <v>468.29399999999998</v>
      </c>
      <c r="AE19" s="4">
        <v>2.5739999999999998</v>
      </c>
      <c r="AF19" s="4">
        <v>2.8</v>
      </c>
      <c r="AG19" s="4">
        <v>4.8079999999999998</v>
      </c>
      <c r="AH19" s="4">
        <v>96.395520000000005</v>
      </c>
      <c r="AI19" s="4">
        <v>3.4877419999999999</v>
      </c>
      <c r="AJ19" s="4">
        <v>35.788848999999999</v>
      </c>
      <c r="AK19" s="4">
        <v>148</v>
      </c>
      <c r="AL19" s="4">
        <v>4</v>
      </c>
      <c r="AM19" s="4">
        <v>139</v>
      </c>
      <c r="AN19" s="4">
        <v>71</v>
      </c>
      <c r="AO19" s="4">
        <v>12.504543</v>
      </c>
      <c r="AP19" s="4">
        <v>11.6</v>
      </c>
      <c r="AQ19" s="4">
        <v>0</v>
      </c>
      <c r="AR19" s="4">
        <v>17</v>
      </c>
      <c r="AS19" s="4">
        <v>5322</v>
      </c>
      <c r="AT19" s="4">
        <v>0.33200000000000002</v>
      </c>
      <c r="AU19" s="4">
        <v>11.532</v>
      </c>
      <c r="AV19" s="4">
        <v>9315</v>
      </c>
      <c r="AW19" s="4">
        <v>0</v>
      </c>
      <c r="AX19" s="31">
        <v>0.48</v>
      </c>
      <c r="AY19">
        <v>0.91928571428571426</v>
      </c>
      <c r="AZ19" t="s">
        <v>71</v>
      </c>
      <c r="BA19" t="s">
        <v>800</v>
      </c>
      <c r="BB19">
        <v>2</v>
      </c>
      <c r="BC19" t="s">
        <v>807</v>
      </c>
      <c r="BD19">
        <v>2</v>
      </c>
      <c r="BE19">
        <v>7596.3480000000009</v>
      </c>
      <c r="BF19">
        <v>0.15867914424141705</v>
      </c>
      <c r="BG19">
        <v>0.14587147045621696</v>
      </c>
      <c r="BH19">
        <v>162062.867</v>
      </c>
      <c r="BI19">
        <v>7.4377432802049592E-3</v>
      </c>
      <c r="BJ19">
        <v>6.8374111440169874E-3</v>
      </c>
      <c r="BK19">
        <v>1</v>
      </c>
      <c r="BL19" t="s">
        <v>709</v>
      </c>
      <c r="BM19" t="s">
        <v>710</v>
      </c>
      <c r="BN19" t="s">
        <v>709</v>
      </c>
    </row>
    <row r="20" spans="1:66">
      <c r="A20" s="151" t="str">
        <f t="shared" si="20"/>
        <v>성산여객</v>
      </c>
      <c r="B20" s="151" t="str">
        <f t="shared" si="21"/>
        <v>551</v>
      </c>
      <c r="C20" s="152" t="str">
        <f t="shared" si="22"/>
        <v>71바7057</v>
      </c>
      <c r="D20" s="127" t="str">
        <f t="shared" si="23"/>
        <v>중형</v>
      </c>
      <c r="E20" s="123" t="str">
        <f t="shared" si="16"/>
        <v>이상</v>
      </c>
      <c r="F20" s="172">
        <f t="shared" si="17"/>
        <v>0.61678571428571438</v>
      </c>
      <c r="G20" s="173">
        <f t="shared" si="18"/>
        <v>1.7270000000000001</v>
      </c>
      <c r="H20" s="174">
        <f t="shared" si="19"/>
        <v>2.8</v>
      </c>
      <c r="I20" s="175">
        <f t="shared" si="24"/>
        <v>374.79599999999999</v>
      </c>
      <c r="J20" s="176">
        <f t="shared" si="25"/>
        <v>2.7187957737566004E-2</v>
      </c>
      <c r="K20" s="176">
        <f t="shared" si="26"/>
        <v>0.49899054321001679</v>
      </c>
      <c r="L20" s="176">
        <f t="shared" si="27"/>
        <v>0.18676826860478768</v>
      </c>
      <c r="M20" s="177">
        <f t="shared" si="28"/>
        <v>9.8770000000000007</v>
      </c>
      <c r="N20" s="178" t="str">
        <f t="shared" si="29"/>
        <v>속도계이상</v>
      </c>
      <c r="O20" s="178" t="str">
        <f t="shared" si="30"/>
        <v>속도계이상</v>
      </c>
      <c r="P20" s="179">
        <f t="shared" si="31"/>
        <v>0</v>
      </c>
      <c r="Q20" s="180">
        <f t="shared" si="32"/>
        <v>60</v>
      </c>
      <c r="R20" s="181">
        <f t="shared" si="33"/>
        <v>20.240997898326889</v>
      </c>
      <c r="S20" s="153" t="str">
        <f t="shared" si="34"/>
        <v>속도계이상</v>
      </c>
      <c r="T20" s="153" t="str">
        <f t="shared" si="35"/>
        <v>속도계이상</v>
      </c>
      <c r="U20" t="s">
        <v>166</v>
      </c>
      <c r="V20" s="5" t="s">
        <v>253</v>
      </c>
      <c r="W20" t="s">
        <v>166</v>
      </c>
      <c r="X20" s="5" t="s">
        <v>253</v>
      </c>
      <c r="Y20" t="s">
        <v>808</v>
      </c>
      <c r="Z20" t="s">
        <v>774</v>
      </c>
      <c r="AA20" t="s">
        <v>779</v>
      </c>
      <c r="AB20">
        <v>518</v>
      </c>
      <c r="AC20" s="1">
        <v>374.79599999999999</v>
      </c>
      <c r="AD20" s="1">
        <v>217.08199999999999</v>
      </c>
      <c r="AE20" s="29">
        <v>1.7270000000000001</v>
      </c>
      <c r="AF20">
        <v>2.8</v>
      </c>
      <c r="AG20">
        <v>9.8770000000000007</v>
      </c>
      <c r="AH20">
        <v>39.079433999999999</v>
      </c>
      <c r="AI20">
        <v>1.0624899999999999</v>
      </c>
      <c r="AJ20">
        <v>19.500267999999998</v>
      </c>
      <c r="AK20">
        <v>70</v>
      </c>
      <c r="AL20">
        <v>472</v>
      </c>
      <c r="AM20">
        <v>43</v>
      </c>
      <c r="AN20">
        <v>60</v>
      </c>
      <c r="AO20">
        <v>9.5906190000000002</v>
      </c>
      <c r="AP20">
        <v>0</v>
      </c>
      <c r="AQ20">
        <v>0</v>
      </c>
      <c r="AR20">
        <v>14</v>
      </c>
      <c r="AS20">
        <v>5141</v>
      </c>
      <c r="AT20">
        <v>125.935</v>
      </c>
      <c r="AU20">
        <v>11.473000000000001</v>
      </c>
      <c r="AV20">
        <v>3780</v>
      </c>
      <c r="AW20">
        <v>17</v>
      </c>
      <c r="AX20" s="30">
        <v>0.48</v>
      </c>
      <c r="AY20">
        <v>0.61678571428571438</v>
      </c>
      <c r="AZ20" t="s">
        <v>339</v>
      </c>
      <c r="BA20" t="s">
        <v>800</v>
      </c>
      <c r="BB20">
        <v>1</v>
      </c>
      <c r="BC20" t="s">
        <v>809</v>
      </c>
      <c r="BD20">
        <v>2</v>
      </c>
      <c r="BE20">
        <v>7596.3480000000009</v>
      </c>
      <c r="BF20">
        <v>4.9338971832254122E-2</v>
      </c>
      <c r="BG20">
        <v>3.04315729836796E-2</v>
      </c>
      <c r="BH20">
        <v>162062.867</v>
      </c>
      <c r="BI20">
        <v>2.3126580871853882E-3</v>
      </c>
      <c r="BJ20">
        <v>1.4264144702032736E-3</v>
      </c>
      <c r="BK20">
        <v>1</v>
      </c>
      <c r="BL20" t="s">
        <v>709</v>
      </c>
      <c r="BM20" t="s">
        <v>710</v>
      </c>
      <c r="BN20" t="s">
        <v>709</v>
      </c>
    </row>
    <row r="21" spans="1:66">
      <c r="A21" s="154" t="str">
        <f t="shared" si="20"/>
        <v>성산여객</v>
      </c>
      <c r="B21" s="154" t="str">
        <f t="shared" si="21"/>
        <v>551</v>
      </c>
      <c r="C21" s="155" t="str">
        <f t="shared" si="22"/>
        <v>71바7058</v>
      </c>
      <c r="D21" s="143" t="str">
        <f t="shared" si="23"/>
        <v>중형</v>
      </c>
      <c r="E21" s="139" t="str">
        <f t="shared" si="16"/>
        <v>D</v>
      </c>
      <c r="F21" s="162">
        <f t="shared" si="17"/>
        <v>0.80964285714285711</v>
      </c>
      <c r="G21" s="163">
        <f t="shared" si="18"/>
        <v>2.2669999999999999</v>
      </c>
      <c r="H21" s="164">
        <f t="shared" si="19"/>
        <v>2.8</v>
      </c>
      <c r="I21" s="165">
        <f t="shared" si="24"/>
        <v>977.51199999999994</v>
      </c>
      <c r="J21" s="166">
        <f t="shared" si="25"/>
        <v>5.3378520679875342E-2</v>
      </c>
      <c r="K21" s="166">
        <f t="shared" si="26"/>
        <v>0.3866653202088674</v>
      </c>
      <c r="L21" s="166">
        <f t="shared" si="27"/>
        <v>0.16470386041296681</v>
      </c>
      <c r="M21" s="167">
        <f t="shared" si="28"/>
        <v>6.6239999999999997</v>
      </c>
      <c r="N21" s="168">
        <f t="shared" si="29"/>
        <v>0.40899999999999997</v>
      </c>
      <c r="O21" s="168">
        <f t="shared" si="30"/>
        <v>6.7519999999999998</v>
      </c>
      <c r="P21" s="169">
        <f t="shared" si="31"/>
        <v>0</v>
      </c>
      <c r="Q21" s="170">
        <f t="shared" si="32"/>
        <v>70</v>
      </c>
      <c r="R21" s="171">
        <f t="shared" si="33"/>
        <v>21.448804996968239</v>
      </c>
      <c r="S21" s="156">
        <f t="shared" si="34"/>
        <v>4</v>
      </c>
      <c r="T21" s="156">
        <f t="shared" si="35"/>
        <v>66</v>
      </c>
      <c r="U21" t="s">
        <v>166</v>
      </c>
      <c r="V21" s="5" t="s">
        <v>253</v>
      </c>
      <c r="W21" t="s">
        <v>166</v>
      </c>
      <c r="X21" s="5" t="s">
        <v>253</v>
      </c>
      <c r="Y21" t="s">
        <v>810</v>
      </c>
      <c r="Z21" t="s">
        <v>774</v>
      </c>
      <c r="AA21" t="s">
        <v>779</v>
      </c>
      <c r="AB21">
        <v>518</v>
      </c>
      <c r="AC21" s="1">
        <v>977.51199999999994</v>
      </c>
      <c r="AD21" s="1">
        <v>431.18</v>
      </c>
      <c r="AE21" s="29">
        <v>2.2669999999999999</v>
      </c>
      <c r="AF21">
        <v>2.8</v>
      </c>
      <c r="AG21">
        <v>6.6239999999999997</v>
      </c>
      <c r="AH21">
        <v>81.388861000000006</v>
      </c>
      <c r="AI21">
        <v>4.344417</v>
      </c>
      <c r="AJ21">
        <v>31.47025</v>
      </c>
      <c r="AK21">
        <v>161</v>
      </c>
      <c r="AL21">
        <v>4</v>
      </c>
      <c r="AM21">
        <v>66</v>
      </c>
      <c r="AN21">
        <v>70</v>
      </c>
      <c r="AO21">
        <v>12.010389999999999</v>
      </c>
      <c r="AP21">
        <v>27.2</v>
      </c>
      <c r="AQ21">
        <v>0</v>
      </c>
      <c r="AR21">
        <v>18</v>
      </c>
      <c r="AS21">
        <v>7518</v>
      </c>
      <c r="AT21">
        <v>0.40899999999999997</v>
      </c>
      <c r="AU21">
        <v>6.7519999999999998</v>
      </c>
      <c r="AV21">
        <v>0</v>
      </c>
      <c r="AW21">
        <v>0</v>
      </c>
      <c r="AX21" s="30">
        <v>0.48</v>
      </c>
      <c r="AY21">
        <v>0.80964285714285711</v>
      </c>
      <c r="AZ21" t="s">
        <v>70</v>
      </c>
      <c r="BA21" t="s">
        <v>800</v>
      </c>
      <c r="BB21">
        <v>1</v>
      </c>
      <c r="BC21" t="s">
        <v>811</v>
      </c>
      <c r="BD21">
        <v>1</v>
      </c>
      <c r="BE21">
        <v>7596.3480000000009</v>
      </c>
      <c r="BF21">
        <v>0.12868183500808544</v>
      </c>
      <c r="BG21">
        <v>0.10418632855833203</v>
      </c>
      <c r="BH21">
        <v>162062.867</v>
      </c>
      <c r="BI21">
        <v>6.0316839884117313E-3</v>
      </c>
      <c r="BJ21">
        <v>4.8835098577604983E-3</v>
      </c>
      <c r="BK21">
        <v>1</v>
      </c>
      <c r="BL21" t="s">
        <v>709</v>
      </c>
      <c r="BM21" t="s">
        <v>710</v>
      </c>
      <c r="BN21" t="s">
        <v>709</v>
      </c>
    </row>
    <row r="22" spans="1:66">
      <c r="A22" s="151" t="str">
        <f t="shared" si="20"/>
        <v>성산여객</v>
      </c>
      <c r="B22" s="151" t="str">
        <f t="shared" si="21"/>
        <v>551</v>
      </c>
      <c r="C22" s="152" t="str">
        <f t="shared" si="22"/>
        <v>71바7083</v>
      </c>
      <c r="D22" s="127" t="str">
        <f t="shared" si="23"/>
        <v>중형</v>
      </c>
      <c r="E22" s="123" t="str">
        <f t="shared" si="16"/>
        <v>A</v>
      </c>
      <c r="F22" s="172">
        <f t="shared" si="17"/>
        <v>0.96291666666666664</v>
      </c>
      <c r="G22" s="173">
        <f t="shared" si="18"/>
        <v>2.3109999999999999</v>
      </c>
      <c r="H22" s="174">
        <f t="shared" si="19"/>
        <v>2.4</v>
      </c>
      <c r="I22" s="175">
        <f t="shared" si="24"/>
        <v>1017.644</v>
      </c>
      <c r="J22" s="176">
        <f t="shared" si="25"/>
        <v>2.0496981564897081E-2</v>
      </c>
      <c r="K22" s="176">
        <f t="shared" si="26"/>
        <v>0.47560584976189818</v>
      </c>
      <c r="L22" s="176">
        <f t="shared" si="27"/>
        <v>0.23387353534241836</v>
      </c>
      <c r="M22" s="177">
        <f t="shared" si="28"/>
        <v>14.7</v>
      </c>
      <c r="N22" s="178">
        <f t="shared" si="29"/>
        <v>1.081</v>
      </c>
      <c r="O22" s="178">
        <f t="shared" si="30"/>
        <v>32.034999999999997</v>
      </c>
      <c r="P22" s="179">
        <f t="shared" si="31"/>
        <v>0</v>
      </c>
      <c r="Q22" s="180">
        <f t="shared" si="32"/>
        <v>75</v>
      </c>
      <c r="R22" s="181">
        <f t="shared" si="33"/>
        <v>22.592823829461036</v>
      </c>
      <c r="S22" s="153">
        <f t="shared" si="34"/>
        <v>11</v>
      </c>
      <c r="T22" s="153">
        <f t="shared" si="35"/>
        <v>326</v>
      </c>
      <c r="U22" t="s">
        <v>166</v>
      </c>
      <c r="V22" t="s">
        <v>253</v>
      </c>
      <c r="W22" s="4" t="s">
        <v>166</v>
      </c>
      <c r="X22" s="4" t="s">
        <v>253</v>
      </c>
      <c r="Y22" s="4" t="s">
        <v>812</v>
      </c>
      <c r="Z22" s="4" t="s">
        <v>774</v>
      </c>
      <c r="AA22" s="4" t="s">
        <v>49</v>
      </c>
      <c r="AB22" s="4">
        <v>518</v>
      </c>
      <c r="AC22" s="4">
        <v>1017.644</v>
      </c>
      <c r="AD22" s="4">
        <v>440.33300000000003</v>
      </c>
      <c r="AE22" s="4">
        <v>2.3109999999999999</v>
      </c>
      <c r="AF22" s="4">
        <v>2.4</v>
      </c>
      <c r="AG22" s="4">
        <v>14.7</v>
      </c>
      <c r="AH22" s="4">
        <v>89.388869</v>
      </c>
      <c r="AI22" s="4">
        <v>1.8322020000000001</v>
      </c>
      <c r="AJ22" s="4">
        <v>42.513869</v>
      </c>
      <c r="AK22" s="4">
        <v>238</v>
      </c>
      <c r="AL22" s="4">
        <v>11</v>
      </c>
      <c r="AM22" s="4">
        <v>326</v>
      </c>
      <c r="AN22" s="4">
        <v>75</v>
      </c>
      <c r="AO22" s="4">
        <v>11.384459</v>
      </c>
      <c r="AP22" s="4">
        <v>99.8</v>
      </c>
      <c r="AQ22" s="4">
        <v>0</v>
      </c>
      <c r="AR22" s="4">
        <v>50</v>
      </c>
      <c r="AS22" s="4">
        <v>29318</v>
      </c>
      <c r="AT22" s="4">
        <v>1.081</v>
      </c>
      <c r="AU22" s="4">
        <v>32.034999999999997</v>
      </c>
      <c r="AV22" s="4">
        <v>6608</v>
      </c>
      <c r="AW22" s="4">
        <v>0</v>
      </c>
      <c r="AX22" s="31">
        <v>0.74</v>
      </c>
      <c r="AY22">
        <v>0.96291666666666664</v>
      </c>
      <c r="AZ22" t="s">
        <v>69</v>
      </c>
      <c r="BA22" t="s">
        <v>800</v>
      </c>
      <c r="BB22">
        <v>1</v>
      </c>
      <c r="BC22" t="s">
        <v>813</v>
      </c>
      <c r="BD22">
        <v>2</v>
      </c>
      <c r="BE22">
        <v>7596.3480000000009</v>
      </c>
      <c r="BF22">
        <v>0.13396489997561986</v>
      </c>
      <c r="BG22">
        <v>0.12899703493485729</v>
      </c>
      <c r="BH22">
        <v>162062.867</v>
      </c>
      <c r="BI22">
        <v>6.2793162853277181E-3</v>
      </c>
      <c r="BJ22">
        <v>6.0464583064134816E-3</v>
      </c>
      <c r="BK22">
        <v>1</v>
      </c>
      <c r="BL22" t="s">
        <v>709</v>
      </c>
      <c r="BM22" t="s">
        <v>710</v>
      </c>
      <c r="BN22" t="s">
        <v>709</v>
      </c>
    </row>
    <row r="23" spans="1:66">
      <c r="A23" s="154" t="str">
        <f t="shared" si="20"/>
        <v>성산여객</v>
      </c>
      <c r="B23" s="154" t="str">
        <f t="shared" si="21"/>
        <v>551</v>
      </c>
      <c r="C23" s="155" t="str">
        <f t="shared" si="22"/>
        <v>72바1405</v>
      </c>
      <c r="D23" s="143" t="str">
        <f t="shared" si="23"/>
        <v>중형</v>
      </c>
      <c r="E23" s="139" t="str">
        <f t="shared" si="16"/>
        <v>F</v>
      </c>
      <c r="F23" s="162">
        <f t="shared" si="17"/>
        <v>0.65392857142857141</v>
      </c>
      <c r="G23" s="163">
        <f t="shared" si="18"/>
        <v>1.831</v>
      </c>
      <c r="H23" s="164">
        <f t="shared" si="19"/>
        <v>2.8</v>
      </c>
      <c r="I23" s="165">
        <f t="shared" si="24"/>
        <v>164.589</v>
      </c>
      <c r="J23" s="166">
        <f t="shared" si="25"/>
        <v>6.2507943532915139E-2</v>
      </c>
      <c r="K23" s="166">
        <f t="shared" si="26"/>
        <v>0.44676602737013144</v>
      </c>
      <c r="L23" s="166">
        <f t="shared" si="27"/>
        <v>0.13974202407208258</v>
      </c>
      <c r="M23" s="167">
        <f t="shared" si="28"/>
        <v>8.9260000000000002</v>
      </c>
      <c r="N23" s="168" t="str">
        <f t="shared" si="29"/>
        <v>속도계이상</v>
      </c>
      <c r="O23" s="168" t="str">
        <f t="shared" si="30"/>
        <v>속도계이상</v>
      </c>
      <c r="P23" s="169">
        <f t="shared" si="31"/>
        <v>0</v>
      </c>
      <c r="Q23" s="170">
        <f t="shared" si="32"/>
        <v>57</v>
      </c>
      <c r="R23" s="171">
        <f t="shared" si="33"/>
        <v>20.250851736878829</v>
      </c>
      <c r="S23" s="156" t="str">
        <f t="shared" si="34"/>
        <v>속도계이상</v>
      </c>
      <c r="T23" s="156" t="str">
        <f t="shared" si="35"/>
        <v>속도계이상</v>
      </c>
      <c r="U23" t="s">
        <v>166</v>
      </c>
      <c r="V23" s="5" t="s">
        <v>253</v>
      </c>
      <c r="W23" t="s">
        <v>166</v>
      </c>
      <c r="X23" s="5" t="s">
        <v>253</v>
      </c>
      <c r="Y23" t="s">
        <v>814</v>
      </c>
      <c r="Z23" t="s">
        <v>774</v>
      </c>
      <c r="AA23" t="s">
        <v>779</v>
      </c>
      <c r="AB23">
        <v>518</v>
      </c>
      <c r="AC23" s="1">
        <v>164.589</v>
      </c>
      <c r="AD23" s="1">
        <v>89.909000000000006</v>
      </c>
      <c r="AE23" s="29">
        <v>1.831</v>
      </c>
      <c r="AF23">
        <v>2.8</v>
      </c>
      <c r="AG23">
        <v>8.9260000000000002</v>
      </c>
      <c r="AH23">
        <v>16.562214999999998</v>
      </c>
      <c r="AI23">
        <v>1.0352699999999999</v>
      </c>
      <c r="AJ23">
        <v>7.3994350000000004</v>
      </c>
      <c r="AK23">
        <v>23</v>
      </c>
      <c r="AL23">
        <v>247</v>
      </c>
      <c r="AM23">
        <v>24</v>
      </c>
      <c r="AN23">
        <v>57</v>
      </c>
      <c r="AO23">
        <v>9.9376200000000008</v>
      </c>
      <c r="AP23">
        <v>0</v>
      </c>
      <c r="AQ23">
        <v>0</v>
      </c>
      <c r="AR23">
        <v>0</v>
      </c>
      <c r="AS23">
        <v>0</v>
      </c>
      <c r="AT23">
        <v>150.071</v>
      </c>
      <c r="AU23">
        <v>14.582000000000001</v>
      </c>
      <c r="AV23">
        <v>1656</v>
      </c>
      <c r="AW23">
        <v>17</v>
      </c>
      <c r="AX23" s="30">
        <v>0.48</v>
      </c>
      <c r="AY23">
        <v>0.65392857142857141</v>
      </c>
      <c r="AZ23" t="s">
        <v>73</v>
      </c>
      <c r="BA23" t="s">
        <v>800</v>
      </c>
      <c r="BB23">
        <v>2</v>
      </c>
      <c r="BC23" t="s">
        <v>815</v>
      </c>
      <c r="BD23">
        <v>0</v>
      </c>
      <c r="BE23">
        <v>7596.3480000000009</v>
      </c>
      <c r="BF23">
        <v>2.1666858864285835E-2</v>
      </c>
      <c r="BG23">
        <v>1.4168578064466916E-2</v>
      </c>
      <c r="BH23">
        <v>162062.867</v>
      </c>
      <c r="BI23">
        <v>1.0155873646243714E-3</v>
      </c>
      <c r="BJ23">
        <v>6.6412159450972286E-4</v>
      </c>
      <c r="BK23">
        <v>1</v>
      </c>
      <c r="BL23" t="s">
        <v>709</v>
      </c>
      <c r="BM23" t="s">
        <v>710</v>
      </c>
      <c r="BN23" t="s">
        <v>709</v>
      </c>
    </row>
    <row r="24" spans="1:66">
      <c r="A24" s="151" t="str">
        <f t="shared" si="20"/>
        <v>성산여객</v>
      </c>
      <c r="B24" s="151" t="str">
        <f t="shared" si="21"/>
        <v>586</v>
      </c>
      <c r="C24" s="152" t="str">
        <f t="shared" si="22"/>
        <v>71바7059</v>
      </c>
      <c r="D24" s="127" t="str">
        <f t="shared" si="23"/>
        <v>중형</v>
      </c>
      <c r="E24" s="123" t="str">
        <f t="shared" si="16"/>
        <v>C</v>
      </c>
      <c r="F24" s="172">
        <f t="shared" si="17"/>
        <v>0.85960000000000003</v>
      </c>
      <c r="G24" s="173">
        <f t="shared" si="18"/>
        <v>2.149</v>
      </c>
      <c r="H24" s="174">
        <f t="shared" si="19"/>
        <v>2.5</v>
      </c>
      <c r="I24" s="175">
        <f t="shared" si="24"/>
        <v>5869.1719999999996</v>
      </c>
      <c r="J24" s="176">
        <f t="shared" si="25"/>
        <v>2.5796255374859564E-2</v>
      </c>
      <c r="K24" s="176">
        <f t="shared" si="26"/>
        <v>0.38540151690371499</v>
      </c>
      <c r="L24" s="176">
        <f t="shared" si="27"/>
        <v>0.18452347281694931</v>
      </c>
      <c r="M24" s="177">
        <f t="shared" si="28"/>
        <v>5.0049999999999999</v>
      </c>
      <c r="N24" s="178">
        <f t="shared" si="29"/>
        <v>59.530999999999999</v>
      </c>
      <c r="O24" s="178">
        <f t="shared" si="30"/>
        <v>100.849</v>
      </c>
      <c r="P24" s="179">
        <f t="shared" si="31"/>
        <v>0</v>
      </c>
      <c r="Q24" s="180">
        <f t="shared" si="32"/>
        <v>79</v>
      </c>
      <c r="R24" s="181">
        <f t="shared" si="33"/>
        <v>24.564216614466268</v>
      </c>
      <c r="S24" s="153">
        <f t="shared" si="34"/>
        <v>3494</v>
      </c>
      <c r="T24" s="153">
        <f t="shared" si="35"/>
        <v>5919</v>
      </c>
      <c r="U24" t="s">
        <v>166</v>
      </c>
      <c r="V24" s="5" t="s">
        <v>254</v>
      </c>
      <c r="W24" t="s">
        <v>166</v>
      </c>
      <c r="X24" s="5" t="s">
        <v>254</v>
      </c>
      <c r="Y24" t="s">
        <v>816</v>
      </c>
      <c r="Z24" t="s">
        <v>774</v>
      </c>
      <c r="AA24" t="s">
        <v>779</v>
      </c>
      <c r="AB24">
        <v>518</v>
      </c>
      <c r="AC24" s="1">
        <v>5869.1719999999996</v>
      </c>
      <c r="AD24" s="1">
        <v>2731.3159999999998</v>
      </c>
      <c r="AE24" s="29">
        <v>2.149</v>
      </c>
      <c r="AF24">
        <v>2.5</v>
      </c>
      <c r="AG24">
        <v>5.0049999999999999</v>
      </c>
      <c r="AH24">
        <v>405.79292800000002</v>
      </c>
      <c r="AI24">
        <v>10.467938</v>
      </c>
      <c r="AJ24">
        <v>156.39321000000001</v>
      </c>
      <c r="AK24">
        <v>1083</v>
      </c>
      <c r="AL24">
        <v>3494</v>
      </c>
      <c r="AM24">
        <v>5919</v>
      </c>
      <c r="AN24">
        <v>79</v>
      </c>
      <c r="AO24">
        <v>14.463464999999999</v>
      </c>
      <c r="AP24">
        <v>2491.4</v>
      </c>
      <c r="AQ24">
        <v>0</v>
      </c>
      <c r="AR24">
        <v>129</v>
      </c>
      <c r="AS24">
        <v>67032</v>
      </c>
      <c r="AT24">
        <v>59.530999999999999</v>
      </c>
      <c r="AU24">
        <v>100.849</v>
      </c>
      <c r="AV24">
        <v>39673</v>
      </c>
      <c r="AW24">
        <v>0</v>
      </c>
      <c r="AX24" s="30">
        <v>0.35</v>
      </c>
      <c r="AY24">
        <v>0.85960000000000003</v>
      </c>
      <c r="AZ24" t="s">
        <v>72</v>
      </c>
      <c r="BA24" t="s">
        <v>817</v>
      </c>
      <c r="BB24">
        <v>2</v>
      </c>
      <c r="BC24" t="s">
        <v>818</v>
      </c>
      <c r="BD24">
        <v>5</v>
      </c>
      <c r="BE24">
        <v>46027.824999999997</v>
      </c>
      <c r="BF24">
        <v>0.12751356380624113</v>
      </c>
      <c r="BG24">
        <v>0.10961065944784487</v>
      </c>
      <c r="BH24">
        <v>162062.867</v>
      </c>
      <c r="BI24">
        <v>3.6215402754784042E-2</v>
      </c>
      <c r="BJ24">
        <v>3.1130760208012365E-2</v>
      </c>
      <c r="BK24">
        <v>1</v>
      </c>
      <c r="BL24" t="s">
        <v>709</v>
      </c>
      <c r="BM24" t="s">
        <v>710</v>
      </c>
      <c r="BN24" t="s">
        <v>709</v>
      </c>
    </row>
    <row r="25" spans="1:66">
      <c r="A25" s="154" t="str">
        <f t="shared" si="20"/>
        <v>성산여객</v>
      </c>
      <c r="B25" s="154" t="str">
        <f t="shared" si="21"/>
        <v>586</v>
      </c>
      <c r="C25" s="155" t="str">
        <f t="shared" si="22"/>
        <v>71바7060</v>
      </c>
      <c r="D25" s="143" t="str">
        <f t="shared" si="23"/>
        <v>중형</v>
      </c>
      <c r="E25" s="139" t="str">
        <f t="shared" si="16"/>
        <v>C</v>
      </c>
      <c r="F25" s="162">
        <f t="shared" si="17"/>
        <v>0.85760000000000003</v>
      </c>
      <c r="G25" s="163">
        <f t="shared" si="18"/>
        <v>2.1440000000000001</v>
      </c>
      <c r="H25" s="164">
        <f t="shared" si="19"/>
        <v>2.5</v>
      </c>
      <c r="I25" s="165">
        <f t="shared" si="24"/>
        <v>5237.2389999999996</v>
      </c>
      <c r="J25" s="166">
        <f t="shared" si="25"/>
        <v>1.6834690130581496E-2</v>
      </c>
      <c r="K25" s="166">
        <f t="shared" si="26"/>
        <v>0.45376438946883774</v>
      </c>
      <c r="L25" s="166">
        <f t="shared" si="27"/>
        <v>0.1527522421642396</v>
      </c>
      <c r="M25" s="167">
        <f t="shared" si="28"/>
        <v>7.6669999999999998</v>
      </c>
      <c r="N25" s="168">
        <f t="shared" si="29"/>
        <v>0.70599999999999996</v>
      </c>
      <c r="O25" s="168">
        <f t="shared" si="30"/>
        <v>18.062999999999999</v>
      </c>
      <c r="P25" s="169">
        <f t="shared" si="31"/>
        <v>0</v>
      </c>
      <c r="Q25" s="170">
        <f t="shared" si="32"/>
        <v>73</v>
      </c>
      <c r="R25" s="171">
        <f t="shared" si="33"/>
        <v>23.296452999099959</v>
      </c>
      <c r="S25" s="156">
        <f t="shared" si="34"/>
        <v>37</v>
      </c>
      <c r="T25" s="156">
        <f t="shared" si="35"/>
        <v>946</v>
      </c>
      <c r="U25" t="s">
        <v>166</v>
      </c>
      <c r="V25" t="s">
        <v>254</v>
      </c>
      <c r="W25" s="4" t="s">
        <v>166</v>
      </c>
      <c r="X25" s="4" t="s">
        <v>254</v>
      </c>
      <c r="Y25" s="4" t="s">
        <v>819</v>
      </c>
      <c r="Z25" s="4" t="s">
        <v>774</v>
      </c>
      <c r="AA25" s="4" t="s">
        <v>779</v>
      </c>
      <c r="AB25" s="4">
        <v>518</v>
      </c>
      <c r="AC25" s="4">
        <v>5237.2389999999996</v>
      </c>
      <c r="AD25" s="4">
        <v>2442.232</v>
      </c>
      <c r="AE25" s="4">
        <v>2.1440000000000001</v>
      </c>
      <c r="AF25" s="4">
        <v>2.5</v>
      </c>
      <c r="AG25" s="4">
        <v>7.6669999999999998</v>
      </c>
      <c r="AH25" s="4">
        <v>424.64684199999999</v>
      </c>
      <c r="AI25" s="4">
        <v>7.1487980000000002</v>
      </c>
      <c r="AJ25" s="4">
        <v>192.689615</v>
      </c>
      <c r="AK25" s="4">
        <v>800</v>
      </c>
      <c r="AL25" s="4">
        <v>37</v>
      </c>
      <c r="AM25" s="4">
        <v>946</v>
      </c>
      <c r="AN25" s="4">
        <v>73</v>
      </c>
      <c r="AO25" s="4">
        <v>12.333163000000001</v>
      </c>
      <c r="AP25" s="4">
        <v>686.1</v>
      </c>
      <c r="AQ25" s="4">
        <v>0</v>
      </c>
      <c r="AR25" s="4">
        <v>196</v>
      </c>
      <c r="AS25" s="4">
        <v>109338</v>
      </c>
      <c r="AT25" s="4">
        <v>0.70599999999999996</v>
      </c>
      <c r="AU25" s="4">
        <v>18.062999999999999</v>
      </c>
      <c r="AV25" s="4">
        <v>27981</v>
      </c>
      <c r="AW25" s="4">
        <v>0</v>
      </c>
      <c r="AX25" s="31">
        <v>0.45</v>
      </c>
      <c r="AY25">
        <v>0.85760000000000003</v>
      </c>
      <c r="AZ25" t="s">
        <v>72</v>
      </c>
      <c r="BA25" t="s">
        <v>817</v>
      </c>
      <c r="BB25">
        <v>3</v>
      </c>
      <c r="BC25" t="s">
        <v>820</v>
      </c>
      <c r="BD25">
        <v>7</v>
      </c>
      <c r="BE25">
        <v>46027.824999999997</v>
      </c>
      <c r="BF25">
        <v>0.11378419466920281</v>
      </c>
      <c r="BG25">
        <v>9.7581325348308337E-2</v>
      </c>
      <c r="BH25">
        <v>162062.867</v>
      </c>
      <c r="BI25">
        <v>3.2316094963320621E-2</v>
      </c>
      <c r="BJ25">
        <v>2.7714283040543766E-2</v>
      </c>
      <c r="BK25">
        <v>1</v>
      </c>
      <c r="BL25" t="s">
        <v>709</v>
      </c>
      <c r="BM25" t="s">
        <v>710</v>
      </c>
      <c r="BN25" t="s">
        <v>709</v>
      </c>
    </row>
    <row r="26" spans="1:66">
      <c r="A26" s="151" t="str">
        <f t="shared" si="20"/>
        <v>성산여객</v>
      </c>
      <c r="B26" s="151" t="str">
        <f t="shared" si="21"/>
        <v>586</v>
      </c>
      <c r="C26" s="152" t="str">
        <f t="shared" si="22"/>
        <v>71바7061</v>
      </c>
      <c r="D26" s="127" t="str">
        <f t="shared" si="23"/>
        <v>중형</v>
      </c>
      <c r="E26" s="123" t="str">
        <f t="shared" si="16"/>
        <v>B</v>
      </c>
      <c r="F26" s="172">
        <f t="shared" si="17"/>
        <v>0.91759999999999997</v>
      </c>
      <c r="G26" s="173">
        <f t="shared" si="18"/>
        <v>2.294</v>
      </c>
      <c r="H26" s="174">
        <f t="shared" si="19"/>
        <v>2.5</v>
      </c>
      <c r="I26" s="175">
        <f t="shared" si="24"/>
        <v>5957.6369999999997</v>
      </c>
      <c r="J26" s="176">
        <f t="shared" si="25"/>
        <v>3.5362450357616058E-2</v>
      </c>
      <c r="K26" s="176">
        <f t="shared" si="26"/>
        <v>0.42410878953576303</v>
      </c>
      <c r="L26" s="176">
        <f t="shared" si="27"/>
        <v>0.15945919497948599</v>
      </c>
      <c r="M26" s="177">
        <f t="shared" si="28"/>
        <v>7.0449999999999999</v>
      </c>
      <c r="N26" s="178">
        <f t="shared" si="29"/>
        <v>2.0310000000000001</v>
      </c>
      <c r="O26" s="178">
        <f t="shared" si="30"/>
        <v>18.446999999999999</v>
      </c>
      <c r="P26" s="179">
        <f t="shared" si="31"/>
        <v>0</v>
      </c>
      <c r="Q26" s="180">
        <f t="shared" si="32"/>
        <v>75</v>
      </c>
      <c r="R26" s="181">
        <f t="shared" si="33"/>
        <v>23.866308799779411</v>
      </c>
      <c r="S26" s="153">
        <f t="shared" si="34"/>
        <v>121</v>
      </c>
      <c r="T26" s="153">
        <f t="shared" si="35"/>
        <v>1099</v>
      </c>
      <c r="U26" t="s">
        <v>166</v>
      </c>
      <c r="V26" s="5" t="s">
        <v>254</v>
      </c>
      <c r="W26" t="s">
        <v>166</v>
      </c>
      <c r="X26" s="5" t="s">
        <v>254</v>
      </c>
      <c r="Y26" t="s">
        <v>821</v>
      </c>
      <c r="Z26" t="s">
        <v>774</v>
      </c>
      <c r="AA26" t="s">
        <v>779</v>
      </c>
      <c r="AB26">
        <v>518</v>
      </c>
      <c r="AC26" s="1">
        <v>5957.6369999999997</v>
      </c>
      <c r="AD26" s="1">
        <v>2596.614</v>
      </c>
      <c r="AE26" s="29">
        <v>2.294</v>
      </c>
      <c r="AF26">
        <v>2.5</v>
      </c>
      <c r="AG26">
        <v>7.0449999999999999</v>
      </c>
      <c r="AH26">
        <v>461.81706400000002</v>
      </c>
      <c r="AI26">
        <v>16.330983</v>
      </c>
      <c r="AJ26">
        <v>195.86067600000001</v>
      </c>
      <c r="AK26">
        <v>950</v>
      </c>
      <c r="AL26">
        <v>121</v>
      </c>
      <c r="AM26">
        <v>1099</v>
      </c>
      <c r="AN26">
        <v>75</v>
      </c>
      <c r="AO26">
        <v>12.900426</v>
      </c>
      <c r="AP26">
        <v>639.70000000000005</v>
      </c>
      <c r="AQ26">
        <v>0</v>
      </c>
      <c r="AR26">
        <v>140</v>
      </c>
      <c r="AS26">
        <v>92332</v>
      </c>
      <c r="AT26">
        <v>2.0310000000000001</v>
      </c>
      <c r="AU26">
        <v>18.446999999999999</v>
      </c>
      <c r="AV26">
        <v>30144</v>
      </c>
      <c r="AW26">
        <v>0</v>
      </c>
      <c r="AX26" s="30">
        <v>0.45</v>
      </c>
      <c r="AY26">
        <v>0.91759999999999997</v>
      </c>
      <c r="AZ26" t="s">
        <v>71</v>
      </c>
      <c r="BA26" t="s">
        <v>817</v>
      </c>
      <c r="BB26">
        <v>1</v>
      </c>
      <c r="BC26" t="s">
        <v>822</v>
      </c>
      <c r="BD26">
        <v>7</v>
      </c>
      <c r="BE26">
        <v>46027.824999999997</v>
      </c>
      <c r="BF26">
        <v>0.12943555338537069</v>
      </c>
      <c r="BG26">
        <v>0.11877006378641614</v>
      </c>
      <c r="BH26">
        <v>162062.867</v>
      </c>
      <c r="BI26">
        <v>3.6761271167688278E-2</v>
      </c>
      <c r="BJ26">
        <v>3.3732142423470765E-2</v>
      </c>
      <c r="BK26">
        <v>1</v>
      </c>
      <c r="BL26" t="s">
        <v>709</v>
      </c>
      <c r="BM26" t="s">
        <v>710</v>
      </c>
      <c r="BN26" t="s">
        <v>709</v>
      </c>
    </row>
    <row r="27" spans="1:66">
      <c r="A27" s="154" t="str">
        <f t="shared" si="20"/>
        <v>성산여객</v>
      </c>
      <c r="B27" s="154" t="str">
        <f t="shared" si="21"/>
        <v>586</v>
      </c>
      <c r="C27" s="155" t="str">
        <f t="shared" si="22"/>
        <v>71바7066</v>
      </c>
      <c r="D27" s="143" t="str">
        <f t="shared" si="23"/>
        <v>중형</v>
      </c>
      <c r="E27" s="139" t="str">
        <f t="shared" si="16"/>
        <v>F</v>
      </c>
      <c r="F27" s="162">
        <f t="shared" si="17"/>
        <v>0.78076923076923066</v>
      </c>
      <c r="G27" s="163">
        <f t="shared" si="18"/>
        <v>2.0299999999999998</v>
      </c>
      <c r="H27" s="164">
        <f t="shared" si="19"/>
        <v>2.6</v>
      </c>
      <c r="I27" s="165">
        <f t="shared" si="24"/>
        <v>5552.8090000000002</v>
      </c>
      <c r="J27" s="166">
        <f t="shared" si="25"/>
        <v>2.4600676210253854E-2</v>
      </c>
      <c r="K27" s="166">
        <f t="shared" si="26"/>
        <v>0.42489120935733388</v>
      </c>
      <c r="L27" s="166">
        <f t="shared" si="27"/>
        <v>0.22547146858463887</v>
      </c>
      <c r="M27" s="167">
        <f t="shared" si="28"/>
        <v>12.877000000000001</v>
      </c>
      <c r="N27" s="168">
        <f t="shared" si="29"/>
        <v>1.008</v>
      </c>
      <c r="O27" s="168">
        <f t="shared" si="30"/>
        <v>18.728999999999999</v>
      </c>
      <c r="P27" s="169">
        <f t="shared" si="31"/>
        <v>0</v>
      </c>
      <c r="Q27" s="170">
        <f t="shared" si="32"/>
        <v>65</v>
      </c>
      <c r="R27" s="171">
        <f t="shared" si="33"/>
        <v>22.797939233531554</v>
      </c>
      <c r="S27" s="156">
        <f t="shared" si="34"/>
        <v>56</v>
      </c>
      <c r="T27" s="156">
        <f t="shared" si="35"/>
        <v>1040</v>
      </c>
      <c r="U27" t="s">
        <v>166</v>
      </c>
      <c r="V27" t="s">
        <v>254</v>
      </c>
      <c r="W27" t="s">
        <v>166</v>
      </c>
      <c r="X27" s="4" t="s">
        <v>254</v>
      </c>
      <c r="Y27" s="4" t="s">
        <v>823</v>
      </c>
      <c r="Z27" s="4" t="s">
        <v>774</v>
      </c>
      <c r="AA27" s="4" t="s">
        <v>49</v>
      </c>
      <c r="AB27" s="4">
        <v>518</v>
      </c>
      <c r="AC27" s="4">
        <v>5552.8090000000002</v>
      </c>
      <c r="AD27" s="4">
        <v>2735.5140000000001</v>
      </c>
      <c r="AE27" s="4">
        <v>2.0299999999999998</v>
      </c>
      <c r="AF27" s="4">
        <v>2.6</v>
      </c>
      <c r="AG27" s="4">
        <v>12.877000000000001</v>
      </c>
      <c r="AH27" s="4">
        <v>442.43901699999998</v>
      </c>
      <c r="AI27" s="4">
        <v>10.884299</v>
      </c>
      <c r="AJ27" s="4">
        <v>187.988449</v>
      </c>
      <c r="AK27" s="4">
        <v>1252</v>
      </c>
      <c r="AL27" s="4">
        <v>56</v>
      </c>
      <c r="AM27" s="4">
        <v>1040</v>
      </c>
      <c r="AN27" s="4">
        <v>65</v>
      </c>
      <c r="AO27" s="4">
        <v>12.55045</v>
      </c>
      <c r="AP27" s="4">
        <v>34.6</v>
      </c>
      <c r="AQ27" s="4">
        <v>0</v>
      </c>
      <c r="AR27" s="4">
        <v>140</v>
      </c>
      <c r="AS27" s="4">
        <v>70214</v>
      </c>
      <c r="AT27" s="4">
        <v>1.008</v>
      </c>
      <c r="AU27" s="4">
        <v>18.728999999999999</v>
      </c>
      <c r="AV27" s="4">
        <v>24203</v>
      </c>
      <c r="AW27" s="4">
        <v>0</v>
      </c>
      <c r="AX27" s="31">
        <v>0.59</v>
      </c>
      <c r="AY27">
        <v>0.78076923076923066</v>
      </c>
      <c r="AZ27" t="s">
        <v>73</v>
      </c>
      <c r="BA27" t="s">
        <v>817</v>
      </c>
      <c r="BB27">
        <v>1</v>
      </c>
      <c r="BC27" t="s">
        <v>824</v>
      </c>
      <c r="BD27">
        <v>7</v>
      </c>
      <c r="BE27">
        <v>46027.824999999997</v>
      </c>
      <c r="BF27">
        <v>0.12064026488325269</v>
      </c>
      <c r="BG27">
        <v>9.4192206812693427E-2</v>
      </c>
      <c r="BH27">
        <v>162062.867</v>
      </c>
      <c r="BI27">
        <v>3.4263302277627854E-2</v>
      </c>
      <c r="BJ27">
        <v>2.6751732162917128E-2</v>
      </c>
      <c r="BK27">
        <v>1</v>
      </c>
      <c r="BL27" t="s">
        <v>709</v>
      </c>
      <c r="BM27" t="s">
        <v>710</v>
      </c>
      <c r="BN27" t="s">
        <v>709</v>
      </c>
    </row>
    <row r="28" spans="1:66">
      <c r="A28" s="151" t="str">
        <f t="shared" si="20"/>
        <v>성산여객</v>
      </c>
      <c r="B28" s="151" t="str">
        <f t="shared" si="21"/>
        <v>586</v>
      </c>
      <c r="C28" s="152" t="str">
        <f t="shared" si="22"/>
        <v>71바7068</v>
      </c>
      <c r="D28" s="127" t="str">
        <f t="shared" si="23"/>
        <v>중형</v>
      </c>
      <c r="E28" s="123" t="str">
        <f t="shared" si="16"/>
        <v>F</v>
      </c>
      <c r="F28" s="172">
        <f t="shared" si="17"/>
        <v>0.70399999999999996</v>
      </c>
      <c r="G28" s="173">
        <f t="shared" si="18"/>
        <v>1.76</v>
      </c>
      <c r="H28" s="174">
        <f t="shared" si="19"/>
        <v>2.5</v>
      </c>
      <c r="I28" s="175">
        <f t="shared" si="24"/>
        <v>5079.6610000000001</v>
      </c>
      <c r="J28" s="176">
        <f t="shared" si="25"/>
        <v>2.2776385104722616E-2</v>
      </c>
      <c r="K28" s="176">
        <f t="shared" si="26"/>
        <v>0.41989803067026082</v>
      </c>
      <c r="L28" s="176">
        <f t="shared" si="27"/>
        <v>0.19017017080470527</v>
      </c>
      <c r="M28" s="177">
        <f t="shared" si="28"/>
        <v>10</v>
      </c>
      <c r="N28" s="178">
        <f t="shared" si="29"/>
        <v>0.53200000000000003</v>
      </c>
      <c r="O28" s="178">
        <f t="shared" si="30"/>
        <v>6.4180000000000001</v>
      </c>
      <c r="P28" s="179">
        <f t="shared" si="31"/>
        <v>0</v>
      </c>
      <c r="Q28" s="180">
        <f t="shared" si="32"/>
        <v>67</v>
      </c>
      <c r="R28" s="181">
        <f t="shared" si="33"/>
        <v>22.164388022790597</v>
      </c>
      <c r="S28" s="153">
        <f t="shared" si="34"/>
        <v>27</v>
      </c>
      <c r="T28" s="153">
        <f t="shared" si="35"/>
        <v>326</v>
      </c>
      <c r="U28" t="s">
        <v>166</v>
      </c>
      <c r="V28" t="s">
        <v>254</v>
      </c>
      <c r="W28" s="4" t="s">
        <v>166</v>
      </c>
      <c r="X28" s="4" t="s">
        <v>254</v>
      </c>
      <c r="Y28" s="4" t="s">
        <v>825</v>
      </c>
      <c r="Z28" s="4" t="s">
        <v>774</v>
      </c>
      <c r="AA28" s="4" t="s">
        <v>779</v>
      </c>
      <c r="AB28" s="4">
        <v>518</v>
      </c>
      <c r="AC28" s="4">
        <v>5079.6610000000001</v>
      </c>
      <c r="AD28" s="4">
        <v>2885.6840000000002</v>
      </c>
      <c r="AE28" s="4">
        <v>1.76</v>
      </c>
      <c r="AF28" s="4">
        <v>2.5</v>
      </c>
      <c r="AG28" s="4">
        <v>10</v>
      </c>
      <c r="AH28" s="4">
        <v>411.21600100000001</v>
      </c>
      <c r="AI28" s="4">
        <v>9.3660139999999998</v>
      </c>
      <c r="AJ28" s="4">
        <v>172.668789</v>
      </c>
      <c r="AK28" s="4">
        <v>966</v>
      </c>
      <c r="AL28" s="4">
        <v>27</v>
      </c>
      <c r="AM28" s="4">
        <v>326</v>
      </c>
      <c r="AN28" s="4">
        <v>67</v>
      </c>
      <c r="AO28" s="4">
        <v>12.352779999999999</v>
      </c>
      <c r="AP28" s="4">
        <v>266.2</v>
      </c>
      <c r="AQ28" s="4">
        <v>0</v>
      </c>
      <c r="AR28" s="4">
        <v>193</v>
      </c>
      <c r="AS28" s="4">
        <v>89633</v>
      </c>
      <c r="AT28" s="4">
        <v>0.53200000000000003</v>
      </c>
      <c r="AU28" s="4">
        <v>6.4180000000000001</v>
      </c>
      <c r="AV28" s="4">
        <v>16423</v>
      </c>
      <c r="AW28" s="4">
        <v>0</v>
      </c>
      <c r="AX28" s="31">
        <v>0.45</v>
      </c>
      <c r="AY28">
        <v>0.70399999999999996</v>
      </c>
      <c r="AZ28" t="s">
        <v>73</v>
      </c>
      <c r="BA28" t="s">
        <v>817</v>
      </c>
      <c r="BB28">
        <v>2</v>
      </c>
      <c r="BC28" t="s">
        <v>826</v>
      </c>
      <c r="BD28">
        <v>4</v>
      </c>
      <c r="BE28">
        <v>46027.824999999997</v>
      </c>
      <c r="BF28">
        <v>0.11036065684181254</v>
      </c>
      <c r="BG28">
        <v>7.7693902416636026E-2</v>
      </c>
      <c r="BH28">
        <v>162062.867</v>
      </c>
      <c r="BI28">
        <v>3.1343768588272598E-2</v>
      </c>
      <c r="BJ28">
        <v>2.2066013086143907E-2</v>
      </c>
      <c r="BK28">
        <v>1</v>
      </c>
      <c r="BL28" t="s">
        <v>709</v>
      </c>
      <c r="BM28" t="s">
        <v>710</v>
      </c>
      <c r="BN28" t="s">
        <v>709</v>
      </c>
    </row>
    <row r="29" spans="1:66">
      <c r="A29" s="154" t="str">
        <f t="shared" si="20"/>
        <v>성산여객</v>
      </c>
      <c r="B29" s="154" t="str">
        <f t="shared" si="21"/>
        <v>586</v>
      </c>
      <c r="C29" s="155" t="str">
        <f t="shared" si="22"/>
        <v>71바7071</v>
      </c>
      <c r="D29" s="143" t="str">
        <f t="shared" si="23"/>
        <v>중형</v>
      </c>
      <c r="E29" s="139" t="str">
        <f t="shared" si="16"/>
        <v>B</v>
      </c>
      <c r="F29" s="162">
        <f t="shared" si="17"/>
        <v>0.90399999999999991</v>
      </c>
      <c r="G29" s="163">
        <f t="shared" si="18"/>
        <v>2.2599999999999998</v>
      </c>
      <c r="H29" s="164">
        <f t="shared" si="19"/>
        <v>2.5</v>
      </c>
      <c r="I29" s="165">
        <f t="shared" si="24"/>
        <v>4869.8940000000002</v>
      </c>
      <c r="J29" s="166">
        <f t="shared" si="25"/>
        <v>2.8372838583472868E-2</v>
      </c>
      <c r="K29" s="166">
        <f t="shared" si="26"/>
        <v>0.43298222397333636</v>
      </c>
      <c r="L29" s="166">
        <f t="shared" si="27"/>
        <v>0.16961354805669282</v>
      </c>
      <c r="M29" s="167">
        <f t="shared" si="28"/>
        <v>7.0250000000000004</v>
      </c>
      <c r="N29" s="168">
        <f t="shared" si="29"/>
        <v>0.63700000000000001</v>
      </c>
      <c r="O29" s="168">
        <f t="shared" si="30"/>
        <v>11.705</v>
      </c>
      <c r="P29" s="169">
        <f t="shared" si="31"/>
        <v>0</v>
      </c>
      <c r="Q29" s="170">
        <f t="shared" si="32"/>
        <v>76</v>
      </c>
      <c r="R29" s="171">
        <f t="shared" si="33"/>
        <v>22.97266164513292</v>
      </c>
      <c r="S29" s="156">
        <f t="shared" si="34"/>
        <v>31</v>
      </c>
      <c r="T29" s="156">
        <f t="shared" si="35"/>
        <v>570</v>
      </c>
      <c r="U29" t="s">
        <v>166</v>
      </c>
      <c r="V29" s="5" t="s">
        <v>254</v>
      </c>
      <c r="W29" t="s">
        <v>166</v>
      </c>
      <c r="X29" s="5" t="s">
        <v>254</v>
      </c>
      <c r="Y29" t="s">
        <v>827</v>
      </c>
      <c r="Z29" t="s">
        <v>774</v>
      </c>
      <c r="AA29" t="s">
        <v>779</v>
      </c>
      <c r="AB29">
        <v>518</v>
      </c>
      <c r="AC29" s="1">
        <v>4869.8940000000002</v>
      </c>
      <c r="AD29" s="1">
        <v>2154.3449999999998</v>
      </c>
      <c r="AE29" s="29">
        <v>2.2599999999999998</v>
      </c>
      <c r="AF29">
        <v>2.5</v>
      </c>
      <c r="AG29">
        <v>7.0250000000000004</v>
      </c>
      <c r="AH29">
        <v>393.555159</v>
      </c>
      <c r="AI29">
        <v>11.166276999999999</v>
      </c>
      <c r="AJ29">
        <v>170.402388</v>
      </c>
      <c r="AK29">
        <v>826</v>
      </c>
      <c r="AL29">
        <v>31</v>
      </c>
      <c r="AM29">
        <v>570</v>
      </c>
      <c r="AN29">
        <v>76</v>
      </c>
      <c r="AO29">
        <v>12.374107</v>
      </c>
      <c r="AP29">
        <v>740.4</v>
      </c>
      <c r="AQ29">
        <v>0</v>
      </c>
      <c r="AR29">
        <v>138</v>
      </c>
      <c r="AS29">
        <v>78742</v>
      </c>
      <c r="AT29">
        <v>0.63700000000000001</v>
      </c>
      <c r="AU29">
        <v>11.705</v>
      </c>
      <c r="AV29">
        <v>29459</v>
      </c>
      <c r="AW29">
        <v>0</v>
      </c>
      <c r="AX29" s="30">
        <v>0.46</v>
      </c>
      <c r="AY29">
        <v>0.90399999999999991</v>
      </c>
      <c r="AZ29" t="s">
        <v>71</v>
      </c>
      <c r="BA29" t="s">
        <v>817</v>
      </c>
      <c r="BB29">
        <v>2</v>
      </c>
      <c r="BC29" t="s">
        <v>828</v>
      </c>
      <c r="BD29">
        <v>5</v>
      </c>
      <c r="BE29">
        <v>46027.824999999997</v>
      </c>
      <c r="BF29">
        <v>0.10580326139677468</v>
      </c>
      <c r="BG29">
        <v>9.5646148302684295E-2</v>
      </c>
      <c r="BH29">
        <v>162062.867</v>
      </c>
      <c r="BI29">
        <v>3.0049412861491587E-2</v>
      </c>
      <c r="BJ29">
        <v>2.7164669226788393E-2</v>
      </c>
      <c r="BK29">
        <v>1</v>
      </c>
      <c r="BL29" t="s">
        <v>709</v>
      </c>
      <c r="BM29" t="s">
        <v>710</v>
      </c>
      <c r="BN29" t="s">
        <v>709</v>
      </c>
    </row>
    <row r="30" spans="1:66">
      <c r="A30" s="151" t="str">
        <f t="shared" si="20"/>
        <v>성산여객</v>
      </c>
      <c r="B30" s="151" t="str">
        <f t="shared" si="21"/>
        <v>586</v>
      </c>
      <c r="C30" s="152" t="str">
        <f t="shared" si="22"/>
        <v>71바7094</v>
      </c>
      <c r="D30" s="127" t="str">
        <f t="shared" si="23"/>
        <v>중형</v>
      </c>
      <c r="E30" s="123" t="str">
        <f t="shared" si="16"/>
        <v>S</v>
      </c>
      <c r="F30" s="172">
        <f t="shared" si="17"/>
        <v>1.1896153846153845</v>
      </c>
      <c r="G30" s="173">
        <f t="shared" si="18"/>
        <v>3.093</v>
      </c>
      <c r="H30" s="174">
        <f t="shared" si="19"/>
        <v>2.6</v>
      </c>
      <c r="I30" s="175">
        <f t="shared" si="24"/>
        <v>5871.8869999999997</v>
      </c>
      <c r="J30" s="176">
        <f t="shared" si="25"/>
        <v>1.2520860047512112E-2</v>
      </c>
      <c r="K30" s="176">
        <f t="shared" si="26"/>
        <v>0.413726398740768</v>
      </c>
      <c r="L30" s="176">
        <f t="shared" si="27"/>
        <v>0.19107997139590732</v>
      </c>
      <c r="M30" s="177">
        <f t="shared" si="28"/>
        <v>5.984</v>
      </c>
      <c r="N30" s="178">
        <f t="shared" si="29"/>
        <v>5.0999999999999997E-2</v>
      </c>
      <c r="O30" s="178">
        <f t="shared" si="30"/>
        <v>3.3210000000000002</v>
      </c>
      <c r="P30" s="179">
        <f t="shared" si="31"/>
        <v>0</v>
      </c>
      <c r="Q30" s="180">
        <f t="shared" si="32"/>
        <v>68</v>
      </c>
      <c r="R30" s="181">
        <f t="shared" si="33"/>
        <v>22.692444764910118</v>
      </c>
      <c r="S30" s="153">
        <f t="shared" si="34"/>
        <v>3</v>
      </c>
      <c r="T30" s="153">
        <f t="shared" si="35"/>
        <v>195</v>
      </c>
      <c r="U30" t="s">
        <v>166</v>
      </c>
      <c r="V30" t="s">
        <v>254</v>
      </c>
      <c r="W30" t="s">
        <v>166</v>
      </c>
      <c r="X30" s="4" t="s">
        <v>254</v>
      </c>
      <c r="Y30" s="4" t="s">
        <v>829</v>
      </c>
      <c r="Z30" s="4" t="s">
        <v>774</v>
      </c>
      <c r="AA30" s="4" t="s">
        <v>49</v>
      </c>
      <c r="AB30" s="4">
        <v>518</v>
      </c>
      <c r="AC30" s="4">
        <v>5871.8869999999997</v>
      </c>
      <c r="AD30" s="4">
        <v>1898.2809999999999</v>
      </c>
      <c r="AE30" s="4">
        <v>3.093</v>
      </c>
      <c r="AF30" s="4">
        <v>2.6</v>
      </c>
      <c r="AG30" s="4">
        <v>5.984</v>
      </c>
      <c r="AH30" s="4">
        <v>450.99489799999998</v>
      </c>
      <c r="AI30" s="4">
        <v>5.6468439999999998</v>
      </c>
      <c r="AJ30" s="4">
        <v>186.58849499999999</v>
      </c>
      <c r="AK30" s="4">
        <v>1122</v>
      </c>
      <c r="AL30" s="4">
        <v>3</v>
      </c>
      <c r="AM30" s="4">
        <v>195</v>
      </c>
      <c r="AN30" s="4">
        <v>68</v>
      </c>
      <c r="AO30" s="4">
        <v>13.019852</v>
      </c>
      <c r="AP30" s="4">
        <v>234.6</v>
      </c>
      <c r="AQ30" s="4">
        <v>0</v>
      </c>
      <c r="AR30" s="4">
        <v>315</v>
      </c>
      <c r="AS30" s="4">
        <v>103631</v>
      </c>
      <c r="AT30" s="4">
        <v>5.0999999999999997E-2</v>
      </c>
      <c r="AU30" s="4">
        <v>3.3210000000000002</v>
      </c>
      <c r="AV30" s="4">
        <v>50216</v>
      </c>
      <c r="AW30" s="4">
        <v>0</v>
      </c>
      <c r="AX30" s="31">
        <v>0.59</v>
      </c>
      <c r="AY30">
        <v>1.1896153846153845</v>
      </c>
      <c r="AZ30" t="s">
        <v>74</v>
      </c>
      <c r="BA30" t="s">
        <v>817</v>
      </c>
      <c r="BB30">
        <v>1</v>
      </c>
      <c r="BC30" t="s">
        <v>830</v>
      </c>
      <c r="BD30">
        <v>8</v>
      </c>
      <c r="BE30">
        <v>46027.824999999997</v>
      </c>
      <c r="BF30">
        <v>0.12757254986521741</v>
      </c>
      <c r="BG30">
        <v>0.15176226797427592</v>
      </c>
      <c r="BH30">
        <v>162062.867</v>
      </c>
      <c r="BI30">
        <v>3.6232155512835644E-2</v>
      </c>
      <c r="BJ30">
        <v>4.3102329615846396E-2</v>
      </c>
      <c r="BK30">
        <v>1</v>
      </c>
      <c r="BL30" t="s">
        <v>709</v>
      </c>
      <c r="BM30" t="s">
        <v>710</v>
      </c>
      <c r="BN30" t="s">
        <v>709</v>
      </c>
    </row>
    <row r="31" spans="1:66">
      <c r="A31" s="154" t="str">
        <f t="shared" si="20"/>
        <v>성산여객</v>
      </c>
      <c r="B31" s="154" t="str">
        <f t="shared" si="21"/>
        <v>586</v>
      </c>
      <c r="C31" s="155" t="str">
        <f t="shared" si="22"/>
        <v>72바1327</v>
      </c>
      <c r="D31" s="143" t="str">
        <f t="shared" si="23"/>
        <v>중형</v>
      </c>
      <c r="E31" s="139" t="str">
        <f t="shared" si="16"/>
        <v>C</v>
      </c>
      <c r="F31" s="162">
        <f t="shared" si="17"/>
        <v>0.87200000000000011</v>
      </c>
      <c r="G31" s="163">
        <f t="shared" si="18"/>
        <v>2.1800000000000002</v>
      </c>
      <c r="H31" s="164">
        <f t="shared" si="19"/>
        <v>2.5</v>
      </c>
      <c r="I31" s="165">
        <f t="shared" si="24"/>
        <v>5785.2269999999999</v>
      </c>
      <c r="J31" s="166">
        <f t="shared" si="25"/>
        <v>1.8664126356159081E-2</v>
      </c>
      <c r="K31" s="166">
        <f t="shared" si="26"/>
        <v>0.45598718285768858</v>
      </c>
      <c r="L31" s="166">
        <f t="shared" si="27"/>
        <v>0.18720095166533657</v>
      </c>
      <c r="M31" s="167">
        <f t="shared" si="28"/>
        <v>7.2</v>
      </c>
      <c r="N31" s="168">
        <f t="shared" si="29"/>
        <v>1.625</v>
      </c>
      <c r="O31" s="168">
        <f t="shared" si="30"/>
        <v>9.8699999999999992</v>
      </c>
      <c r="P31" s="169">
        <f t="shared" si="31"/>
        <v>0</v>
      </c>
      <c r="Q31" s="170">
        <f t="shared" si="32"/>
        <v>69</v>
      </c>
      <c r="R31" s="171">
        <f t="shared" si="33"/>
        <v>22.923458002954447</v>
      </c>
      <c r="S31" s="156">
        <f t="shared" si="34"/>
        <v>94</v>
      </c>
      <c r="T31" s="156">
        <f t="shared" si="35"/>
        <v>571</v>
      </c>
      <c r="U31" t="s">
        <v>166</v>
      </c>
      <c r="V31" t="s">
        <v>254</v>
      </c>
      <c r="W31" s="4" t="s">
        <v>166</v>
      </c>
      <c r="X31" s="4" t="s">
        <v>254</v>
      </c>
      <c r="Y31" s="4" t="s">
        <v>831</v>
      </c>
      <c r="Z31" s="4" t="s">
        <v>774</v>
      </c>
      <c r="AA31" s="4" t="s">
        <v>779</v>
      </c>
      <c r="AB31" s="4">
        <v>518</v>
      </c>
      <c r="AC31" s="4">
        <v>5785.2269999999999</v>
      </c>
      <c r="AD31" s="4">
        <v>2654.04</v>
      </c>
      <c r="AE31" s="4">
        <v>2.1800000000000002</v>
      </c>
      <c r="AF31" s="4">
        <v>2.5</v>
      </c>
      <c r="AG31" s="4">
        <v>7.2</v>
      </c>
      <c r="AH31" s="4">
        <v>480.38851799999998</v>
      </c>
      <c r="AI31" s="4">
        <v>8.9660320000000002</v>
      </c>
      <c r="AJ31" s="4">
        <v>219.051007</v>
      </c>
      <c r="AK31" s="4">
        <v>1083</v>
      </c>
      <c r="AL31" s="4">
        <v>94</v>
      </c>
      <c r="AM31" s="4">
        <v>571</v>
      </c>
      <c r="AN31" s="4">
        <v>69</v>
      </c>
      <c r="AO31" s="4">
        <v>12.042808000000001</v>
      </c>
      <c r="AP31" s="4">
        <v>309</v>
      </c>
      <c r="AQ31" s="4">
        <v>0</v>
      </c>
      <c r="AR31" s="4">
        <v>304</v>
      </c>
      <c r="AS31" s="4">
        <v>140970</v>
      </c>
      <c r="AT31" s="4">
        <v>1.625</v>
      </c>
      <c r="AU31" s="4">
        <v>9.8699999999999992</v>
      </c>
      <c r="AV31" s="4">
        <v>6219</v>
      </c>
      <c r="AW31" s="4">
        <v>0</v>
      </c>
      <c r="AX31" s="4">
        <v>0.45</v>
      </c>
      <c r="AY31">
        <v>0.87200000000000011</v>
      </c>
      <c r="AZ31" t="s">
        <v>72</v>
      </c>
      <c r="BA31" t="s">
        <v>817</v>
      </c>
      <c r="BB31">
        <v>1</v>
      </c>
      <c r="BC31" t="s">
        <v>832</v>
      </c>
      <c r="BD31">
        <v>5</v>
      </c>
      <c r="BE31">
        <v>46027.824999999997</v>
      </c>
      <c r="BF31">
        <v>0.12568977569546247</v>
      </c>
      <c r="BG31">
        <v>0.10960148440644328</v>
      </c>
      <c r="BH31">
        <v>162062.867</v>
      </c>
      <c r="BI31">
        <v>3.5697424753074372E-2</v>
      </c>
      <c r="BJ31">
        <v>3.1128154384680855E-2</v>
      </c>
      <c r="BK31">
        <v>1</v>
      </c>
      <c r="BL31" t="s">
        <v>709</v>
      </c>
      <c r="BM31" t="s">
        <v>710</v>
      </c>
      <c r="BN31" t="s">
        <v>709</v>
      </c>
    </row>
    <row r="32" spans="1:66">
      <c r="A32" s="151" t="str">
        <f t="shared" si="20"/>
        <v>성산여객</v>
      </c>
      <c r="B32" s="151" t="str">
        <f t="shared" si="21"/>
        <v>586</v>
      </c>
      <c r="C32" s="152" t="str">
        <f t="shared" si="22"/>
        <v>72바1404</v>
      </c>
      <c r="D32" s="127" t="str">
        <f t="shared" si="23"/>
        <v>중형</v>
      </c>
      <c r="E32" s="123" t="str">
        <f t="shared" si="16"/>
        <v>D</v>
      </c>
      <c r="F32" s="172">
        <f t="shared" si="17"/>
        <v>0.83240000000000003</v>
      </c>
      <c r="G32" s="173">
        <f t="shared" si="18"/>
        <v>2.081</v>
      </c>
      <c r="H32" s="174">
        <f t="shared" si="19"/>
        <v>2.5</v>
      </c>
      <c r="I32" s="175">
        <f t="shared" si="24"/>
        <v>1804.299</v>
      </c>
      <c r="J32" s="176">
        <f t="shared" si="25"/>
        <v>3.4993475931876163E-2</v>
      </c>
      <c r="K32" s="176">
        <f t="shared" si="26"/>
        <v>0.41631021595373668</v>
      </c>
      <c r="L32" s="176">
        <f t="shared" si="27"/>
        <v>0.18345074735395853</v>
      </c>
      <c r="M32" s="177">
        <f t="shared" si="28"/>
        <v>5.7880000000000003</v>
      </c>
      <c r="N32" s="178">
        <f t="shared" si="29"/>
        <v>0.77600000000000002</v>
      </c>
      <c r="O32" s="178">
        <f t="shared" si="30"/>
        <v>9.81</v>
      </c>
      <c r="P32" s="179">
        <f t="shared" si="31"/>
        <v>0</v>
      </c>
      <c r="Q32" s="180">
        <f t="shared" si="32"/>
        <v>68</v>
      </c>
      <c r="R32" s="181">
        <f t="shared" si="33"/>
        <v>22.741415866993233</v>
      </c>
      <c r="S32" s="153">
        <f t="shared" si="34"/>
        <v>14</v>
      </c>
      <c r="T32" s="153">
        <f t="shared" si="35"/>
        <v>177</v>
      </c>
      <c r="U32" t="s">
        <v>166</v>
      </c>
      <c r="V32" s="5" t="s">
        <v>254</v>
      </c>
      <c r="W32" t="s">
        <v>166</v>
      </c>
      <c r="X32" s="5" t="s">
        <v>254</v>
      </c>
      <c r="Y32" t="s">
        <v>833</v>
      </c>
      <c r="Z32" t="s">
        <v>774</v>
      </c>
      <c r="AA32" t="s">
        <v>779</v>
      </c>
      <c r="AB32">
        <v>518</v>
      </c>
      <c r="AC32" s="1">
        <v>1804.299</v>
      </c>
      <c r="AD32" s="1">
        <v>867.08399999999995</v>
      </c>
      <c r="AE32" s="29">
        <v>2.081</v>
      </c>
      <c r="AF32">
        <v>2.5</v>
      </c>
      <c r="AG32">
        <v>5.7880000000000003</v>
      </c>
      <c r="AH32">
        <v>144.59689599999999</v>
      </c>
      <c r="AI32">
        <v>5.0599480000000003</v>
      </c>
      <c r="AJ32">
        <v>60.197164999999998</v>
      </c>
      <c r="AK32">
        <v>331</v>
      </c>
      <c r="AL32">
        <v>14</v>
      </c>
      <c r="AM32">
        <v>177</v>
      </c>
      <c r="AN32">
        <v>68</v>
      </c>
      <c r="AO32">
        <v>12.47813</v>
      </c>
      <c r="AP32">
        <v>150.6</v>
      </c>
      <c r="AQ32">
        <v>0</v>
      </c>
      <c r="AR32">
        <v>43</v>
      </c>
      <c r="AS32">
        <v>24106</v>
      </c>
      <c r="AT32">
        <v>0.77600000000000002</v>
      </c>
      <c r="AU32">
        <v>9.81</v>
      </c>
      <c r="AV32">
        <v>14181</v>
      </c>
      <c r="AW32">
        <v>0</v>
      </c>
      <c r="AX32">
        <v>0.39</v>
      </c>
      <c r="AY32">
        <v>0.83240000000000003</v>
      </c>
      <c r="AZ32" t="s">
        <v>70</v>
      </c>
      <c r="BA32" t="s">
        <v>817</v>
      </c>
      <c r="BB32">
        <v>1</v>
      </c>
      <c r="BC32" t="s">
        <v>834</v>
      </c>
      <c r="BD32">
        <v>4</v>
      </c>
      <c r="BE32">
        <v>46027.824999999997</v>
      </c>
      <c r="BF32">
        <v>3.9200179456665617E-2</v>
      </c>
      <c r="BG32">
        <v>3.2630229379728461E-2</v>
      </c>
      <c r="BH32">
        <v>162062.867</v>
      </c>
      <c r="BI32">
        <v>1.1133327661048967E-2</v>
      </c>
      <c r="BJ32">
        <v>9.2673819450571609E-3</v>
      </c>
      <c r="BK32">
        <v>1</v>
      </c>
      <c r="BL32" t="s">
        <v>709</v>
      </c>
      <c r="BM32" t="s">
        <v>710</v>
      </c>
      <c r="BN32" t="s">
        <v>709</v>
      </c>
    </row>
    <row r="33" spans="1:66">
      <c r="A33" s="154" t="str">
        <f t="shared" si="20"/>
        <v>성산여객</v>
      </c>
      <c r="B33" s="154" t="str">
        <f t="shared" si="21"/>
        <v>588</v>
      </c>
      <c r="C33" s="155" t="str">
        <f t="shared" si="22"/>
        <v>71바7069</v>
      </c>
      <c r="D33" s="143" t="str">
        <f t="shared" si="23"/>
        <v>중형</v>
      </c>
      <c r="E33" s="139" t="str">
        <f t="shared" si="16"/>
        <v>A</v>
      </c>
      <c r="F33" s="162">
        <f t="shared" si="17"/>
        <v>0.95719999999999994</v>
      </c>
      <c r="G33" s="163">
        <f t="shared" si="18"/>
        <v>2.3929999999999998</v>
      </c>
      <c r="H33" s="164">
        <f t="shared" si="19"/>
        <v>2.5</v>
      </c>
      <c r="I33" s="165">
        <f t="shared" si="24"/>
        <v>5256.1580000000004</v>
      </c>
      <c r="J33" s="166">
        <f t="shared" si="25"/>
        <v>2.4204855150621287E-2</v>
      </c>
      <c r="K33" s="166">
        <f t="shared" si="26"/>
        <v>0.40412959872029014</v>
      </c>
      <c r="L33" s="166">
        <f t="shared" si="27"/>
        <v>0.20109745559399089</v>
      </c>
      <c r="M33" s="167">
        <f t="shared" si="28"/>
        <v>10.385999999999999</v>
      </c>
      <c r="N33" s="168">
        <f t="shared" si="29"/>
        <v>0.28499999999999998</v>
      </c>
      <c r="O33" s="168">
        <f t="shared" si="30"/>
        <v>9.3979999999999997</v>
      </c>
      <c r="P33" s="169">
        <f t="shared" si="31"/>
        <v>0</v>
      </c>
      <c r="Q33" s="170">
        <f t="shared" si="32"/>
        <v>64</v>
      </c>
      <c r="R33" s="171">
        <f t="shared" si="33"/>
        <v>21.016496346132442</v>
      </c>
      <c r="S33" s="156">
        <f t="shared" si="34"/>
        <v>15</v>
      </c>
      <c r="T33" s="156">
        <f t="shared" si="35"/>
        <v>494</v>
      </c>
      <c r="U33" t="s">
        <v>166</v>
      </c>
      <c r="V33" t="s">
        <v>255</v>
      </c>
      <c r="W33" t="s">
        <v>166</v>
      </c>
      <c r="X33" s="4" t="s">
        <v>255</v>
      </c>
      <c r="Y33" s="4" t="s">
        <v>835</v>
      </c>
      <c r="Z33" s="4" t="s">
        <v>774</v>
      </c>
      <c r="AA33" s="4" t="s">
        <v>49</v>
      </c>
      <c r="AB33" s="4">
        <v>518</v>
      </c>
      <c r="AC33" s="4">
        <v>5256.1580000000004</v>
      </c>
      <c r="AD33" s="4">
        <v>2196.1370000000002</v>
      </c>
      <c r="AE33" s="4">
        <v>2.3929999999999998</v>
      </c>
      <c r="AF33" s="4">
        <v>2.5</v>
      </c>
      <c r="AG33" s="4">
        <v>10.385999999999999</v>
      </c>
      <c r="AH33" s="4">
        <v>437.487931</v>
      </c>
      <c r="AI33" s="4">
        <v>10.589332000000001</v>
      </c>
      <c r="AJ33" s="4">
        <v>176.80182199999999</v>
      </c>
      <c r="AK33" s="4">
        <v>1057</v>
      </c>
      <c r="AL33" s="4">
        <v>15</v>
      </c>
      <c r="AM33" s="4">
        <v>494</v>
      </c>
      <c r="AN33" s="4">
        <v>64</v>
      </c>
      <c r="AO33" s="4">
        <v>12.014405999999999</v>
      </c>
      <c r="AP33" s="4">
        <v>2</v>
      </c>
      <c r="AQ33" s="4">
        <v>0</v>
      </c>
      <c r="AR33" s="4">
        <v>169</v>
      </c>
      <c r="AS33" s="4">
        <v>54090</v>
      </c>
      <c r="AT33" s="4">
        <v>0.28499999999999998</v>
      </c>
      <c r="AU33" s="4">
        <v>9.3979999999999997</v>
      </c>
      <c r="AV33" s="4">
        <v>40289</v>
      </c>
      <c r="AW33" s="4">
        <v>0</v>
      </c>
      <c r="AX33" s="4">
        <v>0.66</v>
      </c>
      <c r="AY33">
        <v>0.95719999999999994</v>
      </c>
      <c r="AZ33" t="s">
        <v>69</v>
      </c>
      <c r="BA33" t="s">
        <v>836</v>
      </c>
      <c r="BB33">
        <v>1</v>
      </c>
      <c r="BC33" t="s">
        <v>837</v>
      </c>
      <c r="BD33">
        <v>10</v>
      </c>
      <c r="BE33">
        <v>58326.863000000005</v>
      </c>
      <c r="BF33">
        <v>9.0115561332348701E-2</v>
      </c>
      <c r="BG33">
        <v>8.6258615307324177E-2</v>
      </c>
      <c r="BH33">
        <v>162062.867</v>
      </c>
      <c r="BI33">
        <v>3.2432833611415753E-2</v>
      </c>
      <c r="BJ33">
        <v>3.1044708332847157E-2</v>
      </c>
      <c r="BK33">
        <v>1</v>
      </c>
      <c r="BL33" t="s">
        <v>709</v>
      </c>
      <c r="BM33" t="s">
        <v>710</v>
      </c>
      <c r="BN33" t="s">
        <v>709</v>
      </c>
    </row>
    <row r="34" spans="1:66">
      <c r="A34" s="151" t="str">
        <f t="shared" si="20"/>
        <v>성산여객</v>
      </c>
      <c r="B34" s="151" t="str">
        <f t="shared" si="21"/>
        <v>588</v>
      </c>
      <c r="C34" s="152" t="str">
        <f t="shared" si="22"/>
        <v>71바7081</v>
      </c>
      <c r="D34" s="127" t="str">
        <f t="shared" si="23"/>
        <v>중형</v>
      </c>
      <c r="E34" s="123" t="str">
        <f t="shared" si="16"/>
        <v>C</v>
      </c>
      <c r="F34" s="172">
        <f t="shared" si="17"/>
        <v>0.88653846153846161</v>
      </c>
      <c r="G34" s="173">
        <f t="shared" si="18"/>
        <v>2.3050000000000002</v>
      </c>
      <c r="H34" s="174">
        <f t="shared" si="19"/>
        <v>2.6</v>
      </c>
      <c r="I34" s="175">
        <f t="shared" si="24"/>
        <v>5381.5640000000003</v>
      </c>
      <c r="J34" s="176">
        <f t="shared" si="25"/>
        <v>2.0869391648495703E-2</v>
      </c>
      <c r="K34" s="176">
        <f t="shared" si="26"/>
        <v>0.4410130640334004</v>
      </c>
      <c r="L34" s="176">
        <f t="shared" si="27"/>
        <v>0.20365826737357393</v>
      </c>
      <c r="M34" s="177">
        <f t="shared" si="28"/>
        <v>10.478</v>
      </c>
      <c r="N34" s="178">
        <f t="shared" si="29"/>
        <v>0.46500000000000002</v>
      </c>
      <c r="O34" s="178">
        <f t="shared" si="30"/>
        <v>11.428000000000001</v>
      </c>
      <c r="P34" s="179">
        <f t="shared" si="31"/>
        <v>0</v>
      </c>
      <c r="Q34" s="180">
        <f t="shared" si="32"/>
        <v>67</v>
      </c>
      <c r="R34" s="181">
        <f t="shared" si="33"/>
        <v>21.656719107846346</v>
      </c>
      <c r="S34" s="153">
        <f t="shared" si="34"/>
        <v>25</v>
      </c>
      <c r="T34" s="153">
        <f t="shared" si="35"/>
        <v>615</v>
      </c>
      <c r="U34" t="s">
        <v>166</v>
      </c>
      <c r="V34" t="s">
        <v>255</v>
      </c>
      <c r="W34" s="4" t="s">
        <v>166</v>
      </c>
      <c r="X34" s="4" t="s">
        <v>255</v>
      </c>
      <c r="Y34" s="4" t="s">
        <v>838</v>
      </c>
      <c r="Z34" s="4" t="s">
        <v>774</v>
      </c>
      <c r="AA34" s="4" t="s">
        <v>49</v>
      </c>
      <c r="AB34" s="4">
        <v>518</v>
      </c>
      <c r="AC34" s="4">
        <v>5381.5640000000003</v>
      </c>
      <c r="AD34" s="4">
        <v>2335.0790000000002</v>
      </c>
      <c r="AE34" s="4">
        <v>2.3050000000000002</v>
      </c>
      <c r="AF34" s="4">
        <v>2.6</v>
      </c>
      <c r="AG34" s="4">
        <v>10.478</v>
      </c>
      <c r="AH34" s="4">
        <v>461.78380099999998</v>
      </c>
      <c r="AI34" s="4">
        <v>9.6371470000000006</v>
      </c>
      <c r="AJ34" s="4">
        <v>203.65268900000001</v>
      </c>
      <c r="AK34" s="4">
        <v>1096</v>
      </c>
      <c r="AL34" s="4">
        <v>25</v>
      </c>
      <c r="AM34" s="4">
        <v>615</v>
      </c>
      <c r="AN34" s="4">
        <v>67</v>
      </c>
      <c r="AO34" s="4">
        <v>11.65386</v>
      </c>
      <c r="AP34" s="4">
        <v>17.100000000000001</v>
      </c>
      <c r="AQ34" s="4">
        <v>0</v>
      </c>
      <c r="AR34" s="4">
        <v>249</v>
      </c>
      <c r="AS34" s="4">
        <v>120602</v>
      </c>
      <c r="AT34" s="4">
        <v>0.46500000000000002</v>
      </c>
      <c r="AU34" s="4">
        <v>11.428000000000001</v>
      </c>
      <c r="AV34" s="4">
        <v>25616</v>
      </c>
      <c r="AW34" s="4">
        <v>0</v>
      </c>
      <c r="AX34" s="4">
        <v>0.62</v>
      </c>
      <c r="AY34">
        <v>0.88653846153846161</v>
      </c>
      <c r="AZ34" t="s">
        <v>72</v>
      </c>
      <c r="BA34" t="s">
        <v>836</v>
      </c>
      <c r="BB34">
        <v>2</v>
      </c>
      <c r="BC34" t="s">
        <v>839</v>
      </c>
      <c r="BD34">
        <v>8</v>
      </c>
      <c r="BE34">
        <v>58326.863000000005</v>
      </c>
      <c r="BF34">
        <v>9.226561695937599E-2</v>
      </c>
      <c r="BG34">
        <v>8.1797018112062178E-2</v>
      </c>
      <c r="BH34">
        <v>162062.867</v>
      </c>
      <c r="BI34">
        <v>3.3206644431386004E-2</v>
      </c>
      <c r="BJ34">
        <v>2.9438967467055672E-2</v>
      </c>
      <c r="BK34">
        <v>1</v>
      </c>
      <c r="BL34" t="s">
        <v>709</v>
      </c>
      <c r="BM34" t="s">
        <v>710</v>
      </c>
      <c r="BN34" t="s">
        <v>709</v>
      </c>
    </row>
    <row r="35" spans="1:66">
      <c r="A35" s="154" t="str">
        <f t="shared" si="20"/>
        <v>성산여객</v>
      </c>
      <c r="B35" s="154" t="str">
        <f t="shared" si="21"/>
        <v>588</v>
      </c>
      <c r="C35" s="155" t="str">
        <f t="shared" si="22"/>
        <v>71바7082</v>
      </c>
      <c r="D35" s="143" t="str">
        <f t="shared" si="23"/>
        <v>중형</v>
      </c>
      <c r="E35" s="139" t="str">
        <f t="shared" si="16"/>
        <v>D</v>
      </c>
      <c r="F35" s="162">
        <f t="shared" si="17"/>
        <v>0.82279999999999998</v>
      </c>
      <c r="G35" s="163">
        <f t="shared" si="18"/>
        <v>2.0569999999999999</v>
      </c>
      <c r="H35" s="164">
        <f t="shared" si="19"/>
        <v>2.5</v>
      </c>
      <c r="I35" s="165">
        <f t="shared" si="24"/>
        <v>4900.0479999999998</v>
      </c>
      <c r="J35" s="166">
        <f t="shared" si="25"/>
        <v>2.4621598523827618E-2</v>
      </c>
      <c r="K35" s="166">
        <f t="shared" si="26"/>
        <v>0.45216907104146004</v>
      </c>
      <c r="L35" s="166">
        <f t="shared" si="27"/>
        <v>0.18387574978857352</v>
      </c>
      <c r="M35" s="167">
        <f t="shared" si="28"/>
        <v>12.64</v>
      </c>
      <c r="N35" s="168">
        <f t="shared" si="29"/>
        <v>1.0609999999999999</v>
      </c>
      <c r="O35" s="168">
        <f t="shared" si="30"/>
        <v>18.367000000000001</v>
      </c>
      <c r="P35" s="169">
        <f t="shared" si="31"/>
        <v>0</v>
      </c>
      <c r="Q35" s="170">
        <f t="shared" si="32"/>
        <v>70</v>
      </c>
      <c r="R35" s="171">
        <f t="shared" si="33"/>
        <v>21.378055578089548</v>
      </c>
      <c r="S35" s="156">
        <f t="shared" si="34"/>
        <v>52</v>
      </c>
      <c r="T35" s="156">
        <f t="shared" si="35"/>
        <v>900</v>
      </c>
      <c r="U35" t="s">
        <v>166</v>
      </c>
      <c r="V35" t="s">
        <v>255</v>
      </c>
      <c r="W35" t="s">
        <v>166</v>
      </c>
      <c r="X35" s="4" t="s">
        <v>255</v>
      </c>
      <c r="Y35" s="4" t="s">
        <v>840</v>
      </c>
      <c r="Z35" s="4" t="s">
        <v>774</v>
      </c>
      <c r="AA35" s="4" t="s">
        <v>49</v>
      </c>
      <c r="AB35" s="4">
        <v>518</v>
      </c>
      <c r="AC35" s="4">
        <v>4900.0479999999998</v>
      </c>
      <c r="AD35" s="4">
        <v>2381.7440000000001</v>
      </c>
      <c r="AE35" s="4">
        <v>2.0569999999999999</v>
      </c>
      <c r="AF35" s="4">
        <v>2.5</v>
      </c>
      <c r="AG35" s="4">
        <v>12.64</v>
      </c>
      <c r="AH35" s="4">
        <v>438.08325400000001</v>
      </c>
      <c r="AI35" s="4">
        <v>10.78631</v>
      </c>
      <c r="AJ35" s="4">
        <v>198.08769799999999</v>
      </c>
      <c r="AK35" s="4">
        <v>901</v>
      </c>
      <c r="AL35" s="4">
        <v>52</v>
      </c>
      <c r="AM35" s="4">
        <v>900</v>
      </c>
      <c r="AN35" s="4">
        <v>70</v>
      </c>
      <c r="AO35" s="4">
        <v>11.185198</v>
      </c>
      <c r="AP35" s="4">
        <v>45.2</v>
      </c>
      <c r="AQ35" s="4">
        <v>0</v>
      </c>
      <c r="AR35" s="4">
        <v>271</v>
      </c>
      <c r="AS35" s="4">
        <v>117389</v>
      </c>
      <c r="AT35" s="4">
        <v>1.0609999999999999</v>
      </c>
      <c r="AU35" s="4">
        <v>18.367000000000001</v>
      </c>
      <c r="AV35" s="4">
        <v>36891</v>
      </c>
      <c r="AW35" s="4">
        <v>0</v>
      </c>
      <c r="AX35" s="4">
        <v>0.63</v>
      </c>
      <c r="AY35">
        <v>0.82279999999999998</v>
      </c>
      <c r="AZ35" t="s">
        <v>70</v>
      </c>
      <c r="BA35" t="s">
        <v>836</v>
      </c>
      <c r="BB35">
        <v>2</v>
      </c>
      <c r="BC35" t="s">
        <v>841</v>
      </c>
      <c r="BD35">
        <v>8</v>
      </c>
      <c r="BE35">
        <v>58326.863000000005</v>
      </c>
      <c r="BF35">
        <v>8.4010141262011631E-2</v>
      </c>
      <c r="BG35">
        <v>6.9123544230383166E-2</v>
      </c>
      <c r="BH35">
        <v>162062.867</v>
      </c>
      <c r="BI35">
        <v>3.0235476458651073E-2</v>
      </c>
      <c r="BJ35">
        <v>2.48777500301781E-2</v>
      </c>
      <c r="BK35">
        <v>1</v>
      </c>
      <c r="BL35" t="s">
        <v>709</v>
      </c>
      <c r="BM35" t="s">
        <v>710</v>
      </c>
      <c r="BN35" t="s">
        <v>709</v>
      </c>
    </row>
    <row r="36" spans="1:66">
      <c r="A36" s="151" t="str">
        <f t="shared" si="20"/>
        <v>성산여객</v>
      </c>
      <c r="B36" s="151" t="str">
        <f t="shared" si="21"/>
        <v>588</v>
      </c>
      <c r="C36" s="152" t="str">
        <f t="shared" si="22"/>
        <v>71바7084</v>
      </c>
      <c r="D36" s="127" t="str">
        <f t="shared" si="23"/>
        <v>중형</v>
      </c>
      <c r="E36" s="123" t="str">
        <f t="shared" si="16"/>
        <v>B</v>
      </c>
      <c r="F36" s="172">
        <f t="shared" si="17"/>
        <v>0.94153846153846144</v>
      </c>
      <c r="G36" s="173">
        <f t="shared" si="18"/>
        <v>2.448</v>
      </c>
      <c r="H36" s="174">
        <f t="shared" si="19"/>
        <v>2.6</v>
      </c>
      <c r="I36" s="175">
        <f t="shared" si="24"/>
        <v>5047.8689999999997</v>
      </c>
      <c r="J36" s="176">
        <f t="shared" si="25"/>
        <v>2.5864578087234521E-2</v>
      </c>
      <c r="K36" s="176">
        <f t="shared" si="26"/>
        <v>0.38679819351496575</v>
      </c>
      <c r="L36" s="176">
        <f t="shared" si="27"/>
        <v>0.20800856757574337</v>
      </c>
      <c r="M36" s="177">
        <f t="shared" si="28"/>
        <v>7.8559999999999999</v>
      </c>
      <c r="N36" s="178">
        <f t="shared" si="29"/>
        <v>0.02</v>
      </c>
      <c r="O36" s="178">
        <f t="shared" si="30"/>
        <v>2.06</v>
      </c>
      <c r="P36" s="179">
        <f t="shared" si="31"/>
        <v>0</v>
      </c>
      <c r="Q36" s="180">
        <f t="shared" si="32"/>
        <v>66</v>
      </c>
      <c r="R36" s="181">
        <f t="shared" si="33"/>
        <v>19.87240506177622</v>
      </c>
      <c r="S36" s="153">
        <f t="shared" si="34"/>
        <v>1</v>
      </c>
      <c r="T36" s="153">
        <f t="shared" si="35"/>
        <v>104</v>
      </c>
      <c r="U36" t="s">
        <v>166</v>
      </c>
      <c r="V36" s="5" t="s">
        <v>255</v>
      </c>
      <c r="W36" t="s">
        <v>166</v>
      </c>
      <c r="X36" s="5" t="s">
        <v>255</v>
      </c>
      <c r="Y36" t="s">
        <v>842</v>
      </c>
      <c r="Z36" t="s">
        <v>774</v>
      </c>
      <c r="AA36" t="s">
        <v>49</v>
      </c>
      <c r="AB36">
        <v>518</v>
      </c>
      <c r="AC36" s="1">
        <v>5047.8689999999997</v>
      </c>
      <c r="AD36" s="1">
        <v>2062.114</v>
      </c>
      <c r="AE36" s="29">
        <v>2.448</v>
      </c>
      <c r="AF36">
        <v>2.6</v>
      </c>
      <c r="AG36">
        <v>7.8559999999999999</v>
      </c>
      <c r="AH36">
        <v>432.48406999999997</v>
      </c>
      <c r="AI36">
        <v>11.186018000000001</v>
      </c>
      <c r="AJ36">
        <v>167.28405699999999</v>
      </c>
      <c r="AK36">
        <v>1050</v>
      </c>
      <c r="AL36">
        <v>1</v>
      </c>
      <c r="AM36">
        <v>104</v>
      </c>
      <c r="AN36">
        <v>66</v>
      </c>
      <c r="AO36">
        <v>11.671803000000001</v>
      </c>
      <c r="AP36">
        <v>45.3</v>
      </c>
      <c r="AQ36">
        <v>0</v>
      </c>
      <c r="AR36">
        <v>184</v>
      </c>
      <c r="AS36">
        <v>66882</v>
      </c>
      <c r="AT36">
        <v>0.02</v>
      </c>
      <c r="AU36">
        <v>2.06</v>
      </c>
      <c r="AV36">
        <v>37205</v>
      </c>
      <c r="AW36">
        <v>0</v>
      </c>
      <c r="AX36">
        <v>0.61</v>
      </c>
      <c r="AY36">
        <v>0.94153846153846144</v>
      </c>
      <c r="AZ36" t="s">
        <v>71</v>
      </c>
      <c r="BA36" t="s">
        <v>836</v>
      </c>
      <c r="BB36">
        <v>3</v>
      </c>
      <c r="BC36" t="s">
        <v>843</v>
      </c>
      <c r="BD36">
        <v>9</v>
      </c>
      <c r="BE36">
        <v>58326.863000000005</v>
      </c>
      <c r="BF36">
        <v>8.6544496658426479E-2</v>
      </c>
      <c r="BG36">
        <v>8.1484972238395389E-2</v>
      </c>
      <c r="BH36">
        <v>162062.867</v>
      </c>
      <c r="BI36">
        <v>3.1147597802277556E-2</v>
      </c>
      <c r="BJ36">
        <v>2.9326661315375174E-2</v>
      </c>
      <c r="BK36">
        <v>1</v>
      </c>
      <c r="BL36" t="s">
        <v>709</v>
      </c>
      <c r="BM36" t="s">
        <v>710</v>
      </c>
      <c r="BN36" t="s">
        <v>709</v>
      </c>
    </row>
    <row r="37" spans="1:66">
      <c r="A37" s="154" t="str">
        <f t="shared" si="20"/>
        <v>성산여객</v>
      </c>
      <c r="B37" s="154" t="str">
        <f t="shared" si="21"/>
        <v>588</v>
      </c>
      <c r="C37" s="155" t="str">
        <f t="shared" si="22"/>
        <v>71바7085</v>
      </c>
      <c r="D37" s="143" t="str">
        <f t="shared" si="23"/>
        <v>중형</v>
      </c>
      <c r="E37" s="139" t="str">
        <f t="shared" si="16"/>
        <v>B</v>
      </c>
      <c r="F37" s="162">
        <f t="shared" si="17"/>
        <v>0.94307692307692303</v>
      </c>
      <c r="G37" s="163">
        <f t="shared" si="18"/>
        <v>2.452</v>
      </c>
      <c r="H37" s="164">
        <f t="shared" si="19"/>
        <v>2.6</v>
      </c>
      <c r="I37" s="165">
        <f t="shared" si="24"/>
        <v>4470.6350000000002</v>
      </c>
      <c r="J37" s="166">
        <f t="shared" si="25"/>
        <v>2.0459755034648301E-2</v>
      </c>
      <c r="K37" s="166">
        <f t="shared" si="26"/>
        <v>0.36462270304830424</v>
      </c>
      <c r="L37" s="166">
        <f t="shared" si="27"/>
        <v>0.21898455141160036</v>
      </c>
      <c r="M37" s="167">
        <f t="shared" si="28"/>
        <v>7.9820000000000002</v>
      </c>
      <c r="N37" s="168">
        <f t="shared" si="29"/>
        <v>0.224</v>
      </c>
      <c r="O37" s="168">
        <f t="shared" si="30"/>
        <v>4.6749999999999998</v>
      </c>
      <c r="P37" s="169">
        <f t="shared" si="31"/>
        <v>0</v>
      </c>
      <c r="Q37" s="170">
        <f t="shared" si="32"/>
        <v>69</v>
      </c>
      <c r="R37" s="171">
        <f t="shared" si="33"/>
        <v>19.749324780572326</v>
      </c>
      <c r="S37" s="156">
        <f t="shared" si="34"/>
        <v>10</v>
      </c>
      <c r="T37" s="156">
        <f t="shared" si="35"/>
        <v>209</v>
      </c>
      <c r="U37" t="s">
        <v>166</v>
      </c>
      <c r="V37" t="s">
        <v>255</v>
      </c>
      <c r="W37" s="4" t="s">
        <v>166</v>
      </c>
      <c r="X37" s="4" t="s">
        <v>255</v>
      </c>
      <c r="Y37" s="4" t="s">
        <v>844</v>
      </c>
      <c r="Z37" s="4" t="s">
        <v>774</v>
      </c>
      <c r="AA37" s="4" t="s">
        <v>49</v>
      </c>
      <c r="AB37" s="4">
        <v>518</v>
      </c>
      <c r="AC37" s="4">
        <v>4470.6350000000002</v>
      </c>
      <c r="AD37" s="4">
        <v>1823.2360000000001</v>
      </c>
      <c r="AE37" s="4">
        <v>2.452</v>
      </c>
      <c r="AF37" s="4">
        <v>2.6</v>
      </c>
      <c r="AG37" s="4">
        <v>7.9820000000000002</v>
      </c>
      <c r="AH37" s="4">
        <v>368.12904099999997</v>
      </c>
      <c r="AI37" s="4">
        <v>7.5318300000000002</v>
      </c>
      <c r="AJ37" s="4">
        <v>134.228206</v>
      </c>
      <c r="AK37" s="4">
        <v>979</v>
      </c>
      <c r="AL37" s="4">
        <v>10</v>
      </c>
      <c r="AM37" s="4">
        <v>209</v>
      </c>
      <c r="AN37" s="4">
        <v>69</v>
      </c>
      <c r="AO37" s="4">
        <v>12.144206000000001</v>
      </c>
      <c r="AP37" s="4">
        <v>13.9</v>
      </c>
      <c r="AQ37" s="4">
        <v>0</v>
      </c>
      <c r="AR37" s="4">
        <v>82</v>
      </c>
      <c r="AS37" s="4">
        <v>34580</v>
      </c>
      <c r="AT37" s="4">
        <v>0.224</v>
      </c>
      <c r="AU37" s="4">
        <v>4.6749999999999998</v>
      </c>
      <c r="AV37" s="4">
        <v>23163</v>
      </c>
      <c r="AW37" s="4">
        <v>0</v>
      </c>
      <c r="AX37" s="4">
        <v>0.62</v>
      </c>
      <c r="AY37">
        <v>0.94307692307692303</v>
      </c>
      <c r="AZ37" t="s">
        <v>71</v>
      </c>
      <c r="BA37" t="s">
        <v>836</v>
      </c>
      <c r="BB37">
        <v>2</v>
      </c>
      <c r="BC37" t="s">
        <v>845</v>
      </c>
      <c r="BD37">
        <v>5</v>
      </c>
      <c r="BE37">
        <v>58326.863000000005</v>
      </c>
      <c r="BF37">
        <v>7.6647958934462149E-2</v>
      </c>
      <c r="BG37">
        <v>7.2284921272038921E-2</v>
      </c>
      <c r="BH37">
        <v>162062.867</v>
      </c>
      <c r="BI37">
        <v>2.758580717938305E-2</v>
      </c>
      <c r="BJ37">
        <v>2.6015538155325861E-2</v>
      </c>
      <c r="BK37">
        <v>1</v>
      </c>
      <c r="BL37" t="s">
        <v>709</v>
      </c>
      <c r="BM37" t="s">
        <v>710</v>
      </c>
      <c r="BN37" t="s">
        <v>709</v>
      </c>
    </row>
    <row r="38" spans="1:66">
      <c r="A38" s="151" t="str">
        <f t="shared" si="20"/>
        <v>성산여객</v>
      </c>
      <c r="B38" s="151" t="str">
        <f t="shared" si="21"/>
        <v>588</v>
      </c>
      <c r="C38" s="152" t="str">
        <f t="shared" si="22"/>
        <v>71바7086</v>
      </c>
      <c r="D38" s="127" t="str">
        <f t="shared" si="23"/>
        <v>중형</v>
      </c>
      <c r="E38" s="123" t="str">
        <f t="shared" si="16"/>
        <v>B</v>
      </c>
      <c r="F38" s="172">
        <f t="shared" si="17"/>
        <v>0.91961538461538461</v>
      </c>
      <c r="G38" s="173">
        <f t="shared" si="18"/>
        <v>2.391</v>
      </c>
      <c r="H38" s="174">
        <f t="shared" si="19"/>
        <v>2.6</v>
      </c>
      <c r="I38" s="175">
        <f t="shared" si="24"/>
        <v>4611.3940000000002</v>
      </c>
      <c r="J38" s="176">
        <f t="shared" si="25"/>
        <v>3.1054330764362526E-2</v>
      </c>
      <c r="K38" s="176">
        <f t="shared" si="26"/>
        <v>0.3925459791642425</v>
      </c>
      <c r="L38" s="176">
        <f t="shared" si="27"/>
        <v>0.21945641599915339</v>
      </c>
      <c r="M38" s="177">
        <f t="shared" si="28"/>
        <v>8.94</v>
      </c>
      <c r="N38" s="178">
        <f t="shared" si="29"/>
        <v>0.19500000000000001</v>
      </c>
      <c r="O38" s="178">
        <f t="shared" si="30"/>
        <v>5.0960000000000001</v>
      </c>
      <c r="P38" s="179">
        <f t="shared" si="31"/>
        <v>0</v>
      </c>
      <c r="Q38" s="180">
        <f t="shared" si="32"/>
        <v>61</v>
      </c>
      <c r="R38" s="181">
        <f t="shared" si="33"/>
        <v>19.54778190503637</v>
      </c>
      <c r="S38" s="153">
        <f t="shared" si="34"/>
        <v>9</v>
      </c>
      <c r="T38" s="153">
        <f t="shared" si="35"/>
        <v>235</v>
      </c>
      <c r="U38" t="s">
        <v>166</v>
      </c>
      <c r="V38" t="s">
        <v>255</v>
      </c>
      <c r="W38" t="s">
        <v>166</v>
      </c>
      <c r="X38" s="4" t="s">
        <v>255</v>
      </c>
      <c r="Y38" s="4" t="s">
        <v>846</v>
      </c>
      <c r="Z38" s="4" t="s">
        <v>774</v>
      </c>
      <c r="AA38" s="4" t="s">
        <v>49</v>
      </c>
      <c r="AB38" s="4">
        <v>518</v>
      </c>
      <c r="AC38" s="4">
        <v>4611.3940000000002</v>
      </c>
      <c r="AD38" s="4">
        <v>1928.3050000000001</v>
      </c>
      <c r="AE38" s="4">
        <v>2.391</v>
      </c>
      <c r="AF38" s="4">
        <v>2.6</v>
      </c>
      <c r="AG38" s="4">
        <v>8.94</v>
      </c>
      <c r="AH38" s="4">
        <v>409.27103199999999</v>
      </c>
      <c r="AI38" s="4">
        <v>12.709638</v>
      </c>
      <c r="AJ38" s="4">
        <v>160.65769800000001</v>
      </c>
      <c r="AK38" s="4">
        <v>1012</v>
      </c>
      <c r="AL38" s="4">
        <v>9</v>
      </c>
      <c r="AM38" s="4">
        <v>235</v>
      </c>
      <c r="AN38" s="4">
        <v>61</v>
      </c>
      <c r="AO38" s="4">
        <v>11.267334999999999</v>
      </c>
      <c r="AP38" s="4">
        <v>0</v>
      </c>
      <c r="AQ38" s="4">
        <v>0</v>
      </c>
      <c r="AR38" s="4">
        <v>149</v>
      </c>
      <c r="AS38" s="4">
        <v>60156</v>
      </c>
      <c r="AT38" s="4">
        <v>0.19500000000000001</v>
      </c>
      <c r="AU38" s="4">
        <v>5.0960000000000001</v>
      </c>
      <c r="AV38" s="4">
        <v>10038</v>
      </c>
      <c r="AW38" s="4">
        <v>0</v>
      </c>
      <c r="AX38" s="4">
        <v>0.65</v>
      </c>
      <c r="AY38">
        <v>0.91961538461538461</v>
      </c>
      <c r="AZ38" t="s">
        <v>71</v>
      </c>
      <c r="BA38" t="s">
        <v>836</v>
      </c>
      <c r="BB38">
        <v>5</v>
      </c>
      <c r="BC38" t="s">
        <v>847</v>
      </c>
      <c r="BD38">
        <v>7</v>
      </c>
      <c r="BE38">
        <v>58326.863000000005</v>
      </c>
      <c r="BF38">
        <v>7.9061238043952403E-2</v>
      </c>
      <c r="BG38">
        <v>7.2705930831957769E-2</v>
      </c>
      <c r="BH38">
        <v>162062.867</v>
      </c>
      <c r="BI38">
        <v>2.8454352840740504E-2</v>
      </c>
      <c r="BJ38">
        <v>2.616706063161944E-2</v>
      </c>
      <c r="BK38">
        <v>1</v>
      </c>
      <c r="BL38" t="s">
        <v>709</v>
      </c>
      <c r="BM38" t="s">
        <v>710</v>
      </c>
      <c r="BN38" t="s">
        <v>709</v>
      </c>
    </row>
    <row r="39" spans="1:66">
      <c r="A39" s="154" t="str">
        <f t="shared" si="20"/>
        <v>성산여객</v>
      </c>
      <c r="B39" s="154" t="str">
        <f t="shared" si="21"/>
        <v>588</v>
      </c>
      <c r="C39" s="155" t="str">
        <f t="shared" si="22"/>
        <v>71바7087</v>
      </c>
      <c r="D39" s="143" t="str">
        <f t="shared" si="23"/>
        <v>중형</v>
      </c>
      <c r="E39" s="139" t="str">
        <f t="shared" si="16"/>
        <v>D</v>
      </c>
      <c r="F39" s="162">
        <f t="shared" si="17"/>
        <v>0.83038461538461528</v>
      </c>
      <c r="G39" s="163">
        <f t="shared" si="18"/>
        <v>2.1589999999999998</v>
      </c>
      <c r="H39" s="164">
        <f t="shared" si="19"/>
        <v>2.6</v>
      </c>
      <c r="I39" s="165">
        <f t="shared" si="24"/>
        <v>1311.039</v>
      </c>
      <c r="J39" s="166">
        <f t="shared" si="25"/>
        <v>2.4864006028399232E-2</v>
      </c>
      <c r="K39" s="166">
        <f t="shared" si="26"/>
        <v>0.45426189725302119</v>
      </c>
      <c r="L39" s="166">
        <f t="shared" si="27"/>
        <v>0.32798414082266053</v>
      </c>
      <c r="M39" s="167">
        <f t="shared" si="28"/>
        <v>8.4700000000000006</v>
      </c>
      <c r="N39" s="168">
        <f t="shared" si="29"/>
        <v>3.3559999999999999</v>
      </c>
      <c r="O39" s="168">
        <f t="shared" si="30"/>
        <v>15.942</v>
      </c>
      <c r="P39" s="169">
        <f t="shared" si="31"/>
        <v>0</v>
      </c>
      <c r="Q39" s="170">
        <f t="shared" si="32"/>
        <v>67</v>
      </c>
      <c r="R39" s="171">
        <f t="shared" si="33"/>
        <v>21.838109829398963</v>
      </c>
      <c r="S39" s="156">
        <f t="shared" si="34"/>
        <v>44</v>
      </c>
      <c r="T39" s="156">
        <f t="shared" si="35"/>
        <v>209</v>
      </c>
      <c r="U39" t="s">
        <v>166</v>
      </c>
      <c r="V39" s="5" t="s">
        <v>255</v>
      </c>
      <c r="W39" t="s">
        <v>166</v>
      </c>
      <c r="X39" s="5" t="s">
        <v>255</v>
      </c>
      <c r="Y39" t="s">
        <v>848</v>
      </c>
      <c r="Z39" t="s">
        <v>774</v>
      </c>
      <c r="AA39" t="s">
        <v>49</v>
      </c>
      <c r="AB39">
        <v>518</v>
      </c>
      <c r="AC39" s="1">
        <v>1311.039</v>
      </c>
      <c r="AD39" s="1">
        <v>607.17899999999997</v>
      </c>
      <c r="AE39" s="29">
        <v>2.1589999999999998</v>
      </c>
      <c r="AF39">
        <v>2.6</v>
      </c>
      <c r="AG39">
        <v>8.4700000000000006</v>
      </c>
      <c r="AH39">
        <v>115.257131</v>
      </c>
      <c r="AI39">
        <v>2.8657539999999999</v>
      </c>
      <c r="AJ39">
        <v>52.356923000000002</v>
      </c>
      <c r="AK39">
        <v>430</v>
      </c>
      <c r="AL39">
        <v>44</v>
      </c>
      <c r="AM39">
        <v>209</v>
      </c>
      <c r="AN39">
        <v>67</v>
      </c>
      <c r="AO39">
        <v>11.374905</v>
      </c>
      <c r="AP39">
        <v>18.8</v>
      </c>
      <c r="AQ39">
        <v>0</v>
      </c>
      <c r="AR39">
        <v>73</v>
      </c>
      <c r="AS39">
        <v>27707</v>
      </c>
      <c r="AT39">
        <v>3.3559999999999999</v>
      </c>
      <c r="AU39">
        <v>15.942</v>
      </c>
      <c r="AV39">
        <v>0</v>
      </c>
      <c r="AW39">
        <v>0</v>
      </c>
      <c r="AX39">
        <v>0.51</v>
      </c>
      <c r="AY39">
        <v>0.83038461538461528</v>
      </c>
      <c r="AZ39" t="s">
        <v>70</v>
      </c>
      <c r="BA39" t="s">
        <v>836</v>
      </c>
      <c r="BB39">
        <v>1</v>
      </c>
      <c r="BC39" t="s">
        <v>849</v>
      </c>
      <c r="BD39">
        <v>4</v>
      </c>
      <c r="BE39">
        <v>58326.863000000005</v>
      </c>
      <c r="BF39">
        <v>2.2477447484189231E-2</v>
      </c>
      <c r="BG39">
        <v>1.8664926583986365E-2</v>
      </c>
      <c r="BH39">
        <v>162062.867</v>
      </c>
      <c r="BI39">
        <v>8.0896939827678101E-3</v>
      </c>
      <c r="BJ39">
        <v>6.7175574264598846E-3</v>
      </c>
      <c r="BK39">
        <v>1</v>
      </c>
      <c r="BL39" t="s">
        <v>709</v>
      </c>
      <c r="BM39" t="s">
        <v>710</v>
      </c>
      <c r="BN39" t="s">
        <v>709</v>
      </c>
    </row>
    <row r="40" spans="1:66">
      <c r="A40" s="151" t="str">
        <f t="shared" si="20"/>
        <v>성산여객</v>
      </c>
      <c r="B40" s="151" t="str">
        <f t="shared" si="21"/>
        <v>588</v>
      </c>
      <c r="C40" s="152" t="str">
        <f t="shared" si="22"/>
        <v>71바7088</v>
      </c>
      <c r="D40" s="127" t="str">
        <f t="shared" si="23"/>
        <v>중형</v>
      </c>
      <c r="E40" s="123" t="str">
        <f t="shared" si="16"/>
        <v>A</v>
      </c>
      <c r="F40" s="172">
        <f t="shared" si="17"/>
        <v>0.95039999999999991</v>
      </c>
      <c r="G40" s="173">
        <f t="shared" si="18"/>
        <v>2.3759999999999999</v>
      </c>
      <c r="H40" s="174">
        <f t="shared" si="19"/>
        <v>2.5</v>
      </c>
      <c r="I40" s="175">
        <f t="shared" si="24"/>
        <v>4368.6710000000003</v>
      </c>
      <c r="J40" s="176">
        <f t="shared" si="25"/>
        <v>3.0563437558917179E-2</v>
      </c>
      <c r="K40" s="176">
        <f t="shared" si="26"/>
        <v>0.38207881812097005</v>
      </c>
      <c r="L40" s="176">
        <f t="shared" si="27"/>
        <v>0.14054617525558688</v>
      </c>
      <c r="M40" s="177">
        <f t="shared" si="28"/>
        <v>8.9580000000000002</v>
      </c>
      <c r="N40" s="178">
        <f t="shared" si="29"/>
        <v>0.20599999999999999</v>
      </c>
      <c r="O40" s="178">
        <f t="shared" si="30"/>
        <v>3.891</v>
      </c>
      <c r="P40" s="179">
        <f t="shared" si="31"/>
        <v>0</v>
      </c>
      <c r="Q40" s="180">
        <f t="shared" si="32"/>
        <v>65</v>
      </c>
      <c r="R40" s="181">
        <f t="shared" si="33"/>
        <v>20.055380983680756</v>
      </c>
      <c r="S40" s="153">
        <f t="shared" si="34"/>
        <v>9</v>
      </c>
      <c r="T40" s="153">
        <f t="shared" si="35"/>
        <v>170</v>
      </c>
      <c r="U40" t="s">
        <v>166</v>
      </c>
      <c r="V40" t="s">
        <v>255</v>
      </c>
      <c r="W40" s="4" t="s">
        <v>166</v>
      </c>
      <c r="X40" s="4" t="s">
        <v>255</v>
      </c>
      <c r="Y40" s="4" t="s">
        <v>850</v>
      </c>
      <c r="Z40" s="4" t="s">
        <v>774</v>
      </c>
      <c r="AA40" s="4" t="s">
        <v>49</v>
      </c>
      <c r="AB40" s="4">
        <v>518</v>
      </c>
      <c r="AC40" s="4">
        <v>4368.6710000000003</v>
      </c>
      <c r="AD40" s="4">
        <v>1839.0409999999999</v>
      </c>
      <c r="AE40" s="4">
        <v>2.3759999999999999</v>
      </c>
      <c r="AF40" s="4">
        <v>2.5</v>
      </c>
      <c r="AG40" s="4">
        <v>8.9580000000000002</v>
      </c>
      <c r="AH40" s="4">
        <v>370.864893</v>
      </c>
      <c r="AI40" s="4">
        <v>11.334906</v>
      </c>
      <c r="AJ40" s="4">
        <v>141.69962000000001</v>
      </c>
      <c r="AK40" s="4">
        <v>614</v>
      </c>
      <c r="AL40" s="4">
        <v>9</v>
      </c>
      <c r="AM40" s="4">
        <v>170</v>
      </c>
      <c r="AN40" s="4">
        <v>65</v>
      </c>
      <c r="AO40" s="4">
        <v>11.779683</v>
      </c>
      <c r="AP40" s="4">
        <v>0</v>
      </c>
      <c r="AQ40" s="4">
        <v>0</v>
      </c>
      <c r="AR40" s="4">
        <v>98</v>
      </c>
      <c r="AS40" s="4">
        <v>44876</v>
      </c>
      <c r="AT40" s="4">
        <v>0.20599999999999999</v>
      </c>
      <c r="AU40" s="4">
        <v>3.891</v>
      </c>
      <c r="AV40" s="4">
        <v>20635</v>
      </c>
      <c r="AW40" s="4">
        <v>0</v>
      </c>
      <c r="AX40" s="4">
        <v>0.63</v>
      </c>
      <c r="AY40">
        <v>0.95039999999999991</v>
      </c>
      <c r="AZ40" t="s">
        <v>69</v>
      </c>
      <c r="BA40" t="s">
        <v>836</v>
      </c>
      <c r="BB40">
        <v>2</v>
      </c>
      <c r="BC40" t="s">
        <v>851</v>
      </c>
      <c r="BD40">
        <v>8</v>
      </c>
      <c r="BE40">
        <v>58326.863000000005</v>
      </c>
      <c r="BF40">
        <v>7.4899810744150599E-2</v>
      </c>
      <c r="BG40">
        <v>7.118478013124073E-2</v>
      </c>
      <c r="BH40">
        <v>162062.867</v>
      </c>
      <c r="BI40">
        <v>2.6956643930037348E-2</v>
      </c>
      <c r="BJ40">
        <v>2.5619594391107493E-2</v>
      </c>
      <c r="BK40">
        <v>1</v>
      </c>
      <c r="BL40" t="s">
        <v>709</v>
      </c>
      <c r="BM40" t="s">
        <v>710</v>
      </c>
      <c r="BN40" t="s">
        <v>709</v>
      </c>
    </row>
    <row r="41" spans="1:66">
      <c r="A41" s="154" t="str">
        <f t="shared" si="20"/>
        <v>성산여객</v>
      </c>
      <c r="B41" s="154" t="str">
        <f t="shared" si="21"/>
        <v>588</v>
      </c>
      <c r="C41" s="155" t="str">
        <f t="shared" si="22"/>
        <v>71바7089</v>
      </c>
      <c r="D41" s="143" t="str">
        <f t="shared" si="23"/>
        <v>중형</v>
      </c>
      <c r="E41" s="139" t="str">
        <f t="shared" si="16"/>
        <v>B</v>
      </c>
      <c r="F41" s="162">
        <f t="shared" si="17"/>
        <v>0.9456</v>
      </c>
      <c r="G41" s="163">
        <f t="shared" si="18"/>
        <v>2.3639999999999999</v>
      </c>
      <c r="H41" s="164">
        <f t="shared" si="19"/>
        <v>2.5</v>
      </c>
      <c r="I41" s="165">
        <f t="shared" si="24"/>
        <v>4956.9639999999999</v>
      </c>
      <c r="J41" s="166">
        <f t="shared" si="25"/>
        <v>2.5650968968450323E-2</v>
      </c>
      <c r="K41" s="166">
        <f t="shared" si="26"/>
        <v>0.39903833503605973</v>
      </c>
      <c r="L41" s="166">
        <f t="shared" si="27"/>
        <v>0.20314854011447331</v>
      </c>
      <c r="M41" s="167">
        <f t="shared" si="28"/>
        <v>9.1310000000000002</v>
      </c>
      <c r="N41" s="168">
        <f t="shared" si="29"/>
        <v>0.36299999999999999</v>
      </c>
      <c r="O41" s="168">
        <f t="shared" si="30"/>
        <v>7.4240000000000004</v>
      </c>
      <c r="P41" s="169">
        <f t="shared" si="31"/>
        <v>0</v>
      </c>
      <c r="Q41" s="170">
        <f t="shared" si="32"/>
        <v>64</v>
      </c>
      <c r="R41" s="171">
        <f t="shared" si="33"/>
        <v>20.173738868340426</v>
      </c>
      <c r="S41" s="156">
        <f t="shared" si="34"/>
        <v>18</v>
      </c>
      <c r="T41" s="156">
        <f t="shared" si="35"/>
        <v>368</v>
      </c>
      <c r="U41" t="s">
        <v>166</v>
      </c>
      <c r="V41" t="s">
        <v>255</v>
      </c>
      <c r="W41" t="s">
        <v>166</v>
      </c>
      <c r="X41" s="4" t="s">
        <v>255</v>
      </c>
      <c r="Y41" s="4" t="s">
        <v>852</v>
      </c>
      <c r="Z41" s="4" t="s">
        <v>774</v>
      </c>
      <c r="AA41" s="4" t="s">
        <v>49</v>
      </c>
      <c r="AB41" s="4">
        <v>518</v>
      </c>
      <c r="AC41" s="4">
        <v>4956.9639999999999</v>
      </c>
      <c r="AD41" s="4">
        <v>2097.067</v>
      </c>
      <c r="AE41" s="4">
        <v>2.3639999999999999</v>
      </c>
      <c r="AF41" s="4">
        <v>2.5</v>
      </c>
      <c r="AG41" s="4">
        <v>9.1310000000000002</v>
      </c>
      <c r="AH41" s="4">
        <v>427.09739400000001</v>
      </c>
      <c r="AI41" s="4">
        <v>10.955462000000001</v>
      </c>
      <c r="AJ41" s="4">
        <v>170.42823300000001</v>
      </c>
      <c r="AK41" s="4">
        <v>1007</v>
      </c>
      <c r="AL41" s="4">
        <v>18</v>
      </c>
      <c r="AM41" s="4">
        <v>368</v>
      </c>
      <c r="AN41" s="4">
        <v>64</v>
      </c>
      <c r="AO41" s="4">
        <v>11.606166999999999</v>
      </c>
      <c r="AP41" s="4">
        <v>19.600000000000001</v>
      </c>
      <c r="AQ41" s="4">
        <v>0</v>
      </c>
      <c r="AR41" s="4">
        <v>144</v>
      </c>
      <c r="AS41" s="4">
        <v>79982</v>
      </c>
      <c r="AT41" s="4">
        <v>0.36299999999999999</v>
      </c>
      <c r="AU41" s="4">
        <v>7.4240000000000004</v>
      </c>
      <c r="AV41" s="4">
        <v>28518</v>
      </c>
      <c r="AW41" s="4">
        <v>0</v>
      </c>
      <c r="AX41" s="4">
        <v>0.63</v>
      </c>
      <c r="AY41">
        <v>0.9456</v>
      </c>
      <c r="AZ41" t="s">
        <v>71</v>
      </c>
      <c r="BA41" t="s">
        <v>836</v>
      </c>
      <c r="BB41">
        <v>1</v>
      </c>
      <c r="BC41" t="s">
        <v>853</v>
      </c>
      <c r="BD41">
        <v>12</v>
      </c>
      <c r="BE41">
        <v>58326.863000000005</v>
      </c>
      <c r="BF41">
        <v>8.4985952356121053E-2</v>
      </c>
      <c r="BG41">
        <v>8.0362716547948063E-2</v>
      </c>
      <c r="BH41">
        <v>162062.867</v>
      </c>
      <c r="BI41">
        <v>3.0586673503684221E-2</v>
      </c>
      <c r="BJ41">
        <v>2.8922758465083798E-2</v>
      </c>
      <c r="BK41">
        <v>1</v>
      </c>
      <c r="BL41" t="s">
        <v>709</v>
      </c>
      <c r="BM41" t="s">
        <v>710</v>
      </c>
      <c r="BN41" t="s">
        <v>709</v>
      </c>
    </row>
    <row r="42" spans="1:66">
      <c r="A42" s="151" t="str">
        <f t="shared" si="20"/>
        <v>성산여객</v>
      </c>
      <c r="B42" s="151" t="str">
        <f t="shared" si="21"/>
        <v>588</v>
      </c>
      <c r="C42" s="152" t="str">
        <f t="shared" si="22"/>
        <v>71바7090</v>
      </c>
      <c r="D42" s="127" t="str">
        <f t="shared" si="23"/>
        <v>중형</v>
      </c>
      <c r="E42" s="123" t="str">
        <f t="shared" si="16"/>
        <v>C</v>
      </c>
      <c r="F42" s="172">
        <f t="shared" si="17"/>
        <v>0.87615384615384617</v>
      </c>
      <c r="G42" s="173">
        <f t="shared" si="18"/>
        <v>2.278</v>
      </c>
      <c r="H42" s="174">
        <f t="shared" si="19"/>
        <v>2.6</v>
      </c>
      <c r="I42" s="175">
        <f t="shared" si="24"/>
        <v>4983.7430000000004</v>
      </c>
      <c r="J42" s="176">
        <f t="shared" si="25"/>
        <v>2.966592207574948E-2</v>
      </c>
      <c r="K42" s="176">
        <f t="shared" si="26"/>
        <v>0.39665150895850798</v>
      </c>
      <c r="L42" s="176">
        <f t="shared" si="27"/>
        <v>0.15570626334463875</v>
      </c>
      <c r="M42" s="177">
        <f t="shared" si="28"/>
        <v>9.6560000000000006</v>
      </c>
      <c r="N42" s="178">
        <f t="shared" si="29"/>
        <v>0.1</v>
      </c>
      <c r="O42" s="178">
        <f t="shared" si="30"/>
        <v>5.7789999999999999</v>
      </c>
      <c r="P42" s="179">
        <f t="shared" si="31"/>
        <v>0</v>
      </c>
      <c r="Q42" s="180">
        <f t="shared" si="32"/>
        <v>66</v>
      </c>
      <c r="R42" s="181">
        <f t="shared" si="33"/>
        <v>20.731729085374898</v>
      </c>
      <c r="S42" s="153">
        <f t="shared" si="34"/>
        <v>5</v>
      </c>
      <c r="T42" s="153">
        <f t="shared" si="35"/>
        <v>288</v>
      </c>
      <c r="U42" t="s">
        <v>166</v>
      </c>
      <c r="V42" t="s">
        <v>255</v>
      </c>
      <c r="W42" t="s">
        <v>166</v>
      </c>
      <c r="X42" s="4" t="s">
        <v>255</v>
      </c>
      <c r="Y42" s="4" t="s">
        <v>854</v>
      </c>
      <c r="Z42" s="4" t="s">
        <v>774</v>
      </c>
      <c r="AA42" s="4" t="s">
        <v>49</v>
      </c>
      <c r="AB42" s="4">
        <v>518</v>
      </c>
      <c r="AC42" s="4">
        <v>4983.7430000000004</v>
      </c>
      <c r="AD42" s="4">
        <v>2187.721</v>
      </c>
      <c r="AE42" s="4">
        <v>2.278</v>
      </c>
      <c r="AF42" s="4">
        <v>2.6</v>
      </c>
      <c r="AG42" s="4">
        <v>9.6560000000000006</v>
      </c>
      <c r="AH42" s="4">
        <v>419.03322500000002</v>
      </c>
      <c r="AI42" s="4">
        <v>12.431006999999999</v>
      </c>
      <c r="AJ42" s="4">
        <v>166.210161</v>
      </c>
      <c r="AK42" s="4">
        <v>776</v>
      </c>
      <c r="AL42" s="4">
        <v>5</v>
      </c>
      <c r="AM42" s="4">
        <v>288</v>
      </c>
      <c r="AN42" s="4">
        <v>66</v>
      </c>
      <c r="AO42" s="4">
        <v>11.893431</v>
      </c>
      <c r="AP42" s="4">
        <v>39</v>
      </c>
      <c r="AQ42" s="4">
        <v>0</v>
      </c>
      <c r="AR42" s="4">
        <v>104</v>
      </c>
      <c r="AS42" s="4">
        <v>50345</v>
      </c>
      <c r="AT42" s="4">
        <v>0.1</v>
      </c>
      <c r="AU42" s="4">
        <v>5.7789999999999999</v>
      </c>
      <c r="AV42" s="4">
        <v>34800</v>
      </c>
      <c r="AW42" s="4">
        <v>0</v>
      </c>
      <c r="AX42" s="4">
        <v>0.61</v>
      </c>
      <c r="AY42">
        <v>0.87615384615384617</v>
      </c>
      <c r="AZ42" t="s">
        <v>72</v>
      </c>
      <c r="BA42" t="s">
        <v>836</v>
      </c>
      <c r="BB42">
        <v>3</v>
      </c>
      <c r="BC42" t="s">
        <v>855</v>
      </c>
      <c r="BD42">
        <v>8</v>
      </c>
      <c r="BE42">
        <v>58326.863000000005</v>
      </c>
      <c r="BF42">
        <v>8.5445071853084226E-2</v>
      </c>
      <c r="BG42">
        <v>7.4863028338971488E-2</v>
      </c>
      <c r="BH42">
        <v>162062.867</v>
      </c>
      <c r="BI42">
        <v>3.0751911849122109E-2</v>
      </c>
      <c r="BJ42">
        <v>2.694340584319237E-2</v>
      </c>
      <c r="BK42">
        <v>1</v>
      </c>
      <c r="BL42" t="s">
        <v>709</v>
      </c>
      <c r="BM42" t="s">
        <v>710</v>
      </c>
      <c r="BN42" t="s">
        <v>709</v>
      </c>
    </row>
    <row r="43" spans="1:66">
      <c r="A43" s="154" t="str">
        <f t="shared" si="20"/>
        <v>성산여객</v>
      </c>
      <c r="B43" s="154" t="str">
        <f t="shared" si="21"/>
        <v>588</v>
      </c>
      <c r="C43" s="155" t="str">
        <f t="shared" si="22"/>
        <v>71바7091</v>
      </c>
      <c r="D43" s="143" t="str">
        <f t="shared" si="23"/>
        <v>중형</v>
      </c>
      <c r="E43" s="139" t="str">
        <f t="shared" si="16"/>
        <v>C</v>
      </c>
      <c r="F43" s="162">
        <f t="shared" si="17"/>
        <v>0.89879999999999993</v>
      </c>
      <c r="G43" s="163">
        <f t="shared" si="18"/>
        <v>2.2469999999999999</v>
      </c>
      <c r="H43" s="164">
        <f t="shared" si="19"/>
        <v>2.5</v>
      </c>
      <c r="I43" s="165">
        <f t="shared" si="24"/>
        <v>4958.9930000000004</v>
      </c>
      <c r="J43" s="166">
        <f t="shared" si="25"/>
        <v>2.4698554983500331E-2</v>
      </c>
      <c r="K43" s="166">
        <f t="shared" si="26"/>
        <v>0.40424375469531854</v>
      </c>
      <c r="L43" s="166">
        <f t="shared" si="27"/>
        <v>0.16475119041305361</v>
      </c>
      <c r="M43" s="167">
        <f t="shared" si="28"/>
        <v>9.1959999999999997</v>
      </c>
      <c r="N43" s="168">
        <f t="shared" si="29"/>
        <v>0.04</v>
      </c>
      <c r="O43" s="168">
        <f t="shared" si="30"/>
        <v>4.3760000000000003</v>
      </c>
      <c r="P43" s="169">
        <f t="shared" si="31"/>
        <v>0</v>
      </c>
      <c r="Q43" s="170">
        <f t="shared" si="32"/>
        <v>66</v>
      </c>
      <c r="R43" s="171">
        <f t="shared" si="33"/>
        <v>20.217079804505499</v>
      </c>
      <c r="S43" s="156">
        <f t="shared" si="34"/>
        <v>2</v>
      </c>
      <c r="T43" s="156">
        <f t="shared" si="35"/>
        <v>217</v>
      </c>
      <c r="U43" t="s">
        <v>166</v>
      </c>
      <c r="V43" t="s">
        <v>255</v>
      </c>
      <c r="W43" s="4" t="s">
        <v>166</v>
      </c>
      <c r="X43" s="4" t="s">
        <v>255</v>
      </c>
      <c r="Y43" s="4" t="s">
        <v>856</v>
      </c>
      <c r="Z43" s="4" t="s">
        <v>774</v>
      </c>
      <c r="AA43" s="4" t="s">
        <v>49</v>
      </c>
      <c r="AB43" s="4">
        <v>518</v>
      </c>
      <c r="AC43" s="4">
        <v>4958.9930000000004</v>
      </c>
      <c r="AD43" s="4">
        <v>2206.96</v>
      </c>
      <c r="AE43" s="4">
        <v>2.2469999999999999</v>
      </c>
      <c r="AF43" s="4">
        <v>2.5</v>
      </c>
      <c r="AG43" s="4">
        <v>9.1959999999999997</v>
      </c>
      <c r="AH43" s="4">
        <v>429.531566</v>
      </c>
      <c r="AI43" s="4">
        <v>10.608809000000001</v>
      </c>
      <c r="AJ43" s="4">
        <v>173.63545300000001</v>
      </c>
      <c r="AK43" s="4">
        <v>817</v>
      </c>
      <c r="AL43" s="4">
        <v>2</v>
      </c>
      <c r="AM43" s="4">
        <v>217</v>
      </c>
      <c r="AN43" s="4">
        <v>66</v>
      </c>
      <c r="AO43" s="4">
        <v>11.545118</v>
      </c>
      <c r="AP43" s="4">
        <v>0</v>
      </c>
      <c r="AQ43" s="4">
        <v>0</v>
      </c>
      <c r="AR43" s="4">
        <v>180</v>
      </c>
      <c r="AS43" s="4">
        <v>58241</v>
      </c>
      <c r="AT43" s="4">
        <v>0.04</v>
      </c>
      <c r="AU43" s="4">
        <v>4.3760000000000003</v>
      </c>
      <c r="AV43" s="4">
        <v>28870</v>
      </c>
      <c r="AW43" s="4">
        <v>0</v>
      </c>
      <c r="AX43" s="4">
        <v>0.6</v>
      </c>
      <c r="AY43">
        <v>0.89879999999999993</v>
      </c>
      <c r="AZ43" t="s">
        <v>72</v>
      </c>
      <c r="BA43" t="s">
        <v>836</v>
      </c>
      <c r="BB43">
        <v>1</v>
      </c>
      <c r="BC43" t="s">
        <v>857</v>
      </c>
      <c r="BD43">
        <v>8</v>
      </c>
      <c r="BE43">
        <v>58326.863000000005</v>
      </c>
      <c r="BF43">
        <v>8.502073907180642E-2</v>
      </c>
      <c r="BG43">
        <v>7.6416640277739603E-2</v>
      </c>
      <c r="BH43">
        <v>162062.867</v>
      </c>
      <c r="BI43">
        <v>3.0599193336497004E-2</v>
      </c>
      <c r="BJ43">
        <v>2.7502554970843505E-2</v>
      </c>
      <c r="BK43">
        <v>1</v>
      </c>
      <c r="BL43" t="s">
        <v>709</v>
      </c>
      <c r="BM43" t="s">
        <v>710</v>
      </c>
      <c r="BN43" t="s">
        <v>709</v>
      </c>
    </row>
    <row r="44" spans="1:66">
      <c r="A44" s="151" t="str">
        <f t="shared" si="20"/>
        <v>성산여객</v>
      </c>
      <c r="B44" s="151" t="str">
        <f t="shared" si="21"/>
        <v>588</v>
      </c>
      <c r="C44" s="152" t="str">
        <f t="shared" si="22"/>
        <v>71바7092</v>
      </c>
      <c r="D44" s="127" t="str">
        <f t="shared" si="23"/>
        <v>중형</v>
      </c>
      <c r="E44" s="123" t="str">
        <f t="shared" si="16"/>
        <v>B</v>
      </c>
      <c r="F44" s="172">
        <f t="shared" si="17"/>
        <v>0.90125</v>
      </c>
      <c r="G44" s="173">
        <f t="shared" si="18"/>
        <v>2.1629999999999998</v>
      </c>
      <c r="H44" s="174">
        <f t="shared" si="19"/>
        <v>2.4</v>
      </c>
      <c r="I44" s="175">
        <f t="shared" si="24"/>
        <v>3878.9340000000002</v>
      </c>
      <c r="J44" s="176">
        <f t="shared" si="25"/>
        <v>2.755036691421282E-2</v>
      </c>
      <c r="K44" s="176">
        <f t="shared" si="26"/>
        <v>0.41434727625034312</v>
      </c>
      <c r="L44" s="176">
        <f t="shared" si="27"/>
        <v>0.19489890779270799</v>
      </c>
      <c r="M44" s="177">
        <f t="shared" si="28"/>
        <v>6.6340000000000003</v>
      </c>
      <c r="N44" s="178">
        <f t="shared" si="29"/>
        <v>0.46400000000000002</v>
      </c>
      <c r="O44" s="178">
        <f t="shared" si="30"/>
        <v>6.7290000000000001</v>
      </c>
      <c r="P44" s="179">
        <f t="shared" si="31"/>
        <v>0</v>
      </c>
      <c r="Q44" s="180">
        <f t="shared" si="32"/>
        <v>73</v>
      </c>
      <c r="R44" s="181">
        <f t="shared" si="33"/>
        <v>20.912442931417143</v>
      </c>
      <c r="S44" s="153">
        <f t="shared" si="34"/>
        <v>18</v>
      </c>
      <c r="T44" s="153">
        <f t="shared" si="35"/>
        <v>261</v>
      </c>
      <c r="U44" t="s">
        <v>166</v>
      </c>
      <c r="V44" t="s">
        <v>255</v>
      </c>
      <c r="W44" t="s">
        <v>166</v>
      </c>
      <c r="X44" s="4" t="s">
        <v>255</v>
      </c>
      <c r="Y44" s="4" t="s">
        <v>858</v>
      </c>
      <c r="Z44" s="4" t="s">
        <v>774</v>
      </c>
      <c r="AA44" s="4" t="s">
        <v>779</v>
      </c>
      <c r="AB44" s="4">
        <v>518</v>
      </c>
      <c r="AC44" s="4">
        <v>3878.9340000000002</v>
      </c>
      <c r="AD44" s="4">
        <v>1793.4369999999999</v>
      </c>
      <c r="AE44" s="4">
        <v>2.1629999999999998</v>
      </c>
      <c r="AF44" s="4">
        <v>2.4</v>
      </c>
      <c r="AG44" s="4">
        <v>6.6340000000000003</v>
      </c>
      <c r="AH44" s="4">
        <v>332.34853199999998</v>
      </c>
      <c r="AI44" s="4">
        <v>9.1563239999999997</v>
      </c>
      <c r="AJ44" s="4">
        <v>137.70770899999999</v>
      </c>
      <c r="AK44" s="4">
        <v>756</v>
      </c>
      <c r="AL44" s="4">
        <v>18</v>
      </c>
      <c r="AM44" s="4">
        <v>261</v>
      </c>
      <c r="AN44" s="4">
        <v>73</v>
      </c>
      <c r="AO44" s="4">
        <v>11.671283000000001</v>
      </c>
      <c r="AP44" s="4">
        <v>350.9</v>
      </c>
      <c r="AQ44" s="4">
        <v>0</v>
      </c>
      <c r="AR44" s="4">
        <v>140</v>
      </c>
      <c r="AS44" s="4">
        <v>58929</v>
      </c>
      <c r="AT44" s="4">
        <v>0.46400000000000002</v>
      </c>
      <c r="AU44" s="4">
        <v>6.7290000000000001</v>
      </c>
      <c r="AV44" s="4">
        <v>21167</v>
      </c>
      <c r="AW44" s="4">
        <v>0</v>
      </c>
      <c r="AX44" s="4">
        <v>0.47</v>
      </c>
      <c r="AY44">
        <v>0.90125</v>
      </c>
      <c r="AZ44" t="s">
        <v>71</v>
      </c>
      <c r="BA44" t="s">
        <v>836</v>
      </c>
      <c r="BB44">
        <v>6</v>
      </c>
      <c r="BC44" t="s">
        <v>859</v>
      </c>
      <c r="BD44">
        <v>8</v>
      </c>
      <c r="BE44">
        <v>58326.863000000005</v>
      </c>
      <c r="BF44">
        <v>6.6503387984366655E-2</v>
      </c>
      <c r="BG44">
        <v>5.9936178420910445E-2</v>
      </c>
      <c r="BH44">
        <v>162062.867</v>
      </c>
      <c r="BI44">
        <v>2.393474872933107E-2</v>
      </c>
      <c r="BJ44">
        <v>2.1571192292309627E-2</v>
      </c>
      <c r="BK44">
        <v>1</v>
      </c>
      <c r="BL44" t="s">
        <v>709</v>
      </c>
      <c r="BM44" t="s">
        <v>710</v>
      </c>
      <c r="BN44" t="s">
        <v>709</v>
      </c>
    </row>
    <row r="45" spans="1:66">
      <c r="A45" s="154" t="str">
        <f t="shared" si="20"/>
        <v>성산여객</v>
      </c>
      <c r="B45" s="154" t="str">
        <f t="shared" si="21"/>
        <v>588</v>
      </c>
      <c r="C45" s="155" t="str">
        <f t="shared" si="22"/>
        <v>72바1563</v>
      </c>
      <c r="D45" s="143" t="str">
        <f t="shared" si="23"/>
        <v>중형</v>
      </c>
      <c r="E45" s="139" t="str">
        <f t="shared" si="16"/>
        <v>B</v>
      </c>
      <c r="F45" s="162">
        <f t="shared" si="17"/>
        <v>0.9325</v>
      </c>
      <c r="G45" s="163">
        <f t="shared" si="18"/>
        <v>2.238</v>
      </c>
      <c r="H45" s="164">
        <f t="shared" si="19"/>
        <v>2.4</v>
      </c>
      <c r="I45" s="165">
        <f t="shared" si="24"/>
        <v>4200.8509999999997</v>
      </c>
      <c r="J45" s="166">
        <f t="shared" si="25"/>
        <v>2.9696305800987078E-2</v>
      </c>
      <c r="K45" s="166">
        <f t="shared" si="26"/>
        <v>0.41876340356993602</v>
      </c>
      <c r="L45" s="166">
        <f t="shared" si="27"/>
        <v>0.15187398934168339</v>
      </c>
      <c r="M45" s="167">
        <f t="shared" si="28"/>
        <v>6.5789999999999997</v>
      </c>
      <c r="N45" s="168">
        <f t="shared" si="29"/>
        <v>0.214</v>
      </c>
      <c r="O45" s="168">
        <f t="shared" si="30"/>
        <v>3.6419999999999999</v>
      </c>
      <c r="P45" s="169">
        <f t="shared" si="31"/>
        <v>0</v>
      </c>
      <c r="Q45" s="170">
        <f t="shared" si="32"/>
        <v>68</v>
      </c>
      <c r="R45" s="171">
        <f t="shared" si="33"/>
        <v>20.676694292107083</v>
      </c>
      <c r="S45" s="156">
        <f t="shared" si="34"/>
        <v>9</v>
      </c>
      <c r="T45" s="156">
        <f t="shared" si="35"/>
        <v>153</v>
      </c>
      <c r="U45" t="s">
        <v>166</v>
      </c>
      <c r="V45" t="s">
        <v>255</v>
      </c>
      <c r="W45" t="s">
        <v>166</v>
      </c>
      <c r="X45" s="4" t="s">
        <v>255</v>
      </c>
      <c r="Y45" s="4" t="s">
        <v>860</v>
      </c>
      <c r="Z45" s="4" t="s">
        <v>774</v>
      </c>
      <c r="AA45" s="4" t="s">
        <v>779</v>
      </c>
      <c r="AB45" s="4">
        <v>518</v>
      </c>
      <c r="AC45" s="4">
        <v>4200.8509999999997</v>
      </c>
      <c r="AD45" s="4">
        <v>1876.6579999999999</v>
      </c>
      <c r="AE45" s="4">
        <v>2.238</v>
      </c>
      <c r="AF45" s="4">
        <v>2.4</v>
      </c>
      <c r="AG45" s="4">
        <v>6.5789999999999997</v>
      </c>
      <c r="AH45" s="4">
        <v>368.36548199999999</v>
      </c>
      <c r="AI45" s="4">
        <v>10.939094000000001</v>
      </c>
      <c r="AJ45" s="4">
        <v>154.257983</v>
      </c>
      <c r="AK45" s="4">
        <v>638</v>
      </c>
      <c r="AL45" s="4">
        <v>9</v>
      </c>
      <c r="AM45" s="4">
        <v>153</v>
      </c>
      <c r="AN45" s="4">
        <v>68</v>
      </c>
      <c r="AO45" s="4">
        <v>11.404029</v>
      </c>
      <c r="AP45" s="4">
        <v>81.8</v>
      </c>
      <c r="AQ45" s="4">
        <v>0</v>
      </c>
      <c r="AR45" s="4">
        <v>160</v>
      </c>
      <c r="AS45" s="4">
        <v>79627</v>
      </c>
      <c r="AT45" s="4">
        <v>0.214</v>
      </c>
      <c r="AU45" s="4">
        <v>3.6419999999999999</v>
      </c>
      <c r="AV45" s="4">
        <v>33194</v>
      </c>
      <c r="AW45" s="4">
        <v>0</v>
      </c>
      <c r="AX45" s="4">
        <v>0.49</v>
      </c>
      <c r="AY45">
        <v>0.9325</v>
      </c>
      <c r="AZ45" t="s">
        <v>71</v>
      </c>
      <c r="BA45" t="s">
        <v>836</v>
      </c>
      <c r="BB45">
        <v>4</v>
      </c>
      <c r="BC45" t="s">
        <v>861</v>
      </c>
      <c r="BD45">
        <v>8</v>
      </c>
      <c r="BE45">
        <v>58326.863000000005</v>
      </c>
      <c r="BF45">
        <v>7.2022577315704411E-2</v>
      </c>
      <c r="BG45">
        <v>6.7161053346894359E-2</v>
      </c>
      <c r="BH45">
        <v>162062.867</v>
      </c>
      <c r="BI45">
        <v>2.5921119857764824E-2</v>
      </c>
      <c r="BJ45">
        <v>2.4171444267365699E-2</v>
      </c>
      <c r="BK45">
        <v>1</v>
      </c>
      <c r="BL45" t="s">
        <v>709</v>
      </c>
      <c r="BM45" t="s">
        <v>710</v>
      </c>
      <c r="BN45" t="s">
        <v>709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49" priority="1" operator="containsText" text="F">
      <formula>NOT(ISERROR(SEARCH("F",E1)))</formula>
    </cfRule>
    <cfRule type="containsText" dxfId="48" priority="2" operator="containsText" text="D">
      <formula>NOT(ISERROR(SEARCH("D",E1)))</formula>
    </cfRule>
    <cfRule type="containsText" dxfId="47" priority="3" operator="containsText" text="C">
      <formula>NOT(ISERROR(SEARCH("C",E1)))</formula>
    </cfRule>
    <cfRule type="containsText" dxfId="46" priority="4" operator="containsText" text="B">
      <formula>NOT(ISERROR(SEARCH("B",E1)))</formula>
    </cfRule>
    <cfRule type="containsText" dxfId="45" priority="5" operator="containsText" text="A">
      <formula>NOT(ISERROR(SEARCH("A",E1)))</formula>
    </cfRule>
    <cfRule type="containsText" dxfId="4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5" customWidth="1"/>
    <col min="4" max="4" width="10.140625" style="11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0"/>
      <c r="R1" s="260"/>
    </row>
    <row r="2" spans="1:69" ht="45" customHeight="1">
      <c r="A2" s="10" t="s">
        <v>33</v>
      </c>
      <c r="B2" s="35"/>
      <c r="C2" s="113"/>
      <c r="D2" s="12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1"/>
      <c r="R2" s="261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727</v>
      </c>
      <c r="B3" s="36"/>
      <c r="E3" s="11"/>
      <c r="F3" s="8"/>
      <c r="G3" s="11"/>
      <c r="H3" s="11"/>
      <c r="X3" s="11"/>
      <c r="Y3" s="11"/>
    </row>
    <row r="4" spans="1:69" ht="27">
      <c r="A4" s="133" t="s">
        <v>39</v>
      </c>
      <c r="B4" s="134" t="s">
        <v>50</v>
      </c>
      <c r="C4" s="135" t="s">
        <v>711</v>
      </c>
      <c r="D4" s="135" t="s">
        <v>728</v>
      </c>
      <c r="E4" s="136" t="s">
        <v>717</v>
      </c>
      <c r="F4" s="134" t="s">
        <v>721</v>
      </c>
      <c r="G4" s="136" t="s">
        <v>719</v>
      </c>
      <c r="H4" s="136" t="s">
        <v>723</v>
      </c>
      <c r="I4" s="137" t="s">
        <v>725</v>
      </c>
      <c r="J4" s="136" t="s">
        <v>12</v>
      </c>
      <c r="K4" s="136" t="s">
        <v>13</v>
      </c>
      <c r="L4" s="136" t="s">
        <v>14</v>
      </c>
      <c r="M4" s="136" t="s">
        <v>76</v>
      </c>
      <c r="N4" s="136" t="s">
        <v>7</v>
      </c>
      <c r="O4" s="136" t="s">
        <v>8</v>
      </c>
      <c r="P4" s="136" t="s">
        <v>762</v>
      </c>
      <c r="Q4" s="263" t="s">
        <v>44</v>
      </c>
      <c r="R4" s="263" t="s">
        <v>45</v>
      </c>
      <c r="S4" s="13"/>
      <c r="T4" s="13" t="s">
        <v>43</v>
      </c>
      <c r="U4" s="13" t="s">
        <v>736</v>
      </c>
      <c r="V4" s="13" t="s">
        <v>737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738</v>
      </c>
      <c r="AN4" s="13" t="s">
        <v>749</v>
      </c>
      <c r="AO4" t="s">
        <v>739</v>
      </c>
      <c r="AP4" t="s">
        <v>38</v>
      </c>
      <c r="AQ4" t="s">
        <v>32</v>
      </c>
      <c r="AR4" t="s">
        <v>0</v>
      </c>
      <c r="AS4" t="s">
        <v>10</v>
      </c>
      <c r="AT4" t="s">
        <v>713</v>
      </c>
      <c r="AU4" t="s">
        <v>31</v>
      </c>
      <c r="AV4" t="s">
        <v>714</v>
      </c>
      <c r="AW4" t="s">
        <v>722</v>
      </c>
      <c r="AX4" t="s">
        <v>740</v>
      </c>
      <c r="AY4" t="s">
        <v>741</v>
      </c>
      <c r="AZ4" t="s">
        <v>742</v>
      </c>
      <c r="BA4" t="s">
        <v>743</v>
      </c>
      <c r="BB4" t="s">
        <v>744</v>
      </c>
      <c r="BC4" t="s">
        <v>68</v>
      </c>
      <c r="BD4" t="s">
        <v>750</v>
      </c>
      <c r="BF4" t="s">
        <v>0</v>
      </c>
      <c r="BG4" t="s">
        <v>751</v>
      </c>
      <c r="BH4" t="s">
        <v>77</v>
      </c>
      <c r="BI4" t="s">
        <v>745</v>
      </c>
      <c r="BJ4" t="s">
        <v>746</v>
      </c>
      <c r="BK4" t="s">
        <v>752</v>
      </c>
      <c r="BL4" t="s">
        <v>753</v>
      </c>
      <c r="BM4" t="s">
        <v>747</v>
      </c>
      <c r="BN4" t="s">
        <v>68</v>
      </c>
      <c r="BO4" t="s">
        <v>748</v>
      </c>
      <c r="BP4" t="s">
        <v>754</v>
      </c>
      <c r="BQ4" t="s">
        <v>773</v>
      </c>
    </row>
    <row r="5" spans="1:69" ht="16.5">
      <c r="A5" s="314" t="str">
        <f>BF5</f>
        <v>성산여객</v>
      </c>
      <c r="B5" s="138" t="str">
        <f>BH5</f>
        <v>강경원</v>
      </c>
      <c r="C5" s="139" t="str">
        <f>BN5</f>
        <v>C</v>
      </c>
      <c r="D5" s="140">
        <f>BM5</f>
        <v>0.89959999999999996</v>
      </c>
      <c r="E5" s="141">
        <f>U5</f>
        <v>4</v>
      </c>
      <c r="F5" s="142" t="str">
        <f>BG5</f>
        <v>588</v>
      </c>
      <c r="G5" s="143" t="str">
        <f>BK5</f>
        <v>71바7082</v>
      </c>
      <c r="H5" s="144">
        <f>BJ5</f>
        <v>1</v>
      </c>
      <c r="I5" s="145">
        <f>BP5</f>
        <v>1789.5039999999999</v>
      </c>
      <c r="J5" s="146">
        <f>AB5/AA5</f>
        <v>2.7980724768077343E-2</v>
      </c>
      <c r="K5" s="146">
        <f>AC5/AA5</f>
        <v>0.42852970834071091</v>
      </c>
      <c r="L5" s="146">
        <f>AD5/I5</f>
        <v>0.14864454061013554</v>
      </c>
      <c r="M5" s="147">
        <f>Z5</f>
        <v>10.685</v>
      </c>
      <c r="N5" s="148">
        <f>AE5*100/W5</f>
        <v>0.33528843746647119</v>
      </c>
      <c r="O5" s="148">
        <f>AF5*100/W5</f>
        <v>11.343925467615609</v>
      </c>
      <c r="P5" s="264">
        <f>AK5</f>
        <v>82</v>
      </c>
      <c r="Q5" s="265">
        <f>AE5</f>
        <v>6</v>
      </c>
      <c r="R5" s="265">
        <f>AF5</f>
        <v>203</v>
      </c>
      <c r="T5">
        <v>518</v>
      </c>
      <c r="U5">
        <v>4</v>
      </c>
      <c r="V5" t="s">
        <v>862</v>
      </c>
      <c r="W5">
        <v>1789.5039999999999</v>
      </c>
      <c r="X5">
        <v>795.63900000000001</v>
      </c>
      <c r="Y5">
        <v>2.2490000000000001</v>
      </c>
      <c r="Z5">
        <v>10.685</v>
      </c>
      <c r="AA5">
        <v>156.594121</v>
      </c>
      <c r="AB5">
        <v>4.3816170000000003</v>
      </c>
      <c r="AC5">
        <v>67.105232999999998</v>
      </c>
      <c r="AD5" s="1">
        <v>266</v>
      </c>
      <c r="AE5">
        <v>6</v>
      </c>
      <c r="AF5">
        <v>203</v>
      </c>
      <c r="AG5">
        <v>64</v>
      </c>
      <c r="AH5">
        <v>11.427657</v>
      </c>
      <c r="AI5">
        <v>18.600000000000001</v>
      </c>
      <c r="AJ5">
        <v>0</v>
      </c>
      <c r="AK5">
        <v>82</v>
      </c>
      <c r="AL5">
        <v>31128</v>
      </c>
      <c r="AM5" t="s">
        <v>863</v>
      </c>
      <c r="AN5" t="s">
        <v>864</v>
      </c>
      <c r="AO5">
        <v>1789.5039999999999</v>
      </c>
      <c r="AR5" t="s">
        <v>166</v>
      </c>
      <c r="AS5" t="s">
        <v>255</v>
      </c>
      <c r="AT5" t="s">
        <v>840</v>
      </c>
      <c r="AU5" t="s">
        <v>774</v>
      </c>
      <c r="AV5" t="s">
        <v>49</v>
      </c>
      <c r="AW5">
        <v>1</v>
      </c>
      <c r="BB5">
        <v>0.89959999999999996</v>
      </c>
      <c r="BC5" t="s">
        <v>72</v>
      </c>
      <c r="BF5" t="s">
        <v>166</v>
      </c>
      <c r="BG5" t="s">
        <v>255</v>
      </c>
      <c r="BH5" t="s">
        <v>862</v>
      </c>
      <c r="BI5">
        <v>4</v>
      </c>
      <c r="BJ5">
        <v>1</v>
      </c>
      <c r="BK5" t="s">
        <v>840</v>
      </c>
      <c r="BL5" t="s">
        <v>755</v>
      </c>
      <c r="BM5">
        <v>0.89959999999999996</v>
      </c>
      <c r="BN5" t="s">
        <v>72</v>
      </c>
      <c r="BO5" t="s">
        <v>758</v>
      </c>
      <c r="BP5">
        <v>1789.5039999999999</v>
      </c>
      <c r="BQ5" t="s">
        <v>72</v>
      </c>
    </row>
    <row r="6" spans="1:69" ht="16.5">
      <c r="A6" s="315" t="str">
        <f t="shared" ref="A6:A7" si="0">BF6</f>
        <v>성산여객</v>
      </c>
      <c r="B6" s="122" t="str">
        <f t="shared" ref="B6:B7" si="1">BH6</f>
        <v>강점호</v>
      </c>
      <c r="C6" s="123" t="str">
        <f t="shared" ref="C6:C7" si="2">BN6</f>
        <v>B</v>
      </c>
      <c r="D6" s="124">
        <f t="shared" ref="D6:D7" si="3">BM6</f>
        <v>0.94059999999999999</v>
      </c>
      <c r="E6" s="125">
        <f t="shared" ref="E6:E7" si="4">U6</f>
        <v>6702</v>
      </c>
      <c r="F6" s="126" t="str">
        <f t="shared" ref="F6:F7" si="5">BG6</f>
        <v>588</v>
      </c>
      <c r="G6" s="127" t="str">
        <f t="shared" ref="G6:G7" si="6">BK6</f>
        <v>71바7089</v>
      </c>
      <c r="H6" s="128">
        <f t="shared" ref="H6:H7" si="7">BJ6</f>
        <v>2</v>
      </c>
      <c r="I6" s="129">
        <f t="shared" ref="I6:I7" si="8">BP6</f>
        <v>1329.306</v>
      </c>
      <c r="J6" s="130">
        <f t="shared" ref="J6:J7" si="9">AB6/AA6</f>
        <v>4.1100316161187735E-2</v>
      </c>
      <c r="K6" s="130">
        <f t="shared" ref="K6:K7" si="10">AC6/AA6</f>
        <v>0.39441395806711416</v>
      </c>
      <c r="L6" s="130">
        <f t="shared" ref="L6:L7" si="11">AD6/I6</f>
        <v>0.22116803805895707</v>
      </c>
      <c r="M6" s="131">
        <f t="shared" ref="M6:M7" si="12">Z6</f>
        <v>9.0809999999999995</v>
      </c>
      <c r="N6" s="132">
        <f t="shared" ref="N6:N7" si="13">AE6*100/W6</f>
        <v>0</v>
      </c>
      <c r="O6" s="132">
        <f t="shared" ref="O6:O7" si="14">AF6*100/W6</f>
        <v>7.3722679352985692</v>
      </c>
      <c r="P6" s="266">
        <f t="shared" ref="P6:P7" si="15">AK6</f>
        <v>61</v>
      </c>
      <c r="Q6" s="267">
        <f t="shared" ref="Q6:Q7" si="16">AE6</f>
        <v>0</v>
      </c>
      <c r="R6" s="267">
        <f t="shared" ref="R6:R7" si="17">AF6</f>
        <v>98</v>
      </c>
      <c r="T6">
        <v>518</v>
      </c>
      <c r="U6">
        <v>6702</v>
      </c>
      <c r="V6" t="s">
        <v>865</v>
      </c>
      <c r="W6">
        <v>1329.306</v>
      </c>
      <c r="X6">
        <v>565.37400000000002</v>
      </c>
      <c r="Y6">
        <v>2.351</v>
      </c>
      <c r="Z6">
        <v>9.0809999999999995</v>
      </c>
      <c r="AA6">
        <v>117.50968</v>
      </c>
      <c r="AB6">
        <v>4.8296849999999996</v>
      </c>
      <c r="AC6">
        <v>46.347458000000003</v>
      </c>
      <c r="AD6" s="1">
        <v>294</v>
      </c>
      <c r="AE6">
        <v>0</v>
      </c>
      <c r="AF6">
        <v>98</v>
      </c>
      <c r="AG6">
        <v>61</v>
      </c>
      <c r="AH6">
        <v>11.31231</v>
      </c>
      <c r="AI6">
        <v>8.3000000000000007</v>
      </c>
      <c r="AJ6">
        <v>0</v>
      </c>
      <c r="AK6">
        <v>61</v>
      </c>
      <c r="AL6">
        <v>35551</v>
      </c>
      <c r="AM6" t="s">
        <v>866</v>
      </c>
      <c r="AN6" t="s">
        <v>867</v>
      </c>
      <c r="AO6">
        <v>1224.471</v>
      </c>
      <c r="AR6" t="s">
        <v>166</v>
      </c>
      <c r="AS6" t="s">
        <v>255</v>
      </c>
      <c r="AT6" t="s">
        <v>852</v>
      </c>
      <c r="AU6" t="s">
        <v>774</v>
      </c>
      <c r="AV6" t="s">
        <v>49</v>
      </c>
      <c r="AW6">
        <v>2</v>
      </c>
      <c r="BB6">
        <v>0.94059999999999999</v>
      </c>
      <c r="BC6" t="s">
        <v>71</v>
      </c>
      <c r="BF6" t="s">
        <v>166</v>
      </c>
      <c r="BG6" t="s">
        <v>255</v>
      </c>
      <c r="BH6" t="s">
        <v>865</v>
      </c>
      <c r="BI6">
        <v>6702</v>
      </c>
      <c r="BJ6">
        <v>2</v>
      </c>
      <c r="BK6" t="s">
        <v>852</v>
      </c>
      <c r="BL6" t="s">
        <v>856</v>
      </c>
      <c r="BM6">
        <v>0.94059999999999999</v>
      </c>
      <c r="BN6" t="s">
        <v>71</v>
      </c>
      <c r="BO6" t="s">
        <v>756</v>
      </c>
      <c r="BP6">
        <v>1329.306</v>
      </c>
      <c r="BQ6" t="s">
        <v>71</v>
      </c>
    </row>
    <row r="7" spans="1:69" ht="16.5">
      <c r="A7" s="314" t="str">
        <f t="shared" si="0"/>
        <v>성산여객</v>
      </c>
      <c r="B7" s="138" t="str">
        <f t="shared" si="1"/>
        <v>강철호</v>
      </c>
      <c r="C7" s="139" t="str">
        <f t="shared" si="2"/>
        <v>A</v>
      </c>
      <c r="D7" s="140">
        <f t="shared" si="3"/>
        <v>0.98329999999999995</v>
      </c>
      <c r="E7" s="141">
        <f t="shared" si="4"/>
        <v>2599</v>
      </c>
      <c r="F7" s="142" t="str">
        <f t="shared" si="5"/>
        <v>551</v>
      </c>
      <c r="G7" s="143" t="str">
        <f t="shared" si="6"/>
        <v>71바7051</v>
      </c>
      <c r="H7" s="144">
        <f t="shared" si="7"/>
        <v>1</v>
      </c>
      <c r="I7" s="145">
        <f t="shared" si="8"/>
        <v>1045.979</v>
      </c>
      <c r="J7" s="146">
        <f t="shared" si="9"/>
        <v>4.2978711190696017E-2</v>
      </c>
      <c r="K7" s="146">
        <f t="shared" si="10"/>
        <v>0.38062068810980665</v>
      </c>
      <c r="L7" s="146">
        <f t="shared" si="11"/>
        <v>0.11376901448308235</v>
      </c>
      <c r="M7" s="147">
        <f t="shared" si="12"/>
        <v>9.1709999999999994</v>
      </c>
      <c r="N7" s="148">
        <f t="shared" si="13"/>
        <v>0</v>
      </c>
      <c r="O7" s="148">
        <f t="shared" si="14"/>
        <v>5.6406486172284529</v>
      </c>
      <c r="P7" s="264">
        <f t="shared" si="15"/>
        <v>2</v>
      </c>
      <c r="Q7" s="265">
        <f t="shared" si="16"/>
        <v>0</v>
      </c>
      <c r="R7" s="265">
        <f t="shared" si="17"/>
        <v>59</v>
      </c>
      <c r="T7">
        <v>518</v>
      </c>
      <c r="U7">
        <v>2599</v>
      </c>
      <c r="V7" t="s">
        <v>868</v>
      </c>
      <c r="W7">
        <v>1045.979</v>
      </c>
      <c r="X7">
        <v>443.26499999999999</v>
      </c>
      <c r="Y7">
        <v>2.36</v>
      </c>
      <c r="Z7">
        <v>9.1709999999999994</v>
      </c>
      <c r="AA7">
        <v>84.524125999999995</v>
      </c>
      <c r="AB7">
        <v>3.6327379999999998</v>
      </c>
      <c r="AC7">
        <v>32.171630999999998</v>
      </c>
      <c r="AD7" s="1">
        <v>119</v>
      </c>
      <c r="AE7">
        <v>0</v>
      </c>
      <c r="AF7">
        <v>59</v>
      </c>
      <c r="AG7">
        <v>57</v>
      </c>
      <c r="AH7">
        <v>12.374916000000001</v>
      </c>
      <c r="AI7">
        <v>0</v>
      </c>
      <c r="AJ7">
        <v>0</v>
      </c>
      <c r="AK7">
        <v>2</v>
      </c>
      <c r="AL7">
        <v>1128</v>
      </c>
      <c r="AM7" t="s">
        <v>869</v>
      </c>
      <c r="AN7" t="s">
        <v>870</v>
      </c>
      <c r="AO7">
        <v>1045.979</v>
      </c>
      <c r="AR7" t="s">
        <v>166</v>
      </c>
      <c r="AS7" t="s">
        <v>253</v>
      </c>
      <c r="AT7" t="s">
        <v>799</v>
      </c>
      <c r="AU7" t="s">
        <v>774</v>
      </c>
      <c r="AV7" t="s">
        <v>49</v>
      </c>
      <c r="AW7">
        <v>1</v>
      </c>
      <c r="BB7">
        <v>0.98329999999999995</v>
      </c>
      <c r="BC7" t="s">
        <v>69</v>
      </c>
      <c r="BF7" t="s">
        <v>166</v>
      </c>
      <c r="BG7" t="s">
        <v>253</v>
      </c>
      <c r="BH7" t="s">
        <v>868</v>
      </c>
      <c r="BI7">
        <v>2599</v>
      </c>
      <c r="BJ7">
        <v>1</v>
      </c>
      <c r="BK7" t="s">
        <v>799</v>
      </c>
      <c r="BL7" t="s">
        <v>755</v>
      </c>
      <c r="BM7">
        <v>0.98329999999999995</v>
      </c>
      <c r="BN7" t="s">
        <v>69</v>
      </c>
      <c r="BO7" t="s">
        <v>759</v>
      </c>
      <c r="BP7">
        <v>1045.979</v>
      </c>
      <c r="BQ7" t="s">
        <v>69</v>
      </c>
    </row>
    <row r="8" spans="1:69" ht="16.5">
      <c r="A8" s="315" t="str">
        <f t="shared" ref="A8:A71" si="18">BF8</f>
        <v>성산여객</v>
      </c>
      <c r="B8" s="122" t="str">
        <f t="shared" ref="B8:B71" si="19">BH8</f>
        <v>강희만</v>
      </c>
      <c r="C8" s="123" t="str">
        <f t="shared" ref="C8:C71" si="20">BN8</f>
        <v>C</v>
      </c>
      <c r="D8" s="124">
        <f t="shared" ref="D8:D71" si="21">BM8</f>
        <v>0.86539999999999995</v>
      </c>
      <c r="E8" s="125">
        <f t="shared" ref="E8:E71" si="22">U8</f>
        <v>8786</v>
      </c>
      <c r="F8" s="126" t="str">
        <f t="shared" ref="F8:F71" si="23">BG8</f>
        <v>588</v>
      </c>
      <c r="G8" s="127" t="str">
        <f t="shared" ref="G8:G71" si="24">BK8</f>
        <v>71바7090</v>
      </c>
      <c r="H8" s="128">
        <f t="shared" ref="H8:H71" si="25">BJ8</f>
        <v>1</v>
      </c>
      <c r="I8" s="129">
        <f t="shared" ref="I8:I71" si="26">BP8</f>
        <v>1966.49</v>
      </c>
      <c r="J8" s="130">
        <f t="shared" ref="J8:J71" si="27">AB8/AA8</f>
        <v>5.1069312826798233E-2</v>
      </c>
      <c r="K8" s="130">
        <f t="shared" ref="K8:K71" si="28">AC8/AA8</f>
        <v>0.40310835438952536</v>
      </c>
      <c r="L8" s="130">
        <f t="shared" ref="L8:L71" si="29">AD8/I8</f>
        <v>0.14543679347466806</v>
      </c>
      <c r="M8" s="131">
        <f t="shared" ref="M8:M71" si="30">Z8</f>
        <v>10.55</v>
      </c>
      <c r="N8" s="132">
        <f t="shared" ref="N8:N71" si="31">AE8*100/W8</f>
        <v>0</v>
      </c>
      <c r="O8" s="132">
        <f t="shared" ref="O8:O71" si="32">AF8*100/W8</f>
        <v>6.458207262686309</v>
      </c>
      <c r="P8" s="266">
        <f t="shared" ref="P8:P71" si="33">AK8</f>
        <v>45</v>
      </c>
      <c r="Q8" s="267">
        <f t="shared" ref="Q8:Q71" si="34">AE8</f>
        <v>0</v>
      </c>
      <c r="R8" s="267">
        <f t="shared" ref="R8:R71" si="35">AF8</f>
        <v>127</v>
      </c>
      <c r="T8">
        <v>518</v>
      </c>
      <c r="U8">
        <v>8786</v>
      </c>
      <c r="V8" t="s">
        <v>871</v>
      </c>
      <c r="W8">
        <v>1966.49</v>
      </c>
      <c r="X8">
        <v>874.12199999999996</v>
      </c>
      <c r="Y8">
        <v>2.25</v>
      </c>
      <c r="Z8">
        <v>10.55</v>
      </c>
      <c r="AA8">
        <v>167.42383100000001</v>
      </c>
      <c r="AB8">
        <v>8.5502199999999995</v>
      </c>
      <c r="AC8">
        <v>67.489945000000006</v>
      </c>
      <c r="AD8" s="1">
        <v>286</v>
      </c>
      <c r="AE8">
        <v>0</v>
      </c>
      <c r="AF8">
        <v>127</v>
      </c>
      <c r="AG8">
        <v>66</v>
      </c>
      <c r="AH8">
        <v>11.745578999999999</v>
      </c>
      <c r="AI8">
        <v>39</v>
      </c>
      <c r="AJ8">
        <v>0</v>
      </c>
      <c r="AK8">
        <v>45</v>
      </c>
      <c r="AL8">
        <v>29324</v>
      </c>
      <c r="AM8" t="s">
        <v>872</v>
      </c>
      <c r="AN8" t="s">
        <v>873</v>
      </c>
      <c r="AO8">
        <v>1966.49</v>
      </c>
      <c r="AR8" t="s">
        <v>166</v>
      </c>
      <c r="AS8" t="s">
        <v>255</v>
      </c>
      <c r="AT8" t="s">
        <v>854</v>
      </c>
      <c r="AU8" t="s">
        <v>774</v>
      </c>
      <c r="AV8" t="s">
        <v>49</v>
      </c>
      <c r="AW8">
        <v>1</v>
      </c>
      <c r="BB8">
        <v>0.86539999999999995</v>
      </c>
      <c r="BC8" t="s">
        <v>72</v>
      </c>
      <c r="BF8" t="s">
        <v>166</v>
      </c>
      <c r="BG8" t="s">
        <v>255</v>
      </c>
      <c r="BH8" t="s">
        <v>871</v>
      </c>
      <c r="BI8">
        <v>8786</v>
      </c>
      <c r="BJ8">
        <v>1</v>
      </c>
      <c r="BK8" t="s">
        <v>854</v>
      </c>
      <c r="BL8" t="s">
        <v>755</v>
      </c>
      <c r="BM8">
        <v>0.86539999999999995</v>
      </c>
      <c r="BN8" t="s">
        <v>72</v>
      </c>
      <c r="BO8" t="s">
        <v>758</v>
      </c>
      <c r="BP8">
        <v>1966.49</v>
      </c>
      <c r="BQ8" t="s">
        <v>72</v>
      </c>
    </row>
    <row r="9" spans="1:69" ht="16.5">
      <c r="A9" s="314" t="str">
        <f t="shared" si="18"/>
        <v>성산여객</v>
      </c>
      <c r="B9" s="138" t="str">
        <f t="shared" si="19"/>
        <v>권유성</v>
      </c>
      <c r="C9" s="139" t="str">
        <f t="shared" si="20"/>
        <v>S</v>
      </c>
      <c r="D9" s="140">
        <f t="shared" si="21"/>
        <v>1.0607</v>
      </c>
      <c r="E9" s="141">
        <f t="shared" si="22"/>
        <v>5535</v>
      </c>
      <c r="F9" s="142" t="str">
        <f t="shared" si="23"/>
        <v>521</v>
      </c>
      <c r="G9" s="143" t="str">
        <f t="shared" si="24"/>
        <v>71바7510</v>
      </c>
      <c r="H9" s="144">
        <f t="shared" si="25"/>
        <v>1</v>
      </c>
      <c r="I9" s="145">
        <f t="shared" si="26"/>
        <v>1838.4680000000001</v>
      </c>
      <c r="J9" s="146">
        <f t="shared" si="27"/>
        <v>4.1662698640786304E-2</v>
      </c>
      <c r="K9" s="146">
        <f t="shared" si="28"/>
        <v>0.34940708150920596</v>
      </c>
      <c r="L9" s="146">
        <f t="shared" si="29"/>
        <v>9.4644018824368986E-2</v>
      </c>
      <c r="M9" s="147">
        <f t="shared" si="30"/>
        <v>3.9729999999999999</v>
      </c>
      <c r="N9" s="148">
        <f t="shared" si="31"/>
        <v>0.10878622853375745</v>
      </c>
      <c r="O9" s="148">
        <f t="shared" si="32"/>
        <v>0.54393114266878728</v>
      </c>
      <c r="P9" s="264">
        <f t="shared" si="33"/>
        <v>45</v>
      </c>
      <c r="Q9" s="265">
        <f t="shared" si="34"/>
        <v>2</v>
      </c>
      <c r="R9" s="265">
        <f t="shared" si="35"/>
        <v>10</v>
      </c>
      <c r="T9">
        <v>518</v>
      </c>
      <c r="U9">
        <v>5535</v>
      </c>
      <c r="V9" t="s">
        <v>874</v>
      </c>
      <c r="W9">
        <v>1838.4680000000001</v>
      </c>
      <c r="X9">
        <v>619.05499999999995</v>
      </c>
      <c r="Y9">
        <v>2.97</v>
      </c>
      <c r="Z9">
        <v>3.9729999999999999</v>
      </c>
      <c r="AA9">
        <v>125.230198</v>
      </c>
      <c r="AB9">
        <v>5.217428</v>
      </c>
      <c r="AC9">
        <v>43.756318</v>
      </c>
      <c r="AD9" s="1">
        <v>174</v>
      </c>
      <c r="AE9">
        <v>2</v>
      </c>
      <c r="AF9">
        <v>10</v>
      </c>
      <c r="AG9">
        <v>64</v>
      </c>
      <c r="AH9">
        <v>14.680707999999999</v>
      </c>
      <c r="AI9">
        <v>4.5999999999999996</v>
      </c>
      <c r="AJ9">
        <v>0</v>
      </c>
      <c r="AK9">
        <v>45</v>
      </c>
      <c r="AL9">
        <v>11320</v>
      </c>
      <c r="AM9" t="s">
        <v>875</v>
      </c>
      <c r="AN9" t="s">
        <v>876</v>
      </c>
      <c r="AO9">
        <v>1838.4680000000001</v>
      </c>
      <c r="AR9" t="s">
        <v>166</v>
      </c>
      <c r="AS9" t="s">
        <v>252</v>
      </c>
      <c r="AT9" t="s">
        <v>795</v>
      </c>
      <c r="AU9" t="s">
        <v>774</v>
      </c>
      <c r="AV9" t="s">
        <v>779</v>
      </c>
      <c r="AW9">
        <v>1</v>
      </c>
      <c r="BB9">
        <v>1.0607</v>
      </c>
      <c r="BC9" t="s">
        <v>74</v>
      </c>
      <c r="BF9" t="s">
        <v>166</v>
      </c>
      <c r="BG9" t="s">
        <v>252</v>
      </c>
      <c r="BH9" t="s">
        <v>874</v>
      </c>
      <c r="BI9">
        <v>5535</v>
      </c>
      <c r="BJ9">
        <v>1</v>
      </c>
      <c r="BK9" t="s">
        <v>795</v>
      </c>
      <c r="BL9" t="s">
        <v>755</v>
      </c>
      <c r="BM9">
        <v>1.0607</v>
      </c>
      <c r="BN9" t="s">
        <v>74</v>
      </c>
      <c r="BO9" t="s">
        <v>757</v>
      </c>
      <c r="BP9">
        <v>1838.4680000000001</v>
      </c>
      <c r="BQ9" t="s">
        <v>74</v>
      </c>
    </row>
    <row r="10" spans="1:69" ht="16.5">
      <c r="A10" s="315" t="str">
        <f t="shared" si="18"/>
        <v>성산여객</v>
      </c>
      <c r="B10" s="122" t="str">
        <f t="shared" si="19"/>
        <v>권찬호</v>
      </c>
      <c r="C10" s="123" t="str">
        <f t="shared" si="20"/>
        <v>C</v>
      </c>
      <c r="D10" s="124">
        <f t="shared" si="21"/>
        <v>0.88439999999999996</v>
      </c>
      <c r="E10" s="125">
        <f t="shared" si="22"/>
        <v>3131</v>
      </c>
      <c r="F10" s="126" t="str">
        <f t="shared" si="23"/>
        <v>586</v>
      </c>
      <c r="G10" s="127" t="str">
        <f t="shared" si="24"/>
        <v>71바7059</v>
      </c>
      <c r="H10" s="128">
        <f t="shared" si="25"/>
        <v>1</v>
      </c>
      <c r="I10" s="129">
        <f t="shared" si="26"/>
        <v>3199.0189999999998</v>
      </c>
      <c r="J10" s="130">
        <f t="shared" si="27"/>
        <v>3.387309927258754E-2</v>
      </c>
      <c r="K10" s="130">
        <f t="shared" si="28"/>
        <v>0.38043339275955129</v>
      </c>
      <c r="L10" s="130">
        <f t="shared" si="29"/>
        <v>0.19380941469869359</v>
      </c>
      <c r="M10" s="131">
        <f t="shared" si="30"/>
        <v>4.6239999999999997</v>
      </c>
      <c r="N10" s="132">
        <f t="shared" si="31"/>
        <v>57.11125817008277</v>
      </c>
      <c r="O10" s="132">
        <f t="shared" si="32"/>
        <v>95.029132368391686</v>
      </c>
      <c r="P10" s="266">
        <f t="shared" si="33"/>
        <v>77</v>
      </c>
      <c r="Q10" s="267">
        <f t="shared" si="34"/>
        <v>1827</v>
      </c>
      <c r="R10" s="267">
        <f t="shared" si="35"/>
        <v>3040</v>
      </c>
      <c r="T10">
        <v>518</v>
      </c>
      <c r="U10">
        <v>3131</v>
      </c>
      <c r="V10" t="s">
        <v>877</v>
      </c>
      <c r="W10">
        <v>3199.0189999999998</v>
      </c>
      <c r="X10">
        <v>1440.48</v>
      </c>
      <c r="Y10">
        <v>2.2210000000000001</v>
      </c>
      <c r="Z10">
        <v>4.6239999999999997</v>
      </c>
      <c r="AA10">
        <v>225.77520699999999</v>
      </c>
      <c r="AB10">
        <v>7.6477060000000003</v>
      </c>
      <c r="AC10">
        <v>85.892427999999995</v>
      </c>
      <c r="AD10" s="1">
        <v>620</v>
      </c>
      <c r="AE10">
        <v>1827</v>
      </c>
      <c r="AF10">
        <v>3040</v>
      </c>
      <c r="AG10">
        <v>79</v>
      </c>
      <c r="AH10">
        <v>14.169044</v>
      </c>
      <c r="AI10">
        <v>1199.5999999999999</v>
      </c>
      <c r="AJ10">
        <v>0</v>
      </c>
      <c r="AK10">
        <v>77</v>
      </c>
      <c r="AL10">
        <v>39385</v>
      </c>
      <c r="AM10" t="s">
        <v>878</v>
      </c>
      <c r="AN10" t="s">
        <v>879</v>
      </c>
      <c r="AO10">
        <v>3141.4050000000002</v>
      </c>
      <c r="AR10" t="s">
        <v>166</v>
      </c>
      <c r="AS10" t="s">
        <v>254</v>
      </c>
      <c r="AT10" t="s">
        <v>816</v>
      </c>
      <c r="AU10" t="s">
        <v>774</v>
      </c>
      <c r="AV10" t="s">
        <v>779</v>
      </c>
      <c r="AW10">
        <v>1</v>
      </c>
      <c r="BB10">
        <v>0.88439999999999996</v>
      </c>
      <c r="BC10" t="s">
        <v>72</v>
      </c>
      <c r="BF10" t="s">
        <v>166</v>
      </c>
      <c r="BG10" t="s">
        <v>254</v>
      </c>
      <c r="BH10" t="s">
        <v>877</v>
      </c>
      <c r="BI10">
        <v>3131</v>
      </c>
      <c r="BJ10">
        <v>1</v>
      </c>
      <c r="BK10" t="s">
        <v>816</v>
      </c>
      <c r="BL10" t="s">
        <v>755</v>
      </c>
      <c r="BM10">
        <v>0.88439999999999996</v>
      </c>
      <c r="BN10" t="s">
        <v>72</v>
      </c>
      <c r="BO10" t="s">
        <v>758</v>
      </c>
      <c r="BP10">
        <v>3199.0189999999998</v>
      </c>
      <c r="BQ10" t="s">
        <v>72</v>
      </c>
    </row>
    <row r="11" spans="1:69" ht="16.5">
      <c r="A11" s="314" t="str">
        <f t="shared" si="18"/>
        <v>성산여객</v>
      </c>
      <c r="B11" s="138" t="str">
        <f t="shared" si="19"/>
        <v>길정남</v>
      </c>
      <c r="C11" s="139" t="str">
        <f t="shared" si="20"/>
        <v>B</v>
      </c>
      <c r="D11" s="140">
        <f t="shared" si="21"/>
        <v>0.90659999999999996</v>
      </c>
      <c r="E11" s="141">
        <f t="shared" si="22"/>
        <v>1349</v>
      </c>
      <c r="F11" s="142" t="str">
        <f t="shared" si="23"/>
        <v>521</v>
      </c>
      <c r="G11" s="143" t="str">
        <f t="shared" si="24"/>
        <v>71바7503</v>
      </c>
      <c r="H11" s="144">
        <f t="shared" si="25"/>
        <v>2</v>
      </c>
      <c r="I11" s="145">
        <f t="shared" si="26"/>
        <v>1604.71</v>
      </c>
      <c r="J11" s="146">
        <f t="shared" si="27"/>
        <v>3.6687987869669543E-2</v>
      </c>
      <c r="K11" s="146">
        <f t="shared" si="28"/>
        <v>0.39893569217191832</v>
      </c>
      <c r="L11" s="146">
        <f t="shared" si="29"/>
        <v>0.16576203800063563</v>
      </c>
      <c r="M11" s="147">
        <f t="shared" si="30"/>
        <v>6.0970000000000004</v>
      </c>
      <c r="N11" s="148">
        <f t="shared" si="31"/>
        <v>0.87243177895071378</v>
      </c>
      <c r="O11" s="148">
        <f t="shared" si="32"/>
        <v>4.6737416729502526</v>
      </c>
      <c r="P11" s="264">
        <f t="shared" si="33"/>
        <v>74</v>
      </c>
      <c r="Q11" s="265">
        <f t="shared" si="34"/>
        <v>14</v>
      </c>
      <c r="R11" s="265">
        <f t="shared" si="35"/>
        <v>75</v>
      </c>
      <c r="T11">
        <v>518</v>
      </c>
      <c r="U11">
        <v>1349</v>
      </c>
      <c r="V11" t="s">
        <v>880</v>
      </c>
      <c r="W11">
        <v>1604.71</v>
      </c>
      <c r="X11">
        <v>642.77499999999998</v>
      </c>
      <c r="Y11">
        <v>2.4969999999999999</v>
      </c>
      <c r="Z11">
        <v>6.0970000000000004</v>
      </c>
      <c r="AA11">
        <v>117.634388</v>
      </c>
      <c r="AB11">
        <v>4.3157690000000004</v>
      </c>
      <c r="AC11">
        <v>46.928556</v>
      </c>
      <c r="AD11" s="1">
        <v>266</v>
      </c>
      <c r="AE11">
        <v>14</v>
      </c>
      <c r="AF11">
        <v>75</v>
      </c>
      <c r="AG11">
        <v>72</v>
      </c>
      <c r="AH11">
        <v>13.641503999999999</v>
      </c>
      <c r="AI11">
        <v>107.1</v>
      </c>
      <c r="AJ11">
        <v>0</v>
      </c>
      <c r="AK11">
        <v>74</v>
      </c>
      <c r="AL11">
        <v>22407</v>
      </c>
      <c r="AM11" t="s">
        <v>881</v>
      </c>
      <c r="AN11" t="s">
        <v>882</v>
      </c>
      <c r="AO11">
        <v>1382.078</v>
      </c>
      <c r="AR11" t="s">
        <v>166</v>
      </c>
      <c r="AS11" t="s">
        <v>252</v>
      </c>
      <c r="AT11" t="s">
        <v>783</v>
      </c>
      <c r="AU11" t="s">
        <v>774</v>
      </c>
      <c r="AV11" t="s">
        <v>779</v>
      </c>
      <c r="AW11">
        <v>2</v>
      </c>
      <c r="BB11">
        <v>0.90659999999999996</v>
      </c>
      <c r="BC11" t="s">
        <v>71</v>
      </c>
      <c r="BF11" t="s">
        <v>166</v>
      </c>
      <c r="BG11" t="s">
        <v>252</v>
      </c>
      <c r="BH11" t="s">
        <v>880</v>
      </c>
      <c r="BI11">
        <v>1349</v>
      </c>
      <c r="BJ11">
        <v>2</v>
      </c>
      <c r="BK11" t="s">
        <v>783</v>
      </c>
      <c r="BL11" t="s">
        <v>781</v>
      </c>
      <c r="BM11">
        <v>0.90659999999999996</v>
      </c>
      <c r="BN11" t="s">
        <v>71</v>
      </c>
      <c r="BO11" t="s">
        <v>756</v>
      </c>
      <c r="BP11">
        <v>1604.71</v>
      </c>
      <c r="BQ11" t="s">
        <v>71</v>
      </c>
    </row>
    <row r="12" spans="1:69" ht="16.5">
      <c r="A12" s="315" t="str">
        <f t="shared" si="18"/>
        <v>성산여객</v>
      </c>
      <c r="B12" s="122" t="str">
        <f t="shared" si="19"/>
        <v>김기복</v>
      </c>
      <c r="C12" s="123" t="str">
        <f t="shared" si="20"/>
        <v>A</v>
      </c>
      <c r="D12" s="124">
        <f t="shared" si="21"/>
        <v>0.97040000000000004</v>
      </c>
      <c r="E12" s="125">
        <f t="shared" si="22"/>
        <v>547</v>
      </c>
      <c r="F12" s="126" t="str">
        <f t="shared" si="23"/>
        <v>521</v>
      </c>
      <c r="G12" s="127" t="str">
        <f t="shared" si="24"/>
        <v>71바7093</v>
      </c>
      <c r="H12" s="128">
        <f t="shared" si="25"/>
        <v>1</v>
      </c>
      <c r="I12" s="129">
        <f t="shared" si="26"/>
        <v>1567.741</v>
      </c>
      <c r="J12" s="130">
        <f t="shared" si="27"/>
        <v>3.2473671437425376E-2</v>
      </c>
      <c r="K12" s="130">
        <f t="shared" si="28"/>
        <v>0.42098118823528274</v>
      </c>
      <c r="L12" s="130">
        <f t="shared" si="29"/>
        <v>0.14288074369427092</v>
      </c>
      <c r="M12" s="131">
        <f t="shared" si="30"/>
        <v>7.2850000000000001</v>
      </c>
      <c r="N12" s="132">
        <f t="shared" si="31"/>
        <v>0.12757209258417046</v>
      </c>
      <c r="O12" s="132">
        <f t="shared" si="32"/>
        <v>3.6995906849409437</v>
      </c>
      <c r="P12" s="266">
        <f t="shared" si="33"/>
        <v>74</v>
      </c>
      <c r="Q12" s="267">
        <f t="shared" si="34"/>
        <v>2</v>
      </c>
      <c r="R12" s="267">
        <f t="shared" si="35"/>
        <v>58</v>
      </c>
      <c r="T12">
        <v>518</v>
      </c>
      <c r="U12">
        <v>547</v>
      </c>
      <c r="V12" t="s">
        <v>883</v>
      </c>
      <c r="W12">
        <v>1567.741</v>
      </c>
      <c r="X12">
        <v>646.19000000000005</v>
      </c>
      <c r="Y12">
        <v>2.4260000000000002</v>
      </c>
      <c r="Z12">
        <v>7.2850000000000001</v>
      </c>
      <c r="AA12">
        <v>119.30911500000001</v>
      </c>
      <c r="AB12">
        <v>3.8744049999999999</v>
      </c>
      <c r="AC12">
        <v>50.226892999999997</v>
      </c>
      <c r="AD12" s="1">
        <v>224</v>
      </c>
      <c r="AE12">
        <v>2</v>
      </c>
      <c r="AF12">
        <v>58</v>
      </c>
      <c r="AG12">
        <v>60</v>
      </c>
      <c r="AH12">
        <v>13.140161000000001</v>
      </c>
      <c r="AI12">
        <v>0</v>
      </c>
      <c r="AJ12">
        <v>0</v>
      </c>
      <c r="AK12">
        <v>74</v>
      </c>
      <c r="AL12">
        <v>27893</v>
      </c>
      <c r="AM12" t="s">
        <v>884</v>
      </c>
      <c r="AN12" t="s">
        <v>885</v>
      </c>
      <c r="AO12">
        <v>1567.741</v>
      </c>
      <c r="AR12" t="s">
        <v>166</v>
      </c>
      <c r="AS12" t="s">
        <v>252</v>
      </c>
      <c r="AT12" t="s">
        <v>775</v>
      </c>
      <c r="AU12" t="s">
        <v>774</v>
      </c>
      <c r="AV12" t="s">
        <v>49</v>
      </c>
      <c r="AW12">
        <v>1</v>
      </c>
      <c r="BB12">
        <v>0.97040000000000004</v>
      </c>
      <c r="BC12" t="s">
        <v>69</v>
      </c>
      <c r="BF12" t="s">
        <v>166</v>
      </c>
      <c r="BG12" t="s">
        <v>252</v>
      </c>
      <c r="BH12" t="s">
        <v>883</v>
      </c>
      <c r="BI12">
        <v>547</v>
      </c>
      <c r="BJ12">
        <v>1</v>
      </c>
      <c r="BK12" t="s">
        <v>775</v>
      </c>
      <c r="BL12" t="s">
        <v>755</v>
      </c>
      <c r="BM12">
        <v>0.97040000000000004</v>
      </c>
      <c r="BN12" t="s">
        <v>69</v>
      </c>
      <c r="BO12" t="s">
        <v>759</v>
      </c>
      <c r="BP12">
        <v>1567.741</v>
      </c>
      <c r="BQ12" t="s">
        <v>69</v>
      </c>
    </row>
    <row r="13" spans="1:69" ht="16.5">
      <c r="A13" s="314" t="str">
        <f t="shared" si="18"/>
        <v>성산여객</v>
      </c>
      <c r="B13" s="138" t="str">
        <f t="shared" si="19"/>
        <v>김덕호</v>
      </c>
      <c r="C13" s="139" t="str">
        <f t="shared" si="20"/>
        <v>C</v>
      </c>
      <c r="D13" s="140">
        <f t="shared" si="21"/>
        <v>0.89739999999999998</v>
      </c>
      <c r="E13" s="141">
        <f t="shared" si="22"/>
        <v>3153</v>
      </c>
      <c r="F13" s="142" t="str">
        <f t="shared" si="23"/>
        <v>588</v>
      </c>
      <c r="G13" s="143" t="str">
        <f t="shared" si="24"/>
        <v>71바7088</v>
      </c>
      <c r="H13" s="144">
        <f t="shared" si="25"/>
        <v>7</v>
      </c>
      <c r="I13" s="145">
        <f t="shared" si="26"/>
        <v>1272.3119999999999</v>
      </c>
      <c r="J13" s="146">
        <f t="shared" si="27"/>
        <v>4.0717774002040678E-2</v>
      </c>
      <c r="K13" s="146">
        <f t="shared" si="28"/>
        <v>0.381544675465396</v>
      </c>
      <c r="L13" s="146">
        <f t="shared" si="29"/>
        <v>0.22164374775998341</v>
      </c>
      <c r="M13" s="147">
        <f t="shared" si="30"/>
        <v>10.287000000000001</v>
      </c>
      <c r="N13" s="148">
        <f t="shared" si="31"/>
        <v>0</v>
      </c>
      <c r="O13" s="148">
        <f t="shared" si="32"/>
        <v>5.2660039361414501</v>
      </c>
      <c r="P13" s="264">
        <f t="shared" si="33"/>
        <v>11</v>
      </c>
      <c r="Q13" s="265">
        <f t="shared" si="34"/>
        <v>0</v>
      </c>
      <c r="R13" s="265">
        <f t="shared" si="35"/>
        <v>67</v>
      </c>
      <c r="T13">
        <v>518</v>
      </c>
      <c r="U13">
        <v>3153</v>
      </c>
      <c r="V13" t="s">
        <v>886</v>
      </c>
      <c r="W13">
        <v>1272.3119999999999</v>
      </c>
      <c r="X13">
        <v>566.80100000000004</v>
      </c>
      <c r="Y13">
        <v>2.2450000000000001</v>
      </c>
      <c r="Z13">
        <v>10.287000000000001</v>
      </c>
      <c r="AA13">
        <v>106.402182</v>
      </c>
      <c r="AB13">
        <v>4.3324600000000002</v>
      </c>
      <c r="AC13">
        <v>40.597186000000001</v>
      </c>
      <c r="AD13" s="1">
        <v>282</v>
      </c>
      <c r="AE13">
        <v>0</v>
      </c>
      <c r="AF13">
        <v>67</v>
      </c>
      <c r="AG13">
        <v>63</v>
      </c>
      <c r="AH13">
        <v>11.957573999999999</v>
      </c>
      <c r="AI13">
        <v>16.5</v>
      </c>
      <c r="AJ13">
        <v>0</v>
      </c>
      <c r="AK13">
        <v>11</v>
      </c>
      <c r="AL13">
        <v>3168</v>
      </c>
      <c r="AM13" t="s">
        <v>887</v>
      </c>
      <c r="AN13" t="s">
        <v>888</v>
      </c>
      <c r="AO13">
        <v>190.136</v>
      </c>
      <c r="AR13" t="s">
        <v>166</v>
      </c>
      <c r="AS13" t="s">
        <v>255</v>
      </c>
      <c r="AT13" t="s">
        <v>850</v>
      </c>
      <c r="AU13" t="s">
        <v>774</v>
      </c>
      <c r="AV13" t="s">
        <v>49</v>
      </c>
      <c r="AW13">
        <v>7</v>
      </c>
      <c r="BB13">
        <v>0.89739999999999998</v>
      </c>
      <c r="BC13" t="s">
        <v>72</v>
      </c>
      <c r="BF13" t="s">
        <v>166</v>
      </c>
      <c r="BG13" t="s">
        <v>255</v>
      </c>
      <c r="BH13" t="s">
        <v>886</v>
      </c>
      <c r="BI13">
        <v>3153</v>
      </c>
      <c r="BJ13">
        <v>7</v>
      </c>
      <c r="BK13" t="s">
        <v>850</v>
      </c>
      <c r="BL13" t="s">
        <v>835</v>
      </c>
      <c r="BM13">
        <v>0.89739999999999998</v>
      </c>
      <c r="BN13" t="s">
        <v>72</v>
      </c>
      <c r="BO13" t="s">
        <v>758</v>
      </c>
      <c r="BP13">
        <v>1272.3119999999999</v>
      </c>
      <c r="BQ13" t="s">
        <v>72</v>
      </c>
    </row>
    <row r="14" spans="1:69" ht="16.5">
      <c r="A14" s="315" t="str">
        <f t="shared" si="18"/>
        <v>성산여객</v>
      </c>
      <c r="B14" s="122" t="str">
        <f t="shared" si="19"/>
        <v>김동원</v>
      </c>
      <c r="C14" s="123" t="str">
        <f t="shared" si="20"/>
        <v>C</v>
      </c>
      <c r="D14" s="124">
        <f t="shared" si="21"/>
        <v>0.87560000000000004</v>
      </c>
      <c r="E14" s="125">
        <f t="shared" si="22"/>
        <v>4264</v>
      </c>
      <c r="F14" s="126" t="str">
        <f t="shared" si="23"/>
        <v>521</v>
      </c>
      <c r="G14" s="127" t="str">
        <f t="shared" si="24"/>
        <v>71바7503</v>
      </c>
      <c r="H14" s="128">
        <f t="shared" si="25"/>
        <v>8</v>
      </c>
      <c r="I14" s="129">
        <f t="shared" si="26"/>
        <v>1532.492</v>
      </c>
      <c r="J14" s="130">
        <f t="shared" si="27"/>
        <v>3.6019383579011827E-2</v>
      </c>
      <c r="K14" s="130">
        <f t="shared" si="28"/>
        <v>0.41175219484461817</v>
      </c>
      <c r="L14" s="130">
        <f t="shared" si="29"/>
        <v>0.13442158262490114</v>
      </c>
      <c r="M14" s="131">
        <f t="shared" si="30"/>
        <v>8.109</v>
      </c>
      <c r="N14" s="132">
        <f t="shared" si="31"/>
        <v>1.1745575180816605</v>
      </c>
      <c r="O14" s="132">
        <f t="shared" si="32"/>
        <v>10.114245294592076</v>
      </c>
      <c r="P14" s="266">
        <f t="shared" si="33"/>
        <v>96</v>
      </c>
      <c r="Q14" s="267">
        <f t="shared" si="34"/>
        <v>18</v>
      </c>
      <c r="R14" s="267">
        <f t="shared" si="35"/>
        <v>155</v>
      </c>
      <c r="T14">
        <v>518</v>
      </c>
      <c r="U14">
        <v>4264</v>
      </c>
      <c r="V14" t="s">
        <v>889</v>
      </c>
      <c r="W14">
        <v>1532.492</v>
      </c>
      <c r="X14">
        <v>650.38199999999995</v>
      </c>
      <c r="Y14">
        <v>2.3559999999999999</v>
      </c>
      <c r="Z14">
        <v>8.109</v>
      </c>
      <c r="AA14">
        <v>117.157724</v>
      </c>
      <c r="AB14">
        <v>4.2199489999999997</v>
      </c>
      <c r="AC14">
        <v>48.23995</v>
      </c>
      <c r="AD14" s="1">
        <v>206</v>
      </c>
      <c r="AE14">
        <v>18</v>
      </c>
      <c r="AF14">
        <v>155</v>
      </c>
      <c r="AG14">
        <v>68</v>
      </c>
      <c r="AH14">
        <v>13.080588000000001</v>
      </c>
      <c r="AI14">
        <v>185.6</v>
      </c>
      <c r="AJ14">
        <v>0</v>
      </c>
      <c r="AK14">
        <v>96</v>
      </c>
      <c r="AL14">
        <v>24593</v>
      </c>
      <c r="AM14" t="s">
        <v>890</v>
      </c>
      <c r="AN14" t="s">
        <v>891</v>
      </c>
      <c r="AO14">
        <v>283.32400000000001</v>
      </c>
      <c r="AR14" t="s">
        <v>166</v>
      </c>
      <c r="AS14" t="s">
        <v>252</v>
      </c>
      <c r="AT14" t="s">
        <v>783</v>
      </c>
      <c r="AU14" t="s">
        <v>774</v>
      </c>
      <c r="AV14" t="s">
        <v>779</v>
      </c>
      <c r="AW14">
        <v>8</v>
      </c>
      <c r="BB14">
        <v>0.87560000000000004</v>
      </c>
      <c r="BC14" t="s">
        <v>72</v>
      </c>
      <c r="BF14" t="s">
        <v>166</v>
      </c>
      <c r="BG14" t="s">
        <v>252</v>
      </c>
      <c r="BH14" t="s">
        <v>889</v>
      </c>
      <c r="BI14">
        <v>4264</v>
      </c>
      <c r="BJ14">
        <v>8</v>
      </c>
      <c r="BK14" t="s">
        <v>783</v>
      </c>
      <c r="BL14" t="s">
        <v>789</v>
      </c>
      <c r="BM14">
        <v>0.87560000000000004</v>
      </c>
      <c r="BN14" t="s">
        <v>72</v>
      </c>
      <c r="BO14" t="s">
        <v>758</v>
      </c>
      <c r="BP14">
        <v>1532.492</v>
      </c>
      <c r="BQ14" t="s">
        <v>72</v>
      </c>
    </row>
    <row r="15" spans="1:69" ht="16.5">
      <c r="A15" s="314" t="str">
        <f t="shared" si="18"/>
        <v>성산여객</v>
      </c>
      <c r="B15" s="138" t="str">
        <f t="shared" si="19"/>
        <v>김성택</v>
      </c>
      <c r="C15" s="139" t="str">
        <f t="shared" si="20"/>
        <v>A</v>
      </c>
      <c r="D15" s="140">
        <f t="shared" si="21"/>
        <v>0.97160000000000002</v>
      </c>
      <c r="E15" s="141">
        <f t="shared" si="22"/>
        <v>1231</v>
      </c>
      <c r="F15" s="142" t="str">
        <f t="shared" si="23"/>
        <v>586</v>
      </c>
      <c r="G15" s="143" t="str">
        <f t="shared" si="24"/>
        <v>71바7060</v>
      </c>
      <c r="H15" s="144">
        <f t="shared" si="25"/>
        <v>1</v>
      </c>
      <c r="I15" s="145">
        <f t="shared" si="26"/>
        <v>1109.556</v>
      </c>
      <c r="J15" s="146">
        <f t="shared" si="27"/>
        <v>2.5380931145683985E-2</v>
      </c>
      <c r="K15" s="146">
        <f t="shared" si="28"/>
        <v>0.40460203477752477</v>
      </c>
      <c r="L15" s="146">
        <f t="shared" si="29"/>
        <v>0.16402957579428168</v>
      </c>
      <c r="M15" s="147">
        <f t="shared" si="30"/>
        <v>5.6689999999999996</v>
      </c>
      <c r="N15" s="148">
        <f t="shared" si="31"/>
        <v>0.45063070273154304</v>
      </c>
      <c r="O15" s="148">
        <f t="shared" si="32"/>
        <v>18.205480390354339</v>
      </c>
      <c r="P15" s="264">
        <f t="shared" si="33"/>
        <v>18</v>
      </c>
      <c r="Q15" s="265">
        <f t="shared" si="34"/>
        <v>5</v>
      </c>
      <c r="R15" s="265">
        <f t="shared" si="35"/>
        <v>202</v>
      </c>
      <c r="T15">
        <v>518</v>
      </c>
      <c r="U15">
        <v>1231</v>
      </c>
      <c r="V15" t="s">
        <v>892</v>
      </c>
      <c r="W15">
        <v>1109.556</v>
      </c>
      <c r="X15">
        <v>453.90800000000002</v>
      </c>
      <c r="Y15">
        <v>2.444</v>
      </c>
      <c r="Z15">
        <v>5.6689999999999996</v>
      </c>
      <c r="AA15">
        <v>84.861070999999995</v>
      </c>
      <c r="AB15">
        <v>2.1538529999999998</v>
      </c>
      <c r="AC15">
        <v>34.334961999999997</v>
      </c>
      <c r="AD15" s="1">
        <v>182</v>
      </c>
      <c r="AE15">
        <v>5</v>
      </c>
      <c r="AF15">
        <v>202</v>
      </c>
      <c r="AG15">
        <v>65</v>
      </c>
      <c r="AH15">
        <v>13.07497</v>
      </c>
      <c r="AI15">
        <v>3.1</v>
      </c>
      <c r="AJ15">
        <v>0</v>
      </c>
      <c r="AK15">
        <v>18</v>
      </c>
      <c r="AL15">
        <v>12376</v>
      </c>
      <c r="AM15" t="s">
        <v>893</v>
      </c>
      <c r="AN15" t="s">
        <v>894</v>
      </c>
      <c r="AO15">
        <v>1011.013</v>
      </c>
      <c r="AR15" t="s">
        <v>166</v>
      </c>
      <c r="AS15" t="s">
        <v>254</v>
      </c>
      <c r="AT15" t="s">
        <v>819</v>
      </c>
      <c r="AU15" t="s">
        <v>774</v>
      </c>
      <c r="AV15" t="s">
        <v>779</v>
      </c>
      <c r="AW15">
        <v>1</v>
      </c>
      <c r="BB15">
        <v>0.97160000000000002</v>
      </c>
      <c r="BC15" t="s">
        <v>69</v>
      </c>
      <c r="BF15" t="s">
        <v>166</v>
      </c>
      <c r="BG15" t="s">
        <v>254</v>
      </c>
      <c r="BH15" t="s">
        <v>892</v>
      </c>
      <c r="BI15">
        <v>1231</v>
      </c>
      <c r="BJ15">
        <v>1</v>
      </c>
      <c r="BK15" t="s">
        <v>819</v>
      </c>
      <c r="BL15" t="s">
        <v>755</v>
      </c>
      <c r="BM15">
        <v>0.97160000000000002</v>
      </c>
      <c r="BN15" t="s">
        <v>69</v>
      </c>
      <c r="BO15" t="s">
        <v>759</v>
      </c>
      <c r="BP15">
        <v>1109.556</v>
      </c>
      <c r="BQ15" t="s">
        <v>69</v>
      </c>
    </row>
    <row r="16" spans="1:69" ht="16.5">
      <c r="A16" s="315" t="str">
        <f t="shared" si="18"/>
        <v>성산여객</v>
      </c>
      <c r="B16" s="122" t="str">
        <f t="shared" si="19"/>
        <v>김수찬</v>
      </c>
      <c r="C16" s="123" t="str">
        <f t="shared" si="20"/>
        <v>A</v>
      </c>
      <c r="D16" s="124">
        <f t="shared" si="21"/>
        <v>0.96560000000000001</v>
      </c>
      <c r="E16" s="125">
        <f t="shared" si="22"/>
        <v>4135</v>
      </c>
      <c r="F16" s="126" t="str">
        <f t="shared" si="23"/>
        <v>586</v>
      </c>
      <c r="G16" s="127" t="str">
        <f t="shared" si="24"/>
        <v>71바7061</v>
      </c>
      <c r="H16" s="128">
        <f t="shared" si="25"/>
        <v>1</v>
      </c>
      <c r="I16" s="129">
        <f t="shared" si="26"/>
        <v>1959.0060000000001</v>
      </c>
      <c r="J16" s="130">
        <f t="shared" si="27"/>
        <v>4.2466835868036422E-2</v>
      </c>
      <c r="K16" s="130">
        <f t="shared" si="28"/>
        <v>0.40255851903481671</v>
      </c>
      <c r="L16" s="130">
        <f t="shared" si="29"/>
        <v>0.12965759165617666</v>
      </c>
      <c r="M16" s="131">
        <f t="shared" si="30"/>
        <v>6.3319999999999999</v>
      </c>
      <c r="N16" s="132">
        <f t="shared" si="31"/>
        <v>1.531388877828858</v>
      </c>
      <c r="O16" s="132">
        <f t="shared" si="32"/>
        <v>12.353203614486121</v>
      </c>
      <c r="P16" s="266">
        <f t="shared" si="33"/>
        <v>30</v>
      </c>
      <c r="Q16" s="267">
        <f t="shared" si="34"/>
        <v>30</v>
      </c>
      <c r="R16" s="267">
        <f t="shared" si="35"/>
        <v>242</v>
      </c>
      <c r="T16">
        <v>518</v>
      </c>
      <c r="U16">
        <v>4135</v>
      </c>
      <c r="V16" t="s">
        <v>895</v>
      </c>
      <c r="W16">
        <v>1959.0060000000001</v>
      </c>
      <c r="X16">
        <v>811.548</v>
      </c>
      <c r="Y16">
        <v>2.4140000000000001</v>
      </c>
      <c r="Z16">
        <v>6.3319999999999999</v>
      </c>
      <c r="AA16">
        <v>148.20605</v>
      </c>
      <c r="AB16">
        <v>6.2938419999999997</v>
      </c>
      <c r="AC16">
        <v>59.661608000000001</v>
      </c>
      <c r="AD16" s="1">
        <v>254</v>
      </c>
      <c r="AE16">
        <v>30</v>
      </c>
      <c r="AF16">
        <v>242</v>
      </c>
      <c r="AG16">
        <v>73</v>
      </c>
      <c r="AH16">
        <v>13.218124</v>
      </c>
      <c r="AI16">
        <v>139.80000000000001</v>
      </c>
      <c r="AJ16">
        <v>0</v>
      </c>
      <c r="AK16">
        <v>30</v>
      </c>
      <c r="AL16">
        <v>20001</v>
      </c>
      <c r="AM16" t="s">
        <v>896</v>
      </c>
      <c r="AN16" t="s">
        <v>897</v>
      </c>
      <c r="AO16">
        <v>1959.0060000000001</v>
      </c>
      <c r="AR16" t="s">
        <v>166</v>
      </c>
      <c r="AS16" t="s">
        <v>254</v>
      </c>
      <c r="AT16" t="s">
        <v>821</v>
      </c>
      <c r="AU16" t="s">
        <v>774</v>
      </c>
      <c r="AV16" t="s">
        <v>779</v>
      </c>
      <c r="AW16">
        <v>1</v>
      </c>
      <c r="BB16">
        <v>0.96560000000000001</v>
      </c>
      <c r="BC16" t="s">
        <v>69</v>
      </c>
      <c r="BF16" t="s">
        <v>166</v>
      </c>
      <c r="BG16" t="s">
        <v>254</v>
      </c>
      <c r="BH16" t="s">
        <v>895</v>
      </c>
      <c r="BI16">
        <v>4135</v>
      </c>
      <c r="BJ16">
        <v>1</v>
      </c>
      <c r="BK16" t="s">
        <v>821</v>
      </c>
      <c r="BL16" t="s">
        <v>755</v>
      </c>
      <c r="BM16">
        <v>0.96560000000000001</v>
      </c>
      <c r="BN16" t="s">
        <v>69</v>
      </c>
      <c r="BO16" t="s">
        <v>759</v>
      </c>
      <c r="BP16">
        <v>1959.0060000000001</v>
      </c>
      <c r="BQ16" t="s">
        <v>69</v>
      </c>
    </row>
    <row r="17" spans="1:69" ht="16.5">
      <c r="A17" s="314" t="str">
        <f t="shared" si="18"/>
        <v>성산여객</v>
      </c>
      <c r="B17" s="138" t="str">
        <f t="shared" si="19"/>
        <v>김영진</v>
      </c>
      <c r="C17" s="139" t="str">
        <f t="shared" si="20"/>
        <v>D</v>
      </c>
      <c r="D17" s="140">
        <f t="shared" si="21"/>
        <v>0.84250000000000003</v>
      </c>
      <c r="E17" s="141">
        <f t="shared" si="22"/>
        <v>9878</v>
      </c>
      <c r="F17" s="142" t="str">
        <f t="shared" si="23"/>
        <v>521</v>
      </c>
      <c r="G17" s="143" t="str">
        <f t="shared" si="24"/>
        <v>71바7501</v>
      </c>
      <c r="H17" s="144">
        <f t="shared" si="25"/>
        <v>1</v>
      </c>
      <c r="I17" s="145">
        <f t="shared" si="26"/>
        <v>1958.4290000000001</v>
      </c>
      <c r="J17" s="146">
        <f t="shared" si="27"/>
        <v>2.5754090770347637E-2</v>
      </c>
      <c r="K17" s="146">
        <f t="shared" si="28"/>
        <v>0.35416675007254794</v>
      </c>
      <c r="L17" s="146">
        <f t="shared" si="29"/>
        <v>8.1698136618687731E-2</v>
      </c>
      <c r="M17" s="147">
        <f t="shared" si="30"/>
        <v>6.7050000000000001</v>
      </c>
      <c r="N17" s="148">
        <f t="shared" si="31"/>
        <v>5.1061335386679833E-2</v>
      </c>
      <c r="O17" s="148">
        <f t="shared" si="32"/>
        <v>2.9615574524274302</v>
      </c>
      <c r="P17" s="264">
        <f t="shared" si="33"/>
        <v>23</v>
      </c>
      <c r="Q17" s="265">
        <f t="shared" si="34"/>
        <v>1</v>
      </c>
      <c r="R17" s="265">
        <f t="shared" si="35"/>
        <v>58</v>
      </c>
      <c r="T17">
        <v>518</v>
      </c>
      <c r="U17">
        <v>9878</v>
      </c>
      <c r="V17" t="s">
        <v>898</v>
      </c>
      <c r="W17">
        <v>1958.4290000000001</v>
      </c>
      <c r="X17">
        <v>830.05200000000002</v>
      </c>
      <c r="Y17">
        <v>2.359</v>
      </c>
      <c r="Z17">
        <v>6.7050000000000001</v>
      </c>
      <c r="AA17">
        <v>131.88518400000001</v>
      </c>
      <c r="AB17">
        <v>3.3965830000000001</v>
      </c>
      <c r="AC17">
        <v>46.709347000000001</v>
      </c>
      <c r="AD17" s="1">
        <v>160</v>
      </c>
      <c r="AE17">
        <v>1</v>
      </c>
      <c r="AF17">
        <v>58</v>
      </c>
      <c r="AG17">
        <v>66</v>
      </c>
      <c r="AH17">
        <v>14.849499</v>
      </c>
      <c r="AI17">
        <v>114.4</v>
      </c>
      <c r="AJ17">
        <v>0</v>
      </c>
      <c r="AK17">
        <v>23</v>
      </c>
      <c r="AL17">
        <v>5755</v>
      </c>
      <c r="AM17" t="s">
        <v>899</v>
      </c>
      <c r="AN17" t="s">
        <v>900</v>
      </c>
      <c r="AO17">
        <v>1958.4290000000001</v>
      </c>
      <c r="AR17" t="s">
        <v>166</v>
      </c>
      <c r="AS17" t="s">
        <v>252</v>
      </c>
      <c r="AT17" t="s">
        <v>778</v>
      </c>
      <c r="AU17" t="s">
        <v>774</v>
      </c>
      <c r="AV17" t="s">
        <v>779</v>
      </c>
      <c r="AW17">
        <v>1</v>
      </c>
      <c r="BB17">
        <v>0.84250000000000003</v>
      </c>
      <c r="BC17" t="s">
        <v>70</v>
      </c>
      <c r="BF17" t="s">
        <v>166</v>
      </c>
      <c r="BG17" t="s">
        <v>252</v>
      </c>
      <c r="BH17" t="s">
        <v>898</v>
      </c>
      <c r="BI17">
        <v>9878</v>
      </c>
      <c r="BJ17">
        <v>1</v>
      </c>
      <c r="BK17" t="s">
        <v>778</v>
      </c>
      <c r="BL17" t="s">
        <v>755</v>
      </c>
      <c r="BM17">
        <v>0.84250000000000003</v>
      </c>
      <c r="BN17" t="s">
        <v>70</v>
      </c>
      <c r="BO17" t="s">
        <v>760</v>
      </c>
      <c r="BP17">
        <v>1958.4290000000001</v>
      </c>
      <c r="BQ17" t="s">
        <v>70</v>
      </c>
    </row>
    <row r="18" spans="1:69" ht="16.5">
      <c r="A18" s="315" t="str">
        <f t="shared" si="18"/>
        <v>성산여객</v>
      </c>
      <c r="B18" s="122" t="str">
        <f t="shared" si="19"/>
        <v>김용구</v>
      </c>
      <c r="C18" s="123" t="str">
        <f t="shared" si="20"/>
        <v>D</v>
      </c>
      <c r="D18" s="124">
        <f t="shared" si="21"/>
        <v>0.8115</v>
      </c>
      <c r="E18" s="125">
        <f t="shared" si="22"/>
        <v>1550</v>
      </c>
      <c r="F18" s="126" t="str">
        <f t="shared" si="23"/>
        <v>586</v>
      </c>
      <c r="G18" s="127" t="str">
        <f t="shared" si="24"/>
        <v>71바7066</v>
      </c>
      <c r="H18" s="128">
        <f t="shared" si="25"/>
        <v>1</v>
      </c>
      <c r="I18" s="129">
        <f t="shared" si="26"/>
        <v>1559.22</v>
      </c>
      <c r="J18" s="130">
        <f t="shared" si="27"/>
        <v>2.673306741326081E-2</v>
      </c>
      <c r="K18" s="130">
        <f t="shared" si="28"/>
        <v>0.39899414667006627</v>
      </c>
      <c r="L18" s="130">
        <f t="shared" si="29"/>
        <v>0.27257218352766127</v>
      </c>
      <c r="M18" s="131">
        <f t="shared" si="30"/>
        <v>11.673</v>
      </c>
      <c r="N18" s="132">
        <f t="shared" si="31"/>
        <v>0.12826926283654647</v>
      </c>
      <c r="O18" s="132">
        <f t="shared" si="32"/>
        <v>13.340003335000834</v>
      </c>
      <c r="P18" s="266">
        <f t="shared" si="33"/>
        <v>14</v>
      </c>
      <c r="Q18" s="267">
        <f t="shared" si="34"/>
        <v>2</v>
      </c>
      <c r="R18" s="267">
        <f t="shared" si="35"/>
        <v>208</v>
      </c>
      <c r="T18">
        <v>518</v>
      </c>
      <c r="U18">
        <v>1550</v>
      </c>
      <c r="V18" t="s">
        <v>901</v>
      </c>
      <c r="W18">
        <v>1559.22</v>
      </c>
      <c r="X18">
        <v>739.00800000000004</v>
      </c>
      <c r="Y18">
        <v>2.11</v>
      </c>
      <c r="Z18">
        <v>11.673</v>
      </c>
      <c r="AA18">
        <v>121.985777</v>
      </c>
      <c r="AB18">
        <v>3.2610540000000001</v>
      </c>
      <c r="AC18">
        <v>48.671610999999999</v>
      </c>
      <c r="AD18" s="1">
        <v>425</v>
      </c>
      <c r="AE18">
        <v>2</v>
      </c>
      <c r="AF18">
        <v>208</v>
      </c>
      <c r="AG18">
        <v>65</v>
      </c>
      <c r="AH18">
        <v>12.781981</v>
      </c>
      <c r="AI18">
        <v>25.1</v>
      </c>
      <c r="AJ18">
        <v>0</v>
      </c>
      <c r="AK18">
        <v>14</v>
      </c>
      <c r="AL18">
        <v>10409</v>
      </c>
      <c r="AM18" t="s">
        <v>902</v>
      </c>
      <c r="AN18" t="s">
        <v>903</v>
      </c>
      <c r="AO18">
        <v>1559.22</v>
      </c>
      <c r="AR18" t="s">
        <v>166</v>
      </c>
      <c r="AS18" t="s">
        <v>254</v>
      </c>
      <c r="AT18" t="s">
        <v>823</v>
      </c>
      <c r="AU18" t="s">
        <v>774</v>
      </c>
      <c r="AV18" t="s">
        <v>49</v>
      </c>
      <c r="AW18">
        <v>1</v>
      </c>
      <c r="BB18">
        <v>0.8115</v>
      </c>
      <c r="BC18" t="s">
        <v>70</v>
      </c>
      <c r="BF18" t="s">
        <v>166</v>
      </c>
      <c r="BG18" t="s">
        <v>254</v>
      </c>
      <c r="BH18" t="s">
        <v>901</v>
      </c>
      <c r="BI18">
        <v>1550</v>
      </c>
      <c r="BJ18">
        <v>1</v>
      </c>
      <c r="BK18" t="s">
        <v>823</v>
      </c>
      <c r="BL18" t="s">
        <v>755</v>
      </c>
      <c r="BM18">
        <v>0.8115</v>
      </c>
      <c r="BN18" t="s">
        <v>70</v>
      </c>
      <c r="BO18" t="s">
        <v>760</v>
      </c>
      <c r="BP18">
        <v>1559.22</v>
      </c>
      <c r="BQ18" t="s">
        <v>70</v>
      </c>
    </row>
    <row r="19" spans="1:69" ht="16.5">
      <c r="A19" s="314" t="str">
        <f t="shared" si="18"/>
        <v>성산여객</v>
      </c>
      <c r="B19" s="138" t="str">
        <f t="shared" si="19"/>
        <v>김용태</v>
      </c>
      <c r="C19" s="139" t="str">
        <f t="shared" si="20"/>
        <v>A</v>
      </c>
      <c r="D19" s="140">
        <f t="shared" si="21"/>
        <v>0.98960000000000004</v>
      </c>
      <c r="E19" s="141">
        <f t="shared" si="22"/>
        <v>725</v>
      </c>
      <c r="F19" s="142" t="str">
        <f t="shared" si="23"/>
        <v>588</v>
      </c>
      <c r="G19" s="143" t="str">
        <f t="shared" si="24"/>
        <v>71바7089</v>
      </c>
      <c r="H19" s="144">
        <f t="shared" si="25"/>
        <v>1</v>
      </c>
      <c r="I19" s="145">
        <f t="shared" si="26"/>
        <v>1231.134</v>
      </c>
      <c r="J19" s="146">
        <f t="shared" si="27"/>
        <v>4.0490140957843243E-2</v>
      </c>
      <c r="K19" s="146">
        <f t="shared" si="28"/>
        <v>0.37104894471586397</v>
      </c>
      <c r="L19" s="146">
        <f t="shared" si="29"/>
        <v>0.18681963133176405</v>
      </c>
      <c r="M19" s="147">
        <f t="shared" si="30"/>
        <v>8.6479999999999997</v>
      </c>
      <c r="N19" s="148">
        <f t="shared" si="31"/>
        <v>0</v>
      </c>
      <c r="O19" s="148">
        <f t="shared" si="32"/>
        <v>2.3555518733135465</v>
      </c>
      <c r="P19" s="264">
        <f t="shared" si="33"/>
        <v>11</v>
      </c>
      <c r="Q19" s="265">
        <f t="shared" si="34"/>
        <v>0</v>
      </c>
      <c r="R19" s="265">
        <f t="shared" si="35"/>
        <v>29</v>
      </c>
      <c r="T19">
        <v>518</v>
      </c>
      <c r="U19">
        <v>725</v>
      </c>
      <c r="V19" t="s">
        <v>904</v>
      </c>
      <c r="W19">
        <v>1231.134</v>
      </c>
      <c r="X19">
        <v>498.42700000000002</v>
      </c>
      <c r="Y19">
        <v>2.4700000000000002</v>
      </c>
      <c r="Z19">
        <v>8.6479999999999997</v>
      </c>
      <c r="AA19">
        <v>102.91162</v>
      </c>
      <c r="AB19">
        <v>4.166906</v>
      </c>
      <c r="AC19">
        <v>38.185248000000001</v>
      </c>
      <c r="AD19" s="1">
        <v>230</v>
      </c>
      <c r="AE19">
        <v>0</v>
      </c>
      <c r="AF19">
        <v>29</v>
      </c>
      <c r="AG19">
        <v>62</v>
      </c>
      <c r="AH19">
        <v>11.963022</v>
      </c>
      <c r="AI19">
        <v>11.3</v>
      </c>
      <c r="AJ19">
        <v>0</v>
      </c>
      <c r="AK19">
        <v>11</v>
      </c>
      <c r="AL19">
        <v>2974</v>
      </c>
      <c r="AM19" t="s">
        <v>905</v>
      </c>
      <c r="AN19" t="s">
        <v>906</v>
      </c>
      <c r="AO19">
        <v>1145.6659999999999</v>
      </c>
      <c r="AR19" t="s">
        <v>166</v>
      </c>
      <c r="AS19" t="s">
        <v>255</v>
      </c>
      <c r="AT19" t="s">
        <v>852</v>
      </c>
      <c r="AU19" t="s">
        <v>774</v>
      </c>
      <c r="AV19" t="s">
        <v>49</v>
      </c>
      <c r="AW19">
        <v>1</v>
      </c>
      <c r="BB19">
        <v>0.98960000000000004</v>
      </c>
      <c r="BC19" t="s">
        <v>69</v>
      </c>
      <c r="BF19" t="s">
        <v>166</v>
      </c>
      <c r="BG19" t="s">
        <v>255</v>
      </c>
      <c r="BH19" t="s">
        <v>904</v>
      </c>
      <c r="BI19">
        <v>725</v>
      </c>
      <c r="BJ19">
        <v>1</v>
      </c>
      <c r="BK19" t="s">
        <v>852</v>
      </c>
      <c r="BL19" t="s">
        <v>755</v>
      </c>
      <c r="BM19">
        <v>0.98960000000000004</v>
      </c>
      <c r="BN19" t="s">
        <v>69</v>
      </c>
      <c r="BO19" t="s">
        <v>759</v>
      </c>
      <c r="BP19">
        <v>1231.134</v>
      </c>
      <c r="BQ19" t="s">
        <v>69</v>
      </c>
    </row>
    <row r="20" spans="1:69" ht="16.5">
      <c r="A20" s="315" t="str">
        <f t="shared" si="18"/>
        <v>성산여객</v>
      </c>
      <c r="B20" s="122" t="str">
        <f t="shared" si="19"/>
        <v>김윤만</v>
      </c>
      <c r="C20" s="123" t="str">
        <f t="shared" si="20"/>
        <v>B</v>
      </c>
      <c r="D20" s="124">
        <f t="shared" si="21"/>
        <v>0.91969999999999996</v>
      </c>
      <c r="E20" s="125">
        <f t="shared" si="22"/>
        <v>2735</v>
      </c>
      <c r="F20" s="126" t="str">
        <f t="shared" si="23"/>
        <v>588</v>
      </c>
      <c r="G20" s="127" t="str">
        <f t="shared" si="24"/>
        <v>72바1563</v>
      </c>
      <c r="H20" s="128">
        <f t="shared" si="25"/>
        <v>7</v>
      </c>
      <c r="I20" s="129">
        <f t="shared" si="26"/>
        <v>1315.796</v>
      </c>
      <c r="J20" s="130">
        <f t="shared" si="27"/>
        <v>6.1923699953757343E-2</v>
      </c>
      <c r="K20" s="130">
        <f t="shared" si="28"/>
        <v>0.37675393669261664</v>
      </c>
      <c r="L20" s="130">
        <f t="shared" si="29"/>
        <v>0.1299593554015972</v>
      </c>
      <c r="M20" s="131">
        <f t="shared" si="30"/>
        <v>8.4420000000000002</v>
      </c>
      <c r="N20" s="132">
        <f t="shared" si="31"/>
        <v>7.5999623041869704E-2</v>
      </c>
      <c r="O20" s="132">
        <f t="shared" si="32"/>
        <v>6.9919653198520129</v>
      </c>
      <c r="P20" s="266">
        <f t="shared" si="33"/>
        <v>40</v>
      </c>
      <c r="Q20" s="267">
        <f t="shared" si="34"/>
        <v>1</v>
      </c>
      <c r="R20" s="267">
        <f t="shared" si="35"/>
        <v>92</v>
      </c>
      <c r="T20">
        <v>518</v>
      </c>
      <c r="U20">
        <v>2735</v>
      </c>
      <c r="V20" t="s">
        <v>907</v>
      </c>
      <c r="W20">
        <v>1315.796</v>
      </c>
      <c r="X20">
        <v>578.43200000000002</v>
      </c>
      <c r="Y20">
        <v>2.2749999999999999</v>
      </c>
      <c r="Z20">
        <v>8.4420000000000002</v>
      </c>
      <c r="AA20">
        <v>115.39127999999999</v>
      </c>
      <c r="AB20">
        <v>7.1454550000000001</v>
      </c>
      <c r="AC20">
        <v>43.474119000000002</v>
      </c>
      <c r="AD20" s="1">
        <v>171</v>
      </c>
      <c r="AE20">
        <v>1</v>
      </c>
      <c r="AF20">
        <v>92</v>
      </c>
      <c r="AG20">
        <v>68</v>
      </c>
      <c r="AH20">
        <v>11.402906</v>
      </c>
      <c r="AI20">
        <v>26.5</v>
      </c>
      <c r="AJ20">
        <v>0</v>
      </c>
      <c r="AK20">
        <v>40</v>
      </c>
      <c r="AL20">
        <v>17313</v>
      </c>
      <c r="AM20" t="s">
        <v>908</v>
      </c>
      <c r="AN20" t="s">
        <v>909</v>
      </c>
      <c r="AO20">
        <v>196.25399999999999</v>
      </c>
      <c r="AR20" t="s">
        <v>166</v>
      </c>
      <c r="AS20" t="s">
        <v>255</v>
      </c>
      <c r="AT20" t="s">
        <v>860</v>
      </c>
      <c r="AU20" t="s">
        <v>774</v>
      </c>
      <c r="AV20" t="s">
        <v>779</v>
      </c>
      <c r="AW20">
        <v>7</v>
      </c>
      <c r="BB20">
        <v>0.91969999999999996</v>
      </c>
      <c r="BC20" t="s">
        <v>71</v>
      </c>
      <c r="BF20" t="s">
        <v>166</v>
      </c>
      <c r="BG20" t="s">
        <v>255</v>
      </c>
      <c r="BH20" t="s">
        <v>907</v>
      </c>
      <c r="BI20">
        <v>2735</v>
      </c>
      <c r="BJ20">
        <v>7</v>
      </c>
      <c r="BK20" t="s">
        <v>860</v>
      </c>
      <c r="BL20" t="s">
        <v>840</v>
      </c>
      <c r="BM20">
        <v>0.91969999999999996</v>
      </c>
      <c r="BN20" t="s">
        <v>71</v>
      </c>
      <c r="BO20" t="s">
        <v>756</v>
      </c>
      <c r="BP20">
        <v>1315.796</v>
      </c>
      <c r="BQ20" t="s">
        <v>71</v>
      </c>
    </row>
    <row r="21" spans="1:69" ht="16.5">
      <c r="A21" s="314" t="str">
        <f t="shared" si="18"/>
        <v>성산여객</v>
      </c>
      <c r="B21" s="138" t="str">
        <f t="shared" si="19"/>
        <v>김응석</v>
      </c>
      <c r="C21" s="139" t="str">
        <f t="shared" si="20"/>
        <v>B</v>
      </c>
      <c r="D21" s="140">
        <f t="shared" si="21"/>
        <v>0.90090000000000003</v>
      </c>
      <c r="E21" s="141">
        <f t="shared" si="22"/>
        <v>6983</v>
      </c>
      <c r="F21" s="142" t="str">
        <f t="shared" si="23"/>
        <v>588</v>
      </c>
      <c r="G21" s="143" t="str">
        <f t="shared" si="24"/>
        <v>71바7081</v>
      </c>
      <c r="H21" s="144">
        <f t="shared" si="25"/>
        <v>2</v>
      </c>
      <c r="I21" s="145">
        <f t="shared" si="26"/>
        <v>1143.703</v>
      </c>
      <c r="J21" s="146">
        <f t="shared" si="27"/>
        <v>2.8313961446701584E-2</v>
      </c>
      <c r="K21" s="146">
        <f t="shared" si="28"/>
        <v>0.43527569781230413</v>
      </c>
      <c r="L21" s="146">
        <f t="shared" si="29"/>
        <v>0.29902868139718092</v>
      </c>
      <c r="M21" s="147">
        <f t="shared" si="30"/>
        <v>10.102</v>
      </c>
      <c r="N21" s="148">
        <f t="shared" si="31"/>
        <v>0</v>
      </c>
      <c r="O21" s="148">
        <f t="shared" si="32"/>
        <v>4.6340702087867216</v>
      </c>
      <c r="P21" s="264">
        <f t="shared" si="33"/>
        <v>62</v>
      </c>
      <c r="Q21" s="265">
        <f t="shared" si="34"/>
        <v>0</v>
      </c>
      <c r="R21" s="265">
        <f t="shared" si="35"/>
        <v>53</v>
      </c>
      <c r="T21">
        <v>518</v>
      </c>
      <c r="U21">
        <v>6983</v>
      </c>
      <c r="V21" t="s">
        <v>910</v>
      </c>
      <c r="W21">
        <v>1143.703</v>
      </c>
      <c r="X21">
        <v>488.35199999999998</v>
      </c>
      <c r="Y21">
        <v>2.3420000000000001</v>
      </c>
      <c r="Z21">
        <v>10.102</v>
      </c>
      <c r="AA21">
        <v>99.449701000000005</v>
      </c>
      <c r="AB21">
        <v>2.8158150000000002</v>
      </c>
      <c r="AC21">
        <v>43.288038</v>
      </c>
      <c r="AD21" s="1">
        <v>342</v>
      </c>
      <c r="AE21">
        <v>0</v>
      </c>
      <c r="AF21">
        <v>53</v>
      </c>
      <c r="AG21">
        <v>61</v>
      </c>
      <c r="AH21">
        <v>11.500316</v>
      </c>
      <c r="AI21">
        <v>0</v>
      </c>
      <c r="AJ21">
        <v>0</v>
      </c>
      <c r="AK21">
        <v>62</v>
      </c>
      <c r="AL21">
        <v>28083</v>
      </c>
      <c r="AM21" t="s">
        <v>911</v>
      </c>
      <c r="AN21" t="s">
        <v>912</v>
      </c>
      <c r="AO21">
        <v>1040.6089999999999</v>
      </c>
      <c r="AR21" t="s">
        <v>166</v>
      </c>
      <c r="AS21" t="s">
        <v>255</v>
      </c>
      <c r="AT21" t="s">
        <v>838</v>
      </c>
      <c r="AU21" t="s">
        <v>774</v>
      </c>
      <c r="AV21" t="s">
        <v>49</v>
      </c>
      <c r="AW21">
        <v>2</v>
      </c>
      <c r="BB21">
        <v>0.90090000000000003</v>
      </c>
      <c r="BC21" t="s">
        <v>71</v>
      </c>
      <c r="BF21" t="s">
        <v>166</v>
      </c>
      <c r="BG21" t="s">
        <v>255</v>
      </c>
      <c r="BH21" t="s">
        <v>910</v>
      </c>
      <c r="BI21">
        <v>6983</v>
      </c>
      <c r="BJ21">
        <v>2</v>
      </c>
      <c r="BK21" t="s">
        <v>838</v>
      </c>
      <c r="BL21" t="s">
        <v>846</v>
      </c>
      <c r="BM21">
        <v>0.90090000000000003</v>
      </c>
      <c r="BN21" t="s">
        <v>71</v>
      </c>
      <c r="BO21" t="s">
        <v>756</v>
      </c>
      <c r="BP21">
        <v>1143.703</v>
      </c>
      <c r="BQ21" t="s">
        <v>71</v>
      </c>
    </row>
    <row r="22" spans="1:69" ht="16.5">
      <c r="A22" s="315" t="str">
        <f t="shared" si="18"/>
        <v>성산여객</v>
      </c>
      <c r="B22" s="122" t="str">
        <f t="shared" si="19"/>
        <v>김재현</v>
      </c>
      <c r="C22" s="123" t="str">
        <f t="shared" si="20"/>
        <v>C</v>
      </c>
      <c r="D22" s="124">
        <f t="shared" si="21"/>
        <v>0.86960000000000004</v>
      </c>
      <c r="E22" s="125">
        <f t="shared" si="22"/>
        <v>9112</v>
      </c>
      <c r="F22" s="126" t="str">
        <f t="shared" si="23"/>
        <v>588</v>
      </c>
      <c r="G22" s="127" t="str">
        <f t="shared" si="24"/>
        <v>71바7091</v>
      </c>
      <c r="H22" s="128">
        <f t="shared" si="25"/>
        <v>1</v>
      </c>
      <c r="I22" s="129">
        <f t="shared" si="26"/>
        <v>1507.433</v>
      </c>
      <c r="J22" s="130">
        <f t="shared" si="27"/>
        <v>6.0121923723811747E-2</v>
      </c>
      <c r="K22" s="130">
        <f t="shared" si="28"/>
        <v>0.39666324355823562</v>
      </c>
      <c r="L22" s="130">
        <f t="shared" si="29"/>
        <v>0.17977581756535779</v>
      </c>
      <c r="M22" s="131">
        <f t="shared" si="30"/>
        <v>9.52</v>
      </c>
      <c r="N22" s="132">
        <f t="shared" si="31"/>
        <v>0</v>
      </c>
      <c r="O22" s="132">
        <f t="shared" si="32"/>
        <v>2.3218279021356172</v>
      </c>
      <c r="P22" s="266">
        <f t="shared" si="33"/>
        <v>62</v>
      </c>
      <c r="Q22" s="267">
        <f t="shared" si="34"/>
        <v>0</v>
      </c>
      <c r="R22" s="267">
        <f t="shared" si="35"/>
        <v>35</v>
      </c>
      <c r="T22">
        <v>518</v>
      </c>
      <c r="U22">
        <v>9112</v>
      </c>
      <c r="V22" t="s">
        <v>913</v>
      </c>
      <c r="W22">
        <v>1507.433</v>
      </c>
      <c r="X22">
        <v>693.52700000000004</v>
      </c>
      <c r="Y22">
        <v>2.1739999999999999</v>
      </c>
      <c r="Z22">
        <v>9.52</v>
      </c>
      <c r="AA22">
        <v>139.613846</v>
      </c>
      <c r="AB22">
        <v>8.393853</v>
      </c>
      <c r="AC22">
        <v>55.379680999999998</v>
      </c>
      <c r="AD22" s="1">
        <v>271</v>
      </c>
      <c r="AE22">
        <v>0</v>
      </c>
      <c r="AF22">
        <v>35</v>
      </c>
      <c r="AG22">
        <v>61</v>
      </c>
      <c r="AH22">
        <v>10.797159000000001</v>
      </c>
      <c r="AI22">
        <v>0</v>
      </c>
      <c r="AJ22">
        <v>0</v>
      </c>
      <c r="AK22">
        <v>62</v>
      </c>
      <c r="AL22">
        <v>18521</v>
      </c>
      <c r="AM22" t="s">
        <v>914</v>
      </c>
      <c r="AN22" t="s">
        <v>915</v>
      </c>
      <c r="AO22">
        <v>1507.433</v>
      </c>
      <c r="AR22" t="s">
        <v>166</v>
      </c>
      <c r="AS22" t="s">
        <v>255</v>
      </c>
      <c r="AT22" t="s">
        <v>856</v>
      </c>
      <c r="AU22" t="s">
        <v>774</v>
      </c>
      <c r="AV22" t="s">
        <v>49</v>
      </c>
      <c r="AW22">
        <v>1</v>
      </c>
      <c r="BB22">
        <v>0.86960000000000004</v>
      </c>
      <c r="BC22" t="s">
        <v>72</v>
      </c>
      <c r="BF22" t="s">
        <v>166</v>
      </c>
      <c r="BG22" t="s">
        <v>255</v>
      </c>
      <c r="BH22" t="s">
        <v>913</v>
      </c>
      <c r="BI22">
        <v>9112</v>
      </c>
      <c r="BJ22">
        <v>1</v>
      </c>
      <c r="BK22" t="s">
        <v>856</v>
      </c>
      <c r="BL22" t="s">
        <v>755</v>
      </c>
      <c r="BM22">
        <v>0.86960000000000004</v>
      </c>
      <c r="BN22" t="s">
        <v>72</v>
      </c>
      <c r="BO22" t="s">
        <v>758</v>
      </c>
      <c r="BP22">
        <v>1507.433</v>
      </c>
      <c r="BQ22" t="s">
        <v>72</v>
      </c>
    </row>
    <row r="23" spans="1:69" ht="16.5">
      <c r="A23" s="314" t="str">
        <f t="shared" si="18"/>
        <v>성산여객</v>
      </c>
      <c r="B23" s="138" t="str">
        <f t="shared" si="19"/>
        <v>김정구</v>
      </c>
      <c r="C23" s="139" t="str">
        <f t="shared" si="20"/>
        <v>B</v>
      </c>
      <c r="D23" s="140">
        <f t="shared" si="21"/>
        <v>0.93420000000000003</v>
      </c>
      <c r="E23" s="141">
        <f t="shared" si="22"/>
        <v>391</v>
      </c>
      <c r="F23" s="142" t="str">
        <f t="shared" si="23"/>
        <v>586</v>
      </c>
      <c r="G23" s="143" t="str">
        <f t="shared" si="24"/>
        <v>72바1327</v>
      </c>
      <c r="H23" s="144">
        <f t="shared" si="25"/>
        <v>4</v>
      </c>
      <c r="I23" s="145">
        <f t="shared" si="26"/>
        <v>1483.316</v>
      </c>
      <c r="J23" s="146">
        <f t="shared" si="27"/>
        <v>2.7803153966929152E-2</v>
      </c>
      <c r="K23" s="146">
        <f t="shared" si="28"/>
        <v>0.39465643873208095</v>
      </c>
      <c r="L23" s="146">
        <f t="shared" si="29"/>
        <v>0.16719296495150054</v>
      </c>
      <c r="M23" s="147">
        <f t="shared" si="30"/>
        <v>6.125</v>
      </c>
      <c r="N23" s="148">
        <f t="shared" si="31"/>
        <v>1.011247771884076</v>
      </c>
      <c r="O23" s="148">
        <f t="shared" si="32"/>
        <v>7.2135674394397418</v>
      </c>
      <c r="P23" s="264">
        <f t="shared" si="33"/>
        <v>50</v>
      </c>
      <c r="Q23" s="265">
        <f t="shared" si="34"/>
        <v>15</v>
      </c>
      <c r="R23" s="265">
        <f t="shared" si="35"/>
        <v>107</v>
      </c>
      <c r="T23">
        <v>518</v>
      </c>
      <c r="U23">
        <v>391</v>
      </c>
      <c r="V23" t="s">
        <v>916</v>
      </c>
      <c r="W23">
        <v>1483.316</v>
      </c>
      <c r="X23">
        <v>621.25800000000004</v>
      </c>
      <c r="Y23">
        <v>2.3879999999999999</v>
      </c>
      <c r="Z23">
        <v>6.125</v>
      </c>
      <c r="AA23">
        <v>126.323582</v>
      </c>
      <c r="AB23">
        <v>3.512194</v>
      </c>
      <c r="AC23">
        <v>49.854415000000003</v>
      </c>
      <c r="AD23" s="1">
        <v>248</v>
      </c>
      <c r="AE23">
        <v>15</v>
      </c>
      <c r="AF23">
        <v>107</v>
      </c>
      <c r="AG23">
        <v>66</v>
      </c>
      <c r="AH23">
        <v>11.742193</v>
      </c>
      <c r="AI23">
        <v>4.9000000000000004</v>
      </c>
      <c r="AJ23">
        <v>0</v>
      </c>
      <c r="AK23">
        <v>50</v>
      </c>
      <c r="AL23">
        <v>24025</v>
      </c>
      <c r="AM23" t="s">
        <v>917</v>
      </c>
      <c r="AN23" t="s">
        <v>918</v>
      </c>
      <c r="AO23">
        <v>747.577</v>
      </c>
      <c r="AR23" t="s">
        <v>166</v>
      </c>
      <c r="AS23" t="s">
        <v>254</v>
      </c>
      <c r="AT23" t="s">
        <v>831</v>
      </c>
      <c r="AU23" t="s">
        <v>774</v>
      </c>
      <c r="AV23" t="s">
        <v>779</v>
      </c>
      <c r="AW23">
        <v>4</v>
      </c>
      <c r="BB23">
        <v>0.93420000000000003</v>
      </c>
      <c r="BC23" t="s">
        <v>71</v>
      </c>
      <c r="BF23" t="s">
        <v>166</v>
      </c>
      <c r="BG23" t="s">
        <v>254</v>
      </c>
      <c r="BH23" t="s">
        <v>916</v>
      </c>
      <c r="BI23">
        <v>391</v>
      </c>
      <c r="BJ23">
        <v>4</v>
      </c>
      <c r="BK23" t="s">
        <v>831</v>
      </c>
      <c r="BL23" t="s">
        <v>860</v>
      </c>
      <c r="BM23">
        <v>0.93420000000000003</v>
      </c>
      <c r="BN23" t="s">
        <v>71</v>
      </c>
      <c r="BO23" t="s">
        <v>756</v>
      </c>
      <c r="BP23">
        <v>1483.316</v>
      </c>
      <c r="BQ23" t="s">
        <v>71</v>
      </c>
    </row>
    <row r="24" spans="1:69" ht="16.5">
      <c r="A24" s="315" t="str">
        <f t="shared" si="18"/>
        <v>성산여객</v>
      </c>
      <c r="B24" s="122" t="str">
        <f t="shared" si="19"/>
        <v>김정애</v>
      </c>
      <c r="C24" s="123" t="str">
        <f t="shared" si="20"/>
        <v>C</v>
      </c>
      <c r="D24" s="124">
        <f t="shared" si="21"/>
        <v>0.89259999999999995</v>
      </c>
      <c r="E24" s="125">
        <f t="shared" si="22"/>
        <v>5810</v>
      </c>
      <c r="F24" s="126" t="str">
        <f t="shared" si="23"/>
        <v>521</v>
      </c>
      <c r="G24" s="127" t="str">
        <f t="shared" si="24"/>
        <v>71바7502</v>
      </c>
      <c r="H24" s="128">
        <f t="shared" si="25"/>
        <v>2</v>
      </c>
      <c r="I24" s="129">
        <f t="shared" si="26"/>
        <v>1528.22</v>
      </c>
      <c r="J24" s="130">
        <f t="shared" si="27"/>
        <v>1.7130741301469195E-2</v>
      </c>
      <c r="K24" s="130">
        <f t="shared" si="28"/>
        <v>0.50239600384749439</v>
      </c>
      <c r="L24" s="130">
        <f t="shared" si="29"/>
        <v>0.11974715682297052</v>
      </c>
      <c r="M24" s="131">
        <f t="shared" si="30"/>
        <v>6.4580000000000002</v>
      </c>
      <c r="N24" s="132">
        <f t="shared" si="31"/>
        <v>6.5435604821295359E-2</v>
      </c>
      <c r="O24" s="132">
        <f t="shared" si="32"/>
        <v>3.2063446362434727</v>
      </c>
      <c r="P24" s="266">
        <f t="shared" si="33"/>
        <v>118</v>
      </c>
      <c r="Q24" s="267">
        <f t="shared" si="34"/>
        <v>1</v>
      </c>
      <c r="R24" s="267">
        <f t="shared" si="35"/>
        <v>49</v>
      </c>
      <c r="T24">
        <v>518</v>
      </c>
      <c r="U24">
        <v>5810</v>
      </c>
      <c r="V24" t="s">
        <v>919</v>
      </c>
      <c r="W24">
        <v>1528.22</v>
      </c>
      <c r="X24">
        <v>614.34</v>
      </c>
      <c r="Y24">
        <v>2.488</v>
      </c>
      <c r="Z24">
        <v>6.4580000000000002</v>
      </c>
      <c r="AA24">
        <v>128.56886700000001</v>
      </c>
      <c r="AB24">
        <v>2.20248</v>
      </c>
      <c r="AC24">
        <v>64.592484999999996</v>
      </c>
      <c r="AD24" s="1">
        <v>183</v>
      </c>
      <c r="AE24">
        <v>1</v>
      </c>
      <c r="AF24">
        <v>49</v>
      </c>
      <c r="AG24">
        <v>66</v>
      </c>
      <c r="AH24">
        <v>11.886392000000001</v>
      </c>
      <c r="AI24">
        <v>461.8</v>
      </c>
      <c r="AJ24">
        <v>0</v>
      </c>
      <c r="AK24">
        <v>118</v>
      </c>
      <c r="AL24">
        <v>54313</v>
      </c>
      <c r="AM24" t="s">
        <v>920</v>
      </c>
      <c r="AN24" t="s">
        <v>921</v>
      </c>
      <c r="AO24">
        <v>1392.213</v>
      </c>
      <c r="AR24" t="s">
        <v>166</v>
      </c>
      <c r="AS24" t="s">
        <v>252</v>
      </c>
      <c r="AT24" t="s">
        <v>781</v>
      </c>
      <c r="AU24" t="s">
        <v>774</v>
      </c>
      <c r="AV24" t="s">
        <v>779</v>
      </c>
      <c r="AW24">
        <v>2</v>
      </c>
      <c r="BB24">
        <v>0.89259999999999995</v>
      </c>
      <c r="BC24" t="s">
        <v>72</v>
      </c>
      <c r="BF24" t="s">
        <v>166</v>
      </c>
      <c r="BG24" t="s">
        <v>252</v>
      </c>
      <c r="BH24" t="s">
        <v>919</v>
      </c>
      <c r="BI24">
        <v>5810</v>
      </c>
      <c r="BJ24">
        <v>2</v>
      </c>
      <c r="BK24" t="s">
        <v>781</v>
      </c>
      <c r="BL24" t="s">
        <v>785</v>
      </c>
      <c r="BM24">
        <v>0.89259999999999995</v>
      </c>
      <c r="BN24" t="s">
        <v>72</v>
      </c>
      <c r="BO24" t="s">
        <v>758</v>
      </c>
      <c r="BP24">
        <v>1528.22</v>
      </c>
      <c r="BQ24" t="s">
        <v>72</v>
      </c>
    </row>
    <row r="25" spans="1:69" ht="16.5">
      <c r="A25" s="314" t="str">
        <f t="shared" si="18"/>
        <v>성산여객</v>
      </c>
      <c r="B25" s="138" t="str">
        <f t="shared" si="19"/>
        <v>김종규</v>
      </c>
      <c r="C25" s="139" t="str">
        <f t="shared" si="20"/>
        <v>B</v>
      </c>
      <c r="D25" s="140">
        <f t="shared" si="21"/>
        <v>0.93240000000000001</v>
      </c>
      <c r="E25" s="141">
        <f t="shared" si="22"/>
        <v>1656</v>
      </c>
      <c r="F25" s="142" t="str">
        <f t="shared" si="23"/>
        <v>586</v>
      </c>
      <c r="G25" s="143" t="str">
        <f t="shared" si="24"/>
        <v>71바7071</v>
      </c>
      <c r="H25" s="144">
        <f t="shared" si="25"/>
        <v>1</v>
      </c>
      <c r="I25" s="145">
        <f t="shared" si="26"/>
        <v>1688.1469999999999</v>
      </c>
      <c r="J25" s="146">
        <f t="shared" si="27"/>
        <v>4.2765720198143391E-2</v>
      </c>
      <c r="K25" s="146">
        <f t="shared" si="28"/>
        <v>0.41468421326664046</v>
      </c>
      <c r="L25" s="146">
        <f t="shared" si="29"/>
        <v>0.13032040456192501</v>
      </c>
      <c r="M25" s="147">
        <f t="shared" si="30"/>
        <v>6.33</v>
      </c>
      <c r="N25" s="148">
        <f t="shared" si="31"/>
        <v>0.4146558326970341</v>
      </c>
      <c r="O25" s="148">
        <f t="shared" si="32"/>
        <v>2.5471715437103524</v>
      </c>
      <c r="P25" s="264">
        <f t="shared" si="33"/>
        <v>33</v>
      </c>
      <c r="Q25" s="265">
        <f t="shared" si="34"/>
        <v>7</v>
      </c>
      <c r="R25" s="265">
        <f t="shared" si="35"/>
        <v>43</v>
      </c>
      <c r="T25">
        <v>518</v>
      </c>
      <c r="U25">
        <v>1656</v>
      </c>
      <c r="V25" t="s">
        <v>922</v>
      </c>
      <c r="W25">
        <v>1688.1469999999999</v>
      </c>
      <c r="X25">
        <v>724.28300000000002</v>
      </c>
      <c r="Y25">
        <v>2.331</v>
      </c>
      <c r="Z25">
        <v>6.33</v>
      </c>
      <c r="AA25">
        <v>138.38160500000001</v>
      </c>
      <c r="AB25">
        <v>5.9179890000000004</v>
      </c>
      <c r="AC25">
        <v>57.384667</v>
      </c>
      <c r="AD25" s="1">
        <v>220</v>
      </c>
      <c r="AE25">
        <v>7</v>
      </c>
      <c r="AF25">
        <v>43</v>
      </c>
      <c r="AG25">
        <v>70</v>
      </c>
      <c r="AH25">
        <v>12.199215000000001</v>
      </c>
      <c r="AI25">
        <v>19.7</v>
      </c>
      <c r="AJ25">
        <v>0</v>
      </c>
      <c r="AK25">
        <v>33</v>
      </c>
      <c r="AL25">
        <v>14266</v>
      </c>
      <c r="AM25" t="s">
        <v>923</v>
      </c>
      <c r="AN25" t="s">
        <v>924</v>
      </c>
      <c r="AO25">
        <v>1688.1469999999999</v>
      </c>
      <c r="AR25" t="s">
        <v>166</v>
      </c>
      <c r="AS25" t="s">
        <v>254</v>
      </c>
      <c r="AT25" t="s">
        <v>827</v>
      </c>
      <c r="AU25" t="s">
        <v>774</v>
      </c>
      <c r="AV25" t="s">
        <v>779</v>
      </c>
      <c r="AW25">
        <v>1</v>
      </c>
      <c r="BB25">
        <v>0.93240000000000001</v>
      </c>
      <c r="BC25" t="s">
        <v>71</v>
      </c>
      <c r="BF25" t="s">
        <v>166</v>
      </c>
      <c r="BG25" t="s">
        <v>254</v>
      </c>
      <c r="BH25" t="s">
        <v>922</v>
      </c>
      <c r="BI25">
        <v>1656</v>
      </c>
      <c r="BJ25">
        <v>1</v>
      </c>
      <c r="BK25" t="s">
        <v>827</v>
      </c>
      <c r="BL25" t="s">
        <v>755</v>
      </c>
      <c r="BM25">
        <v>0.93240000000000001</v>
      </c>
      <c r="BN25" t="s">
        <v>71</v>
      </c>
      <c r="BO25" t="s">
        <v>756</v>
      </c>
      <c r="BP25">
        <v>1688.1469999999999</v>
      </c>
      <c r="BQ25" t="s">
        <v>71</v>
      </c>
    </row>
    <row r="26" spans="1:69" ht="16.5">
      <c r="A26" s="315" t="str">
        <f t="shared" si="18"/>
        <v>성산여객</v>
      </c>
      <c r="B26" s="122" t="str">
        <f t="shared" si="19"/>
        <v>김지환</v>
      </c>
      <c r="C26" s="123" t="str">
        <f t="shared" si="20"/>
        <v>C</v>
      </c>
      <c r="D26" s="124">
        <f t="shared" si="21"/>
        <v>0.85719999999999996</v>
      </c>
      <c r="E26" s="125">
        <f t="shared" si="22"/>
        <v>5382</v>
      </c>
      <c r="F26" s="126" t="str">
        <f t="shared" si="23"/>
        <v>586</v>
      </c>
      <c r="G26" s="127" t="str">
        <f t="shared" si="24"/>
        <v>72바1327</v>
      </c>
      <c r="H26" s="128">
        <f t="shared" si="25"/>
        <v>1</v>
      </c>
      <c r="I26" s="129">
        <f t="shared" si="26"/>
        <v>1088.933</v>
      </c>
      <c r="J26" s="130">
        <f t="shared" si="27"/>
        <v>1.6590693627983277E-2</v>
      </c>
      <c r="K26" s="130">
        <f t="shared" si="28"/>
        <v>0.47622216893343977</v>
      </c>
      <c r="L26" s="130">
        <f t="shared" si="29"/>
        <v>0.22407255542811175</v>
      </c>
      <c r="M26" s="131">
        <f t="shared" si="30"/>
        <v>7.5369999999999999</v>
      </c>
      <c r="N26" s="132">
        <f t="shared" si="31"/>
        <v>1.193829188756333</v>
      </c>
      <c r="O26" s="132">
        <f t="shared" si="32"/>
        <v>5.8773129292619473</v>
      </c>
      <c r="P26" s="266">
        <f t="shared" si="33"/>
        <v>70</v>
      </c>
      <c r="Q26" s="267">
        <f t="shared" si="34"/>
        <v>13</v>
      </c>
      <c r="R26" s="267">
        <f t="shared" si="35"/>
        <v>64</v>
      </c>
      <c r="T26">
        <v>518</v>
      </c>
      <c r="U26">
        <v>5382</v>
      </c>
      <c r="V26" t="s">
        <v>925</v>
      </c>
      <c r="W26">
        <v>1088.933</v>
      </c>
      <c r="X26">
        <v>508.20499999999998</v>
      </c>
      <c r="Y26">
        <v>2.1429999999999998</v>
      </c>
      <c r="Z26">
        <v>7.5369999999999999</v>
      </c>
      <c r="AA26">
        <v>93.090260999999998</v>
      </c>
      <c r="AB26">
        <v>1.544432</v>
      </c>
      <c r="AC26">
        <v>44.331645999999999</v>
      </c>
      <c r="AD26" s="1">
        <v>244</v>
      </c>
      <c r="AE26">
        <v>13</v>
      </c>
      <c r="AF26">
        <v>64</v>
      </c>
      <c r="AG26">
        <v>65</v>
      </c>
      <c r="AH26">
        <v>11.697603000000001</v>
      </c>
      <c r="AI26">
        <v>63.7</v>
      </c>
      <c r="AJ26">
        <v>0</v>
      </c>
      <c r="AK26">
        <v>70</v>
      </c>
      <c r="AL26">
        <v>32930</v>
      </c>
      <c r="AM26" t="s">
        <v>926</v>
      </c>
      <c r="AN26" t="s">
        <v>927</v>
      </c>
      <c r="AO26">
        <v>1088.933</v>
      </c>
      <c r="AR26" t="s">
        <v>166</v>
      </c>
      <c r="AS26" t="s">
        <v>254</v>
      </c>
      <c r="AT26" t="s">
        <v>831</v>
      </c>
      <c r="AU26" t="s">
        <v>774</v>
      </c>
      <c r="AV26" t="s">
        <v>779</v>
      </c>
      <c r="AW26">
        <v>1</v>
      </c>
      <c r="BB26">
        <v>0.85719999999999996</v>
      </c>
      <c r="BC26" t="s">
        <v>72</v>
      </c>
      <c r="BF26" t="s">
        <v>166</v>
      </c>
      <c r="BG26" t="s">
        <v>254</v>
      </c>
      <c r="BH26" t="s">
        <v>925</v>
      </c>
      <c r="BI26">
        <v>5382</v>
      </c>
      <c r="BJ26">
        <v>1</v>
      </c>
      <c r="BK26" t="s">
        <v>831</v>
      </c>
      <c r="BL26" t="s">
        <v>755</v>
      </c>
      <c r="BM26">
        <v>0.85719999999999996</v>
      </c>
      <c r="BN26" t="s">
        <v>72</v>
      </c>
      <c r="BO26" t="s">
        <v>758</v>
      </c>
      <c r="BP26">
        <v>1088.933</v>
      </c>
      <c r="BQ26" t="s">
        <v>72</v>
      </c>
    </row>
    <row r="27" spans="1:69" ht="16.5">
      <c r="A27" s="314" t="str">
        <f t="shared" si="18"/>
        <v>성산여객</v>
      </c>
      <c r="B27" s="138" t="str">
        <f t="shared" si="19"/>
        <v>김태옥</v>
      </c>
      <c r="C27" s="139" t="str">
        <f t="shared" si="20"/>
        <v>S</v>
      </c>
      <c r="D27" s="140">
        <f t="shared" si="21"/>
        <v>1.0842000000000001</v>
      </c>
      <c r="E27" s="141">
        <f t="shared" si="22"/>
        <v>6670</v>
      </c>
      <c r="F27" s="142" t="str">
        <f t="shared" si="23"/>
        <v>586</v>
      </c>
      <c r="G27" s="143" t="str">
        <f t="shared" si="24"/>
        <v>71바7094</v>
      </c>
      <c r="H27" s="144">
        <f t="shared" si="25"/>
        <v>2</v>
      </c>
      <c r="I27" s="145">
        <f t="shared" si="26"/>
        <v>2263.3209999999999</v>
      </c>
      <c r="J27" s="146">
        <f t="shared" si="27"/>
        <v>1.5095942203280982E-2</v>
      </c>
      <c r="K27" s="146">
        <f t="shared" si="28"/>
        <v>0.46102229841487169</v>
      </c>
      <c r="L27" s="146">
        <f t="shared" si="29"/>
        <v>0.24654037142764992</v>
      </c>
      <c r="M27" s="147">
        <f t="shared" si="30"/>
        <v>7.42</v>
      </c>
      <c r="N27" s="148">
        <f t="shared" si="31"/>
        <v>0.13254858678905909</v>
      </c>
      <c r="O27" s="148">
        <f t="shared" si="32"/>
        <v>2.6067888735181621</v>
      </c>
      <c r="P27" s="264">
        <f t="shared" si="33"/>
        <v>197</v>
      </c>
      <c r="Q27" s="265">
        <f t="shared" si="34"/>
        <v>3</v>
      </c>
      <c r="R27" s="265">
        <f t="shared" si="35"/>
        <v>59</v>
      </c>
      <c r="T27">
        <v>518</v>
      </c>
      <c r="U27">
        <v>6670</v>
      </c>
      <c r="V27" t="s">
        <v>928</v>
      </c>
      <c r="W27">
        <v>2263.3209999999999</v>
      </c>
      <c r="X27">
        <v>799.69299999999998</v>
      </c>
      <c r="Y27">
        <v>2.83</v>
      </c>
      <c r="Z27">
        <v>7.42</v>
      </c>
      <c r="AA27">
        <v>185.33079699999999</v>
      </c>
      <c r="AB27">
        <v>2.7977430000000001</v>
      </c>
      <c r="AC27">
        <v>85.441630000000004</v>
      </c>
      <c r="AD27" s="1">
        <v>558</v>
      </c>
      <c r="AE27">
        <v>3</v>
      </c>
      <c r="AF27">
        <v>59</v>
      </c>
      <c r="AG27">
        <v>61</v>
      </c>
      <c r="AH27">
        <v>12.21233</v>
      </c>
      <c r="AI27">
        <v>11.1</v>
      </c>
      <c r="AJ27">
        <v>0</v>
      </c>
      <c r="AK27">
        <v>197</v>
      </c>
      <c r="AL27">
        <v>69461</v>
      </c>
      <c r="AM27" t="s">
        <v>929</v>
      </c>
      <c r="AN27" t="s">
        <v>930</v>
      </c>
      <c r="AO27">
        <v>2134.1439999999998</v>
      </c>
      <c r="AR27" t="s">
        <v>166</v>
      </c>
      <c r="AS27" t="s">
        <v>254</v>
      </c>
      <c r="AT27" t="s">
        <v>829</v>
      </c>
      <c r="AU27" t="s">
        <v>774</v>
      </c>
      <c r="AV27" t="s">
        <v>49</v>
      </c>
      <c r="AW27">
        <v>2</v>
      </c>
      <c r="BB27">
        <v>1.0842000000000001</v>
      </c>
      <c r="BC27" t="s">
        <v>74</v>
      </c>
      <c r="BF27" t="s">
        <v>166</v>
      </c>
      <c r="BG27" t="s">
        <v>254</v>
      </c>
      <c r="BH27" t="s">
        <v>928</v>
      </c>
      <c r="BI27">
        <v>6670</v>
      </c>
      <c r="BJ27">
        <v>2</v>
      </c>
      <c r="BK27" t="s">
        <v>829</v>
      </c>
      <c r="BL27" t="s">
        <v>793</v>
      </c>
      <c r="BM27">
        <v>1.0842000000000001</v>
      </c>
      <c r="BN27" t="s">
        <v>74</v>
      </c>
      <c r="BO27" t="s">
        <v>757</v>
      </c>
      <c r="BP27">
        <v>2263.3209999999999</v>
      </c>
      <c r="BQ27" t="s">
        <v>74</v>
      </c>
    </row>
    <row r="28" spans="1:69" ht="16.5">
      <c r="A28" s="315" t="str">
        <f t="shared" si="18"/>
        <v>성산여객</v>
      </c>
      <c r="B28" s="122" t="str">
        <f t="shared" si="19"/>
        <v>김형문</v>
      </c>
      <c r="C28" s="123" t="str">
        <f t="shared" si="20"/>
        <v>C</v>
      </c>
      <c r="D28" s="124">
        <f t="shared" si="21"/>
        <v>0.89559999999999995</v>
      </c>
      <c r="E28" s="125">
        <f t="shared" si="22"/>
        <v>2802</v>
      </c>
      <c r="F28" s="126" t="str">
        <f t="shared" si="23"/>
        <v>588</v>
      </c>
      <c r="G28" s="127" t="str">
        <f t="shared" si="24"/>
        <v>71바7069</v>
      </c>
      <c r="H28" s="128">
        <f t="shared" si="25"/>
        <v>1</v>
      </c>
      <c r="I28" s="129">
        <f t="shared" si="26"/>
        <v>1025.575</v>
      </c>
      <c r="J28" s="130">
        <f t="shared" si="27"/>
        <v>2.4250413863939824E-2</v>
      </c>
      <c r="K28" s="130">
        <f t="shared" si="28"/>
        <v>0.40334270073780393</v>
      </c>
      <c r="L28" s="130">
        <f t="shared" si="29"/>
        <v>0.27009238719742584</v>
      </c>
      <c r="M28" s="131">
        <f t="shared" si="30"/>
        <v>12.791</v>
      </c>
      <c r="N28" s="132">
        <f t="shared" si="31"/>
        <v>0.58503766179947836</v>
      </c>
      <c r="O28" s="132">
        <f t="shared" si="32"/>
        <v>11.603246959022986</v>
      </c>
      <c r="P28" s="266">
        <f t="shared" si="33"/>
        <v>24</v>
      </c>
      <c r="Q28" s="267">
        <f t="shared" si="34"/>
        <v>6</v>
      </c>
      <c r="R28" s="267">
        <f t="shared" si="35"/>
        <v>119</v>
      </c>
      <c r="T28">
        <v>518</v>
      </c>
      <c r="U28">
        <v>2802</v>
      </c>
      <c r="V28" t="s">
        <v>931</v>
      </c>
      <c r="W28">
        <v>1025.575</v>
      </c>
      <c r="X28">
        <v>458.09500000000003</v>
      </c>
      <c r="Y28">
        <v>2.2389999999999999</v>
      </c>
      <c r="Z28">
        <v>12.791</v>
      </c>
      <c r="AA28">
        <v>80.203290999999993</v>
      </c>
      <c r="AB28">
        <v>1.944963</v>
      </c>
      <c r="AC28">
        <v>32.349412000000001</v>
      </c>
      <c r="AD28" s="1">
        <v>277</v>
      </c>
      <c r="AE28">
        <v>6</v>
      </c>
      <c r="AF28">
        <v>119</v>
      </c>
      <c r="AG28">
        <v>64</v>
      </c>
      <c r="AH28">
        <v>12.787193</v>
      </c>
      <c r="AI28">
        <v>2</v>
      </c>
      <c r="AJ28">
        <v>0</v>
      </c>
      <c r="AK28">
        <v>24</v>
      </c>
      <c r="AL28">
        <v>4408</v>
      </c>
      <c r="AM28" t="s">
        <v>932</v>
      </c>
      <c r="AN28" t="s">
        <v>933</v>
      </c>
      <c r="AO28">
        <v>1025.575</v>
      </c>
      <c r="AR28" t="s">
        <v>166</v>
      </c>
      <c r="AS28" t="s">
        <v>255</v>
      </c>
      <c r="AT28" t="s">
        <v>835</v>
      </c>
      <c r="AU28" t="s">
        <v>774</v>
      </c>
      <c r="AV28" t="s">
        <v>49</v>
      </c>
      <c r="AW28">
        <v>1</v>
      </c>
      <c r="BB28">
        <v>0.89559999999999995</v>
      </c>
      <c r="BC28" t="s">
        <v>72</v>
      </c>
      <c r="BF28" t="s">
        <v>166</v>
      </c>
      <c r="BG28" t="s">
        <v>255</v>
      </c>
      <c r="BH28" t="s">
        <v>931</v>
      </c>
      <c r="BI28">
        <v>2802</v>
      </c>
      <c r="BJ28">
        <v>1</v>
      </c>
      <c r="BK28" t="s">
        <v>835</v>
      </c>
      <c r="BL28" t="s">
        <v>755</v>
      </c>
      <c r="BM28">
        <v>0.89559999999999995</v>
      </c>
      <c r="BN28" t="s">
        <v>72</v>
      </c>
      <c r="BO28" t="s">
        <v>758</v>
      </c>
      <c r="BP28">
        <v>1025.575</v>
      </c>
      <c r="BQ28" t="s">
        <v>72</v>
      </c>
    </row>
    <row r="29" spans="1:69" ht="16.5">
      <c r="A29" s="314" t="str">
        <f t="shared" si="18"/>
        <v>성산여객</v>
      </c>
      <c r="B29" s="138" t="str">
        <f t="shared" si="19"/>
        <v>김형섭</v>
      </c>
      <c r="C29" s="139" t="str">
        <f t="shared" si="20"/>
        <v>C</v>
      </c>
      <c r="D29" s="140">
        <f t="shared" si="21"/>
        <v>0.87170000000000003</v>
      </c>
      <c r="E29" s="141">
        <f t="shared" si="22"/>
        <v>8183</v>
      </c>
      <c r="F29" s="142" t="str">
        <f t="shared" si="23"/>
        <v>521</v>
      </c>
      <c r="G29" s="143" t="str">
        <f t="shared" si="24"/>
        <v>71바7510</v>
      </c>
      <c r="H29" s="144">
        <f t="shared" si="25"/>
        <v>6</v>
      </c>
      <c r="I29" s="145">
        <f t="shared" si="26"/>
        <v>1253.1969999999999</v>
      </c>
      <c r="J29" s="146">
        <f t="shared" si="27"/>
        <v>2.1959638231512976E-2</v>
      </c>
      <c r="K29" s="146">
        <f t="shared" si="28"/>
        <v>0.4613600814461587</v>
      </c>
      <c r="L29" s="146">
        <f t="shared" si="29"/>
        <v>0.23459998707306196</v>
      </c>
      <c r="M29" s="147">
        <f t="shared" si="30"/>
        <v>8.69</v>
      </c>
      <c r="N29" s="148">
        <f t="shared" si="31"/>
        <v>0.39897956985214617</v>
      </c>
      <c r="O29" s="148">
        <f t="shared" si="32"/>
        <v>3.5908161286693159</v>
      </c>
      <c r="P29" s="264">
        <f t="shared" si="33"/>
        <v>102</v>
      </c>
      <c r="Q29" s="265">
        <f t="shared" si="34"/>
        <v>5</v>
      </c>
      <c r="R29" s="265">
        <f t="shared" si="35"/>
        <v>45</v>
      </c>
      <c r="T29">
        <v>518</v>
      </c>
      <c r="U29">
        <v>8183</v>
      </c>
      <c r="V29" t="s">
        <v>934</v>
      </c>
      <c r="W29">
        <v>1253.1969999999999</v>
      </c>
      <c r="X29">
        <v>546.75900000000001</v>
      </c>
      <c r="Y29">
        <v>2.2919999999999998</v>
      </c>
      <c r="Z29">
        <v>8.69</v>
      </c>
      <c r="AA29">
        <v>97.804980999999998</v>
      </c>
      <c r="AB29">
        <v>2.1477620000000002</v>
      </c>
      <c r="AC29">
        <v>45.123314000000001</v>
      </c>
      <c r="AD29" s="1">
        <v>294</v>
      </c>
      <c r="AE29">
        <v>5</v>
      </c>
      <c r="AF29">
        <v>45</v>
      </c>
      <c r="AG29">
        <v>66</v>
      </c>
      <c r="AH29">
        <v>12.813222</v>
      </c>
      <c r="AI29">
        <v>116.7</v>
      </c>
      <c r="AJ29">
        <v>0</v>
      </c>
      <c r="AK29">
        <v>102</v>
      </c>
      <c r="AL29">
        <v>39983</v>
      </c>
      <c r="AM29" t="s">
        <v>935</v>
      </c>
      <c r="AN29" t="s">
        <v>936</v>
      </c>
      <c r="AO29">
        <v>233.84200000000001</v>
      </c>
      <c r="AR29" t="s">
        <v>166</v>
      </c>
      <c r="AS29" t="s">
        <v>252</v>
      </c>
      <c r="AT29" t="s">
        <v>795</v>
      </c>
      <c r="AU29" t="s">
        <v>774</v>
      </c>
      <c r="AV29" t="s">
        <v>779</v>
      </c>
      <c r="AW29">
        <v>6</v>
      </c>
      <c r="BB29">
        <v>0.87170000000000003</v>
      </c>
      <c r="BC29" t="s">
        <v>72</v>
      </c>
      <c r="BF29" t="s">
        <v>166</v>
      </c>
      <c r="BG29" t="s">
        <v>252</v>
      </c>
      <c r="BH29" t="s">
        <v>934</v>
      </c>
      <c r="BI29">
        <v>8183</v>
      </c>
      <c r="BJ29">
        <v>6</v>
      </c>
      <c r="BK29" t="s">
        <v>795</v>
      </c>
      <c r="BL29" t="s">
        <v>793</v>
      </c>
      <c r="BM29">
        <v>0.87170000000000003</v>
      </c>
      <c r="BN29" t="s">
        <v>72</v>
      </c>
      <c r="BO29" t="s">
        <v>758</v>
      </c>
      <c r="BP29">
        <v>1253.1969999999999</v>
      </c>
      <c r="BQ29" t="s">
        <v>72</v>
      </c>
    </row>
    <row r="30" spans="1:69" ht="16.5">
      <c r="A30" s="315" t="str">
        <f t="shared" si="18"/>
        <v>성산여객</v>
      </c>
      <c r="B30" s="122" t="str">
        <f t="shared" si="19"/>
        <v>김희문</v>
      </c>
      <c r="C30" s="123" t="str">
        <f t="shared" si="20"/>
        <v>F</v>
      </c>
      <c r="D30" s="124">
        <f t="shared" si="21"/>
        <v>0.78390000000000004</v>
      </c>
      <c r="E30" s="125">
        <f t="shared" si="22"/>
        <v>3192</v>
      </c>
      <c r="F30" s="126" t="str">
        <f t="shared" si="23"/>
        <v>521</v>
      </c>
      <c r="G30" s="127" t="str">
        <f t="shared" si="24"/>
        <v>71바7501</v>
      </c>
      <c r="H30" s="128">
        <f t="shared" si="25"/>
        <v>1</v>
      </c>
      <c r="I30" s="129">
        <f t="shared" si="26"/>
        <v>1361.1310000000001</v>
      </c>
      <c r="J30" s="130">
        <f t="shared" si="27"/>
        <v>4.060257083751638E-2</v>
      </c>
      <c r="K30" s="130">
        <f t="shared" si="28"/>
        <v>0.37597882916254055</v>
      </c>
      <c r="L30" s="130">
        <f t="shared" si="29"/>
        <v>9.110070963044703E-2</v>
      </c>
      <c r="M30" s="131">
        <f t="shared" si="30"/>
        <v>8.1159999999999997</v>
      </c>
      <c r="N30" s="132">
        <f t="shared" si="31"/>
        <v>7.3468314218102446E-2</v>
      </c>
      <c r="O30" s="132">
        <f t="shared" si="32"/>
        <v>1.1020247132715366</v>
      </c>
      <c r="P30" s="266">
        <f t="shared" si="33"/>
        <v>32</v>
      </c>
      <c r="Q30" s="267">
        <f t="shared" si="34"/>
        <v>1</v>
      </c>
      <c r="R30" s="267">
        <f t="shared" si="35"/>
        <v>15</v>
      </c>
      <c r="T30">
        <v>518</v>
      </c>
      <c r="U30">
        <v>3192</v>
      </c>
      <c r="V30" t="s">
        <v>937</v>
      </c>
      <c r="W30">
        <v>1361.1310000000001</v>
      </c>
      <c r="X30">
        <v>620.05700000000002</v>
      </c>
      <c r="Y30">
        <v>2.1949999999999998</v>
      </c>
      <c r="Z30">
        <v>8.1159999999999997</v>
      </c>
      <c r="AA30">
        <v>94.963838999999993</v>
      </c>
      <c r="AB30">
        <v>3.8557760000000001</v>
      </c>
      <c r="AC30">
        <v>35.704393000000003</v>
      </c>
      <c r="AD30" s="1">
        <v>124</v>
      </c>
      <c r="AE30">
        <v>1</v>
      </c>
      <c r="AF30">
        <v>15</v>
      </c>
      <c r="AG30">
        <v>66</v>
      </c>
      <c r="AH30">
        <v>14.33315</v>
      </c>
      <c r="AI30">
        <v>114.9</v>
      </c>
      <c r="AJ30">
        <v>0</v>
      </c>
      <c r="AK30">
        <v>32</v>
      </c>
      <c r="AL30">
        <v>10340</v>
      </c>
      <c r="AM30" t="s">
        <v>938</v>
      </c>
      <c r="AN30" t="s">
        <v>939</v>
      </c>
      <c r="AO30">
        <v>1361.1310000000001</v>
      </c>
      <c r="AR30" t="s">
        <v>166</v>
      </c>
      <c r="AS30" t="s">
        <v>252</v>
      </c>
      <c r="AT30" t="s">
        <v>778</v>
      </c>
      <c r="AU30" t="s">
        <v>774</v>
      </c>
      <c r="AV30" t="s">
        <v>779</v>
      </c>
      <c r="AW30">
        <v>1</v>
      </c>
      <c r="BB30">
        <v>0.78390000000000004</v>
      </c>
      <c r="BC30" t="s">
        <v>73</v>
      </c>
      <c r="BF30" t="s">
        <v>166</v>
      </c>
      <c r="BG30" t="s">
        <v>252</v>
      </c>
      <c r="BH30" t="s">
        <v>937</v>
      </c>
      <c r="BI30">
        <v>3192</v>
      </c>
      <c r="BJ30">
        <v>1</v>
      </c>
      <c r="BK30" t="s">
        <v>778</v>
      </c>
      <c r="BL30" t="s">
        <v>755</v>
      </c>
      <c r="BM30">
        <v>0.78390000000000004</v>
      </c>
      <c r="BN30" t="s">
        <v>73</v>
      </c>
      <c r="BO30" t="s">
        <v>772</v>
      </c>
      <c r="BP30">
        <v>1361.1310000000001</v>
      </c>
      <c r="BQ30" t="s">
        <v>73</v>
      </c>
    </row>
    <row r="31" spans="1:69" ht="16.5">
      <c r="A31" s="314" t="str">
        <f t="shared" si="18"/>
        <v>성산여객</v>
      </c>
      <c r="B31" s="138" t="str">
        <f t="shared" si="19"/>
        <v>박성기</v>
      </c>
      <c r="C31" s="139" t="str">
        <f t="shared" si="20"/>
        <v>B</v>
      </c>
      <c r="D31" s="140">
        <f t="shared" si="21"/>
        <v>0.90039999999999998</v>
      </c>
      <c r="E31" s="141">
        <f t="shared" si="22"/>
        <v>8329</v>
      </c>
      <c r="F31" s="142" t="str">
        <f t="shared" si="23"/>
        <v>588</v>
      </c>
      <c r="G31" s="143" t="str">
        <f t="shared" si="24"/>
        <v>71바7084</v>
      </c>
      <c r="H31" s="144">
        <f t="shared" si="25"/>
        <v>1</v>
      </c>
      <c r="I31" s="145">
        <f t="shared" si="26"/>
        <v>1588.7619999999999</v>
      </c>
      <c r="J31" s="146">
        <f t="shared" si="27"/>
        <v>2.8823841012519311E-2</v>
      </c>
      <c r="K31" s="146">
        <f t="shared" si="28"/>
        <v>0.4068130732379131</v>
      </c>
      <c r="L31" s="146">
        <f t="shared" si="29"/>
        <v>0.20519121177369551</v>
      </c>
      <c r="M31" s="147">
        <f t="shared" si="30"/>
        <v>8.016</v>
      </c>
      <c r="N31" s="148">
        <f t="shared" si="31"/>
        <v>0</v>
      </c>
      <c r="O31" s="148">
        <f t="shared" si="32"/>
        <v>1.0070734320181374</v>
      </c>
      <c r="P31" s="264">
        <f t="shared" si="33"/>
        <v>61</v>
      </c>
      <c r="Q31" s="265">
        <f t="shared" si="34"/>
        <v>0</v>
      </c>
      <c r="R31" s="265">
        <f t="shared" si="35"/>
        <v>16</v>
      </c>
      <c r="T31">
        <v>518</v>
      </c>
      <c r="U31">
        <v>8329</v>
      </c>
      <c r="V31" t="s">
        <v>940</v>
      </c>
      <c r="W31">
        <v>1588.7619999999999</v>
      </c>
      <c r="X31">
        <v>678.66</v>
      </c>
      <c r="Y31">
        <v>2.3410000000000002</v>
      </c>
      <c r="Z31">
        <v>8.016</v>
      </c>
      <c r="AA31">
        <v>146.67524700000001</v>
      </c>
      <c r="AB31">
        <v>4.2277440000000004</v>
      </c>
      <c r="AC31">
        <v>59.669407999999997</v>
      </c>
      <c r="AD31" s="1">
        <v>326</v>
      </c>
      <c r="AE31">
        <v>0</v>
      </c>
      <c r="AF31">
        <v>16</v>
      </c>
      <c r="AG31">
        <v>57</v>
      </c>
      <c r="AH31">
        <v>10.831834000000001</v>
      </c>
      <c r="AI31">
        <v>0</v>
      </c>
      <c r="AJ31">
        <v>0</v>
      </c>
      <c r="AK31">
        <v>61</v>
      </c>
      <c r="AL31">
        <v>28898</v>
      </c>
      <c r="AM31" t="s">
        <v>941</v>
      </c>
      <c r="AN31" t="s">
        <v>942</v>
      </c>
      <c r="AO31">
        <v>1588.7619999999999</v>
      </c>
      <c r="AR31" t="s">
        <v>166</v>
      </c>
      <c r="AS31" t="s">
        <v>255</v>
      </c>
      <c r="AT31" t="s">
        <v>842</v>
      </c>
      <c r="AU31" t="s">
        <v>774</v>
      </c>
      <c r="AV31" t="s">
        <v>49</v>
      </c>
      <c r="AW31">
        <v>1</v>
      </c>
      <c r="BB31">
        <v>0.90039999999999998</v>
      </c>
      <c r="BC31" t="s">
        <v>71</v>
      </c>
      <c r="BF31" t="s">
        <v>166</v>
      </c>
      <c r="BG31" t="s">
        <v>255</v>
      </c>
      <c r="BH31" t="s">
        <v>940</v>
      </c>
      <c r="BI31">
        <v>8329</v>
      </c>
      <c r="BJ31">
        <v>1</v>
      </c>
      <c r="BK31" t="s">
        <v>842</v>
      </c>
      <c r="BL31" t="s">
        <v>755</v>
      </c>
      <c r="BM31">
        <v>0.90039999999999998</v>
      </c>
      <c r="BN31" t="s">
        <v>71</v>
      </c>
      <c r="BO31" t="s">
        <v>756</v>
      </c>
      <c r="BP31">
        <v>1588.7619999999999</v>
      </c>
      <c r="BQ31" t="s">
        <v>71</v>
      </c>
    </row>
    <row r="32" spans="1:69" ht="16.5">
      <c r="A32" s="315" t="str">
        <f t="shared" si="18"/>
        <v>성산여객</v>
      </c>
      <c r="B32" s="122" t="str">
        <f t="shared" si="19"/>
        <v>박영열</v>
      </c>
      <c r="C32" s="123" t="str">
        <f t="shared" si="20"/>
        <v>F</v>
      </c>
      <c r="D32" s="124">
        <f t="shared" si="21"/>
        <v>0.77090000000000003</v>
      </c>
      <c r="E32" s="125">
        <f t="shared" si="22"/>
        <v>3505</v>
      </c>
      <c r="F32" s="126" t="str">
        <f t="shared" si="23"/>
        <v>586</v>
      </c>
      <c r="G32" s="127" t="str">
        <f t="shared" si="24"/>
        <v>71바7061</v>
      </c>
      <c r="H32" s="128">
        <f t="shared" si="25"/>
        <v>9</v>
      </c>
      <c r="I32" s="129">
        <f t="shared" si="26"/>
        <v>2100.6060000000002</v>
      </c>
      <c r="J32" s="130">
        <f t="shared" si="27"/>
        <v>3.8450471720637168E-2</v>
      </c>
      <c r="K32" s="130">
        <f t="shared" si="28"/>
        <v>0.45707456052312484</v>
      </c>
      <c r="L32" s="130">
        <f t="shared" si="29"/>
        <v>0.27563474540204108</v>
      </c>
      <c r="M32" s="131">
        <f t="shared" si="30"/>
        <v>12.989000000000001</v>
      </c>
      <c r="N32" s="132">
        <f t="shared" si="31"/>
        <v>2.7611079850290818</v>
      </c>
      <c r="O32" s="132">
        <f t="shared" si="32"/>
        <v>25.373630276215529</v>
      </c>
      <c r="P32" s="266">
        <f t="shared" si="33"/>
        <v>97</v>
      </c>
      <c r="Q32" s="267">
        <f t="shared" si="34"/>
        <v>58</v>
      </c>
      <c r="R32" s="267">
        <f t="shared" si="35"/>
        <v>533</v>
      </c>
      <c r="T32">
        <v>518</v>
      </c>
      <c r="U32">
        <v>3505</v>
      </c>
      <c r="V32" t="s">
        <v>943</v>
      </c>
      <c r="W32">
        <v>2100.6060000000002</v>
      </c>
      <c r="X32">
        <v>1112.7360000000001</v>
      </c>
      <c r="Y32">
        <v>1.8879999999999999</v>
      </c>
      <c r="Z32">
        <v>12.989000000000001</v>
      </c>
      <c r="AA32">
        <v>183.66188199999999</v>
      </c>
      <c r="AB32">
        <v>7.0618860000000003</v>
      </c>
      <c r="AC32">
        <v>83.947174000000004</v>
      </c>
      <c r="AD32" s="1">
        <v>579</v>
      </c>
      <c r="AE32">
        <v>58</v>
      </c>
      <c r="AF32">
        <v>533</v>
      </c>
      <c r="AG32">
        <v>71</v>
      </c>
      <c r="AH32">
        <v>11.437353999999999</v>
      </c>
      <c r="AI32">
        <v>188.7</v>
      </c>
      <c r="AJ32">
        <v>0</v>
      </c>
      <c r="AK32">
        <v>97</v>
      </c>
      <c r="AL32">
        <v>50669</v>
      </c>
      <c r="AM32" t="s">
        <v>944</v>
      </c>
      <c r="AN32" t="s">
        <v>945</v>
      </c>
      <c r="AO32">
        <v>445.02100000000002</v>
      </c>
      <c r="AR32" t="s">
        <v>166</v>
      </c>
      <c r="AS32" t="s">
        <v>254</v>
      </c>
      <c r="AT32" t="s">
        <v>821</v>
      </c>
      <c r="AU32" t="s">
        <v>774</v>
      </c>
      <c r="AV32" t="s">
        <v>779</v>
      </c>
      <c r="AW32">
        <v>9</v>
      </c>
      <c r="BB32">
        <v>0.77090000000000003</v>
      </c>
      <c r="BC32" t="s">
        <v>73</v>
      </c>
      <c r="BF32" t="s">
        <v>166</v>
      </c>
      <c r="BG32" t="s">
        <v>254</v>
      </c>
      <c r="BH32" t="s">
        <v>943</v>
      </c>
      <c r="BI32">
        <v>3505</v>
      </c>
      <c r="BJ32">
        <v>9</v>
      </c>
      <c r="BK32" t="s">
        <v>821</v>
      </c>
      <c r="BL32" t="s">
        <v>823</v>
      </c>
      <c r="BM32">
        <v>0.77090000000000003</v>
      </c>
      <c r="BN32" t="s">
        <v>73</v>
      </c>
      <c r="BO32" t="s">
        <v>772</v>
      </c>
      <c r="BP32">
        <v>2100.6060000000002</v>
      </c>
      <c r="BQ32" t="s">
        <v>73</v>
      </c>
    </row>
    <row r="33" spans="1:69" ht="16.5">
      <c r="A33" s="314" t="str">
        <f t="shared" si="18"/>
        <v>성산여객</v>
      </c>
      <c r="B33" s="138" t="str">
        <f t="shared" si="19"/>
        <v>박용묵</v>
      </c>
      <c r="C33" s="139" t="str">
        <f t="shared" si="20"/>
        <v>B</v>
      </c>
      <c r="D33" s="140">
        <f t="shared" si="21"/>
        <v>0.92800000000000005</v>
      </c>
      <c r="E33" s="141">
        <f t="shared" si="22"/>
        <v>1037</v>
      </c>
      <c r="F33" s="142" t="str">
        <f t="shared" si="23"/>
        <v>586</v>
      </c>
      <c r="G33" s="143" t="str">
        <f t="shared" si="24"/>
        <v>71바7061</v>
      </c>
      <c r="H33" s="144">
        <f t="shared" si="25"/>
        <v>1</v>
      </c>
      <c r="I33" s="145">
        <f t="shared" si="26"/>
        <v>2001.0940000000001</v>
      </c>
      <c r="J33" s="146">
        <f t="shared" si="27"/>
        <v>3.8626837783939647E-2</v>
      </c>
      <c r="K33" s="146">
        <f t="shared" si="28"/>
        <v>0.41660080437556768</v>
      </c>
      <c r="L33" s="146">
        <f t="shared" si="29"/>
        <v>0.15041772150633603</v>
      </c>
      <c r="M33" s="147">
        <f t="shared" si="30"/>
        <v>6.9240000000000004</v>
      </c>
      <c r="N33" s="148">
        <f t="shared" si="31"/>
        <v>2.4486605826612844</v>
      </c>
      <c r="O33" s="148">
        <f t="shared" si="32"/>
        <v>20.238929305669799</v>
      </c>
      <c r="P33" s="264">
        <f t="shared" si="33"/>
        <v>41</v>
      </c>
      <c r="Q33" s="265">
        <f t="shared" si="34"/>
        <v>49</v>
      </c>
      <c r="R33" s="265">
        <f t="shared" si="35"/>
        <v>405</v>
      </c>
      <c r="T33">
        <v>518</v>
      </c>
      <c r="U33">
        <v>1037</v>
      </c>
      <c r="V33" t="s">
        <v>946</v>
      </c>
      <c r="W33">
        <v>2001.0940000000001</v>
      </c>
      <c r="X33">
        <v>862.7</v>
      </c>
      <c r="Y33">
        <v>2.3199999999999998</v>
      </c>
      <c r="Z33">
        <v>6.9240000000000004</v>
      </c>
      <c r="AA33">
        <v>153.74882700000001</v>
      </c>
      <c r="AB33">
        <v>5.9388310000000004</v>
      </c>
      <c r="AC33">
        <v>64.051884999999999</v>
      </c>
      <c r="AD33" s="1">
        <v>301</v>
      </c>
      <c r="AE33">
        <v>49</v>
      </c>
      <c r="AF33">
        <v>405</v>
      </c>
      <c r="AG33">
        <v>70</v>
      </c>
      <c r="AH33">
        <v>13.015344000000001</v>
      </c>
      <c r="AI33">
        <v>258.60000000000002</v>
      </c>
      <c r="AJ33">
        <v>0</v>
      </c>
      <c r="AK33">
        <v>41</v>
      </c>
      <c r="AL33">
        <v>29085</v>
      </c>
      <c r="AM33" t="s">
        <v>947</v>
      </c>
      <c r="AN33" t="s">
        <v>948</v>
      </c>
      <c r="AO33">
        <v>2001.0940000000001</v>
      </c>
      <c r="AR33" t="s">
        <v>166</v>
      </c>
      <c r="AS33" t="s">
        <v>254</v>
      </c>
      <c r="AT33" t="s">
        <v>821</v>
      </c>
      <c r="AU33" t="s">
        <v>774</v>
      </c>
      <c r="AV33" t="s">
        <v>779</v>
      </c>
      <c r="AW33">
        <v>1</v>
      </c>
      <c r="BB33">
        <v>0.92800000000000005</v>
      </c>
      <c r="BC33" t="s">
        <v>71</v>
      </c>
      <c r="BF33" t="s">
        <v>166</v>
      </c>
      <c r="BG33" t="s">
        <v>254</v>
      </c>
      <c r="BH33" t="s">
        <v>946</v>
      </c>
      <c r="BI33">
        <v>1037</v>
      </c>
      <c r="BJ33">
        <v>1</v>
      </c>
      <c r="BK33" t="s">
        <v>821</v>
      </c>
      <c r="BL33" t="s">
        <v>755</v>
      </c>
      <c r="BM33">
        <v>0.92800000000000005</v>
      </c>
      <c r="BN33" t="s">
        <v>71</v>
      </c>
      <c r="BO33" t="s">
        <v>756</v>
      </c>
      <c r="BP33">
        <v>2001.0940000000001</v>
      </c>
      <c r="BQ33" t="s">
        <v>71</v>
      </c>
    </row>
    <row r="34" spans="1:69" ht="16.5">
      <c r="A34" s="315" t="str">
        <f t="shared" si="18"/>
        <v>성산여객</v>
      </c>
      <c r="B34" s="122" t="str">
        <f t="shared" si="19"/>
        <v>박우성</v>
      </c>
      <c r="C34" s="123" t="str">
        <f t="shared" si="20"/>
        <v>F</v>
      </c>
      <c r="D34" s="124">
        <f t="shared" si="21"/>
        <v>0.70199999999999996</v>
      </c>
      <c r="E34" s="125">
        <f t="shared" si="22"/>
        <v>2711</v>
      </c>
      <c r="F34" s="126" t="str">
        <f t="shared" si="23"/>
        <v>588</v>
      </c>
      <c r="G34" s="127" t="str">
        <f t="shared" si="24"/>
        <v>71바7082</v>
      </c>
      <c r="H34" s="128">
        <f t="shared" si="25"/>
        <v>1</v>
      </c>
      <c r="I34" s="129">
        <f t="shared" si="26"/>
        <v>1141.1099999999999</v>
      </c>
      <c r="J34" s="130">
        <f t="shared" si="27"/>
        <v>1.3351829746276236E-2</v>
      </c>
      <c r="K34" s="130">
        <f t="shared" si="28"/>
        <v>0.5163740935548371</v>
      </c>
      <c r="L34" s="130">
        <f t="shared" si="29"/>
        <v>0.25326217454934236</v>
      </c>
      <c r="M34" s="131">
        <f t="shared" si="30"/>
        <v>17.606999999999999</v>
      </c>
      <c r="N34" s="132">
        <f t="shared" si="31"/>
        <v>0.70107176345838706</v>
      </c>
      <c r="O34" s="132">
        <f t="shared" si="32"/>
        <v>31.635863326059717</v>
      </c>
      <c r="P34" s="266">
        <f t="shared" si="33"/>
        <v>100</v>
      </c>
      <c r="Q34" s="267">
        <f t="shared" si="34"/>
        <v>8</v>
      </c>
      <c r="R34" s="267">
        <f t="shared" si="35"/>
        <v>361</v>
      </c>
      <c r="T34">
        <v>518</v>
      </c>
      <c r="U34">
        <v>2711</v>
      </c>
      <c r="V34" t="s">
        <v>949</v>
      </c>
      <c r="W34">
        <v>1141.1099999999999</v>
      </c>
      <c r="X34">
        <v>650.19000000000005</v>
      </c>
      <c r="Y34">
        <v>1.7549999999999999</v>
      </c>
      <c r="Z34">
        <v>17.606999999999999</v>
      </c>
      <c r="AA34">
        <v>106.20581799999999</v>
      </c>
      <c r="AB34">
        <v>1.418042</v>
      </c>
      <c r="AC34">
        <v>54.841932999999997</v>
      </c>
      <c r="AD34" s="1">
        <v>289</v>
      </c>
      <c r="AE34">
        <v>8</v>
      </c>
      <c r="AF34">
        <v>361</v>
      </c>
      <c r="AG34">
        <v>70</v>
      </c>
      <c r="AH34">
        <v>10.744325999999999</v>
      </c>
      <c r="AI34">
        <v>0</v>
      </c>
      <c r="AJ34">
        <v>0</v>
      </c>
      <c r="AK34">
        <v>100</v>
      </c>
      <c r="AL34">
        <v>50737</v>
      </c>
      <c r="AM34" t="s">
        <v>950</v>
      </c>
      <c r="AN34" t="s">
        <v>951</v>
      </c>
      <c r="AO34">
        <v>1141.1099999999999</v>
      </c>
      <c r="AR34" t="s">
        <v>166</v>
      </c>
      <c r="AS34" t="s">
        <v>255</v>
      </c>
      <c r="AT34" t="s">
        <v>840</v>
      </c>
      <c r="AU34" t="s">
        <v>774</v>
      </c>
      <c r="AV34" t="s">
        <v>49</v>
      </c>
      <c r="AW34">
        <v>1</v>
      </c>
      <c r="BB34">
        <v>0.70199999999999996</v>
      </c>
      <c r="BC34" t="s">
        <v>73</v>
      </c>
      <c r="BF34" t="s">
        <v>166</v>
      </c>
      <c r="BG34" t="s">
        <v>255</v>
      </c>
      <c r="BH34" t="s">
        <v>949</v>
      </c>
      <c r="BI34">
        <v>2711</v>
      </c>
      <c r="BJ34">
        <v>1</v>
      </c>
      <c r="BK34" t="s">
        <v>840</v>
      </c>
      <c r="BL34" t="s">
        <v>755</v>
      </c>
      <c r="BM34">
        <v>0.70199999999999996</v>
      </c>
      <c r="BN34" t="s">
        <v>73</v>
      </c>
      <c r="BO34" t="s">
        <v>772</v>
      </c>
      <c r="BP34">
        <v>1141.1099999999999</v>
      </c>
      <c r="BQ34" t="s">
        <v>73</v>
      </c>
    </row>
    <row r="35" spans="1:69" ht="16.5">
      <c r="A35" s="314" t="str">
        <f t="shared" si="18"/>
        <v>성산여객</v>
      </c>
      <c r="B35" s="138" t="str">
        <f t="shared" si="19"/>
        <v>박종택</v>
      </c>
      <c r="C35" s="139" t="str">
        <f t="shared" si="20"/>
        <v>S</v>
      </c>
      <c r="D35" s="140">
        <f t="shared" si="21"/>
        <v>1.0371999999999999</v>
      </c>
      <c r="E35" s="141">
        <f t="shared" si="22"/>
        <v>429</v>
      </c>
      <c r="F35" s="142" t="str">
        <f t="shared" si="23"/>
        <v>521</v>
      </c>
      <c r="G35" s="143" t="str">
        <f t="shared" si="24"/>
        <v>71바7502</v>
      </c>
      <c r="H35" s="144">
        <f t="shared" si="25"/>
        <v>3</v>
      </c>
      <c r="I35" s="145">
        <f t="shared" si="26"/>
        <v>1718.8969999999999</v>
      </c>
      <c r="J35" s="146">
        <f t="shared" si="27"/>
        <v>2.7000797401909214E-2</v>
      </c>
      <c r="K35" s="146">
        <f t="shared" si="28"/>
        <v>0.41488744833282232</v>
      </c>
      <c r="L35" s="146">
        <f t="shared" si="29"/>
        <v>8.5519958438463745E-2</v>
      </c>
      <c r="M35" s="147">
        <f t="shared" si="30"/>
        <v>6.4850000000000003</v>
      </c>
      <c r="N35" s="148">
        <f t="shared" si="31"/>
        <v>0.1163536849502908</v>
      </c>
      <c r="O35" s="148">
        <f t="shared" si="32"/>
        <v>3.7233179184093057</v>
      </c>
      <c r="P35" s="264">
        <f t="shared" si="33"/>
        <v>85</v>
      </c>
      <c r="Q35" s="265">
        <f t="shared" si="34"/>
        <v>2</v>
      </c>
      <c r="R35" s="265">
        <f t="shared" si="35"/>
        <v>64</v>
      </c>
      <c r="T35">
        <v>518</v>
      </c>
      <c r="U35">
        <v>429</v>
      </c>
      <c r="V35" t="s">
        <v>952</v>
      </c>
      <c r="W35">
        <v>1718.8969999999999</v>
      </c>
      <c r="X35">
        <v>637.20399999999995</v>
      </c>
      <c r="Y35">
        <v>2.698</v>
      </c>
      <c r="Z35">
        <v>6.4850000000000003</v>
      </c>
      <c r="AA35">
        <v>128.88356400000001</v>
      </c>
      <c r="AB35">
        <v>3.479959</v>
      </c>
      <c r="AC35">
        <v>53.472172999999998</v>
      </c>
      <c r="AD35" s="1">
        <v>147</v>
      </c>
      <c r="AE35">
        <v>2</v>
      </c>
      <c r="AF35">
        <v>64</v>
      </c>
      <c r="AG35">
        <v>69</v>
      </c>
      <c r="AH35">
        <v>13.336819999999999</v>
      </c>
      <c r="AI35">
        <v>211.2</v>
      </c>
      <c r="AJ35">
        <v>0</v>
      </c>
      <c r="AK35">
        <v>85</v>
      </c>
      <c r="AL35">
        <v>30969</v>
      </c>
      <c r="AM35" t="s">
        <v>953</v>
      </c>
      <c r="AN35" t="s">
        <v>954</v>
      </c>
      <c r="AO35">
        <v>931.87800000000004</v>
      </c>
      <c r="AR35" t="s">
        <v>166</v>
      </c>
      <c r="AS35" t="s">
        <v>252</v>
      </c>
      <c r="AT35" t="s">
        <v>781</v>
      </c>
      <c r="AU35" t="s">
        <v>774</v>
      </c>
      <c r="AV35" t="s">
        <v>779</v>
      </c>
      <c r="AW35">
        <v>3</v>
      </c>
      <c r="BB35">
        <v>1.0371999999999999</v>
      </c>
      <c r="BC35" t="s">
        <v>74</v>
      </c>
      <c r="BF35" t="s">
        <v>166</v>
      </c>
      <c r="BG35" t="s">
        <v>252</v>
      </c>
      <c r="BH35" t="s">
        <v>952</v>
      </c>
      <c r="BI35">
        <v>429</v>
      </c>
      <c r="BJ35">
        <v>3</v>
      </c>
      <c r="BK35" t="s">
        <v>781</v>
      </c>
      <c r="BL35" t="s">
        <v>789</v>
      </c>
      <c r="BM35">
        <v>1.0371999999999999</v>
      </c>
      <c r="BN35" t="s">
        <v>74</v>
      </c>
      <c r="BO35" t="s">
        <v>757</v>
      </c>
      <c r="BP35">
        <v>1718.8969999999999</v>
      </c>
      <c r="BQ35" t="s">
        <v>74</v>
      </c>
    </row>
    <row r="36" spans="1:69" ht="16.5">
      <c r="A36" s="315" t="str">
        <f t="shared" si="18"/>
        <v>성산여객</v>
      </c>
      <c r="B36" s="122" t="str">
        <f t="shared" si="19"/>
        <v>서정필</v>
      </c>
      <c r="C36" s="123" t="str">
        <f t="shared" si="20"/>
        <v>B</v>
      </c>
      <c r="D36" s="124">
        <f t="shared" si="21"/>
        <v>0.92920000000000003</v>
      </c>
      <c r="E36" s="125">
        <f t="shared" si="22"/>
        <v>5598</v>
      </c>
      <c r="F36" s="126" t="str">
        <f t="shared" si="23"/>
        <v>588</v>
      </c>
      <c r="G36" s="127" t="str">
        <f t="shared" si="24"/>
        <v>71바7090</v>
      </c>
      <c r="H36" s="128">
        <f t="shared" si="25"/>
        <v>1</v>
      </c>
      <c r="I36" s="129">
        <f t="shared" si="26"/>
        <v>1598.443</v>
      </c>
      <c r="J36" s="130">
        <f t="shared" si="27"/>
        <v>3.5571490176082195E-2</v>
      </c>
      <c r="K36" s="130">
        <f t="shared" si="28"/>
        <v>0.36582480927354211</v>
      </c>
      <c r="L36" s="130">
        <f t="shared" si="29"/>
        <v>0.1313778470674275</v>
      </c>
      <c r="M36" s="131">
        <f t="shared" si="30"/>
        <v>7.8360000000000003</v>
      </c>
      <c r="N36" s="132">
        <f t="shared" si="31"/>
        <v>0</v>
      </c>
      <c r="O36" s="132">
        <f t="shared" si="32"/>
        <v>0.62560879555917848</v>
      </c>
      <c r="P36" s="266">
        <f t="shared" si="33"/>
        <v>21</v>
      </c>
      <c r="Q36" s="267">
        <f t="shared" si="34"/>
        <v>0</v>
      </c>
      <c r="R36" s="267">
        <f t="shared" si="35"/>
        <v>10</v>
      </c>
      <c r="T36">
        <v>518</v>
      </c>
      <c r="U36">
        <v>5598</v>
      </c>
      <c r="V36" t="s">
        <v>955</v>
      </c>
      <c r="W36">
        <v>1598.443</v>
      </c>
      <c r="X36">
        <v>661.59799999999996</v>
      </c>
      <c r="Y36">
        <v>2.4159999999999999</v>
      </c>
      <c r="Z36">
        <v>7.8360000000000003</v>
      </c>
      <c r="AA36">
        <v>136.89828499999999</v>
      </c>
      <c r="AB36">
        <v>4.8696760000000001</v>
      </c>
      <c r="AC36">
        <v>50.080789000000003</v>
      </c>
      <c r="AD36" s="1">
        <v>210</v>
      </c>
      <c r="AE36">
        <v>0</v>
      </c>
      <c r="AF36">
        <v>10</v>
      </c>
      <c r="AG36">
        <v>59</v>
      </c>
      <c r="AH36">
        <v>11.676136</v>
      </c>
      <c r="AI36">
        <v>0</v>
      </c>
      <c r="AJ36">
        <v>0</v>
      </c>
      <c r="AK36">
        <v>21</v>
      </c>
      <c r="AL36">
        <v>7357</v>
      </c>
      <c r="AM36" t="s">
        <v>956</v>
      </c>
      <c r="AN36" t="s">
        <v>957</v>
      </c>
      <c r="AO36">
        <v>1598.443</v>
      </c>
      <c r="AR36" t="s">
        <v>166</v>
      </c>
      <c r="AS36" t="s">
        <v>255</v>
      </c>
      <c r="AT36" t="s">
        <v>854</v>
      </c>
      <c r="AU36" t="s">
        <v>774</v>
      </c>
      <c r="AV36" t="s">
        <v>49</v>
      </c>
      <c r="AW36">
        <v>1</v>
      </c>
      <c r="BB36">
        <v>0.92920000000000003</v>
      </c>
      <c r="BC36" t="s">
        <v>71</v>
      </c>
      <c r="BF36" t="s">
        <v>166</v>
      </c>
      <c r="BG36" t="s">
        <v>255</v>
      </c>
      <c r="BH36" t="s">
        <v>955</v>
      </c>
      <c r="BI36">
        <v>5598</v>
      </c>
      <c r="BJ36">
        <v>1</v>
      </c>
      <c r="BK36" t="s">
        <v>854</v>
      </c>
      <c r="BL36" t="s">
        <v>755</v>
      </c>
      <c r="BM36">
        <v>0.92920000000000003</v>
      </c>
      <c r="BN36" t="s">
        <v>71</v>
      </c>
      <c r="BO36" t="s">
        <v>756</v>
      </c>
      <c r="BP36">
        <v>1598.443</v>
      </c>
      <c r="BQ36" t="s">
        <v>71</v>
      </c>
    </row>
    <row r="37" spans="1:69" ht="16.5">
      <c r="A37" s="314" t="str">
        <f t="shared" si="18"/>
        <v>성산여객</v>
      </c>
      <c r="B37" s="138" t="str">
        <f t="shared" si="19"/>
        <v>서창용</v>
      </c>
      <c r="C37" s="139" t="str">
        <f t="shared" si="20"/>
        <v>C</v>
      </c>
      <c r="D37" s="140">
        <f t="shared" si="21"/>
        <v>0.88290000000000002</v>
      </c>
      <c r="E37" s="141">
        <f t="shared" si="22"/>
        <v>135</v>
      </c>
      <c r="F37" s="142" t="str">
        <f t="shared" si="23"/>
        <v>521</v>
      </c>
      <c r="G37" s="143" t="str">
        <f t="shared" si="24"/>
        <v>71바7503</v>
      </c>
      <c r="H37" s="144">
        <f t="shared" si="25"/>
        <v>1</v>
      </c>
      <c r="I37" s="145">
        <f t="shared" si="26"/>
        <v>1023.27</v>
      </c>
      <c r="J37" s="146">
        <f t="shared" si="27"/>
        <v>2.3769026755364554E-2</v>
      </c>
      <c r="K37" s="146">
        <f t="shared" si="28"/>
        <v>0.48308548481279823</v>
      </c>
      <c r="L37" s="146">
        <f t="shared" si="29"/>
        <v>8.3067030207081227E-2</v>
      </c>
      <c r="M37" s="147">
        <f t="shared" si="30"/>
        <v>6.9160000000000004</v>
      </c>
      <c r="N37" s="148">
        <f t="shared" si="31"/>
        <v>0.29317775367205134</v>
      </c>
      <c r="O37" s="148">
        <f t="shared" si="32"/>
        <v>12.508917490007525</v>
      </c>
      <c r="P37" s="264">
        <f t="shared" si="33"/>
        <v>67</v>
      </c>
      <c r="Q37" s="265">
        <f t="shared" si="34"/>
        <v>3</v>
      </c>
      <c r="R37" s="265">
        <f t="shared" si="35"/>
        <v>128</v>
      </c>
      <c r="T37">
        <v>518</v>
      </c>
      <c r="U37">
        <v>135</v>
      </c>
      <c r="V37" t="s">
        <v>958</v>
      </c>
      <c r="W37">
        <v>1023.27</v>
      </c>
      <c r="X37">
        <v>422.25</v>
      </c>
      <c r="Y37">
        <v>2.423</v>
      </c>
      <c r="Z37">
        <v>6.9160000000000004</v>
      </c>
      <c r="AA37">
        <v>83.254144999999994</v>
      </c>
      <c r="AB37">
        <v>1.9788699999999999</v>
      </c>
      <c r="AC37">
        <v>40.218868999999998</v>
      </c>
      <c r="AD37" s="1">
        <v>85</v>
      </c>
      <c r="AE37">
        <v>3</v>
      </c>
      <c r="AF37">
        <v>128</v>
      </c>
      <c r="AG37">
        <v>66</v>
      </c>
      <c r="AH37">
        <v>12.290919000000001</v>
      </c>
      <c r="AI37">
        <v>5.7</v>
      </c>
      <c r="AJ37">
        <v>0</v>
      </c>
      <c r="AK37">
        <v>67</v>
      </c>
      <c r="AL37">
        <v>25610</v>
      </c>
      <c r="AM37" t="s">
        <v>959</v>
      </c>
      <c r="AN37" t="s">
        <v>960</v>
      </c>
      <c r="AO37">
        <v>945.92100000000005</v>
      </c>
      <c r="AR37" t="s">
        <v>166</v>
      </c>
      <c r="AS37" t="s">
        <v>252</v>
      </c>
      <c r="AT37" t="s">
        <v>783</v>
      </c>
      <c r="AU37" t="s">
        <v>774</v>
      </c>
      <c r="AV37" t="s">
        <v>779</v>
      </c>
      <c r="AW37">
        <v>1</v>
      </c>
      <c r="BB37">
        <v>0.88290000000000002</v>
      </c>
      <c r="BC37" t="s">
        <v>72</v>
      </c>
      <c r="BF37" t="s">
        <v>166</v>
      </c>
      <c r="BG37" t="s">
        <v>252</v>
      </c>
      <c r="BH37" t="s">
        <v>958</v>
      </c>
      <c r="BI37">
        <v>135</v>
      </c>
      <c r="BJ37">
        <v>1</v>
      </c>
      <c r="BK37" t="s">
        <v>783</v>
      </c>
      <c r="BL37" t="s">
        <v>755</v>
      </c>
      <c r="BM37">
        <v>0.88290000000000002</v>
      </c>
      <c r="BN37" t="s">
        <v>72</v>
      </c>
      <c r="BO37" t="s">
        <v>758</v>
      </c>
      <c r="BP37">
        <v>1023.27</v>
      </c>
      <c r="BQ37" t="s">
        <v>72</v>
      </c>
    </row>
    <row r="38" spans="1:69" ht="16.5">
      <c r="A38" s="315" t="str">
        <f t="shared" si="18"/>
        <v>성산여객</v>
      </c>
      <c r="B38" s="122" t="str">
        <f t="shared" si="19"/>
        <v>송상호</v>
      </c>
      <c r="C38" s="123" t="str">
        <f t="shared" si="20"/>
        <v>S</v>
      </c>
      <c r="D38" s="124">
        <f t="shared" si="21"/>
        <v>1.0345</v>
      </c>
      <c r="E38" s="125">
        <f t="shared" si="22"/>
        <v>5885</v>
      </c>
      <c r="F38" s="126" t="str">
        <f t="shared" si="23"/>
        <v>521</v>
      </c>
      <c r="G38" s="127" t="str">
        <f t="shared" si="24"/>
        <v>71바7510</v>
      </c>
      <c r="H38" s="128">
        <f t="shared" si="25"/>
        <v>2</v>
      </c>
      <c r="I38" s="129">
        <f t="shared" si="26"/>
        <v>2029.914</v>
      </c>
      <c r="J38" s="130">
        <f t="shared" si="27"/>
        <v>2.0060619942805943E-2</v>
      </c>
      <c r="K38" s="130">
        <f t="shared" si="28"/>
        <v>0.33270384594575048</v>
      </c>
      <c r="L38" s="130">
        <f t="shared" si="29"/>
        <v>0.19360426106721762</v>
      </c>
      <c r="M38" s="131">
        <f t="shared" si="30"/>
        <v>3.4929999999999999</v>
      </c>
      <c r="N38" s="132">
        <f t="shared" si="31"/>
        <v>4.926317075501721E-2</v>
      </c>
      <c r="O38" s="132">
        <f t="shared" si="32"/>
        <v>0.39410536604013768</v>
      </c>
      <c r="P38" s="266">
        <f t="shared" si="33"/>
        <v>13</v>
      </c>
      <c r="Q38" s="267">
        <f t="shared" si="34"/>
        <v>1</v>
      </c>
      <c r="R38" s="267">
        <f t="shared" si="35"/>
        <v>8</v>
      </c>
      <c r="T38">
        <v>518</v>
      </c>
      <c r="U38">
        <v>5885</v>
      </c>
      <c r="V38" t="s">
        <v>961</v>
      </c>
      <c r="W38">
        <v>2029.914</v>
      </c>
      <c r="X38">
        <v>704.24199999999996</v>
      </c>
      <c r="Y38">
        <v>2.8820000000000001</v>
      </c>
      <c r="Z38">
        <v>3.4929999999999999</v>
      </c>
      <c r="AA38">
        <v>140.54186799999999</v>
      </c>
      <c r="AB38">
        <v>2.8193570000000001</v>
      </c>
      <c r="AC38">
        <v>46.75882</v>
      </c>
      <c r="AD38" s="1">
        <v>393</v>
      </c>
      <c r="AE38">
        <v>1</v>
      </c>
      <c r="AF38">
        <v>8</v>
      </c>
      <c r="AG38">
        <v>62</v>
      </c>
      <c r="AH38">
        <v>14.443481999999999</v>
      </c>
      <c r="AI38">
        <v>0</v>
      </c>
      <c r="AJ38">
        <v>0</v>
      </c>
      <c r="AK38">
        <v>13</v>
      </c>
      <c r="AL38">
        <v>5177</v>
      </c>
      <c r="AM38" t="s">
        <v>962</v>
      </c>
      <c r="AN38" t="s">
        <v>963</v>
      </c>
      <c r="AO38">
        <v>1900.874</v>
      </c>
      <c r="AR38" t="s">
        <v>166</v>
      </c>
      <c r="AS38" t="s">
        <v>252</v>
      </c>
      <c r="AT38" t="s">
        <v>795</v>
      </c>
      <c r="AU38" t="s">
        <v>774</v>
      </c>
      <c r="AV38" t="s">
        <v>779</v>
      </c>
      <c r="AW38">
        <v>2</v>
      </c>
      <c r="BB38">
        <v>1.0345</v>
      </c>
      <c r="BC38" t="s">
        <v>74</v>
      </c>
      <c r="BF38" t="s">
        <v>166</v>
      </c>
      <c r="BG38" t="s">
        <v>252</v>
      </c>
      <c r="BH38" t="s">
        <v>961</v>
      </c>
      <c r="BI38">
        <v>5885</v>
      </c>
      <c r="BJ38">
        <v>2</v>
      </c>
      <c r="BK38" t="s">
        <v>795</v>
      </c>
      <c r="BL38" t="s">
        <v>785</v>
      </c>
      <c r="BM38">
        <v>1.0345</v>
      </c>
      <c r="BN38" t="s">
        <v>74</v>
      </c>
      <c r="BO38" t="s">
        <v>757</v>
      </c>
      <c r="BP38">
        <v>2029.914</v>
      </c>
      <c r="BQ38" t="s">
        <v>74</v>
      </c>
    </row>
    <row r="39" spans="1:69" ht="16.5">
      <c r="A39" s="314" t="str">
        <f t="shared" si="18"/>
        <v>성산여객</v>
      </c>
      <c r="B39" s="138" t="str">
        <f t="shared" si="19"/>
        <v>신은준</v>
      </c>
      <c r="C39" s="139" t="str">
        <f t="shared" si="20"/>
        <v>B</v>
      </c>
      <c r="D39" s="140">
        <f t="shared" si="21"/>
        <v>0.90290000000000004</v>
      </c>
      <c r="E39" s="141">
        <f t="shared" si="22"/>
        <v>3282</v>
      </c>
      <c r="F39" s="142" t="str">
        <f t="shared" si="23"/>
        <v>521</v>
      </c>
      <c r="G39" s="143" t="str">
        <f t="shared" si="24"/>
        <v>71바7502</v>
      </c>
      <c r="H39" s="144">
        <f t="shared" si="25"/>
        <v>7</v>
      </c>
      <c r="I39" s="145">
        <f t="shared" si="26"/>
        <v>1934.1389999999999</v>
      </c>
      <c r="J39" s="146">
        <f t="shared" si="27"/>
        <v>2.2234208799730149E-2</v>
      </c>
      <c r="K39" s="146">
        <f t="shared" si="28"/>
        <v>0.42805051367425773</v>
      </c>
      <c r="L39" s="146">
        <f t="shared" si="29"/>
        <v>0.21715088729403628</v>
      </c>
      <c r="M39" s="147">
        <f t="shared" si="30"/>
        <v>7.6479999999999997</v>
      </c>
      <c r="N39" s="148">
        <f t="shared" si="31"/>
        <v>0</v>
      </c>
      <c r="O39" s="148">
        <f t="shared" si="32"/>
        <v>4.601530706945054</v>
      </c>
      <c r="P39" s="264">
        <f t="shared" si="33"/>
        <v>107</v>
      </c>
      <c r="Q39" s="265">
        <f t="shared" si="34"/>
        <v>0</v>
      </c>
      <c r="R39" s="265">
        <f t="shared" si="35"/>
        <v>89</v>
      </c>
      <c r="T39">
        <v>518</v>
      </c>
      <c r="U39">
        <v>3282</v>
      </c>
      <c r="V39" t="s">
        <v>964</v>
      </c>
      <c r="W39">
        <v>1934.1389999999999</v>
      </c>
      <c r="X39">
        <v>815.60299999999995</v>
      </c>
      <c r="Y39">
        <v>2.371</v>
      </c>
      <c r="Z39">
        <v>7.6479999999999997</v>
      </c>
      <c r="AA39">
        <v>146.906914</v>
      </c>
      <c r="AB39">
        <v>3.266359</v>
      </c>
      <c r="AC39">
        <v>62.883580000000002</v>
      </c>
      <c r="AD39" s="1">
        <v>420</v>
      </c>
      <c r="AE39">
        <v>0</v>
      </c>
      <c r="AF39">
        <v>89</v>
      </c>
      <c r="AG39">
        <v>64</v>
      </c>
      <c r="AH39">
        <v>13.165744999999999</v>
      </c>
      <c r="AI39">
        <v>219.5</v>
      </c>
      <c r="AJ39">
        <v>0</v>
      </c>
      <c r="AK39">
        <v>107</v>
      </c>
      <c r="AL39">
        <v>31129</v>
      </c>
      <c r="AM39" t="s">
        <v>965</v>
      </c>
      <c r="AN39" t="s">
        <v>966</v>
      </c>
      <c r="AO39">
        <v>499.06599999999997</v>
      </c>
      <c r="AR39" t="s">
        <v>166</v>
      </c>
      <c r="AS39" t="s">
        <v>252</v>
      </c>
      <c r="AT39" t="s">
        <v>781</v>
      </c>
      <c r="AU39" t="s">
        <v>774</v>
      </c>
      <c r="AV39" t="s">
        <v>779</v>
      </c>
      <c r="AW39">
        <v>7</v>
      </c>
      <c r="BB39">
        <v>0.90290000000000004</v>
      </c>
      <c r="BC39" t="s">
        <v>71</v>
      </c>
      <c r="BF39" t="s">
        <v>166</v>
      </c>
      <c r="BG39" t="s">
        <v>252</v>
      </c>
      <c r="BH39" t="s">
        <v>964</v>
      </c>
      <c r="BI39">
        <v>3282</v>
      </c>
      <c r="BJ39">
        <v>7</v>
      </c>
      <c r="BK39" t="s">
        <v>781</v>
      </c>
      <c r="BL39" t="s">
        <v>791</v>
      </c>
      <c r="BM39">
        <v>0.90290000000000004</v>
      </c>
      <c r="BN39" t="s">
        <v>71</v>
      </c>
      <c r="BO39" t="s">
        <v>756</v>
      </c>
      <c r="BP39">
        <v>1934.1389999999999</v>
      </c>
      <c r="BQ39" t="s">
        <v>71</v>
      </c>
    </row>
    <row r="40" spans="1:69" ht="16.5">
      <c r="A40" s="315" t="str">
        <f t="shared" si="18"/>
        <v>성산여객</v>
      </c>
      <c r="B40" s="122" t="str">
        <f t="shared" si="19"/>
        <v>안동희</v>
      </c>
      <c r="C40" s="123" t="str">
        <f t="shared" si="20"/>
        <v>F</v>
      </c>
      <c r="D40" s="124">
        <f t="shared" si="21"/>
        <v>0.79810000000000003</v>
      </c>
      <c r="E40" s="125">
        <f t="shared" si="22"/>
        <v>3296</v>
      </c>
      <c r="F40" s="126" t="str">
        <f t="shared" si="23"/>
        <v>586</v>
      </c>
      <c r="G40" s="127" t="str">
        <f t="shared" si="24"/>
        <v>71바7066</v>
      </c>
      <c r="H40" s="128">
        <f t="shared" si="25"/>
        <v>1</v>
      </c>
      <c r="I40" s="129">
        <f t="shared" si="26"/>
        <v>2178.192</v>
      </c>
      <c r="J40" s="130">
        <f t="shared" si="27"/>
        <v>2.4413841990601485E-2</v>
      </c>
      <c r="K40" s="130">
        <f t="shared" si="28"/>
        <v>0.43862791251230343</v>
      </c>
      <c r="L40" s="130">
        <f t="shared" si="29"/>
        <v>0.19190227491424081</v>
      </c>
      <c r="M40" s="131">
        <f t="shared" si="30"/>
        <v>12.494</v>
      </c>
      <c r="N40" s="132">
        <f t="shared" si="31"/>
        <v>1.1936505138206366</v>
      </c>
      <c r="O40" s="132">
        <f t="shared" si="32"/>
        <v>17.170203544958387</v>
      </c>
      <c r="P40" s="266">
        <f t="shared" si="33"/>
        <v>70</v>
      </c>
      <c r="Q40" s="267">
        <f t="shared" si="34"/>
        <v>26</v>
      </c>
      <c r="R40" s="267">
        <f t="shared" si="35"/>
        <v>374</v>
      </c>
      <c r="T40">
        <v>518</v>
      </c>
      <c r="U40">
        <v>3296</v>
      </c>
      <c r="V40" t="s">
        <v>967</v>
      </c>
      <c r="W40">
        <v>2178.192</v>
      </c>
      <c r="X40">
        <v>1049.6279999999999</v>
      </c>
      <c r="Y40">
        <v>2.0750000000000002</v>
      </c>
      <c r="Z40">
        <v>12.494</v>
      </c>
      <c r="AA40">
        <v>177.46993699999999</v>
      </c>
      <c r="AB40">
        <v>4.3327229999999997</v>
      </c>
      <c r="AC40">
        <v>77.843267999999995</v>
      </c>
      <c r="AD40" s="1">
        <v>418</v>
      </c>
      <c r="AE40">
        <v>26</v>
      </c>
      <c r="AF40">
        <v>374</v>
      </c>
      <c r="AG40">
        <v>65</v>
      </c>
      <c r="AH40">
        <v>12.273581999999999</v>
      </c>
      <c r="AI40">
        <v>9.5</v>
      </c>
      <c r="AJ40">
        <v>0</v>
      </c>
      <c r="AK40">
        <v>70</v>
      </c>
      <c r="AL40">
        <v>42814</v>
      </c>
      <c r="AM40" t="s">
        <v>968</v>
      </c>
      <c r="AN40" t="s">
        <v>969</v>
      </c>
      <c r="AO40">
        <v>2178.192</v>
      </c>
      <c r="AR40" t="s">
        <v>166</v>
      </c>
      <c r="AS40" t="s">
        <v>254</v>
      </c>
      <c r="AT40" t="s">
        <v>823</v>
      </c>
      <c r="AU40" t="s">
        <v>774</v>
      </c>
      <c r="AV40" t="s">
        <v>49</v>
      </c>
      <c r="AW40">
        <v>1</v>
      </c>
      <c r="BB40">
        <v>0.79810000000000003</v>
      </c>
      <c r="BC40" t="s">
        <v>73</v>
      </c>
      <c r="BF40" t="s">
        <v>166</v>
      </c>
      <c r="BG40" t="s">
        <v>254</v>
      </c>
      <c r="BH40" t="s">
        <v>967</v>
      </c>
      <c r="BI40">
        <v>3296</v>
      </c>
      <c r="BJ40">
        <v>1</v>
      </c>
      <c r="BK40" t="s">
        <v>823</v>
      </c>
      <c r="BL40" t="s">
        <v>755</v>
      </c>
      <c r="BM40">
        <v>0.79810000000000003</v>
      </c>
      <c r="BN40" t="s">
        <v>73</v>
      </c>
      <c r="BO40" t="s">
        <v>772</v>
      </c>
      <c r="BP40">
        <v>2178.192</v>
      </c>
      <c r="BQ40" t="s">
        <v>73</v>
      </c>
    </row>
    <row r="41" spans="1:69" ht="16.5">
      <c r="A41" s="314" t="str">
        <f t="shared" si="18"/>
        <v>성산여객</v>
      </c>
      <c r="B41" s="138" t="str">
        <f t="shared" si="19"/>
        <v>안재찬</v>
      </c>
      <c r="C41" s="139" t="str">
        <f t="shared" si="20"/>
        <v>D</v>
      </c>
      <c r="D41" s="140">
        <f t="shared" si="21"/>
        <v>0.83450000000000002</v>
      </c>
      <c r="E41" s="141">
        <f t="shared" si="22"/>
        <v>6414</v>
      </c>
      <c r="F41" s="142" t="str">
        <f t="shared" si="23"/>
        <v>588</v>
      </c>
      <c r="G41" s="143" t="str">
        <f t="shared" si="24"/>
        <v>71바7092</v>
      </c>
      <c r="H41" s="144">
        <f t="shared" si="25"/>
        <v>2</v>
      </c>
      <c r="I41" s="145">
        <f t="shared" si="26"/>
        <v>1279.998</v>
      </c>
      <c r="J41" s="146">
        <f t="shared" si="27"/>
        <v>5.0624606778110155E-2</v>
      </c>
      <c r="K41" s="146">
        <f t="shared" si="28"/>
        <v>0.44889388241541911</v>
      </c>
      <c r="L41" s="146">
        <f t="shared" si="29"/>
        <v>0.17968778076215744</v>
      </c>
      <c r="M41" s="147">
        <f t="shared" si="30"/>
        <v>9.4589999999999996</v>
      </c>
      <c r="N41" s="148">
        <f t="shared" si="31"/>
        <v>0.54687585449352261</v>
      </c>
      <c r="O41" s="148">
        <f t="shared" si="32"/>
        <v>2.8906295166086196</v>
      </c>
      <c r="P41" s="264">
        <f t="shared" si="33"/>
        <v>79</v>
      </c>
      <c r="Q41" s="265">
        <f t="shared" si="34"/>
        <v>7</v>
      </c>
      <c r="R41" s="265">
        <f t="shared" si="35"/>
        <v>37</v>
      </c>
      <c r="T41">
        <v>518</v>
      </c>
      <c r="U41">
        <v>6414</v>
      </c>
      <c r="V41" t="s">
        <v>970</v>
      </c>
      <c r="W41">
        <v>1279.998</v>
      </c>
      <c r="X41">
        <v>640.18700000000001</v>
      </c>
      <c r="Y41">
        <v>1.9990000000000001</v>
      </c>
      <c r="Z41">
        <v>9.4589999999999996</v>
      </c>
      <c r="AA41">
        <v>118.69411700000001</v>
      </c>
      <c r="AB41">
        <v>6.0088429999999997</v>
      </c>
      <c r="AC41">
        <v>53.281063000000003</v>
      </c>
      <c r="AD41" s="1">
        <v>230</v>
      </c>
      <c r="AE41">
        <v>7</v>
      </c>
      <c r="AF41">
        <v>37</v>
      </c>
      <c r="AG41">
        <v>70</v>
      </c>
      <c r="AH41">
        <v>10.784005000000001</v>
      </c>
      <c r="AI41">
        <v>52.2</v>
      </c>
      <c r="AJ41">
        <v>0</v>
      </c>
      <c r="AK41">
        <v>79</v>
      </c>
      <c r="AL41">
        <v>43821</v>
      </c>
      <c r="AM41" t="s">
        <v>971</v>
      </c>
      <c r="AN41" t="s">
        <v>972</v>
      </c>
      <c r="AO41">
        <v>894.74</v>
      </c>
      <c r="AR41" t="s">
        <v>166</v>
      </c>
      <c r="AS41" t="s">
        <v>255</v>
      </c>
      <c r="AT41" t="s">
        <v>858</v>
      </c>
      <c r="AU41" t="s">
        <v>774</v>
      </c>
      <c r="AV41" t="s">
        <v>779</v>
      </c>
      <c r="AW41">
        <v>2</v>
      </c>
      <c r="BB41">
        <v>0.83450000000000002</v>
      </c>
      <c r="BC41" t="s">
        <v>70</v>
      </c>
      <c r="BF41" t="s">
        <v>166</v>
      </c>
      <c r="BG41" t="s">
        <v>255</v>
      </c>
      <c r="BH41" t="s">
        <v>970</v>
      </c>
      <c r="BI41">
        <v>6414</v>
      </c>
      <c r="BJ41">
        <v>2</v>
      </c>
      <c r="BK41" t="s">
        <v>858</v>
      </c>
      <c r="BL41" t="s">
        <v>797</v>
      </c>
      <c r="BM41">
        <v>0.83450000000000002</v>
      </c>
      <c r="BN41" t="s">
        <v>70</v>
      </c>
      <c r="BO41" t="s">
        <v>760</v>
      </c>
      <c r="BP41">
        <v>1279.998</v>
      </c>
      <c r="BQ41" t="s">
        <v>70</v>
      </c>
    </row>
    <row r="42" spans="1:69" ht="16.5">
      <c r="A42" s="315" t="str">
        <f t="shared" si="18"/>
        <v>성산여객</v>
      </c>
      <c r="B42" s="122" t="str">
        <f t="shared" si="19"/>
        <v>양기원</v>
      </c>
      <c r="C42" s="123" t="str">
        <f t="shared" si="20"/>
        <v>S</v>
      </c>
      <c r="D42" s="124">
        <f t="shared" si="21"/>
        <v>1.0085999999999999</v>
      </c>
      <c r="E42" s="125">
        <f t="shared" si="22"/>
        <v>4785</v>
      </c>
      <c r="F42" s="126" t="str">
        <f t="shared" si="23"/>
        <v>521</v>
      </c>
      <c r="G42" s="127" t="str">
        <f t="shared" si="24"/>
        <v>71바7507</v>
      </c>
      <c r="H42" s="128">
        <f t="shared" si="25"/>
        <v>3</v>
      </c>
      <c r="I42" s="129">
        <f t="shared" si="26"/>
        <v>1544.78</v>
      </c>
      <c r="J42" s="130">
        <f t="shared" si="27"/>
        <v>4.977735116272481E-2</v>
      </c>
      <c r="K42" s="130">
        <f t="shared" si="28"/>
        <v>0.3152475574436906</v>
      </c>
      <c r="L42" s="130">
        <f t="shared" si="29"/>
        <v>0.15859863540439414</v>
      </c>
      <c r="M42" s="131">
        <f t="shared" si="30"/>
        <v>5.141</v>
      </c>
      <c r="N42" s="132">
        <f t="shared" si="31"/>
        <v>6.4734136899752714E-2</v>
      </c>
      <c r="O42" s="132">
        <f t="shared" si="32"/>
        <v>1.2299486010953016</v>
      </c>
      <c r="P42" s="266">
        <f t="shared" si="33"/>
        <v>29</v>
      </c>
      <c r="Q42" s="267">
        <f t="shared" si="34"/>
        <v>1</v>
      </c>
      <c r="R42" s="267">
        <f t="shared" si="35"/>
        <v>19</v>
      </c>
      <c r="T42">
        <v>518</v>
      </c>
      <c r="U42">
        <v>4785</v>
      </c>
      <c r="V42" t="s">
        <v>973</v>
      </c>
      <c r="W42">
        <v>1544.78</v>
      </c>
      <c r="X42">
        <v>606.65</v>
      </c>
      <c r="Y42">
        <v>2.5459999999999998</v>
      </c>
      <c r="Z42">
        <v>5.141</v>
      </c>
      <c r="AA42">
        <v>107.37132200000001</v>
      </c>
      <c r="AB42">
        <v>5.3446600000000002</v>
      </c>
      <c r="AC42">
        <v>33.848547000000003</v>
      </c>
      <c r="AD42" s="1">
        <v>245</v>
      </c>
      <c r="AE42">
        <v>1</v>
      </c>
      <c r="AF42">
        <v>19</v>
      </c>
      <c r="AG42">
        <v>65</v>
      </c>
      <c r="AH42">
        <v>14.387268000000001</v>
      </c>
      <c r="AI42">
        <v>8.5</v>
      </c>
      <c r="AJ42">
        <v>0</v>
      </c>
      <c r="AK42">
        <v>29</v>
      </c>
      <c r="AL42">
        <v>6292</v>
      </c>
      <c r="AM42" t="s">
        <v>974</v>
      </c>
      <c r="AN42" t="s">
        <v>975</v>
      </c>
      <c r="AO42">
        <v>1254.7829999999999</v>
      </c>
      <c r="AR42" t="s">
        <v>166</v>
      </c>
      <c r="AS42" t="s">
        <v>252</v>
      </c>
      <c r="AT42" t="s">
        <v>791</v>
      </c>
      <c r="AU42" t="s">
        <v>774</v>
      </c>
      <c r="AV42" t="s">
        <v>49</v>
      </c>
      <c r="AW42">
        <v>3</v>
      </c>
      <c r="BB42">
        <v>1.0085999999999999</v>
      </c>
      <c r="BC42" t="s">
        <v>74</v>
      </c>
      <c r="BF42" t="s">
        <v>166</v>
      </c>
      <c r="BG42" t="s">
        <v>252</v>
      </c>
      <c r="BH42" t="s">
        <v>973</v>
      </c>
      <c r="BI42">
        <v>4785</v>
      </c>
      <c r="BJ42">
        <v>3</v>
      </c>
      <c r="BK42" t="s">
        <v>791</v>
      </c>
      <c r="BL42" t="s">
        <v>785</v>
      </c>
      <c r="BM42">
        <v>1.0085999999999999</v>
      </c>
      <c r="BN42" t="s">
        <v>74</v>
      </c>
      <c r="BO42" t="s">
        <v>757</v>
      </c>
      <c r="BP42">
        <v>1544.78</v>
      </c>
      <c r="BQ42" t="s">
        <v>74</v>
      </c>
    </row>
    <row r="43" spans="1:69" ht="16.5">
      <c r="A43" s="314" t="str">
        <f t="shared" si="18"/>
        <v>성산여객</v>
      </c>
      <c r="B43" s="138" t="str">
        <f t="shared" si="19"/>
        <v>오대근</v>
      </c>
      <c r="C43" s="139" t="str">
        <f t="shared" si="20"/>
        <v>A</v>
      </c>
      <c r="D43" s="140">
        <f t="shared" si="21"/>
        <v>0.97960000000000003</v>
      </c>
      <c r="E43" s="141">
        <f t="shared" si="22"/>
        <v>6494</v>
      </c>
      <c r="F43" s="142" t="str">
        <f t="shared" si="23"/>
        <v>521</v>
      </c>
      <c r="G43" s="143" t="str">
        <f t="shared" si="24"/>
        <v>71바7508</v>
      </c>
      <c r="H43" s="144">
        <f t="shared" si="25"/>
        <v>8</v>
      </c>
      <c r="I43" s="145">
        <f t="shared" si="26"/>
        <v>1783.5129999999999</v>
      </c>
      <c r="J43" s="146">
        <f t="shared" si="27"/>
        <v>4.7863576463068297E-2</v>
      </c>
      <c r="K43" s="146">
        <f t="shared" si="28"/>
        <v>0.33951855097158534</v>
      </c>
      <c r="L43" s="146">
        <f t="shared" si="29"/>
        <v>7.4571926304994693E-2</v>
      </c>
      <c r="M43" s="147">
        <f t="shared" si="30"/>
        <v>5.9409999999999998</v>
      </c>
      <c r="N43" s="148">
        <f t="shared" si="31"/>
        <v>0.28034558761276201</v>
      </c>
      <c r="O43" s="148">
        <f t="shared" si="32"/>
        <v>3.5323544039208015</v>
      </c>
      <c r="P43" s="264">
        <f t="shared" si="33"/>
        <v>17</v>
      </c>
      <c r="Q43" s="265">
        <f t="shared" si="34"/>
        <v>5</v>
      </c>
      <c r="R43" s="265">
        <f t="shared" si="35"/>
        <v>63</v>
      </c>
      <c r="T43">
        <v>518</v>
      </c>
      <c r="U43">
        <v>6494</v>
      </c>
      <c r="V43" t="s">
        <v>976</v>
      </c>
      <c r="W43">
        <v>1783.5129999999999</v>
      </c>
      <c r="X43">
        <v>680.38699999999994</v>
      </c>
      <c r="Y43">
        <v>2.621</v>
      </c>
      <c r="Z43">
        <v>5.9409999999999998</v>
      </c>
      <c r="AA43">
        <v>123.148779</v>
      </c>
      <c r="AB43">
        <v>5.8943409999999998</v>
      </c>
      <c r="AC43">
        <v>41.811295000000001</v>
      </c>
      <c r="AD43" s="1">
        <v>133</v>
      </c>
      <c r="AE43">
        <v>5</v>
      </c>
      <c r="AF43">
        <v>63</v>
      </c>
      <c r="AG43">
        <v>72</v>
      </c>
      <c r="AH43">
        <v>14.482587000000001</v>
      </c>
      <c r="AI43">
        <v>90.1</v>
      </c>
      <c r="AJ43">
        <v>0</v>
      </c>
      <c r="AK43">
        <v>17</v>
      </c>
      <c r="AL43">
        <v>5162</v>
      </c>
      <c r="AM43" t="s">
        <v>977</v>
      </c>
      <c r="AN43" t="s">
        <v>978</v>
      </c>
      <c r="AO43">
        <v>358.43299999999999</v>
      </c>
      <c r="AR43" t="s">
        <v>166</v>
      </c>
      <c r="AS43" t="s">
        <v>252</v>
      </c>
      <c r="AT43" t="s">
        <v>793</v>
      </c>
      <c r="AU43" t="s">
        <v>774</v>
      </c>
      <c r="AV43" t="s">
        <v>779</v>
      </c>
      <c r="AW43">
        <v>8</v>
      </c>
      <c r="BB43">
        <v>0.97960000000000003</v>
      </c>
      <c r="BC43" t="s">
        <v>69</v>
      </c>
      <c r="BF43" t="s">
        <v>166</v>
      </c>
      <c r="BG43" t="s">
        <v>252</v>
      </c>
      <c r="BH43" t="s">
        <v>976</v>
      </c>
      <c r="BI43">
        <v>6494</v>
      </c>
      <c r="BJ43">
        <v>8</v>
      </c>
      <c r="BK43" t="s">
        <v>793</v>
      </c>
      <c r="BL43" t="s">
        <v>783</v>
      </c>
      <c r="BM43">
        <v>0.97960000000000003</v>
      </c>
      <c r="BN43" t="s">
        <v>69</v>
      </c>
      <c r="BO43" t="s">
        <v>759</v>
      </c>
      <c r="BP43">
        <v>1783.5129999999999</v>
      </c>
      <c r="BQ43" t="s">
        <v>69</v>
      </c>
    </row>
    <row r="44" spans="1:69" ht="16.5">
      <c r="A44" s="315" t="str">
        <f t="shared" si="18"/>
        <v>성산여객</v>
      </c>
      <c r="B44" s="122" t="str">
        <f t="shared" si="19"/>
        <v>우수동</v>
      </c>
      <c r="C44" s="123" t="str">
        <f t="shared" si="20"/>
        <v>B</v>
      </c>
      <c r="D44" s="124">
        <f t="shared" si="21"/>
        <v>0.92320000000000002</v>
      </c>
      <c r="E44" s="125">
        <f t="shared" si="22"/>
        <v>6963</v>
      </c>
      <c r="F44" s="126" t="str">
        <f t="shared" si="23"/>
        <v>586</v>
      </c>
      <c r="G44" s="127" t="str">
        <f t="shared" si="24"/>
        <v>71바7071</v>
      </c>
      <c r="H44" s="128">
        <f t="shared" si="25"/>
        <v>1</v>
      </c>
      <c r="I44" s="129">
        <f t="shared" si="26"/>
        <v>1714.3920000000001</v>
      </c>
      <c r="J44" s="130">
        <f t="shared" si="27"/>
        <v>3.6561742724165867E-2</v>
      </c>
      <c r="K44" s="130">
        <f t="shared" si="28"/>
        <v>0.41760579893560423</v>
      </c>
      <c r="L44" s="130">
        <f t="shared" si="29"/>
        <v>0.19307136290883298</v>
      </c>
      <c r="M44" s="131">
        <f t="shared" si="30"/>
        <v>7.0410000000000004</v>
      </c>
      <c r="N44" s="132">
        <f t="shared" si="31"/>
        <v>0.46663773512708878</v>
      </c>
      <c r="O44" s="132">
        <f t="shared" si="32"/>
        <v>17.382255633484057</v>
      </c>
      <c r="P44" s="266">
        <f t="shared" si="33"/>
        <v>44</v>
      </c>
      <c r="Q44" s="267">
        <f t="shared" si="34"/>
        <v>8</v>
      </c>
      <c r="R44" s="267">
        <f t="shared" si="35"/>
        <v>298</v>
      </c>
      <c r="T44">
        <v>518</v>
      </c>
      <c r="U44">
        <v>6963</v>
      </c>
      <c r="V44" t="s">
        <v>979</v>
      </c>
      <c r="W44">
        <v>1714.3920000000001</v>
      </c>
      <c r="X44">
        <v>742.73400000000004</v>
      </c>
      <c r="Y44">
        <v>2.3079999999999998</v>
      </c>
      <c r="Z44">
        <v>7.0410000000000004</v>
      </c>
      <c r="AA44">
        <v>133.76772099999999</v>
      </c>
      <c r="AB44">
        <v>4.8907809999999996</v>
      </c>
      <c r="AC44">
        <v>55.862175999999998</v>
      </c>
      <c r="AD44" s="1">
        <v>331</v>
      </c>
      <c r="AE44">
        <v>8</v>
      </c>
      <c r="AF44">
        <v>298</v>
      </c>
      <c r="AG44">
        <v>74</v>
      </c>
      <c r="AH44">
        <v>12.816186</v>
      </c>
      <c r="AI44">
        <v>299.60000000000002</v>
      </c>
      <c r="AJ44">
        <v>0</v>
      </c>
      <c r="AK44">
        <v>44</v>
      </c>
      <c r="AL44">
        <v>28233</v>
      </c>
      <c r="AM44" t="s">
        <v>980</v>
      </c>
      <c r="AN44" t="s">
        <v>981</v>
      </c>
      <c r="AO44">
        <v>1714.3920000000001</v>
      </c>
      <c r="AR44" t="s">
        <v>166</v>
      </c>
      <c r="AS44" t="s">
        <v>254</v>
      </c>
      <c r="AT44" t="s">
        <v>827</v>
      </c>
      <c r="AU44" t="s">
        <v>774</v>
      </c>
      <c r="AV44" t="s">
        <v>779</v>
      </c>
      <c r="AW44">
        <v>1</v>
      </c>
      <c r="BB44">
        <v>0.92320000000000002</v>
      </c>
      <c r="BC44" t="s">
        <v>71</v>
      </c>
      <c r="BF44" t="s">
        <v>166</v>
      </c>
      <c r="BG44" t="s">
        <v>254</v>
      </c>
      <c r="BH44" t="s">
        <v>979</v>
      </c>
      <c r="BI44">
        <v>6963</v>
      </c>
      <c r="BJ44">
        <v>1</v>
      </c>
      <c r="BK44" t="s">
        <v>827</v>
      </c>
      <c r="BL44" t="s">
        <v>755</v>
      </c>
      <c r="BM44">
        <v>0.92320000000000002</v>
      </c>
      <c r="BN44" t="s">
        <v>71</v>
      </c>
      <c r="BO44" t="s">
        <v>756</v>
      </c>
      <c r="BP44">
        <v>1714.3920000000001</v>
      </c>
      <c r="BQ44" t="s">
        <v>71</v>
      </c>
    </row>
    <row r="45" spans="1:69" ht="16.5">
      <c r="A45" s="314" t="str">
        <f t="shared" si="18"/>
        <v>성산여객</v>
      </c>
      <c r="B45" s="138" t="str">
        <f t="shared" si="19"/>
        <v>윤중현</v>
      </c>
      <c r="C45" s="139" t="str">
        <f t="shared" si="20"/>
        <v>B</v>
      </c>
      <c r="D45" s="140">
        <f t="shared" si="21"/>
        <v>0.91080000000000005</v>
      </c>
      <c r="E45" s="141">
        <f t="shared" si="22"/>
        <v>7057</v>
      </c>
      <c r="F45" s="142" t="str">
        <f t="shared" si="23"/>
        <v>588</v>
      </c>
      <c r="G45" s="143" t="str">
        <f t="shared" si="24"/>
        <v>71바7092</v>
      </c>
      <c r="H45" s="144">
        <f t="shared" si="25"/>
        <v>2</v>
      </c>
      <c r="I45" s="145">
        <f t="shared" si="26"/>
        <v>1669.511</v>
      </c>
      <c r="J45" s="146">
        <f t="shared" si="27"/>
        <v>2.7929374935396045E-2</v>
      </c>
      <c r="K45" s="146">
        <f t="shared" si="28"/>
        <v>0.39872552039640446</v>
      </c>
      <c r="L45" s="146">
        <f t="shared" si="29"/>
        <v>0.20964222457953258</v>
      </c>
      <c r="M45" s="147">
        <f t="shared" si="30"/>
        <v>6.9660000000000002</v>
      </c>
      <c r="N45" s="148">
        <f t="shared" si="31"/>
        <v>0.47918222761036017</v>
      </c>
      <c r="O45" s="148">
        <f t="shared" si="32"/>
        <v>8.7450756538890726</v>
      </c>
      <c r="P45" s="264">
        <f t="shared" si="33"/>
        <v>38</v>
      </c>
      <c r="Q45" s="265">
        <f t="shared" si="34"/>
        <v>8</v>
      </c>
      <c r="R45" s="265">
        <f t="shared" si="35"/>
        <v>146</v>
      </c>
      <c r="T45">
        <v>518</v>
      </c>
      <c r="U45">
        <v>7057</v>
      </c>
      <c r="V45" t="s">
        <v>982</v>
      </c>
      <c r="W45">
        <v>1669.511</v>
      </c>
      <c r="X45">
        <v>766.80600000000004</v>
      </c>
      <c r="Y45">
        <v>2.177</v>
      </c>
      <c r="Z45">
        <v>6.9660000000000002</v>
      </c>
      <c r="AA45">
        <v>143.99273199999999</v>
      </c>
      <c r="AB45">
        <v>4.0216269999999996</v>
      </c>
      <c r="AC45">
        <v>57.413576999999997</v>
      </c>
      <c r="AD45" s="1">
        <v>350</v>
      </c>
      <c r="AE45">
        <v>8</v>
      </c>
      <c r="AF45">
        <v>146</v>
      </c>
      <c r="AG45">
        <v>70</v>
      </c>
      <c r="AH45">
        <v>11.594410999999999</v>
      </c>
      <c r="AI45">
        <v>132.30000000000001</v>
      </c>
      <c r="AJ45">
        <v>0</v>
      </c>
      <c r="AK45">
        <v>38</v>
      </c>
      <c r="AL45">
        <v>18931</v>
      </c>
      <c r="AM45" t="s">
        <v>983</v>
      </c>
      <c r="AN45" t="s">
        <v>984</v>
      </c>
      <c r="AO45">
        <v>1288.376</v>
      </c>
      <c r="AR45" t="s">
        <v>166</v>
      </c>
      <c r="AS45" t="s">
        <v>255</v>
      </c>
      <c r="AT45" t="s">
        <v>858</v>
      </c>
      <c r="AU45" t="s">
        <v>774</v>
      </c>
      <c r="AV45" t="s">
        <v>779</v>
      </c>
      <c r="AW45">
        <v>2</v>
      </c>
      <c r="BB45">
        <v>0.91080000000000005</v>
      </c>
      <c r="BC45" t="s">
        <v>71</v>
      </c>
      <c r="BF45" t="s">
        <v>166</v>
      </c>
      <c r="BG45" t="s">
        <v>255</v>
      </c>
      <c r="BH45" t="s">
        <v>982</v>
      </c>
      <c r="BI45">
        <v>7057</v>
      </c>
      <c r="BJ45">
        <v>2</v>
      </c>
      <c r="BK45" t="s">
        <v>858</v>
      </c>
      <c r="BL45" t="s">
        <v>797</v>
      </c>
      <c r="BM45">
        <v>0.91080000000000005</v>
      </c>
      <c r="BN45" t="s">
        <v>71</v>
      </c>
      <c r="BO45" t="s">
        <v>756</v>
      </c>
      <c r="BP45">
        <v>1669.511</v>
      </c>
      <c r="BQ45" t="s">
        <v>71</v>
      </c>
    </row>
    <row r="46" spans="1:69" ht="16.5">
      <c r="A46" s="315" t="str">
        <f t="shared" si="18"/>
        <v>성산여객</v>
      </c>
      <c r="B46" s="122" t="str">
        <f t="shared" si="19"/>
        <v>이건우</v>
      </c>
      <c r="C46" s="123" t="str">
        <f t="shared" si="20"/>
        <v>D</v>
      </c>
      <c r="D46" s="124">
        <f t="shared" si="21"/>
        <v>0.83160000000000001</v>
      </c>
      <c r="E46" s="125">
        <f t="shared" si="22"/>
        <v>5199</v>
      </c>
      <c r="F46" s="126" t="str">
        <f t="shared" si="23"/>
        <v>586</v>
      </c>
      <c r="G46" s="127" t="str">
        <f t="shared" si="24"/>
        <v>71바7060</v>
      </c>
      <c r="H46" s="128">
        <f t="shared" si="25"/>
        <v>2</v>
      </c>
      <c r="I46" s="129">
        <f t="shared" si="26"/>
        <v>3093.09</v>
      </c>
      <c r="J46" s="130">
        <f t="shared" si="27"/>
        <v>1.9798853103562917E-2</v>
      </c>
      <c r="K46" s="130">
        <f t="shared" si="28"/>
        <v>0.46638486065474583</v>
      </c>
      <c r="L46" s="130">
        <f t="shared" si="29"/>
        <v>0.12867391508168208</v>
      </c>
      <c r="M46" s="131">
        <f t="shared" si="30"/>
        <v>8.1199999999999992</v>
      </c>
      <c r="N46" s="132">
        <f t="shared" si="31"/>
        <v>0.77592310602019332</v>
      </c>
      <c r="O46" s="132">
        <f t="shared" si="32"/>
        <v>16.940987814774221</v>
      </c>
      <c r="P46" s="266">
        <f t="shared" si="33"/>
        <v>139</v>
      </c>
      <c r="Q46" s="267">
        <f t="shared" si="34"/>
        <v>24</v>
      </c>
      <c r="R46" s="267">
        <f t="shared" si="35"/>
        <v>524</v>
      </c>
      <c r="T46">
        <v>518</v>
      </c>
      <c r="U46">
        <v>5199</v>
      </c>
      <c r="V46" t="s">
        <v>985</v>
      </c>
      <c r="W46">
        <v>3093.09</v>
      </c>
      <c r="X46">
        <v>1495.5909999999999</v>
      </c>
      <c r="Y46">
        <v>2.0680000000000001</v>
      </c>
      <c r="Z46">
        <v>8.1199999999999992</v>
      </c>
      <c r="AA46">
        <v>258.73827</v>
      </c>
      <c r="AB46">
        <v>5.1227210000000003</v>
      </c>
      <c r="AC46">
        <v>120.671612</v>
      </c>
      <c r="AD46" s="1">
        <v>398</v>
      </c>
      <c r="AE46">
        <v>24</v>
      </c>
      <c r="AF46">
        <v>524</v>
      </c>
      <c r="AG46">
        <v>70</v>
      </c>
      <c r="AH46">
        <v>11.954511999999999</v>
      </c>
      <c r="AI46">
        <v>543.29999999999995</v>
      </c>
      <c r="AJ46">
        <v>0</v>
      </c>
      <c r="AK46">
        <v>139</v>
      </c>
      <c r="AL46">
        <v>78259</v>
      </c>
      <c r="AM46" t="s">
        <v>986</v>
      </c>
      <c r="AN46" t="s">
        <v>987</v>
      </c>
      <c r="AO46">
        <v>2891.5590000000002</v>
      </c>
      <c r="AR46" t="s">
        <v>166</v>
      </c>
      <c r="AS46" t="s">
        <v>254</v>
      </c>
      <c r="AT46" t="s">
        <v>819</v>
      </c>
      <c r="AU46" t="s">
        <v>774</v>
      </c>
      <c r="AV46" t="s">
        <v>779</v>
      </c>
      <c r="AW46">
        <v>2</v>
      </c>
      <c r="BB46">
        <v>0.83160000000000001</v>
      </c>
      <c r="BC46" t="s">
        <v>70</v>
      </c>
      <c r="BF46" t="s">
        <v>166</v>
      </c>
      <c r="BG46" t="s">
        <v>254</v>
      </c>
      <c r="BH46" t="s">
        <v>985</v>
      </c>
      <c r="BI46">
        <v>5199</v>
      </c>
      <c r="BJ46">
        <v>2</v>
      </c>
      <c r="BK46" t="s">
        <v>819</v>
      </c>
      <c r="BL46" t="s">
        <v>821</v>
      </c>
      <c r="BM46">
        <v>0.83160000000000001</v>
      </c>
      <c r="BN46" t="s">
        <v>70</v>
      </c>
      <c r="BO46" t="s">
        <v>760</v>
      </c>
      <c r="BP46">
        <v>3093.09</v>
      </c>
      <c r="BQ46" t="s">
        <v>70</v>
      </c>
    </row>
    <row r="47" spans="1:69" ht="16.5">
      <c r="A47" s="314" t="str">
        <f t="shared" si="18"/>
        <v>성산여객</v>
      </c>
      <c r="B47" s="138" t="str">
        <f t="shared" si="19"/>
        <v>이광수</v>
      </c>
      <c r="C47" s="139" t="str">
        <f t="shared" si="20"/>
        <v>C</v>
      </c>
      <c r="D47" s="140">
        <f t="shared" si="21"/>
        <v>0.89810000000000001</v>
      </c>
      <c r="E47" s="141">
        <f t="shared" si="22"/>
        <v>8083</v>
      </c>
      <c r="F47" s="142" t="str">
        <f t="shared" si="23"/>
        <v>588</v>
      </c>
      <c r="G47" s="143" t="str">
        <f t="shared" si="24"/>
        <v>71바7086</v>
      </c>
      <c r="H47" s="144">
        <f t="shared" si="25"/>
        <v>1</v>
      </c>
      <c r="I47" s="145">
        <f t="shared" si="26"/>
        <v>2350.6120000000001</v>
      </c>
      <c r="J47" s="146">
        <f t="shared" si="27"/>
        <v>3.7992221530610194E-2</v>
      </c>
      <c r="K47" s="146">
        <f t="shared" si="28"/>
        <v>0.39191401007888593</v>
      </c>
      <c r="L47" s="146">
        <f t="shared" si="29"/>
        <v>0.23100367053346108</v>
      </c>
      <c r="M47" s="147">
        <f t="shared" si="30"/>
        <v>9.2129999999999992</v>
      </c>
      <c r="N47" s="148">
        <f t="shared" si="31"/>
        <v>0.29779478705971041</v>
      </c>
      <c r="O47" s="148">
        <f t="shared" si="32"/>
        <v>4.2542112437101487</v>
      </c>
      <c r="P47" s="264">
        <f t="shared" si="33"/>
        <v>88</v>
      </c>
      <c r="Q47" s="265">
        <f t="shared" si="34"/>
        <v>7</v>
      </c>
      <c r="R47" s="265">
        <f t="shared" si="35"/>
        <v>100</v>
      </c>
      <c r="T47">
        <v>518</v>
      </c>
      <c r="U47">
        <v>8083</v>
      </c>
      <c r="V47" t="s">
        <v>988</v>
      </c>
      <c r="W47">
        <v>2350.6120000000001</v>
      </c>
      <c r="X47">
        <v>1002.607</v>
      </c>
      <c r="Y47">
        <v>2.3439999999999999</v>
      </c>
      <c r="Z47">
        <v>9.2129999999999992</v>
      </c>
      <c r="AA47">
        <v>211.69383300000001</v>
      </c>
      <c r="AB47">
        <v>8.042719</v>
      </c>
      <c r="AC47">
        <v>82.965778999999998</v>
      </c>
      <c r="AD47" s="1">
        <v>543</v>
      </c>
      <c r="AE47">
        <v>7</v>
      </c>
      <c r="AF47">
        <v>100</v>
      </c>
      <c r="AG47">
        <v>61</v>
      </c>
      <c r="AH47">
        <v>11.103828</v>
      </c>
      <c r="AI47">
        <v>0</v>
      </c>
      <c r="AJ47">
        <v>0</v>
      </c>
      <c r="AK47">
        <v>88</v>
      </c>
      <c r="AL47">
        <v>30326</v>
      </c>
      <c r="AM47" t="s">
        <v>989</v>
      </c>
      <c r="AN47" t="s">
        <v>990</v>
      </c>
      <c r="AO47">
        <v>2271.9760000000001</v>
      </c>
      <c r="AR47" t="s">
        <v>166</v>
      </c>
      <c r="AS47" t="s">
        <v>255</v>
      </c>
      <c r="AT47" t="s">
        <v>846</v>
      </c>
      <c r="AU47" t="s">
        <v>774</v>
      </c>
      <c r="AV47" t="s">
        <v>49</v>
      </c>
      <c r="AW47">
        <v>1</v>
      </c>
      <c r="BB47">
        <v>0.89810000000000001</v>
      </c>
      <c r="BC47" t="s">
        <v>72</v>
      </c>
      <c r="BF47" t="s">
        <v>166</v>
      </c>
      <c r="BG47" t="s">
        <v>255</v>
      </c>
      <c r="BH47" t="s">
        <v>988</v>
      </c>
      <c r="BI47">
        <v>8083</v>
      </c>
      <c r="BJ47">
        <v>1</v>
      </c>
      <c r="BK47" t="s">
        <v>846</v>
      </c>
      <c r="BL47" t="s">
        <v>755</v>
      </c>
      <c r="BM47">
        <v>0.89810000000000001</v>
      </c>
      <c r="BN47" t="s">
        <v>72</v>
      </c>
      <c r="BO47" t="s">
        <v>758</v>
      </c>
      <c r="BP47">
        <v>2350.6120000000001</v>
      </c>
      <c r="BQ47" t="s">
        <v>72</v>
      </c>
    </row>
    <row r="48" spans="1:69" ht="16.5">
      <c r="A48" s="315" t="str">
        <f t="shared" si="18"/>
        <v>성산여객</v>
      </c>
      <c r="B48" s="122" t="str">
        <f t="shared" si="19"/>
        <v>이상철</v>
      </c>
      <c r="C48" s="123" t="str">
        <f t="shared" si="20"/>
        <v>D</v>
      </c>
      <c r="D48" s="124">
        <f t="shared" si="21"/>
        <v>0.8246</v>
      </c>
      <c r="E48" s="125">
        <f t="shared" si="22"/>
        <v>9358</v>
      </c>
      <c r="F48" s="126" t="str">
        <f t="shared" si="23"/>
        <v>588</v>
      </c>
      <c r="G48" s="127" t="str">
        <f t="shared" si="24"/>
        <v>71바7081</v>
      </c>
      <c r="H48" s="128">
        <f t="shared" si="25"/>
        <v>7</v>
      </c>
      <c r="I48" s="129">
        <f t="shared" si="26"/>
        <v>2337.442</v>
      </c>
      <c r="J48" s="130">
        <f t="shared" si="27"/>
        <v>3.5866507328146745E-2</v>
      </c>
      <c r="K48" s="130">
        <f t="shared" si="28"/>
        <v>0.45579285426312871</v>
      </c>
      <c r="L48" s="130">
        <f t="shared" si="29"/>
        <v>0.22075414063750032</v>
      </c>
      <c r="M48" s="131">
        <f t="shared" si="30"/>
        <v>11.156000000000001</v>
      </c>
      <c r="N48" s="132">
        <f t="shared" si="31"/>
        <v>1.4545815468362424</v>
      </c>
      <c r="O48" s="132">
        <f t="shared" si="32"/>
        <v>24.214504573803328</v>
      </c>
      <c r="P48" s="266">
        <f t="shared" si="33"/>
        <v>128</v>
      </c>
      <c r="Q48" s="267">
        <f t="shared" si="34"/>
        <v>34</v>
      </c>
      <c r="R48" s="267">
        <f t="shared" si="35"/>
        <v>566</v>
      </c>
      <c r="T48">
        <v>518</v>
      </c>
      <c r="U48">
        <v>9358</v>
      </c>
      <c r="V48" t="s">
        <v>991</v>
      </c>
      <c r="W48">
        <v>2337.442</v>
      </c>
      <c r="X48">
        <v>1109.9000000000001</v>
      </c>
      <c r="Y48">
        <v>2.1059999999999999</v>
      </c>
      <c r="Z48">
        <v>11.156000000000001</v>
      </c>
      <c r="AA48">
        <v>208.20912200000001</v>
      </c>
      <c r="AB48">
        <v>7.4677340000000001</v>
      </c>
      <c r="AC48">
        <v>94.900229999999993</v>
      </c>
      <c r="AD48" s="1">
        <v>516</v>
      </c>
      <c r="AE48">
        <v>34</v>
      </c>
      <c r="AF48">
        <v>566</v>
      </c>
      <c r="AG48">
        <v>75</v>
      </c>
      <c r="AH48">
        <v>11.226414</v>
      </c>
      <c r="AI48">
        <v>116.9</v>
      </c>
      <c r="AJ48">
        <v>0</v>
      </c>
      <c r="AK48">
        <v>128</v>
      </c>
      <c r="AL48">
        <v>66838</v>
      </c>
      <c r="AM48" t="s">
        <v>992</v>
      </c>
      <c r="AN48" t="s">
        <v>993</v>
      </c>
      <c r="AO48">
        <v>1303.471</v>
      </c>
      <c r="AR48" t="s">
        <v>166</v>
      </c>
      <c r="AS48" t="s">
        <v>255</v>
      </c>
      <c r="AT48" t="s">
        <v>838</v>
      </c>
      <c r="AU48" t="s">
        <v>774</v>
      </c>
      <c r="AV48" t="s">
        <v>49</v>
      </c>
      <c r="AW48">
        <v>7</v>
      </c>
      <c r="BB48">
        <v>0.8246</v>
      </c>
      <c r="BC48" t="s">
        <v>70</v>
      </c>
      <c r="BF48" t="s">
        <v>166</v>
      </c>
      <c r="BG48" t="s">
        <v>255</v>
      </c>
      <c r="BH48" t="s">
        <v>991</v>
      </c>
      <c r="BI48">
        <v>9358</v>
      </c>
      <c r="BJ48">
        <v>7</v>
      </c>
      <c r="BK48" t="s">
        <v>838</v>
      </c>
      <c r="BL48" t="s">
        <v>821</v>
      </c>
      <c r="BM48">
        <v>0.8246</v>
      </c>
      <c r="BN48" t="s">
        <v>70</v>
      </c>
      <c r="BO48" t="s">
        <v>760</v>
      </c>
      <c r="BP48">
        <v>2337.442</v>
      </c>
      <c r="BQ48" t="s">
        <v>70</v>
      </c>
    </row>
    <row r="49" spans="1:69" ht="16.5">
      <c r="A49" s="314" t="str">
        <f t="shared" si="18"/>
        <v>성산여객</v>
      </c>
      <c r="B49" s="138" t="str">
        <f t="shared" si="19"/>
        <v>이성재</v>
      </c>
      <c r="C49" s="139" t="str">
        <f t="shared" si="20"/>
        <v>S</v>
      </c>
      <c r="D49" s="140">
        <f t="shared" si="21"/>
        <v>1.0476000000000001</v>
      </c>
      <c r="E49" s="141">
        <f t="shared" si="22"/>
        <v>8869</v>
      </c>
      <c r="F49" s="142" t="str">
        <f t="shared" si="23"/>
        <v>588</v>
      </c>
      <c r="G49" s="143" t="str">
        <f t="shared" si="24"/>
        <v>71바7069</v>
      </c>
      <c r="H49" s="144">
        <f t="shared" si="25"/>
        <v>1</v>
      </c>
      <c r="I49" s="145">
        <f t="shared" si="26"/>
        <v>1951.518</v>
      </c>
      <c r="J49" s="146">
        <f t="shared" si="27"/>
        <v>4.8609674732706561E-2</v>
      </c>
      <c r="K49" s="146">
        <f t="shared" si="28"/>
        <v>0.40369934292897314</v>
      </c>
      <c r="L49" s="146">
        <f t="shared" si="29"/>
        <v>0.16141280787571521</v>
      </c>
      <c r="M49" s="147">
        <f t="shared" si="30"/>
        <v>8.5630000000000006</v>
      </c>
      <c r="N49" s="148">
        <f t="shared" si="31"/>
        <v>5.1242161230385781E-2</v>
      </c>
      <c r="O49" s="148">
        <f t="shared" si="32"/>
        <v>3.023287512592761</v>
      </c>
      <c r="P49" s="264">
        <f t="shared" si="33"/>
        <v>90</v>
      </c>
      <c r="Q49" s="265">
        <f t="shared" si="34"/>
        <v>1</v>
      </c>
      <c r="R49" s="265">
        <f t="shared" si="35"/>
        <v>59</v>
      </c>
      <c r="T49">
        <v>518</v>
      </c>
      <c r="U49">
        <v>8869</v>
      </c>
      <c r="V49" t="s">
        <v>994</v>
      </c>
      <c r="W49">
        <v>1951.518</v>
      </c>
      <c r="X49">
        <v>745.22500000000002</v>
      </c>
      <c r="Y49">
        <v>2.6190000000000002</v>
      </c>
      <c r="Z49">
        <v>8.5630000000000006</v>
      </c>
      <c r="AA49">
        <v>173.41549900000001</v>
      </c>
      <c r="AB49">
        <v>8.4296710000000008</v>
      </c>
      <c r="AC49">
        <v>70.007722999999999</v>
      </c>
      <c r="AD49" s="1">
        <v>315</v>
      </c>
      <c r="AE49">
        <v>1</v>
      </c>
      <c r="AF49">
        <v>59</v>
      </c>
      <c r="AG49">
        <v>61</v>
      </c>
      <c r="AH49">
        <v>11.253423</v>
      </c>
      <c r="AI49">
        <v>0</v>
      </c>
      <c r="AJ49">
        <v>0</v>
      </c>
      <c r="AK49">
        <v>90</v>
      </c>
      <c r="AL49">
        <v>35996</v>
      </c>
      <c r="AM49" t="s">
        <v>995</v>
      </c>
      <c r="AN49" t="s">
        <v>996</v>
      </c>
      <c r="AO49">
        <v>1951.518</v>
      </c>
      <c r="AR49" t="s">
        <v>166</v>
      </c>
      <c r="AS49" t="s">
        <v>255</v>
      </c>
      <c r="AT49" t="s">
        <v>835</v>
      </c>
      <c r="AU49" t="s">
        <v>774</v>
      </c>
      <c r="AV49" t="s">
        <v>49</v>
      </c>
      <c r="AW49">
        <v>1</v>
      </c>
      <c r="BB49">
        <v>1.0476000000000001</v>
      </c>
      <c r="BC49" t="s">
        <v>74</v>
      </c>
      <c r="BF49" t="s">
        <v>166</v>
      </c>
      <c r="BG49" t="s">
        <v>255</v>
      </c>
      <c r="BH49" t="s">
        <v>994</v>
      </c>
      <c r="BI49">
        <v>8869</v>
      </c>
      <c r="BJ49">
        <v>1</v>
      </c>
      <c r="BK49" t="s">
        <v>835</v>
      </c>
      <c r="BL49" t="s">
        <v>755</v>
      </c>
      <c r="BM49">
        <v>1.0476000000000001</v>
      </c>
      <c r="BN49" t="s">
        <v>74</v>
      </c>
      <c r="BO49" t="s">
        <v>757</v>
      </c>
      <c r="BP49">
        <v>1951.518</v>
      </c>
      <c r="BQ49" t="s">
        <v>74</v>
      </c>
    </row>
    <row r="50" spans="1:69" ht="16.5">
      <c r="A50" s="315" t="str">
        <f t="shared" si="18"/>
        <v>성산여객</v>
      </c>
      <c r="B50" s="122" t="str">
        <f t="shared" si="19"/>
        <v>이원식</v>
      </c>
      <c r="C50" s="123" t="str">
        <f t="shared" si="20"/>
        <v>S</v>
      </c>
      <c r="D50" s="124">
        <f t="shared" si="21"/>
        <v>1.0004</v>
      </c>
      <c r="E50" s="125">
        <f t="shared" si="22"/>
        <v>1104</v>
      </c>
      <c r="F50" s="126" t="str">
        <f t="shared" si="23"/>
        <v>588</v>
      </c>
      <c r="G50" s="127" t="str">
        <f t="shared" si="24"/>
        <v>71바7088</v>
      </c>
      <c r="H50" s="128">
        <f t="shared" si="25"/>
        <v>2</v>
      </c>
      <c r="I50" s="129">
        <f t="shared" si="26"/>
        <v>1416.866</v>
      </c>
      <c r="J50" s="130">
        <f t="shared" si="27"/>
        <v>4.608210190161572E-2</v>
      </c>
      <c r="K50" s="130">
        <f t="shared" si="28"/>
        <v>0.3637594913608061</v>
      </c>
      <c r="L50" s="130">
        <f t="shared" si="29"/>
        <v>0.12421781594025123</v>
      </c>
      <c r="M50" s="131">
        <f t="shared" si="30"/>
        <v>8.1159999999999997</v>
      </c>
      <c r="N50" s="132">
        <f t="shared" si="31"/>
        <v>0.21173491353451915</v>
      </c>
      <c r="O50" s="132">
        <f t="shared" si="32"/>
        <v>2.7525538759487489</v>
      </c>
      <c r="P50" s="266">
        <f t="shared" si="33"/>
        <v>23</v>
      </c>
      <c r="Q50" s="267">
        <f t="shared" si="34"/>
        <v>3</v>
      </c>
      <c r="R50" s="267">
        <f t="shared" si="35"/>
        <v>39</v>
      </c>
      <c r="T50">
        <v>518</v>
      </c>
      <c r="U50">
        <v>1104</v>
      </c>
      <c r="V50" t="s">
        <v>997</v>
      </c>
      <c r="W50">
        <v>1416.866</v>
      </c>
      <c r="X50">
        <v>555.59100000000001</v>
      </c>
      <c r="Y50">
        <v>2.5499999999999998</v>
      </c>
      <c r="Z50">
        <v>8.1159999999999997</v>
      </c>
      <c r="AA50">
        <v>117.898268</v>
      </c>
      <c r="AB50">
        <v>5.4329999999999998</v>
      </c>
      <c r="AC50">
        <v>42.886614000000002</v>
      </c>
      <c r="AD50" s="1">
        <v>176</v>
      </c>
      <c r="AE50">
        <v>3</v>
      </c>
      <c r="AF50">
        <v>39</v>
      </c>
      <c r="AG50">
        <v>60</v>
      </c>
      <c r="AH50">
        <v>12.017699</v>
      </c>
      <c r="AI50">
        <v>0</v>
      </c>
      <c r="AJ50">
        <v>0</v>
      </c>
      <c r="AK50">
        <v>23</v>
      </c>
      <c r="AL50">
        <v>14620</v>
      </c>
      <c r="AM50" t="s">
        <v>998</v>
      </c>
      <c r="AN50" t="s">
        <v>999</v>
      </c>
      <c r="AO50">
        <v>1312.3330000000001</v>
      </c>
      <c r="AR50" t="s">
        <v>166</v>
      </c>
      <c r="AS50" t="s">
        <v>255</v>
      </c>
      <c r="AT50" t="s">
        <v>850</v>
      </c>
      <c r="AU50" t="s">
        <v>774</v>
      </c>
      <c r="AV50" t="s">
        <v>49</v>
      </c>
      <c r="AW50">
        <v>2</v>
      </c>
      <c r="BB50">
        <v>1.0004</v>
      </c>
      <c r="BC50" t="s">
        <v>74</v>
      </c>
      <c r="BF50" t="s">
        <v>166</v>
      </c>
      <c r="BG50" t="s">
        <v>255</v>
      </c>
      <c r="BH50" t="s">
        <v>997</v>
      </c>
      <c r="BI50">
        <v>1104</v>
      </c>
      <c r="BJ50">
        <v>2</v>
      </c>
      <c r="BK50" t="s">
        <v>850</v>
      </c>
      <c r="BL50" t="s">
        <v>852</v>
      </c>
      <c r="BM50">
        <v>1.0004</v>
      </c>
      <c r="BN50" t="s">
        <v>74</v>
      </c>
      <c r="BO50" t="s">
        <v>757</v>
      </c>
      <c r="BP50">
        <v>1416.866</v>
      </c>
      <c r="BQ50" t="s">
        <v>74</v>
      </c>
    </row>
    <row r="51" spans="1:69" ht="16.5">
      <c r="A51" s="314" t="str">
        <f t="shared" si="18"/>
        <v>성산여객</v>
      </c>
      <c r="B51" s="138" t="str">
        <f t="shared" si="19"/>
        <v>이정수</v>
      </c>
      <c r="C51" s="139" t="str">
        <f t="shared" si="20"/>
        <v>S</v>
      </c>
      <c r="D51" s="140">
        <f t="shared" si="21"/>
        <v>1.0054000000000001</v>
      </c>
      <c r="E51" s="141">
        <f t="shared" si="22"/>
        <v>5292</v>
      </c>
      <c r="F51" s="142" t="str">
        <f t="shared" si="23"/>
        <v>588</v>
      </c>
      <c r="G51" s="143" t="str">
        <f t="shared" si="24"/>
        <v>71바7085</v>
      </c>
      <c r="H51" s="144">
        <f t="shared" si="25"/>
        <v>1</v>
      </c>
      <c r="I51" s="145">
        <f t="shared" si="26"/>
        <v>1566.384</v>
      </c>
      <c r="J51" s="146">
        <f t="shared" si="27"/>
        <v>3.914904679789908E-2</v>
      </c>
      <c r="K51" s="146">
        <f t="shared" si="28"/>
        <v>0.35708594362246299</v>
      </c>
      <c r="L51" s="146">
        <f t="shared" si="29"/>
        <v>0.1583264384723031</v>
      </c>
      <c r="M51" s="147">
        <f t="shared" si="30"/>
        <v>6.8769999999999998</v>
      </c>
      <c r="N51" s="148">
        <f t="shared" si="31"/>
        <v>0.19152391750681824</v>
      </c>
      <c r="O51" s="148">
        <f t="shared" si="32"/>
        <v>3.0005413742734861</v>
      </c>
      <c r="P51" s="264">
        <f t="shared" si="33"/>
        <v>30</v>
      </c>
      <c r="Q51" s="265">
        <f t="shared" si="34"/>
        <v>3</v>
      </c>
      <c r="R51" s="265">
        <f t="shared" si="35"/>
        <v>47</v>
      </c>
      <c r="T51">
        <v>518</v>
      </c>
      <c r="U51">
        <v>5292</v>
      </c>
      <c r="V51" t="s">
        <v>1000</v>
      </c>
      <c r="W51">
        <v>1566.384</v>
      </c>
      <c r="X51">
        <v>599.31899999999996</v>
      </c>
      <c r="Y51">
        <v>2.6139999999999999</v>
      </c>
      <c r="Z51">
        <v>6.8769999999999998</v>
      </c>
      <c r="AA51">
        <v>133.59742900000001</v>
      </c>
      <c r="AB51">
        <v>5.2302119999999999</v>
      </c>
      <c r="AC51">
        <v>47.705764000000002</v>
      </c>
      <c r="AD51" s="1">
        <v>248</v>
      </c>
      <c r="AE51">
        <v>3</v>
      </c>
      <c r="AF51">
        <v>47</v>
      </c>
      <c r="AG51">
        <v>64</v>
      </c>
      <c r="AH51">
        <v>11.724656</v>
      </c>
      <c r="AI51">
        <v>0</v>
      </c>
      <c r="AJ51">
        <v>0</v>
      </c>
      <c r="AK51">
        <v>30</v>
      </c>
      <c r="AL51">
        <v>18078</v>
      </c>
      <c r="AM51" t="s">
        <v>1001</v>
      </c>
      <c r="AN51" t="s">
        <v>1002</v>
      </c>
      <c r="AO51">
        <v>1566.384</v>
      </c>
      <c r="AR51" t="s">
        <v>166</v>
      </c>
      <c r="AS51" t="s">
        <v>255</v>
      </c>
      <c r="AT51" t="s">
        <v>844</v>
      </c>
      <c r="AU51" t="s">
        <v>774</v>
      </c>
      <c r="AV51" t="s">
        <v>49</v>
      </c>
      <c r="AW51">
        <v>1</v>
      </c>
      <c r="BB51">
        <v>1.0054000000000001</v>
      </c>
      <c r="BC51" t="s">
        <v>74</v>
      </c>
      <c r="BF51" t="s">
        <v>166</v>
      </c>
      <c r="BG51" t="s">
        <v>255</v>
      </c>
      <c r="BH51" t="s">
        <v>1000</v>
      </c>
      <c r="BI51">
        <v>5292</v>
      </c>
      <c r="BJ51">
        <v>1</v>
      </c>
      <c r="BK51" t="s">
        <v>844</v>
      </c>
      <c r="BL51" t="s">
        <v>755</v>
      </c>
      <c r="BM51">
        <v>1.0054000000000001</v>
      </c>
      <c r="BN51" t="s">
        <v>74</v>
      </c>
      <c r="BO51" t="s">
        <v>757</v>
      </c>
      <c r="BP51">
        <v>1566.384</v>
      </c>
      <c r="BQ51" t="s">
        <v>74</v>
      </c>
    </row>
    <row r="52" spans="1:69" ht="16.5">
      <c r="A52" s="315" t="str">
        <f t="shared" si="18"/>
        <v>성산여객</v>
      </c>
      <c r="B52" s="122" t="str">
        <f t="shared" si="19"/>
        <v>이정환</v>
      </c>
      <c r="C52" s="123" t="str">
        <f t="shared" si="20"/>
        <v>A</v>
      </c>
      <c r="D52" s="124">
        <f t="shared" si="21"/>
        <v>0.95579999999999998</v>
      </c>
      <c r="E52" s="125">
        <f t="shared" si="22"/>
        <v>7629</v>
      </c>
      <c r="F52" s="126" t="str">
        <f t="shared" si="23"/>
        <v>551</v>
      </c>
      <c r="G52" s="127" t="str">
        <f t="shared" si="24"/>
        <v>71바7051</v>
      </c>
      <c r="H52" s="128">
        <f t="shared" si="25"/>
        <v>1</v>
      </c>
      <c r="I52" s="129">
        <f t="shared" si="26"/>
        <v>1085.8889999999999</v>
      </c>
      <c r="J52" s="130">
        <f t="shared" si="27"/>
        <v>3.340320554298349E-2</v>
      </c>
      <c r="K52" s="130">
        <f t="shared" si="28"/>
        <v>0.35425644972818582</v>
      </c>
      <c r="L52" s="130">
        <f t="shared" si="29"/>
        <v>0.16115827676677821</v>
      </c>
      <c r="M52" s="131">
        <f t="shared" si="30"/>
        <v>9.6389999999999993</v>
      </c>
      <c r="N52" s="132">
        <f t="shared" si="31"/>
        <v>9.2090443866730404E-2</v>
      </c>
      <c r="O52" s="132">
        <f t="shared" si="32"/>
        <v>4.9728839688034414</v>
      </c>
      <c r="P52" s="266">
        <f t="shared" si="33"/>
        <v>4</v>
      </c>
      <c r="Q52" s="267">
        <f t="shared" si="34"/>
        <v>1</v>
      </c>
      <c r="R52" s="267">
        <f t="shared" si="35"/>
        <v>54</v>
      </c>
      <c r="T52">
        <v>518</v>
      </c>
      <c r="U52">
        <v>7629</v>
      </c>
      <c r="V52" t="s">
        <v>1003</v>
      </c>
      <c r="W52">
        <v>1085.8889999999999</v>
      </c>
      <c r="X52">
        <v>473.27600000000001</v>
      </c>
      <c r="Y52">
        <v>2.294</v>
      </c>
      <c r="Z52">
        <v>9.6389999999999993</v>
      </c>
      <c r="AA52">
        <v>82.359401000000005</v>
      </c>
      <c r="AB52">
        <v>2.7510680000000001</v>
      </c>
      <c r="AC52">
        <v>29.176348999999998</v>
      </c>
      <c r="AD52" s="1">
        <v>175</v>
      </c>
      <c r="AE52">
        <v>1</v>
      </c>
      <c r="AF52">
        <v>54</v>
      </c>
      <c r="AG52">
        <v>57</v>
      </c>
      <c r="AH52">
        <v>13.184760000000001</v>
      </c>
      <c r="AI52">
        <v>0</v>
      </c>
      <c r="AJ52">
        <v>0</v>
      </c>
      <c r="AK52">
        <v>4</v>
      </c>
      <c r="AL52">
        <v>1165</v>
      </c>
      <c r="AM52" t="s">
        <v>1004</v>
      </c>
      <c r="AN52" t="s">
        <v>1005</v>
      </c>
      <c r="AO52">
        <v>1085.8889999999999</v>
      </c>
      <c r="AR52" t="s">
        <v>166</v>
      </c>
      <c r="AS52" t="s">
        <v>253</v>
      </c>
      <c r="AT52" t="s">
        <v>799</v>
      </c>
      <c r="AU52" t="s">
        <v>774</v>
      </c>
      <c r="AV52" t="s">
        <v>49</v>
      </c>
      <c r="AW52">
        <v>1</v>
      </c>
      <c r="BB52">
        <v>0.95579999999999998</v>
      </c>
      <c r="BC52" t="s">
        <v>69</v>
      </c>
      <c r="BF52" t="s">
        <v>166</v>
      </c>
      <c r="BG52" t="s">
        <v>253</v>
      </c>
      <c r="BH52" t="s">
        <v>1003</v>
      </c>
      <c r="BI52">
        <v>7629</v>
      </c>
      <c r="BJ52">
        <v>1</v>
      </c>
      <c r="BK52" t="s">
        <v>799</v>
      </c>
      <c r="BL52" t="s">
        <v>755</v>
      </c>
      <c r="BM52">
        <v>0.95579999999999998</v>
      </c>
      <c r="BN52" t="s">
        <v>69</v>
      </c>
      <c r="BO52" t="s">
        <v>759</v>
      </c>
      <c r="BP52">
        <v>1085.8889999999999</v>
      </c>
      <c r="BQ52" t="s">
        <v>69</v>
      </c>
    </row>
    <row r="53" spans="1:69" ht="16.5">
      <c r="A53" s="314" t="str">
        <f t="shared" si="18"/>
        <v>성산여객</v>
      </c>
      <c r="B53" s="138" t="str">
        <f t="shared" si="19"/>
        <v>이정희</v>
      </c>
      <c r="C53" s="139" t="str">
        <f t="shared" si="20"/>
        <v>C</v>
      </c>
      <c r="D53" s="140">
        <f t="shared" si="21"/>
        <v>0.89710000000000001</v>
      </c>
      <c r="E53" s="141">
        <f t="shared" si="22"/>
        <v>1308</v>
      </c>
      <c r="F53" s="142" t="str">
        <f t="shared" si="23"/>
        <v>588</v>
      </c>
      <c r="G53" s="143" t="str">
        <f t="shared" si="24"/>
        <v>72바1563</v>
      </c>
      <c r="H53" s="144">
        <f t="shared" si="25"/>
        <v>1</v>
      </c>
      <c r="I53" s="145">
        <f t="shared" si="26"/>
        <v>1351.155</v>
      </c>
      <c r="J53" s="146">
        <f t="shared" si="27"/>
        <v>5.7253042558771394E-2</v>
      </c>
      <c r="K53" s="146">
        <f t="shared" si="28"/>
        <v>0.427417378352416</v>
      </c>
      <c r="L53" s="146">
        <f t="shared" si="29"/>
        <v>0.19982903515880857</v>
      </c>
      <c r="M53" s="147">
        <f t="shared" si="30"/>
        <v>7.57</v>
      </c>
      <c r="N53" s="148">
        <f t="shared" si="31"/>
        <v>7.4010753762521697E-2</v>
      </c>
      <c r="O53" s="148">
        <f t="shared" si="32"/>
        <v>2.0723011053506073</v>
      </c>
      <c r="P53" s="264">
        <f t="shared" si="33"/>
        <v>57</v>
      </c>
      <c r="Q53" s="265">
        <f t="shared" si="34"/>
        <v>1</v>
      </c>
      <c r="R53" s="265">
        <f t="shared" si="35"/>
        <v>28</v>
      </c>
      <c r="T53">
        <v>518</v>
      </c>
      <c r="U53">
        <v>1308</v>
      </c>
      <c r="V53" t="s">
        <v>1006</v>
      </c>
      <c r="W53">
        <v>1351.155</v>
      </c>
      <c r="X53">
        <v>627.55799999999999</v>
      </c>
      <c r="Y53">
        <v>2.153</v>
      </c>
      <c r="Z53">
        <v>7.57</v>
      </c>
      <c r="AA53">
        <v>123.112741</v>
      </c>
      <c r="AB53">
        <v>7.0485790000000001</v>
      </c>
      <c r="AC53">
        <v>52.620525000000001</v>
      </c>
      <c r="AD53" s="1">
        <v>270</v>
      </c>
      <c r="AE53">
        <v>1</v>
      </c>
      <c r="AF53">
        <v>28</v>
      </c>
      <c r="AG53">
        <v>68</v>
      </c>
      <c r="AH53">
        <v>10.97494</v>
      </c>
      <c r="AI53">
        <v>0</v>
      </c>
      <c r="AJ53">
        <v>0</v>
      </c>
      <c r="AK53">
        <v>57</v>
      </c>
      <c r="AL53">
        <v>29302</v>
      </c>
      <c r="AM53" t="s">
        <v>1007</v>
      </c>
      <c r="AN53" t="s">
        <v>1008</v>
      </c>
      <c r="AO53">
        <v>1351.155</v>
      </c>
      <c r="AR53" t="s">
        <v>166</v>
      </c>
      <c r="AS53" t="s">
        <v>255</v>
      </c>
      <c r="AT53" t="s">
        <v>860</v>
      </c>
      <c r="AU53" t="s">
        <v>774</v>
      </c>
      <c r="AV53" t="s">
        <v>779</v>
      </c>
      <c r="AW53">
        <v>1</v>
      </c>
      <c r="BB53">
        <v>0.89710000000000001</v>
      </c>
      <c r="BC53" t="s">
        <v>72</v>
      </c>
      <c r="BF53" t="s">
        <v>166</v>
      </c>
      <c r="BG53" t="s">
        <v>255</v>
      </c>
      <c r="BH53" t="s">
        <v>1006</v>
      </c>
      <c r="BI53">
        <v>1308</v>
      </c>
      <c r="BJ53">
        <v>1</v>
      </c>
      <c r="BK53" t="s">
        <v>860</v>
      </c>
      <c r="BL53" t="s">
        <v>755</v>
      </c>
      <c r="BM53">
        <v>0.89710000000000001</v>
      </c>
      <c r="BN53" t="s">
        <v>72</v>
      </c>
      <c r="BO53" t="s">
        <v>758</v>
      </c>
      <c r="BP53">
        <v>1351.155</v>
      </c>
      <c r="BQ53" t="s">
        <v>72</v>
      </c>
    </row>
    <row r="54" spans="1:69" ht="16.5">
      <c r="A54" s="315" t="str">
        <f t="shared" si="18"/>
        <v>성산여객</v>
      </c>
      <c r="B54" s="122" t="str">
        <f t="shared" si="19"/>
        <v>이종원</v>
      </c>
      <c r="C54" s="123" t="str">
        <f t="shared" si="20"/>
        <v>C</v>
      </c>
      <c r="D54" s="124">
        <f t="shared" si="21"/>
        <v>0.88060000000000005</v>
      </c>
      <c r="E54" s="125">
        <f t="shared" si="22"/>
        <v>8913</v>
      </c>
      <c r="F54" s="126" t="str">
        <f t="shared" si="23"/>
        <v>521</v>
      </c>
      <c r="G54" s="127" t="str">
        <f t="shared" si="24"/>
        <v>71바7506</v>
      </c>
      <c r="H54" s="128">
        <f t="shared" si="25"/>
        <v>2</v>
      </c>
      <c r="I54" s="129">
        <f t="shared" si="26"/>
        <v>1844.5840000000001</v>
      </c>
      <c r="J54" s="130">
        <f t="shared" si="27"/>
        <v>2.8299120770507943E-2</v>
      </c>
      <c r="K54" s="130">
        <f t="shared" si="28"/>
        <v>0.45393013407565652</v>
      </c>
      <c r="L54" s="130">
        <f t="shared" si="29"/>
        <v>0.15071148833558135</v>
      </c>
      <c r="M54" s="131">
        <f t="shared" si="30"/>
        <v>12.073</v>
      </c>
      <c r="N54" s="132">
        <f t="shared" si="31"/>
        <v>5.4212765588338617E-2</v>
      </c>
      <c r="O54" s="132">
        <f t="shared" si="32"/>
        <v>2.9274893417702854</v>
      </c>
      <c r="P54" s="266">
        <f t="shared" si="33"/>
        <v>146</v>
      </c>
      <c r="Q54" s="267">
        <f t="shared" si="34"/>
        <v>1</v>
      </c>
      <c r="R54" s="267">
        <f t="shared" si="35"/>
        <v>54</v>
      </c>
      <c r="T54">
        <v>518</v>
      </c>
      <c r="U54">
        <v>8913</v>
      </c>
      <c r="V54" t="s">
        <v>1009</v>
      </c>
      <c r="W54">
        <v>1844.5840000000001</v>
      </c>
      <c r="X54">
        <v>838.57</v>
      </c>
      <c r="Y54">
        <v>2.2000000000000002</v>
      </c>
      <c r="Z54">
        <v>12.073</v>
      </c>
      <c r="AA54">
        <v>148.295526</v>
      </c>
      <c r="AB54">
        <v>4.1966330000000003</v>
      </c>
      <c r="AC54">
        <v>67.315808000000004</v>
      </c>
      <c r="AD54" s="1">
        <v>278</v>
      </c>
      <c r="AE54">
        <v>1</v>
      </c>
      <c r="AF54">
        <v>54</v>
      </c>
      <c r="AG54">
        <v>65</v>
      </c>
      <c r="AH54">
        <v>12.438568</v>
      </c>
      <c r="AI54">
        <v>80</v>
      </c>
      <c r="AJ54">
        <v>0</v>
      </c>
      <c r="AK54">
        <v>146</v>
      </c>
      <c r="AL54">
        <v>48708</v>
      </c>
      <c r="AM54" t="s">
        <v>1010</v>
      </c>
      <c r="AN54" t="s">
        <v>1011</v>
      </c>
      <c r="AO54">
        <v>1741.269</v>
      </c>
      <c r="AR54" t="s">
        <v>166</v>
      </c>
      <c r="AS54" t="s">
        <v>252</v>
      </c>
      <c r="AT54" t="s">
        <v>789</v>
      </c>
      <c r="AU54" t="s">
        <v>774</v>
      </c>
      <c r="AV54" t="s">
        <v>49</v>
      </c>
      <c r="AW54">
        <v>2</v>
      </c>
      <c r="BB54">
        <v>0.88060000000000005</v>
      </c>
      <c r="BC54" t="s">
        <v>72</v>
      </c>
      <c r="BF54" t="s">
        <v>166</v>
      </c>
      <c r="BG54" t="s">
        <v>252</v>
      </c>
      <c r="BH54" t="s">
        <v>1009</v>
      </c>
      <c r="BI54">
        <v>8913</v>
      </c>
      <c r="BJ54">
        <v>2</v>
      </c>
      <c r="BK54" t="s">
        <v>789</v>
      </c>
      <c r="BL54" t="s">
        <v>791</v>
      </c>
      <c r="BM54">
        <v>0.88060000000000005</v>
      </c>
      <c r="BN54" t="s">
        <v>72</v>
      </c>
      <c r="BO54" t="s">
        <v>758</v>
      </c>
      <c r="BP54">
        <v>1844.5840000000001</v>
      </c>
      <c r="BQ54" t="s">
        <v>72</v>
      </c>
    </row>
    <row r="55" spans="1:69" ht="16.5">
      <c r="A55" s="314" t="str">
        <f t="shared" si="18"/>
        <v>성산여객</v>
      </c>
      <c r="B55" s="138" t="str">
        <f t="shared" si="19"/>
        <v>이종훈</v>
      </c>
      <c r="C55" s="139" t="str">
        <f t="shared" si="20"/>
        <v>B</v>
      </c>
      <c r="D55" s="140">
        <f t="shared" si="21"/>
        <v>0.9325</v>
      </c>
      <c r="E55" s="141">
        <f t="shared" si="22"/>
        <v>9260</v>
      </c>
      <c r="F55" s="142" t="str">
        <f t="shared" si="23"/>
        <v>521</v>
      </c>
      <c r="G55" s="143" t="str">
        <f t="shared" si="24"/>
        <v>71바7505</v>
      </c>
      <c r="H55" s="144">
        <f t="shared" si="25"/>
        <v>1</v>
      </c>
      <c r="I55" s="145">
        <f t="shared" si="26"/>
        <v>1974.2190000000001</v>
      </c>
      <c r="J55" s="146">
        <f t="shared" si="27"/>
        <v>2.3493958542343412E-2</v>
      </c>
      <c r="K55" s="146">
        <f t="shared" si="28"/>
        <v>0.4096862195778595</v>
      </c>
      <c r="L55" s="146">
        <f t="shared" si="29"/>
        <v>6.1290059512141254E-2</v>
      </c>
      <c r="M55" s="147">
        <f t="shared" si="30"/>
        <v>8.8450000000000006</v>
      </c>
      <c r="N55" s="148">
        <f t="shared" si="31"/>
        <v>5.0652941745571285E-2</v>
      </c>
      <c r="O55" s="148">
        <f t="shared" si="32"/>
        <v>13.82825309654096</v>
      </c>
      <c r="P55" s="264">
        <f t="shared" si="33"/>
        <v>58</v>
      </c>
      <c r="Q55" s="265">
        <f t="shared" si="34"/>
        <v>1</v>
      </c>
      <c r="R55" s="265">
        <f t="shared" si="35"/>
        <v>273</v>
      </c>
      <c r="T55">
        <v>518</v>
      </c>
      <c r="U55">
        <v>9260</v>
      </c>
      <c r="V55" t="s">
        <v>1012</v>
      </c>
      <c r="W55">
        <v>1974.2190000000001</v>
      </c>
      <c r="X55">
        <v>756.08699999999999</v>
      </c>
      <c r="Y55">
        <v>2.6110000000000002</v>
      </c>
      <c r="Z55">
        <v>8.8450000000000006</v>
      </c>
      <c r="AA55">
        <v>138.93269599999999</v>
      </c>
      <c r="AB55">
        <v>3.2640790000000002</v>
      </c>
      <c r="AC55">
        <v>56.918810999999998</v>
      </c>
      <c r="AD55" s="1">
        <v>121</v>
      </c>
      <c r="AE55">
        <v>1</v>
      </c>
      <c r="AF55">
        <v>273</v>
      </c>
      <c r="AG55">
        <v>75</v>
      </c>
      <c r="AH55">
        <v>14.209894</v>
      </c>
      <c r="AI55">
        <v>949.8</v>
      </c>
      <c r="AJ55">
        <v>0</v>
      </c>
      <c r="AK55">
        <v>58</v>
      </c>
      <c r="AL55">
        <v>17411</v>
      </c>
      <c r="AM55" t="s">
        <v>1013</v>
      </c>
      <c r="AN55" t="s">
        <v>1014</v>
      </c>
      <c r="AO55">
        <v>1974.2190000000001</v>
      </c>
      <c r="AR55" t="s">
        <v>166</v>
      </c>
      <c r="AS55" t="s">
        <v>252</v>
      </c>
      <c r="AT55" t="s">
        <v>787</v>
      </c>
      <c r="AU55" t="s">
        <v>774</v>
      </c>
      <c r="AV55" t="s">
        <v>779</v>
      </c>
      <c r="AW55">
        <v>1</v>
      </c>
      <c r="BB55">
        <v>0.9325</v>
      </c>
      <c r="BC55" t="s">
        <v>71</v>
      </c>
      <c r="BF55" t="s">
        <v>166</v>
      </c>
      <c r="BG55" t="s">
        <v>252</v>
      </c>
      <c r="BH55" t="s">
        <v>1012</v>
      </c>
      <c r="BI55">
        <v>9260</v>
      </c>
      <c r="BJ55">
        <v>1</v>
      </c>
      <c r="BK55" t="s">
        <v>787</v>
      </c>
      <c r="BL55" t="s">
        <v>755</v>
      </c>
      <c r="BM55">
        <v>0.9325</v>
      </c>
      <c r="BN55" t="s">
        <v>71</v>
      </c>
      <c r="BO55" t="s">
        <v>756</v>
      </c>
      <c r="BP55">
        <v>1974.2190000000001</v>
      </c>
      <c r="BQ55" t="s">
        <v>71</v>
      </c>
    </row>
    <row r="56" spans="1:69" ht="16.5">
      <c r="A56" s="315" t="str">
        <f t="shared" si="18"/>
        <v>성산여객</v>
      </c>
      <c r="B56" s="122" t="str">
        <f t="shared" si="19"/>
        <v>이준식</v>
      </c>
      <c r="C56" s="123" t="str">
        <f t="shared" si="20"/>
        <v>S</v>
      </c>
      <c r="D56" s="124">
        <f t="shared" si="21"/>
        <v>1.0730999999999999</v>
      </c>
      <c r="E56" s="125">
        <f t="shared" si="22"/>
        <v>3264</v>
      </c>
      <c r="F56" s="126" t="str">
        <f t="shared" si="23"/>
        <v>588</v>
      </c>
      <c r="G56" s="127" t="str">
        <f t="shared" si="24"/>
        <v>71바7084</v>
      </c>
      <c r="H56" s="128">
        <f t="shared" si="25"/>
        <v>1</v>
      </c>
      <c r="I56" s="129">
        <f t="shared" si="26"/>
        <v>1316.9639999999999</v>
      </c>
      <c r="J56" s="130">
        <f t="shared" si="27"/>
        <v>3.3273788196837857E-2</v>
      </c>
      <c r="K56" s="130">
        <f t="shared" si="28"/>
        <v>0.34825672051846046</v>
      </c>
      <c r="L56" s="130">
        <f t="shared" si="29"/>
        <v>0.19970173824037712</v>
      </c>
      <c r="M56" s="131">
        <f t="shared" si="30"/>
        <v>6.3579999999999997</v>
      </c>
      <c r="N56" s="132">
        <f t="shared" si="31"/>
        <v>0</v>
      </c>
      <c r="O56" s="132">
        <f t="shared" si="32"/>
        <v>1.2908477376754415</v>
      </c>
      <c r="P56" s="266">
        <f t="shared" si="33"/>
        <v>56</v>
      </c>
      <c r="Q56" s="267">
        <f t="shared" si="34"/>
        <v>0</v>
      </c>
      <c r="R56" s="267">
        <f t="shared" si="35"/>
        <v>17</v>
      </c>
      <c r="T56">
        <v>518</v>
      </c>
      <c r="U56">
        <v>3264</v>
      </c>
      <c r="V56" t="s">
        <v>1015</v>
      </c>
      <c r="W56">
        <v>1316.9639999999999</v>
      </c>
      <c r="X56">
        <v>473.12299999999999</v>
      </c>
      <c r="Y56">
        <v>2.7839999999999998</v>
      </c>
      <c r="Z56">
        <v>6.3579999999999997</v>
      </c>
      <c r="AA56">
        <v>104.861069</v>
      </c>
      <c r="AB56">
        <v>3.489125</v>
      </c>
      <c r="AC56">
        <v>36.518571999999999</v>
      </c>
      <c r="AD56" s="1">
        <v>263</v>
      </c>
      <c r="AE56">
        <v>0</v>
      </c>
      <c r="AF56">
        <v>17</v>
      </c>
      <c r="AG56">
        <v>60</v>
      </c>
      <c r="AH56">
        <v>12.559131000000001</v>
      </c>
      <c r="AI56">
        <v>0</v>
      </c>
      <c r="AJ56">
        <v>0</v>
      </c>
      <c r="AK56">
        <v>56</v>
      </c>
      <c r="AL56">
        <v>12801</v>
      </c>
      <c r="AM56" t="s">
        <v>1016</v>
      </c>
      <c r="AN56" t="s">
        <v>1017</v>
      </c>
      <c r="AO56">
        <v>1295.316</v>
      </c>
      <c r="AR56" t="s">
        <v>166</v>
      </c>
      <c r="AS56" t="s">
        <v>255</v>
      </c>
      <c r="AT56" t="s">
        <v>842</v>
      </c>
      <c r="AU56" t="s">
        <v>774</v>
      </c>
      <c r="AV56" t="s">
        <v>49</v>
      </c>
      <c r="AW56">
        <v>1</v>
      </c>
      <c r="BB56">
        <v>1.0730999999999999</v>
      </c>
      <c r="BC56" t="s">
        <v>74</v>
      </c>
      <c r="BF56" t="s">
        <v>166</v>
      </c>
      <c r="BG56" t="s">
        <v>255</v>
      </c>
      <c r="BH56" t="s">
        <v>1015</v>
      </c>
      <c r="BI56">
        <v>3264</v>
      </c>
      <c r="BJ56">
        <v>1</v>
      </c>
      <c r="BK56" t="s">
        <v>842</v>
      </c>
      <c r="BL56" t="s">
        <v>755</v>
      </c>
      <c r="BM56">
        <v>1.0730999999999999</v>
      </c>
      <c r="BN56" t="s">
        <v>74</v>
      </c>
      <c r="BO56" t="s">
        <v>757</v>
      </c>
      <c r="BP56">
        <v>1316.9639999999999</v>
      </c>
      <c r="BQ56" t="s">
        <v>74</v>
      </c>
    </row>
    <row r="57" spans="1:69" ht="16.5">
      <c r="A57" s="314" t="str">
        <f t="shared" si="18"/>
        <v>성산여객</v>
      </c>
      <c r="B57" s="138" t="str">
        <f t="shared" si="19"/>
        <v>이창신</v>
      </c>
      <c r="C57" s="139" t="str">
        <f t="shared" si="20"/>
        <v>B</v>
      </c>
      <c r="D57" s="140">
        <f t="shared" si="21"/>
        <v>0.9254</v>
      </c>
      <c r="E57" s="141">
        <f t="shared" si="22"/>
        <v>9322</v>
      </c>
      <c r="F57" s="142" t="str">
        <f t="shared" si="23"/>
        <v>588</v>
      </c>
      <c r="G57" s="143" t="str">
        <f t="shared" si="24"/>
        <v>71바7081</v>
      </c>
      <c r="H57" s="144">
        <f t="shared" si="25"/>
        <v>1</v>
      </c>
      <c r="I57" s="145">
        <f t="shared" si="26"/>
        <v>1090.6010000000001</v>
      </c>
      <c r="J57" s="146">
        <f t="shared" si="27"/>
        <v>3.0528224755521416E-2</v>
      </c>
      <c r="K57" s="146">
        <f t="shared" si="28"/>
        <v>0.42965803135755304</v>
      </c>
      <c r="L57" s="146">
        <f t="shared" si="29"/>
        <v>8.8941785309201063E-2</v>
      </c>
      <c r="M57" s="147">
        <f t="shared" si="30"/>
        <v>10.179</v>
      </c>
      <c r="N57" s="148">
        <f t="shared" si="31"/>
        <v>9.1692562174434084E-2</v>
      </c>
      <c r="O57" s="148">
        <f t="shared" si="32"/>
        <v>12.470188455723036</v>
      </c>
      <c r="P57" s="264">
        <f t="shared" si="33"/>
        <v>39</v>
      </c>
      <c r="Q57" s="265">
        <f t="shared" si="34"/>
        <v>1</v>
      </c>
      <c r="R57" s="265">
        <f t="shared" si="35"/>
        <v>136</v>
      </c>
      <c r="T57">
        <v>518</v>
      </c>
      <c r="U57">
        <v>9322</v>
      </c>
      <c r="V57" t="s">
        <v>1018</v>
      </c>
      <c r="W57">
        <v>1090.6010000000001</v>
      </c>
      <c r="X57">
        <v>453.2</v>
      </c>
      <c r="Y57">
        <v>2.4060000000000001</v>
      </c>
      <c r="Z57">
        <v>10.179</v>
      </c>
      <c r="AA57">
        <v>91.217194000000006</v>
      </c>
      <c r="AB57">
        <v>2.7846989999999998</v>
      </c>
      <c r="AC57">
        <v>39.1922</v>
      </c>
      <c r="AD57" s="1">
        <v>97</v>
      </c>
      <c r="AE57">
        <v>1</v>
      </c>
      <c r="AF57">
        <v>136</v>
      </c>
      <c r="AG57">
        <v>67</v>
      </c>
      <c r="AH57">
        <v>11.95609</v>
      </c>
      <c r="AI57">
        <v>0</v>
      </c>
      <c r="AJ57">
        <v>0</v>
      </c>
      <c r="AK57">
        <v>39</v>
      </c>
      <c r="AL57">
        <v>22721</v>
      </c>
      <c r="AM57" t="s">
        <v>1019</v>
      </c>
      <c r="AN57" t="s">
        <v>1020</v>
      </c>
      <c r="AO57">
        <v>1090.6010000000001</v>
      </c>
      <c r="AR57" t="s">
        <v>166</v>
      </c>
      <c r="AS57" t="s">
        <v>255</v>
      </c>
      <c r="AT57" t="s">
        <v>838</v>
      </c>
      <c r="AU57" t="s">
        <v>774</v>
      </c>
      <c r="AV57" t="s">
        <v>49</v>
      </c>
      <c r="AW57">
        <v>1</v>
      </c>
      <c r="BB57">
        <v>0.9254</v>
      </c>
      <c r="BC57" t="s">
        <v>71</v>
      </c>
      <c r="BF57" t="s">
        <v>166</v>
      </c>
      <c r="BG57" t="s">
        <v>255</v>
      </c>
      <c r="BH57" t="s">
        <v>1018</v>
      </c>
      <c r="BI57">
        <v>9322</v>
      </c>
      <c r="BJ57">
        <v>1</v>
      </c>
      <c r="BK57" t="s">
        <v>838</v>
      </c>
      <c r="BL57" t="s">
        <v>755</v>
      </c>
      <c r="BM57">
        <v>0.9254</v>
      </c>
      <c r="BN57" t="s">
        <v>71</v>
      </c>
      <c r="BO57" t="s">
        <v>756</v>
      </c>
      <c r="BP57">
        <v>1090.6010000000001</v>
      </c>
      <c r="BQ57" t="s">
        <v>71</v>
      </c>
    </row>
    <row r="58" spans="1:69" ht="16.5">
      <c r="A58" s="315" t="str">
        <f t="shared" si="18"/>
        <v>성산여객</v>
      </c>
      <c r="B58" s="122" t="str">
        <f t="shared" si="19"/>
        <v>이해준</v>
      </c>
      <c r="C58" s="123" t="str">
        <f t="shared" si="20"/>
        <v>C</v>
      </c>
      <c r="D58" s="124">
        <f t="shared" si="21"/>
        <v>0.86760000000000004</v>
      </c>
      <c r="E58" s="125">
        <f t="shared" si="22"/>
        <v>1105</v>
      </c>
      <c r="F58" s="126" t="str">
        <f t="shared" si="23"/>
        <v>586</v>
      </c>
      <c r="G58" s="127" t="str">
        <f t="shared" si="24"/>
        <v>71바7059</v>
      </c>
      <c r="H58" s="128">
        <f t="shared" si="25"/>
        <v>1</v>
      </c>
      <c r="I58" s="129">
        <f t="shared" si="26"/>
        <v>1343.191</v>
      </c>
      <c r="J58" s="130">
        <f t="shared" si="27"/>
        <v>3.0116691290892554E-2</v>
      </c>
      <c r="K58" s="130">
        <f t="shared" si="28"/>
        <v>0.35648316937812996</v>
      </c>
      <c r="L58" s="130">
        <f t="shared" si="29"/>
        <v>0.17197851980842635</v>
      </c>
      <c r="M58" s="131">
        <f t="shared" si="30"/>
        <v>4.9050000000000002</v>
      </c>
      <c r="N58" s="132">
        <f t="shared" si="31"/>
        <v>61.272000780231551</v>
      </c>
      <c r="O58" s="132">
        <f t="shared" si="32"/>
        <v>100.73027588779257</v>
      </c>
      <c r="P58" s="266">
        <f t="shared" si="33"/>
        <v>12</v>
      </c>
      <c r="Q58" s="267">
        <f t="shared" si="34"/>
        <v>823</v>
      </c>
      <c r="R58" s="267">
        <f t="shared" si="35"/>
        <v>1353</v>
      </c>
      <c r="T58">
        <v>518</v>
      </c>
      <c r="U58">
        <v>1105</v>
      </c>
      <c r="V58" t="s">
        <v>1021</v>
      </c>
      <c r="W58">
        <v>1343.191</v>
      </c>
      <c r="X58">
        <v>619.39099999999996</v>
      </c>
      <c r="Y58">
        <v>2.169</v>
      </c>
      <c r="Z58">
        <v>4.9050000000000002</v>
      </c>
      <c r="AA58">
        <v>89.216341</v>
      </c>
      <c r="AB58">
        <v>2.6869010000000002</v>
      </c>
      <c r="AC58">
        <v>31.804124000000002</v>
      </c>
      <c r="AD58" s="1">
        <v>231</v>
      </c>
      <c r="AE58">
        <v>823</v>
      </c>
      <c r="AF58">
        <v>1353</v>
      </c>
      <c r="AG58">
        <v>76</v>
      </c>
      <c r="AH58">
        <v>15.055436</v>
      </c>
      <c r="AI58">
        <v>424.8</v>
      </c>
      <c r="AJ58">
        <v>0</v>
      </c>
      <c r="AK58">
        <v>12</v>
      </c>
      <c r="AL58">
        <v>8992</v>
      </c>
      <c r="AM58" t="s">
        <v>1022</v>
      </c>
      <c r="AN58" t="s">
        <v>1023</v>
      </c>
      <c r="AO58">
        <v>1343.191</v>
      </c>
      <c r="AR58" t="s">
        <v>166</v>
      </c>
      <c r="AS58" t="s">
        <v>254</v>
      </c>
      <c r="AT58" t="s">
        <v>816</v>
      </c>
      <c r="AU58" t="s">
        <v>774</v>
      </c>
      <c r="AV58" t="s">
        <v>779</v>
      </c>
      <c r="AW58">
        <v>1</v>
      </c>
      <c r="BB58">
        <v>0.86760000000000004</v>
      </c>
      <c r="BC58" t="s">
        <v>72</v>
      </c>
      <c r="BF58" t="s">
        <v>166</v>
      </c>
      <c r="BG58" t="s">
        <v>254</v>
      </c>
      <c r="BH58" t="s">
        <v>1021</v>
      </c>
      <c r="BI58">
        <v>1105</v>
      </c>
      <c r="BJ58">
        <v>1</v>
      </c>
      <c r="BK58" t="s">
        <v>816</v>
      </c>
      <c r="BL58" t="s">
        <v>755</v>
      </c>
      <c r="BM58">
        <v>0.86760000000000004</v>
      </c>
      <c r="BN58" t="s">
        <v>72</v>
      </c>
      <c r="BO58" t="s">
        <v>758</v>
      </c>
      <c r="BP58">
        <v>1343.191</v>
      </c>
      <c r="BQ58" t="s">
        <v>72</v>
      </c>
    </row>
    <row r="59" spans="1:69" ht="16.5">
      <c r="A59" s="314" t="str">
        <f t="shared" si="18"/>
        <v>성산여객</v>
      </c>
      <c r="B59" s="138" t="str">
        <f t="shared" si="19"/>
        <v>이흥규</v>
      </c>
      <c r="C59" s="139" t="str">
        <f t="shared" si="20"/>
        <v>C</v>
      </c>
      <c r="D59" s="140">
        <f t="shared" si="21"/>
        <v>0.87680000000000002</v>
      </c>
      <c r="E59" s="141">
        <f t="shared" si="22"/>
        <v>6551</v>
      </c>
      <c r="F59" s="142" t="str">
        <f t="shared" si="23"/>
        <v>521</v>
      </c>
      <c r="G59" s="143" t="str">
        <f t="shared" si="24"/>
        <v>71바7502</v>
      </c>
      <c r="H59" s="144">
        <f t="shared" si="25"/>
        <v>7</v>
      </c>
      <c r="I59" s="145">
        <f t="shared" si="26"/>
        <v>1397.6130000000001</v>
      </c>
      <c r="J59" s="146">
        <f t="shared" si="27"/>
        <v>2.6909725316801449E-2</v>
      </c>
      <c r="K59" s="146">
        <f t="shared" si="28"/>
        <v>0.41346166342359481</v>
      </c>
      <c r="L59" s="146">
        <f t="shared" si="29"/>
        <v>0.17601439024966137</v>
      </c>
      <c r="M59" s="147">
        <f t="shared" si="30"/>
        <v>7.2859999999999996</v>
      </c>
      <c r="N59" s="148">
        <f t="shared" si="31"/>
        <v>7.155056514213877E-2</v>
      </c>
      <c r="O59" s="148">
        <f t="shared" si="32"/>
        <v>7.1550565142138769</v>
      </c>
      <c r="P59" s="264">
        <f t="shared" si="33"/>
        <v>69</v>
      </c>
      <c r="Q59" s="265">
        <f t="shared" si="34"/>
        <v>1</v>
      </c>
      <c r="R59" s="265">
        <f t="shared" si="35"/>
        <v>100</v>
      </c>
      <c r="T59">
        <v>518</v>
      </c>
      <c r="U59">
        <v>6551</v>
      </c>
      <c r="V59" t="s">
        <v>1024</v>
      </c>
      <c r="W59">
        <v>1397.6130000000001</v>
      </c>
      <c r="X59">
        <v>607.57899999999995</v>
      </c>
      <c r="Y59">
        <v>2.2999999999999998</v>
      </c>
      <c r="Z59">
        <v>7.2859999999999996</v>
      </c>
      <c r="AA59">
        <v>106.032186</v>
      </c>
      <c r="AB59">
        <v>2.853297</v>
      </c>
      <c r="AC59">
        <v>43.840243999999998</v>
      </c>
      <c r="AD59" s="1">
        <v>246</v>
      </c>
      <c r="AE59">
        <v>1</v>
      </c>
      <c r="AF59">
        <v>100</v>
      </c>
      <c r="AG59">
        <v>78</v>
      </c>
      <c r="AH59">
        <v>13.181025</v>
      </c>
      <c r="AI59">
        <v>439.3</v>
      </c>
      <c r="AJ59">
        <v>0</v>
      </c>
      <c r="AK59">
        <v>69</v>
      </c>
      <c r="AL59">
        <v>20000</v>
      </c>
      <c r="AM59" t="s">
        <v>1025</v>
      </c>
      <c r="AN59" t="s">
        <v>1026</v>
      </c>
      <c r="AO59">
        <v>336.73700000000002</v>
      </c>
      <c r="AR59" t="s">
        <v>166</v>
      </c>
      <c r="AS59" t="s">
        <v>252</v>
      </c>
      <c r="AT59" t="s">
        <v>781</v>
      </c>
      <c r="AU59" t="s">
        <v>774</v>
      </c>
      <c r="AV59" t="s">
        <v>779</v>
      </c>
      <c r="AW59">
        <v>7</v>
      </c>
      <c r="BB59">
        <v>0.87680000000000002</v>
      </c>
      <c r="BC59" t="s">
        <v>72</v>
      </c>
      <c r="BF59" t="s">
        <v>166</v>
      </c>
      <c r="BG59" t="s">
        <v>252</v>
      </c>
      <c r="BH59" t="s">
        <v>1024</v>
      </c>
      <c r="BI59">
        <v>6551</v>
      </c>
      <c r="BJ59">
        <v>7</v>
      </c>
      <c r="BK59" t="s">
        <v>781</v>
      </c>
      <c r="BL59" t="s">
        <v>791</v>
      </c>
      <c r="BM59">
        <v>0.87680000000000002</v>
      </c>
      <c r="BN59" t="s">
        <v>72</v>
      </c>
      <c r="BO59" t="s">
        <v>758</v>
      </c>
      <c r="BP59">
        <v>1397.6130000000001</v>
      </c>
      <c r="BQ59" t="s">
        <v>72</v>
      </c>
    </row>
    <row r="60" spans="1:69" ht="16.5">
      <c r="A60" s="315" t="str">
        <f t="shared" si="18"/>
        <v>성산여객</v>
      </c>
      <c r="B60" s="122" t="str">
        <f t="shared" si="19"/>
        <v>임효상</v>
      </c>
      <c r="C60" s="123" t="str">
        <f t="shared" si="20"/>
        <v>B</v>
      </c>
      <c r="D60" s="124">
        <f t="shared" si="21"/>
        <v>0.90720000000000001</v>
      </c>
      <c r="E60" s="125">
        <f t="shared" si="22"/>
        <v>7053</v>
      </c>
      <c r="F60" s="126" t="str">
        <f t="shared" si="23"/>
        <v>588</v>
      </c>
      <c r="G60" s="127" t="str">
        <f t="shared" si="24"/>
        <v>71바7091</v>
      </c>
      <c r="H60" s="128">
        <f t="shared" si="25"/>
        <v>6</v>
      </c>
      <c r="I60" s="129">
        <f t="shared" si="26"/>
        <v>1075.114</v>
      </c>
      <c r="J60" s="130">
        <f t="shared" si="27"/>
        <v>4.9655771488848845E-2</v>
      </c>
      <c r="K60" s="130">
        <f t="shared" si="28"/>
        <v>0.41485891881305104</v>
      </c>
      <c r="L60" s="130">
        <f t="shared" si="29"/>
        <v>9.8594195592281372E-2</v>
      </c>
      <c r="M60" s="131">
        <f t="shared" si="30"/>
        <v>7.7270000000000003</v>
      </c>
      <c r="N60" s="132">
        <f t="shared" si="31"/>
        <v>7.0690177971824379</v>
      </c>
      <c r="O60" s="132">
        <f t="shared" si="32"/>
        <v>16.835423964342386</v>
      </c>
      <c r="P60" s="266">
        <f t="shared" si="33"/>
        <v>51</v>
      </c>
      <c r="Q60" s="267">
        <f t="shared" si="34"/>
        <v>76</v>
      </c>
      <c r="R60" s="267">
        <f t="shared" si="35"/>
        <v>181</v>
      </c>
      <c r="T60">
        <v>518</v>
      </c>
      <c r="U60">
        <v>7053</v>
      </c>
      <c r="V60" t="s">
        <v>1027</v>
      </c>
      <c r="W60">
        <v>1075.114</v>
      </c>
      <c r="X60">
        <v>474.166</v>
      </c>
      <c r="Y60">
        <v>2.2669999999999999</v>
      </c>
      <c r="Z60">
        <v>7.7270000000000003</v>
      </c>
      <c r="AA60">
        <v>91.204966999999996</v>
      </c>
      <c r="AB60">
        <v>4.5288529999999998</v>
      </c>
      <c r="AC60">
        <v>37.837193999999997</v>
      </c>
      <c r="AD60" s="1">
        <v>106</v>
      </c>
      <c r="AE60">
        <v>76</v>
      </c>
      <c r="AF60">
        <v>181</v>
      </c>
      <c r="AG60">
        <v>73</v>
      </c>
      <c r="AH60">
        <v>11.787888000000001</v>
      </c>
      <c r="AI60">
        <v>101.1</v>
      </c>
      <c r="AJ60">
        <v>0</v>
      </c>
      <c r="AK60">
        <v>51</v>
      </c>
      <c r="AL60">
        <v>18786</v>
      </c>
      <c r="AM60" t="s">
        <v>1028</v>
      </c>
      <c r="AN60" t="s">
        <v>1029</v>
      </c>
      <c r="AO60">
        <v>210.30799999999999</v>
      </c>
      <c r="AR60" t="s">
        <v>166</v>
      </c>
      <c r="AS60" t="s">
        <v>255</v>
      </c>
      <c r="AT60" t="s">
        <v>856</v>
      </c>
      <c r="AU60" t="s">
        <v>774</v>
      </c>
      <c r="AV60" t="s">
        <v>49</v>
      </c>
      <c r="AW60">
        <v>6</v>
      </c>
      <c r="BB60">
        <v>0.90720000000000001</v>
      </c>
      <c r="BC60" t="s">
        <v>71</v>
      </c>
      <c r="BF60" t="s">
        <v>166</v>
      </c>
      <c r="BG60" t="s">
        <v>255</v>
      </c>
      <c r="BH60" t="s">
        <v>1027</v>
      </c>
      <c r="BI60">
        <v>7053</v>
      </c>
      <c r="BJ60">
        <v>6</v>
      </c>
      <c r="BK60" t="s">
        <v>856</v>
      </c>
      <c r="BL60" t="s">
        <v>821</v>
      </c>
      <c r="BM60">
        <v>0.90720000000000001</v>
      </c>
      <c r="BN60" t="s">
        <v>71</v>
      </c>
      <c r="BO60" t="s">
        <v>756</v>
      </c>
      <c r="BP60">
        <v>1075.114</v>
      </c>
      <c r="BQ60" t="s">
        <v>71</v>
      </c>
    </row>
    <row r="61" spans="1:69" ht="16.5">
      <c r="A61" s="314" t="str">
        <f t="shared" si="18"/>
        <v>성산여객</v>
      </c>
      <c r="B61" s="138" t="str">
        <f t="shared" si="19"/>
        <v>정언교</v>
      </c>
      <c r="C61" s="139" t="str">
        <f t="shared" si="20"/>
        <v>B</v>
      </c>
      <c r="D61" s="140">
        <f t="shared" si="21"/>
        <v>0.94720000000000004</v>
      </c>
      <c r="E61" s="141">
        <f t="shared" si="22"/>
        <v>4600</v>
      </c>
      <c r="F61" s="142" t="str">
        <f t="shared" si="23"/>
        <v>521</v>
      </c>
      <c r="G61" s="143" t="str">
        <f t="shared" si="24"/>
        <v>71바7506</v>
      </c>
      <c r="H61" s="144">
        <f t="shared" si="25"/>
        <v>2</v>
      </c>
      <c r="I61" s="145">
        <f t="shared" si="26"/>
        <v>1872.585</v>
      </c>
      <c r="J61" s="146">
        <f t="shared" si="27"/>
        <v>2.7413804941443104E-2</v>
      </c>
      <c r="K61" s="146">
        <f t="shared" si="28"/>
        <v>0.44086242429832734</v>
      </c>
      <c r="L61" s="146">
        <f t="shared" si="29"/>
        <v>0.15593417655273326</v>
      </c>
      <c r="M61" s="147">
        <f t="shared" si="30"/>
        <v>11.016</v>
      </c>
      <c r="N61" s="148">
        <f t="shared" si="31"/>
        <v>0</v>
      </c>
      <c r="O61" s="148">
        <f t="shared" si="32"/>
        <v>7.6899045971210915</v>
      </c>
      <c r="P61" s="264">
        <f t="shared" si="33"/>
        <v>109</v>
      </c>
      <c r="Q61" s="265">
        <f t="shared" si="34"/>
        <v>0</v>
      </c>
      <c r="R61" s="265">
        <f t="shared" si="35"/>
        <v>144</v>
      </c>
      <c r="T61">
        <v>518</v>
      </c>
      <c r="U61">
        <v>4600</v>
      </c>
      <c r="V61" t="s">
        <v>1030</v>
      </c>
      <c r="W61">
        <v>1872.585</v>
      </c>
      <c r="X61">
        <v>791.12800000000004</v>
      </c>
      <c r="Y61">
        <v>2.367</v>
      </c>
      <c r="Z61">
        <v>11.016</v>
      </c>
      <c r="AA61">
        <v>143.85299699999999</v>
      </c>
      <c r="AB61">
        <v>3.9435579999999999</v>
      </c>
      <c r="AC61">
        <v>63.419381000000001</v>
      </c>
      <c r="AD61" s="1">
        <v>292</v>
      </c>
      <c r="AE61">
        <v>0</v>
      </c>
      <c r="AF61">
        <v>144</v>
      </c>
      <c r="AG61">
        <v>68</v>
      </c>
      <c r="AH61">
        <v>13.017351</v>
      </c>
      <c r="AI61">
        <v>94.4</v>
      </c>
      <c r="AJ61">
        <v>0</v>
      </c>
      <c r="AK61">
        <v>109</v>
      </c>
      <c r="AL61">
        <v>40108</v>
      </c>
      <c r="AM61" t="s">
        <v>1031</v>
      </c>
      <c r="AN61" t="s">
        <v>1032</v>
      </c>
      <c r="AO61">
        <v>1745.3019999999999</v>
      </c>
      <c r="AR61" t="s">
        <v>166</v>
      </c>
      <c r="AS61" t="s">
        <v>252</v>
      </c>
      <c r="AT61" t="s">
        <v>789</v>
      </c>
      <c r="AU61" t="s">
        <v>774</v>
      </c>
      <c r="AV61" t="s">
        <v>49</v>
      </c>
      <c r="AW61">
        <v>2</v>
      </c>
      <c r="BB61">
        <v>0.94720000000000004</v>
      </c>
      <c r="BC61" t="s">
        <v>71</v>
      </c>
      <c r="BF61" t="s">
        <v>166</v>
      </c>
      <c r="BG61" t="s">
        <v>252</v>
      </c>
      <c r="BH61" t="s">
        <v>1030</v>
      </c>
      <c r="BI61">
        <v>4600</v>
      </c>
      <c r="BJ61">
        <v>2</v>
      </c>
      <c r="BK61" t="s">
        <v>789</v>
      </c>
      <c r="BL61" t="s">
        <v>791</v>
      </c>
      <c r="BM61">
        <v>0.94720000000000004</v>
      </c>
      <c r="BN61" t="s">
        <v>71</v>
      </c>
      <c r="BO61" t="s">
        <v>756</v>
      </c>
      <c r="BP61">
        <v>1872.585</v>
      </c>
      <c r="BQ61" t="s">
        <v>71</v>
      </c>
    </row>
    <row r="62" spans="1:69" ht="16.5">
      <c r="A62" s="315" t="str">
        <f t="shared" si="18"/>
        <v>성산여객</v>
      </c>
      <c r="B62" s="122" t="str">
        <f t="shared" si="19"/>
        <v>정정대</v>
      </c>
      <c r="C62" s="123" t="str">
        <f t="shared" si="20"/>
        <v>D</v>
      </c>
      <c r="D62" s="124">
        <f t="shared" si="21"/>
        <v>0.8397</v>
      </c>
      <c r="E62" s="125">
        <f t="shared" si="22"/>
        <v>7967</v>
      </c>
      <c r="F62" s="126" t="str">
        <f t="shared" si="23"/>
        <v>586</v>
      </c>
      <c r="G62" s="127" t="str">
        <f t="shared" si="24"/>
        <v>71바7060</v>
      </c>
      <c r="H62" s="128">
        <f t="shared" si="25"/>
        <v>6</v>
      </c>
      <c r="I62" s="129">
        <f t="shared" si="26"/>
        <v>999.33500000000004</v>
      </c>
      <c r="J62" s="130">
        <f t="shared" si="27"/>
        <v>2.5962087446192647E-2</v>
      </c>
      <c r="K62" s="130">
        <f t="shared" si="28"/>
        <v>0.42400151005392034</v>
      </c>
      <c r="L62" s="130">
        <f t="shared" si="29"/>
        <v>0.18912576863614303</v>
      </c>
      <c r="M62" s="131">
        <f t="shared" si="30"/>
        <v>9.6460000000000008</v>
      </c>
      <c r="N62" s="132">
        <f t="shared" si="31"/>
        <v>8.4055897171619129</v>
      </c>
      <c r="O62" s="132">
        <f t="shared" si="32"/>
        <v>21.114040837156708</v>
      </c>
      <c r="P62" s="266">
        <f t="shared" si="33"/>
        <v>30</v>
      </c>
      <c r="Q62" s="267">
        <f t="shared" si="34"/>
        <v>84</v>
      </c>
      <c r="R62" s="267">
        <f t="shared" si="35"/>
        <v>211</v>
      </c>
      <c r="T62">
        <v>518</v>
      </c>
      <c r="U62">
        <v>7967</v>
      </c>
      <c r="V62" t="s">
        <v>1033</v>
      </c>
      <c r="W62">
        <v>999.33500000000004</v>
      </c>
      <c r="X62">
        <v>489.25099999999998</v>
      </c>
      <c r="Y62">
        <v>2.0430000000000001</v>
      </c>
      <c r="Z62">
        <v>9.6460000000000008</v>
      </c>
      <c r="AA62">
        <v>85.369136999999995</v>
      </c>
      <c r="AB62">
        <v>2.216361</v>
      </c>
      <c r="AC62">
        <v>36.196643000000002</v>
      </c>
      <c r="AD62" s="1">
        <v>189</v>
      </c>
      <c r="AE62">
        <v>84</v>
      </c>
      <c r="AF62">
        <v>211</v>
      </c>
      <c r="AG62">
        <v>70</v>
      </c>
      <c r="AH62">
        <v>11.706045</v>
      </c>
      <c r="AI62">
        <v>126.6</v>
      </c>
      <c r="AJ62">
        <v>0</v>
      </c>
      <c r="AK62">
        <v>30</v>
      </c>
      <c r="AL62">
        <v>14511</v>
      </c>
      <c r="AM62" t="s">
        <v>1034</v>
      </c>
      <c r="AN62" t="s">
        <v>1035</v>
      </c>
      <c r="AO62">
        <v>215.422</v>
      </c>
      <c r="AR62" t="s">
        <v>166</v>
      </c>
      <c r="AS62" t="s">
        <v>254</v>
      </c>
      <c r="AT62" t="s">
        <v>819</v>
      </c>
      <c r="AU62" t="s">
        <v>774</v>
      </c>
      <c r="AV62" t="s">
        <v>779</v>
      </c>
      <c r="AW62">
        <v>6</v>
      </c>
      <c r="BB62">
        <v>0.8397</v>
      </c>
      <c r="BC62" t="s">
        <v>70</v>
      </c>
      <c r="BF62" t="s">
        <v>166</v>
      </c>
      <c r="BG62" t="s">
        <v>254</v>
      </c>
      <c r="BH62" t="s">
        <v>1033</v>
      </c>
      <c r="BI62">
        <v>7967</v>
      </c>
      <c r="BJ62">
        <v>6</v>
      </c>
      <c r="BK62" t="s">
        <v>819</v>
      </c>
      <c r="BL62" t="s">
        <v>840</v>
      </c>
      <c r="BM62">
        <v>0.8397</v>
      </c>
      <c r="BN62" t="s">
        <v>70</v>
      </c>
      <c r="BO62" t="s">
        <v>760</v>
      </c>
      <c r="BP62">
        <v>999.33500000000004</v>
      </c>
      <c r="BQ62" t="s">
        <v>70</v>
      </c>
    </row>
    <row r="63" spans="1:69" ht="16.5">
      <c r="A63" s="314" t="str">
        <f t="shared" si="18"/>
        <v>성산여객</v>
      </c>
      <c r="B63" s="138" t="str">
        <f t="shared" si="19"/>
        <v>정지택</v>
      </c>
      <c r="C63" s="139" t="str">
        <f t="shared" si="20"/>
        <v>A</v>
      </c>
      <c r="D63" s="140">
        <f t="shared" si="21"/>
        <v>0.96760000000000002</v>
      </c>
      <c r="E63" s="141">
        <f t="shared" si="22"/>
        <v>1944</v>
      </c>
      <c r="F63" s="142" t="str">
        <f t="shared" si="23"/>
        <v>521</v>
      </c>
      <c r="G63" s="143" t="str">
        <f t="shared" si="24"/>
        <v>71바7093</v>
      </c>
      <c r="H63" s="144">
        <f t="shared" si="25"/>
        <v>1</v>
      </c>
      <c r="I63" s="145">
        <f t="shared" si="26"/>
        <v>1612.2470000000001</v>
      </c>
      <c r="J63" s="146">
        <f t="shared" si="27"/>
        <v>1.7753612620425237E-2</v>
      </c>
      <c r="K63" s="146">
        <f t="shared" si="28"/>
        <v>0.35663109805093346</v>
      </c>
      <c r="L63" s="146">
        <f t="shared" si="29"/>
        <v>0.11908845232771405</v>
      </c>
      <c r="M63" s="147">
        <f t="shared" si="30"/>
        <v>6.4160000000000004</v>
      </c>
      <c r="N63" s="148">
        <f t="shared" si="31"/>
        <v>0</v>
      </c>
      <c r="O63" s="148">
        <f t="shared" si="32"/>
        <v>3.6594888996537129</v>
      </c>
      <c r="P63" s="264">
        <f t="shared" si="33"/>
        <v>28</v>
      </c>
      <c r="Q63" s="265">
        <f t="shared" si="34"/>
        <v>0</v>
      </c>
      <c r="R63" s="265">
        <f t="shared" si="35"/>
        <v>59</v>
      </c>
      <c r="T63">
        <v>518</v>
      </c>
      <c r="U63">
        <v>1944</v>
      </c>
      <c r="V63" t="s">
        <v>1036</v>
      </c>
      <c r="W63">
        <v>1612.2470000000001</v>
      </c>
      <c r="X63">
        <v>666.423</v>
      </c>
      <c r="Y63">
        <v>2.419</v>
      </c>
      <c r="Z63">
        <v>6.4160000000000004</v>
      </c>
      <c r="AA63">
        <v>114.339095</v>
      </c>
      <c r="AB63">
        <v>2.0299320000000001</v>
      </c>
      <c r="AC63">
        <v>40.776876999999999</v>
      </c>
      <c r="AD63" s="1">
        <v>192</v>
      </c>
      <c r="AE63">
        <v>0</v>
      </c>
      <c r="AF63">
        <v>59</v>
      </c>
      <c r="AG63">
        <v>64</v>
      </c>
      <c r="AH63">
        <v>14.100574999999999</v>
      </c>
      <c r="AI63">
        <v>5.8</v>
      </c>
      <c r="AJ63">
        <v>0</v>
      </c>
      <c r="AK63">
        <v>28</v>
      </c>
      <c r="AL63">
        <v>5369</v>
      </c>
      <c r="AM63" t="s">
        <v>1037</v>
      </c>
      <c r="AN63" t="s">
        <v>1038</v>
      </c>
      <c r="AO63">
        <v>1612.2470000000001</v>
      </c>
      <c r="AR63" t="s">
        <v>166</v>
      </c>
      <c r="AS63" t="s">
        <v>252</v>
      </c>
      <c r="AT63" t="s">
        <v>775</v>
      </c>
      <c r="AU63" t="s">
        <v>774</v>
      </c>
      <c r="AV63" t="s">
        <v>49</v>
      </c>
      <c r="AW63">
        <v>1</v>
      </c>
      <c r="BB63">
        <v>0.96760000000000002</v>
      </c>
      <c r="BC63" t="s">
        <v>69</v>
      </c>
      <c r="BF63" t="s">
        <v>166</v>
      </c>
      <c r="BG63" t="s">
        <v>252</v>
      </c>
      <c r="BH63" t="s">
        <v>1036</v>
      </c>
      <c r="BI63">
        <v>1944</v>
      </c>
      <c r="BJ63">
        <v>1</v>
      </c>
      <c r="BK63" t="s">
        <v>775</v>
      </c>
      <c r="BL63" t="s">
        <v>755</v>
      </c>
      <c r="BM63">
        <v>0.96760000000000002</v>
      </c>
      <c r="BN63" t="s">
        <v>69</v>
      </c>
      <c r="BO63" t="s">
        <v>759</v>
      </c>
      <c r="BP63">
        <v>1612.2470000000001</v>
      </c>
      <c r="BQ63" t="s">
        <v>69</v>
      </c>
    </row>
    <row r="64" spans="1:69" ht="16.5">
      <c r="A64" s="315" t="str">
        <f t="shared" si="18"/>
        <v>성산여객</v>
      </c>
      <c r="B64" s="122" t="str">
        <f t="shared" si="19"/>
        <v>조광연</v>
      </c>
      <c r="C64" s="123" t="str">
        <f t="shared" si="20"/>
        <v>C</v>
      </c>
      <c r="D64" s="124">
        <f t="shared" si="21"/>
        <v>0.87080000000000002</v>
      </c>
      <c r="E64" s="125">
        <f t="shared" si="22"/>
        <v>5899</v>
      </c>
      <c r="F64" s="126" t="str">
        <f t="shared" si="23"/>
        <v>586</v>
      </c>
      <c r="G64" s="127" t="str">
        <f t="shared" si="24"/>
        <v>72바1327</v>
      </c>
      <c r="H64" s="128">
        <f t="shared" si="25"/>
        <v>1</v>
      </c>
      <c r="I64" s="129">
        <f t="shared" si="26"/>
        <v>2184.1289999999999</v>
      </c>
      <c r="J64" s="130">
        <f t="shared" si="27"/>
        <v>2.4849299855512631E-2</v>
      </c>
      <c r="K64" s="130">
        <f t="shared" si="28"/>
        <v>0.4507417661840164</v>
      </c>
      <c r="L64" s="130">
        <f t="shared" si="29"/>
        <v>0.1634518840233338</v>
      </c>
      <c r="M64" s="131">
        <f t="shared" si="30"/>
        <v>7.157</v>
      </c>
      <c r="N64" s="132">
        <f t="shared" si="31"/>
        <v>2.1061027073034606</v>
      </c>
      <c r="O64" s="132">
        <f t="shared" si="32"/>
        <v>10.805222585296015</v>
      </c>
      <c r="P64" s="266">
        <f t="shared" si="33"/>
        <v>101</v>
      </c>
      <c r="Q64" s="267">
        <f t="shared" si="34"/>
        <v>46</v>
      </c>
      <c r="R64" s="267">
        <f t="shared" si="35"/>
        <v>236</v>
      </c>
      <c r="T64">
        <v>518</v>
      </c>
      <c r="U64">
        <v>5899</v>
      </c>
      <c r="V64" t="s">
        <v>1039</v>
      </c>
      <c r="W64">
        <v>2184.1289999999999</v>
      </c>
      <c r="X64">
        <v>997.61300000000006</v>
      </c>
      <c r="Y64">
        <v>2.1890000000000001</v>
      </c>
      <c r="Z64">
        <v>7.157</v>
      </c>
      <c r="AA64">
        <v>181.436621</v>
      </c>
      <c r="AB64">
        <v>4.5085730000000002</v>
      </c>
      <c r="AC64">
        <v>81.781063000000003</v>
      </c>
      <c r="AD64" s="1">
        <v>357</v>
      </c>
      <c r="AE64">
        <v>46</v>
      </c>
      <c r="AF64">
        <v>236</v>
      </c>
      <c r="AG64">
        <v>69</v>
      </c>
      <c r="AH64">
        <v>12.037972</v>
      </c>
      <c r="AI64">
        <v>109.6</v>
      </c>
      <c r="AJ64">
        <v>0</v>
      </c>
      <c r="AK64">
        <v>101</v>
      </c>
      <c r="AL64">
        <v>55358</v>
      </c>
      <c r="AM64" t="s">
        <v>1040</v>
      </c>
      <c r="AN64" t="s">
        <v>1041</v>
      </c>
      <c r="AO64">
        <v>2116.0300000000002</v>
      </c>
      <c r="AR64" t="s">
        <v>166</v>
      </c>
      <c r="AS64" t="s">
        <v>254</v>
      </c>
      <c r="AT64" t="s">
        <v>831</v>
      </c>
      <c r="AU64" t="s">
        <v>774</v>
      </c>
      <c r="AV64" t="s">
        <v>779</v>
      </c>
      <c r="AW64">
        <v>1</v>
      </c>
      <c r="BB64">
        <v>0.87080000000000002</v>
      </c>
      <c r="BC64" t="s">
        <v>72</v>
      </c>
      <c r="BF64" t="s">
        <v>166</v>
      </c>
      <c r="BG64" t="s">
        <v>254</v>
      </c>
      <c r="BH64" t="s">
        <v>1039</v>
      </c>
      <c r="BI64">
        <v>5899</v>
      </c>
      <c r="BJ64">
        <v>1</v>
      </c>
      <c r="BK64" t="s">
        <v>831</v>
      </c>
      <c r="BL64" t="s">
        <v>755</v>
      </c>
      <c r="BM64">
        <v>0.87080000000000002</v>
      </c>
      <c r="BN64" t="s">
        <v>72</v>
      </c>
      <c r="BO64" t="s">
        <v>758</v>
      </c>
      <c r="BP64">
        <v>2184.1289999999999</v>
      </c>
      <c r="BQ64" t="s">
        <v>72</v>
      </c>
    </row>
    <row r="65" spans="1:69" ht="16.5">
      <c r="A65" s="314" t="str">
        <f t="shared" si="18"/>
        <v>성산여객</v>
      </c>
      <c r="B65" s="138" t="str">
        <f t="shared" si="19"/>
        <v>조종래</v>
      </c>
      <c r="C65" s="139" t="str">
        <f t="shared" si="20"/>
        <v>F</v>
      </c>
      <c r="D65" s="140">
        <f t="shared" si="21"/>
        <v>0.70399999999999996</v>
      </c>
      <c r="E65" s="141">
        <f t="shared" si="22"/>
        <v>8088</v>
      </c>
      <c r="F65" s="142" t="str">
        <f t="shared" si="23"/>
        <v>586</v>
      </c>
      <c r="G65" s="143" t="str">
        <f t="shared" si="24"/>
        <v>71바7068</v>
      </c>
      <c r="H65" s="144">
        <f t="shared" si="25"/>
        <v>1</v>
      </c>
      <c r="I65" s="145">
        <f t="shared" si="26"/>
        <v>3067.7350000000001</v>
      </c>
      <c r="J65" s="146">
        <f t="shared" si="27"/>
        <v>2.8759722537808674E-2</v>
      </c>
      <c r="K65" s="146">
        <f t="shared" si="28"/>
        <v>0.39895674492629929</v>
      </c>
      <c r="L65" s="146">
        <f t="shared" si="29"/>
        <v>0.19036846402965052</v>
      </c>
      <c r="M65" s="147">
        <f t="shared" si="30"/>
        <v>9.923</v>
      </c>
      <c r="N65" s="148">
        <f t="shared" si="31"/>
        <v>0.39116807677325449</v>
      </c>
      <c r="O65" s="148">
        <f t="shared" si="32"/>
        <v>5.411158395363354</v>
      </c>
      <c r="P65" s="264">
        <f t="shared" si="33"/>
        <v>83</v>
      </c>
      <c r="Q65" s="265">
        <f t="shared" si="34"/>
        <v>12</v>
      </c>
      <c r="R65" s="265">
        <f t="shared" si="35"/>
        <v>166</v>
      </c>
      <c r="T65">
        <v>518</v>
      </c>
      <c r="U65">
        <v>8088</v>
      </c>
      <c r="V65" t="s">
        <v>1042</v>
      </c>
      <c r="W65">
        <v>3067.7350000000001</v>
      </c>
      <c r="X65">
        <v>1742.848</v>
      </c>
      <c r="Y65">
        <v>1.76</v>
      </c>
      <c r="Z65">
        <v>9.923</v>
      </c>
      <c r="AA65">
        <v>242.97797</v>
      </c>
      <c r="AB65">
        <v>6.9879790000000002</v>
      </c>
      <c r="AC65">
        <v>96.937700000000007</v>
      </c>
      <c r="AD65" s="1">
        <v>584</v>
      </c>
      <c r="AE65">
        <v>12</v>
      </c>
      <c r="AF65">
        <v>166</v>
      </c>
      <c r="AG65">
        <v>67</v>
      </c>
      <c r="AH65">
        <v>12.625567999999999</v>
      </c>
      <c r="AI65">
        <v>85.5</v>
      </c>
      <c r="AJ65">
        <v>0</v>
      </c>
      <c r="AK65">
        <v>83</v>
      </c>
      <c r="AL65">
        <v>39980</v>
      </c>
      <c r="AM65" t="s">
        <v>1043</v>
      </c>
      <c r="AN65" t="s">
        <v>1044</v>
      </c>
      <c r="AO65">
        <v>3067.7350000000001</v>
      </c>
      <c r="AR65" t="s">
        <v>166</v>
      </c>
      <c r="AS65" t="s">
        <v>254</v>
      </c>
      <c r="AT65" t="s">
        <v>825</v>
      </c>
      <c r="AU65" t="s">
        <v>774</v>
      </c>
      <c r="AV65" t="s">
        <v>779</v>
      </c>
      <c r="AW65">
        <v>1</v>
      </c>
      <c r="BB65">
        <v>0.70399999999999996</v>
      </c>
      <c r="BC65" t="s">
        <v>73</v>
      </c>
      <c r="BF65" t="s">
        <v>166</v>
      </c>
      <c r="BG65" t="s">
        <v>254</v>
      </c>
      <c r="BH65" t="s">
        <v>1042</v>
      </c>
      <c r="BI65">
        <v>8088</v>
      </c>
      <c r="BJ65">
        <v>1</v>
      </c>
      <c r="BK65" t="s">
        <v>825</v>
      </c>
      <c r="BL65" t="s">
        <v>755</v>
      </c>
      <c r="BM65">
        <v>0.70399999999999996</v>
      </c>
      <c r="BN65" t="s">
        <v>73</v>
      </c>
      <c r="BO65" t="s">
        <v>772</v>
      </c>
      <c r="BP65">
        <v>3067.7350000000001</v>
      </c>
      <c r="BQ65" t="s">
        <v>73</v>
      </c>
    </row>
    <row r="66" spans="1:69" ht="16.5">
      <c r="A66" s="315" t="str">
        <f t="shared" si="18"/>
        <v>성산여객</v>
      </c>
      <c r="B66" s="122" t="str">
        <f t="shared" si="19"/>
        <v>지재성</v>
      </c>
      <c r="C66" s="123" t="str">
        <f t="shared" si="20"/>
        <v>B</v>
      </c>
      <c r="D66" s="124">
        <f t="shared" si="21"/>
        <v>0.94679999999999997</v>
      </c>
      <c r="E66" s="125">
        <f t="shared" si="22"/>
        <v>8535</v>
      </c>
      <c r="F66" s="126" t="str">
        <f t="shared" si="23"/>
        <v>588</v>
      </c>
      <c r="G66" s="127" t="str">
        <f t="shared" si="24"/>
        <v>71바7091</v>
      </c>
      <c r="H66" s="128">
        <f t="shared" si="25"/>
        <v>1</v>
      </c>
      <c r="I66" s="129">
        <f t="shared" si="26"/>
        <v>1518.8230000000001</v>
      </c>
      <c r="J66" s="130">
        <f t="shared" si="27"/>
        <v>2.7786293518851944E-2</v>
      </c>
      <c r="K66" s="130">
        <f t="shared" si="28"/>
        <v>0.38777002773172725</v>
      </c>
      <c r="L66" s="130">
        <f t="shared" si="29"/>
        <v>0.13628974541470598</v>
      </c>
      <c r="M66" s="131">
        <f t="shared" si="30"/>
        <v>8.2789999999999999</v>
      </c>
      <c r="N66" s="132">
        <f t="shared" si="31"/>
        <v>6.5840456722080179E-2</v>
      </c>
      <c r="O66" s="132">
        <f t="shared" si="32"/>
        <v>5.0038747108780939</v>
      </c>
      <c r="P66" s="266">
        <f t="shared" si="33"/>
        <v>46</v>
      </c>
      <c r="Q66" s="267">
        <f t="shared" si="34"/>
        <v>1</v>
      </c>
      <c r="R66" s="267">
        <f t="shared" si="35"/>
        <v>76</v>
      </c>
      <c r="T66">
        <v>518</v>
      </c>
      <c r="U66">
        <v>8535</v>
      </c>
      <c r="V66" t="s">
        <v>1045</v>
      </c>
      <c r="W66">
        <v>1518.8230000000001</v>
      </c>
      <c r="X66">
        <v>641.63300000000004</v>
      </c>
      <c r="Y66">
        <v>2.367</v>
      </c>
      <c r="Z66">
        <v>8.2789999999999999</v>
      </c>
      <c r="AA66">
        <v>129.32912400000001</v>
      </c>
      <c r="AB66">
        <v>3.5935769999999998</v>
      </c>
      <c r="AC66">
        <v>50.149957999999998</v>
      </c>
      <c r="AD66" s="1">
        <v>207</v>
      </c>
      <c r="AE66">
        <v>1</v>
      </c>
      <c r="AF66">
        <v>76</v>
      </c>
      <c r="AG66">
        <v>65</v>
      </c>
      <c r="AH66">
        <v>11.743859</v>
      </c>
      <c r="AI66">
        <v>0</v>
      </c>
      <c r="AJ66">
        <v>0</v>
      </c>
      <c r="AK66">
        <v>46</v>
      </c>
      <c r="AL66">
        <v>16803</v>
      </c>
      <c r="AM66" t="s">
        <v>1046</v>
      </c>
      <c r="AN66" t="s">
        <v>1047</v>
      </c>
      <c r="AO66">
        <v>1518.8230000000001</v>
      </c>
      <c r="AR66" t="s">
        <v>166</v>
      </c>
      <c r="AS66" t="s">
        <v>255</v>
      </c>
      <c r="AT66" t="s">
        <v>856</v>
      </c>
      <c r="AU66" t="s">
        <v>774</v>
      </c>
      <c r="AV66" t="s">
        <v>49</v>
      </c>
      <c r="AW66">
        <v>1</v>
      </c>
      <c r="BB66">
        <v>0.94679999999999997</v>
      </c>
      <c r="BC66" t="s">
        <v>71</v>
      </c>
      <c r="BF66" t="s">
        <v>166</v>
      </c>
      <c r="BG66" t="s">
        <v>255</v>
      </c>
      <c r="BH66" t="s">
        <v>1045</v>
      </c>
      <c r="BI66">
        <v>8535</v>
      </c>
      <c r="BJ66">
        <v>1</v>
      </c>
      <c r="BK66" t="s">
        <v>856</v>
      </c>
      <c r="BL66" t="s">
        <v>755</v>
      </c>
      <c r="BM66">
        <v>0.94679999999999997</v>
      </c>
      <c r="BN66" t="s">
        <v>71</v>
      </c>
      <c r="BO66" t="s">
        <v>756</v>
      </c>
      <c r="BP66">
        <v>1518.8230000000001</v>
      </c>
      <c r="BQ66" t="s">
        <v>71</v>
      </c>
    </row>
    <row r="67" spans="1:69" ht="16.5">
      <c r="A67" s="314" t="str">
        <f t="shared" si="18"/>
        <v>성산여객</v>
      </c>
      <c r="B67" s="138" t="str">
        <f t="shared" si="19"/>
        <v>채인택</v>
      </c>
      <c r="C67" s="139" t="str">
        <f t="shared" si="20"/>
        <v>B</v>
      </c>
      <c r="D67" s="140">
        <f t="shared" si="21"/>
        <v>0.91020000000000001</v>
      </c>
      <c r="E67" s="141">
        <f t="shared" si="22"/>
        <v>8785</v>
      </c>
      <c r="F67" s="142" t="str">
        <f t="shared" si="23"/>
        <v>521</v>
      </c>
      <c r="G67" s="143" t="str">
        <f t="shared" si="24"/>
        <v>71바7508</v>
      </c>
      <c r="H67" s="144">
        <f t="shared" si="25"/>
        <v>2</v>
      </c>
      <c r="I67" s="145">
        <f t="shared" si="26"/>
        <v>1292.28</v>
      </c>
      <c r="J67" s="146">
        <f t="shared" si="27"/>
        <v>2.4308998439493794E-2</v>
      </c>
      <c r="K67" s="146">
        <f t="shared" si="28"/>
        <v>0.46506627786033411</v>
      </c>
      <c r="L67" s="146">
        <f t="shared" si="29"/>
        <v>0.150122264524716</v>
      </c>
      <c r="M67" s="147">
        <f t="shared" si="30"/>
        <v>6.6829999999999998</v>
      </c>
      <c r="N67" s="148">
        <f t="shared" si="31"/>
        <v>0</v>
      </c>
      <c r="O67" s="148">
        <f t="shared" si="32"/>
        <v>1.8571826539140124</v>
      </c>
      <c r="P67" s="264">
        <f t="shared" si="33"/>
        <v>104</v>
      </c>
      <c r="Q67" s="265">
        <f t="shared" si="34"/>
        <v>0</v>
      </c>
      <c r="R67" s="265">
        <f t="shared" si="35"/>
        <v>24</v>
      </c>
      <c r="T67">
        <v>518</v>
      </c>
      <c r="U67">
        <v>8785</v>
      </c>
      <c r="V67" t="s">
        <v>1048</v>
      </c>
      <c r="W67">
        <v>1292.28</v>
      </c>
      <c r="X67">
        <v>516.30100000000004</v>
      </c>
      <c r="Y67">
        <v>2.5030000000000001</v>
      </c>
      <c r="Z67">
        <v>6.6829999999999998</v>
      </c>
      <c r="AA67">
        <v>106.749976</v>
      </c>
      <c r="AB67">
        <v>2.5949849999999999</v>
      </c>
      <c r="AC67">
        <v>49.645814000000001</v>
      </c>
      <c r="AD67" s="1">
        <v>194</v>
      </c>
      <c r="AE67">
        <v>0</v>
      </c>
      <c r="AF67">
        <v>24</v>
      </c>
      <c r="AG67">
        <v>63</v>
      </c>
      <c r="AH67">
        <v>12.10567</v>
      </c>
      <c r="AI67">
        <v>0</v>
      </c>
      <c r="AJ67">
        <v>0</v>
      </c>
      <c r="AK67">
        <v>104</v>
      </c>
      <c r="AL67">
        <v>39699</v>
      </c>
      <c r="AM67" t="s">
        <v>1049</v>
      </c>
      <c r="AN67" t="s">
        <v>1050</v>
      </c>
      <c r="AO67">
        <v>1164.4549999999999</v>
      </c>
      <c r="AR67" t="s">
        <v>166</v>
      </c>
      <c r="AS67" t="s">
        <v>252</v>
      </c>
      <c r="AT67" t="s">
        <v>793</v>
      </c>
      <c r="AU67" t="s">
        <v>774</v>
      </c>
      <c r="AV67" t="s">
        <v>779</v>
      </c>
      <c r="AW67">
        <v>2</v>
      </c>
      <c r="BB67">
        <v>0.91020000000000001</v>
      </c>
      <c r="BC67" t="s">
        <v>71</v>
      </c>
      <c r="BF67" t="s">
        <v>166</v>
      </c>
      <c r="BG67" t="s">
        <v>252</v>
      </c>
      <c r="BH67" t="s">
        <v>1048</v>
      </c>
      <c r="BI67">
        <v>8785</v>
      </c>
      <c r="BJ67">
        <v>2</v>
      </c>
      <c r="BK67" t="s">
        <v>793</v>
      </c>
      <c r="BL67" t="s">
        <v>775</v>
      </c>
      <c r="BM67">
        <v>0.91020000000000001</v>
      </c>
      <c r="BN67" t="s">
        <v>71</v>
      </c>
      <c r="BO67" t="s">
        <v>756</v>
      </c>
      <c r="BP67">
        <v>1292.28</v>
      </c>
      <c r="BQ67" t="s">
        <v>71</v>
      </c>
    </row>
    <row r="68" spans="1:69" ht="16.5">
      <c r="A68" s="315" t="str">
        <f t="shared" si="18"/>
        <v>성산여객</v>
      </c>
      <c r="B68" s="122" t="str">
        <f t="shared" si="19"/>
        <v>최건우</v>
      </c>
      <c r="C68" s="123" t="str">
        <f t="shared" si="20"/>
        <v>D</v>
      </c>
      <c r="D68" s="124">
        <f t="shared" si="21"/>
        <v>0.84240000000000004</v>
      </c>
      <c r="E68" s="125">
        <f t="shared" si="22"/>
        <v>5826</v>
      </c>
      <c r="F68" s="126" t="str">
        <f t="shared" si="23"/>
        <v>521</v>
      </c>
      <c r="G68" s="127" t="str">
        <f t="shared" si="24"/>
        <v>71바7507</v>
      </c>
      <c r="H68" s="128">
        <f t="shared" si="25"/>
        <v>1</v>
      </c>
      <c r="I68" s="129">
        <f t="shared" si="26"/>
        <v>1463.4970000000001</v>
      </c>
      <c r="J68" s="130">
        <f t="shared" si="27"/>
        <v>1.9186715940563093E-2</v>
      </c>
      <c r="K68" s="130">
        <f t="shared" si="28"/>
        <v>0.44833216856058072</v>
      </c>
      <c r="L68" s="130">
        <f t="shared" si="29"/>
        <v>0.25213580895621923</v>
      </c>
      <c r="M68" s="131">
        <f t="shared" si="30"/>
        <v>7.6790000000000003</v>
      </c>
      <c r="N68" s="132">
        <f t="shared" si="31"/>
        <v>0</v>
      </c>
      <c r="O68" s="132">
        <f t="shared" si="32"/>
        <v>3.6897923261885741</v>
      </c>
      <c r="P68" s="266">
        <f t="shared" si="33"/>
        <v>121</v>
      </c>
      <c r="Q68" s="267">
        <f t="shared" si="34"/>
        <v>0</v>
      </c>
      <c r="R68" s="267">
        <f t="shared" si="35"/>
        <v>54</v>
      </c>
      <c r="T68">
        <v>518</v>
      </c>
      <c r="U68">
        <v>5826</v>
      </c>
      <c r="V68" t="s">
        <v>1051</v>
      </c>
      <c r="W68">
        <v>1463.4970000000001</v>
      </c>
      <c r="X68">
        <v>694.92200000000003</v>
      </c>
      <c r="Y68">
        <v>2.1059999999999999</v>
      </c>
      <c r="Z68">
        <v>7.6790000000000003</v>
      </c>
      <c r="AA68">
        <v>120.104973</v>
      </c>
      <c r="AB68">
        <v>2.3044199999999999</v>
      </c>
      <c r="AC68">
        <v>53.846922999999997</v>
      </c>
      <c r="AD68" s="1">
        <v>369</v>
      </c>
      <c r="AE68">
        <v>0</v>
      </c>
      <c r="AF68">
        <v>54</v>
      </c>
      <c r="AG68">
        <v>64</v>
      </c>
      <c r="AH68">
        <v>12.185148999999999</v>
      </c>
      <c r="AI68">
        <v>68.599999999999994</v>
      </c>
      <c r="AJ68">
        <v>0</v>
      </c>
      <c r="AK68">
        <v>121</v>
      </c>
      <c r="AL68">
        <v>41655</v>
      </c>
      <c r="AM68" t="s">
        <v>1052</v>
      </c>
      <c r="AN68" t="s">
        <v>1053</v>
      </c>
      <c r="AO68">
        <v>1463.4970000000001</v>
      </c>
      <c r="AR68" t="s">
        <v>166</v>
      </c>
      <c r="AS68" t="s">
        <v>252</v>
      </c>
      <c r="AT68" t="s">
        <v>791</v>
      </c>
      <c r="AU68" t="s">
        <v>774</v>
      </c>
      <c r="AV68" t="s">
        <v>49</v>
      </c>
      <c r="AW68">
        <v>1</v>
      </c>
      <c r="BB68">
        <v>0.84240000000000004</v>
      </c>
      <c r="BC68" t="s">
        <v>70</v>
      </c>
      <c r="BF68" t="s">
        <v>166</v>
      </c>
      <c r="BG68" t="s">
        <v>252</v>
      </c>
      <c r="BH68" t="s">
        <v>1051</v>
      </c>
      <c r="BI68">
        <v>5826</v>
      </c>
      <c r="BJ68">
        <v>1</v>
      </c>
      <c r="BK68" t="s">
        <v>791</v>
      </c>
      <c r="BL68" t="s">
        <v>755</v>
      </c>
      <c r="BM68">
        <v>0.84240000000000004</v>
      </c>
      <c r="BN68" t="s">
        <v>70</v>
      </c>
      <c r="BO68" t="s">
        <v>760</v>
      </c>
      <c r="BP68">
        <v>1463.4970000000001</v>
      </c>
      <c r="BQ68" t="s">
        <v>70</v>
      </c>
    </row>
    <row r="69" spans="1:69" ht="16.5">
      <c r="A69" s="314" t="str">
        <f t="shared" si="18"/>
        <v>성산여객</v>
      </c>
      <c r="B69" s="138" t="str">
        <f t="shared" si="19"/>
        <v>최종대</v>
      </c>
      <c r="C69" s="139" t="str">
        <f t="shared" si="20"/>
        <v>B</v>
      </c>
      <c r="D69" s="140">
        <f t="shared" si="21"/>
        <v>0.92459999999999998</v>
      </c>
      <c r="E69" s="141">
        <f t="shared" si="22"/>
        <v>7060</v>
      </c>
      <c r="F69" s="142" t="str">
        <f t="shared" si="23"/>
        <v>588</v>
      </c>
      <c r="G69" s="143" t="str">
        <f t="shared" si="24"/>
        <v>71바7085</v>
      </c>
      <c r="H69" s="144">
        <f t="shared" si="25"/>
        <v>1</v>
      </c>
      <c r="I69" s="145">
        <f t="shared" si="26"/>
        <v>1299.5450000000001</v>
      </c>
      <c r="J69" s="146">
        <f t="shared" si="27"/>
        <v>3.3580354645387903E-2</v>
      </c>
      <c r="K69" s="146">
        <f t="shared" si="28"/>
        <v>0.34264567666454349</v>
      </c>
      <c r="L69" s="146">
        <f t="shared" si="29"/>
        <v>0.2916405357259656</v>
      </c>
      <c r="M69" s="147">
        <f t="shared" si="30"/>
        <v>8.36</v>
      </c>
      <c r="N69" s="148">
        <f t="shared" si="31"/>
        <v>7.6950009426376156E-2</v>
      </c>
      <c r="O69" s="148">
        <f t="shared" si="32"/>
        <v>6.2329507635364685</v>
      </c>
      <c r="P69" s="264">
        <f t="shared" si="33"/>
        <v>16</v>
      </c>
      <c r="Q69" s="265">
        <f t="shared" si="34"/>
        <v>1</v>
      </c>
      <c r="R69" s="265">
        <f t="shared" si="35"/>
        <v>81</v>
      </c>
      <c r="T69">
        <v>518</v>
      </c>
      <c r="U69">
        <v>7060</v>
      </c>
      <c r="V69" t="s">
        <v>1054</v>
      </c>
      <c r="W69">
        <v>1299.5450000000001</v>
      </c>
      <c r="X69">
        <v>540.54</v>
      </c>
      <c r="Y69">
        <v>2.4039999999999999</v>
      </c>
      <c r="Z69">
        <v>8.36</v>
      </c>
      <c r="AA69">
        <v>105.442454</v>
      </c>
      <c r="AB69">
        <v>3.5407950000000001</v>
      </c>
      <c r="AC69">
        <v>36.129401000000001</v>
      </c>
      <c r="AD69" s="1">
        <v>379</v>
      </c>
      <c r="AE69">
        <v>1</v>
      </c>
      <c r="AF69">
        <v>81</v>
      </c>
      <c r="AG69">
        <v>64</v>
      </c>
      <c r="AH69">
        <v>12.324684</v>
      </c>
      <c r="AI69">
        <v>4.4000000000000004</v>
      </c>
      <c r="AJ69">
        <v>0</v>
      </c>
      <c r="AK69">
        <v>16</v>
      </c>
      <c r="AL69">
        <v>7124</v>
      </c>
      <c r="AM69" t="s">
        <v>1055</v>
      </c>
      <c r="AN69" t="s">
        <v>1056</v>
      </c>
      <c r="AO69">
        <v>1299.5450000000001</v>
      </c>
      <c r="AR69" t="s">
        <v>166</v>
      </c>
      <c r="AS69" t="s">
        <v>255</v>
      </c>
      <c r="AT69" t="s">
        <v>844</v>
      </c>
      <c r="AU69" t="s">
        <v>774</v>
      </c>
      <c r="AV69" t="s">
        <v>49</v>
      </c>
      <c r="AW69">
        <v>1</v>
      </c>
      <c r="BB69">
        <v>0.92459999999999998</v>
      </c>
      <c r="BC69" t="s">
        <v>71</v>
      </c>
      <c r="BF69" t="s">
        <v>166</v>
      </c>
      <c r="BG69" t="s">
        <v>255</v>
      </c>
      <c r="BH69" t="s">
        <v>1054</v>
      </c>
      <c r="BI69">
        <v>7060</v>
      </c>
      <c r="BJ69">
        <v>1</v>
      </c>
      <c r="BK69" t="s">
        <v>844</v>
      </c>
      <c r="BL69" t="s">
        <v>755</v>
      </c>
      <c r="BM69">
        <v>0.92459999999999998</v>
      </c>
      <c r="BN69" t="s">
        <v>71</v>
      </c>
      <c r="BO69" t="s">
        <v>756</v>
      </c>
      <c r="BP69">
        <v>1299.5450000000001</v>
      </c>
      <c r="BQ69" t="s">
        <v>71</v>
      </c>
    </row>
    <row r="70" spans="1:69" ht="16.5">
      <c r="A70" s="315" t="str">
        <f t="shared" si="18"/>
        <v>성산여객</v>
      </c>
      <c r="B70" s="122" t="str">
        <f t="shared" si="19"/>
        <v>하상신</v>
      </c>
      <c r="C70" s="123" t="str">
        <f t="shared" si="20"/>
        <v>B</v>
      </c>
      <c r="D70" s="124">
        <f t="shared" si="21"/>
        <v>0.93</v>
      </c>
      <c r="E70" s="125">
        <f t="shared" si="22"/>
        <v>6282</v>
      </c>
      <c r="F70" s="126" t="str">
        <f t="shared" si="23"/>
        <v>521</v>
      </c>
      <c r="G70" s="127" t="str">
        <f t="shared" si="24"/>
        <v>71바7505</v>
      </c>
      <c r="H70" s="128">
        <f t="shared" si="25"/>
        <v>1</v>
      </c>
      <c r="I70" s="129">
        <f t="shared" si="26"/>
        <v>1695.59</v>
      </c>
      <c r="J70" s="130">
        <f t="shared" si="27"/>
        <v>2.7605251615374322E-2</v>
      </c>
      <c r="K70" s="130">
        <f t="shared" si="28"/>
        <v>0.40764320610228366</v>
      </c>
      <c r="L70" s="130">
        <f t="shared" si="29"/>
        <v>8.7285251741281794E-2</v>
      </c>
      <c r="M70" s="131">
        <f t="shared" si="30"/>
        <v>8.1920000000000002</v>
      </c>
      <c r="N70" s="132">
        <f t="shared" si="31"/>
        <v>5.8976521446812029E-2</v>
      </c>
      <c r="O70" s="132">
        <f t="shared" si="32"/>
        <v>1.8282721648511728</v>
      </c>
      <c r="P70" s="266">
        <f t="shared" si="33"/>
        <v>70</v>
      </c>
      <c r="Q70" s="267">
        <f t="shared" si="34"/>
        <v>1</v>
      </c>
      <c r="R70" s="267">
        <f t="shared" si="35"/>
        <v>31</v>
      </c>
      <c r="T70">
        <v>518</v>
      </c>
      <c r="U70">
        <v>6282</v>
      </c>
      <c r="V70" t="s">
        <v>1057</v>
      </c>
      <c r="W70">
        <v>1695.59</v>
      </c>
      <c r="X70">
        <v>651.05399999999997</v>
      </c>
      <c r="Y70">
        <v>2.6040000000000001</v>
      </c>
      <c r="Z70">
        <v>8.1920000000000002</v>
      </c>
      <c r="AA70">
        <v>125.225774</v>
      </c>
      <c r="AB70">
        <v>3.4568889999999999</v>
      </c>
      <c r="AC70">
        <v>51.047435999999998</v>
      </c>
      <c r="AD70" s="1">
        <v>148</v>
      </c>
      <c r="AE70">
        <v>1</v>
      </c>
      <c r="AF70">
        <v>31</v>
      </c>
      <c r="AG70">
        <v>68</v>
      </c>
      <c r="AH70">
        <v>13.540262999999999</v>
      </c>
      <c r="AI70">
        <v>64</v>
      </c>
      <c r="AJ70">
        <v>0</v>
      </c>
      <c r="AK70">
        <v>70</v>
      </c>
      <c r="AL70">
        <v>25429</v>
      </c>
      <c r="AM70" t="s">
        <v>1058</v>
      </c>
      <c r="AN70" t="s">
        <v>1059</v>
      </c>
      <c r="AO70">
        <v>1695.59</v>
      </c>
      <c r="AR70" t="s">
        <v>166</v>
      </c>
      <c r="AS70" t="s">
        <v>252</v>
      </c>
      <c r="AT70" t="s">
        <v>787</v>
      </c>
      <c r="AU70" t="s">
        <v>774</v>
      </c>
      <c r="AV70" t="s">
        <v>779</v>
      </c>
      <c r="AW70">
        <v>1</v>
      </c>
      <c r="BB70">
        <v>0.93</v>
      </c>
      <c r="BC70" t="s">
        <v>71</v>
      </c>
      <c r="BF70" t="s">
        <v>166</v>
      </c>
      <c r="BG70" t="s">
        <v>252</v>
      </c>
      <c r="BH70" t="s">
        <v>1057</v>
      </c>
      <c r="BI70">
        <v>6282</v>
      </c>
      <c r="BJ70">
        <v>1</v>
      </c>
      <c r="BK70" t="s">
        <v>787</v>
      </c>
      <c r="BL70" t="s">
        <v>755</v>
      </c>
      <c r="BM70">
        <v>0.93</v>
      </c>
      <c r="BN70" t="s">
        <v>71</v>
      </c>
      <c r="BO70" t="s">
        <v>756</v>
      </c>
      <c r="BP70">
        <v>1695.59</v>
      </c>
      <c r="BQ70" t="s">
        <v>71</v>
      </c>
    </row>
    <row r="71" spans="1:69" ht="16.5">
      <c r="A71" s="314" t="str">
        <f t="shared" si="18"/>
        <v>성산여객</v>
      </c>
      <c r="B71" s="138" t="str">
        <f t="shared" si="19"/>
        <v>허순길</v>
      </c>
      <c r="C71" s="139" t="str">
        <f t="shared" si="20"/>
        <v>C</v>
      </c>
      <c r="D71" s="140">
        <f t="shared" si="21"/>
        <v>0.87070000000000003</v>
      </c>
      <c r="E71" s="141">
        <f t="shared" si="22"/>
        <v>8405</v>
      </c>
      <c r="F71" s="142" t="str">
        <f t="shared" si="23"/>
        <v>586</v>
      </c>
      <c r="G71" s="143" t="str">
        <f t="shared" si="24"/>
        <v>72바1327</v>
      </c>
      <c r="H71" s="144">
        <f t="shared" si="25"/>
        <v>7</v>
      </c>
      <c r="I71" s="145">
        <f t="shared" si="26"/>
        <v>1184.3420000000001</v>
      </c>
      <c r="J71" s="146">
        <f t="shared" si="27"/>
        <v>4.6899429713093028E-2</v>
      </c>
      <c r="K71" s="146">
        <f t="shared" si="28"/>
        <v>0.41215390648266387</v>
      </c>
      <c r="L71" s="146">
        <f t="shared" si="29"/>
        <v>0.1663370884423587</v>
      </c>
      <c r="M71" s="147">
        <f t="shared" si="30"/>
        <v>9.1920000000000002</v>
      </c>
      <c r="N71" s="148">
        <f t="shared" si="31"/>
        <v>0.42217535137654494</v>
      </c>
      <c r="O71" s="148">
        <f t="shared" si="32"/>
        <v>8.6968122383568254</v>
      </c>
      <c r="P71" s="264">
        <f t="shared" si="33"/>
        <v>29</v>
      </c>
      <c r="Q71" s="265">
        <f t="shared" si="34"/>
        <v>5</v>
      </c>
      <c r="R71" s="265">
        <f t="shared" si="35"/>
        <v>103</v>
      </c>
      <c r="T71">
        <v>518</v>
      </c>
      <c r="U71">
        <v>8405</v>
      </c>
      <c r="V71" t="s">
        <v>1060</v>
      </c>
      <c r="W71">
        <v>1184.3420000000001</v>
      </c>
      <c r="X71">
        <v>545.40300000000002</v>
      </c>
      <c r="Y71">
        <v>2.1709999999999998</v>
      </c>
      <c r="Z71">
        <v>9.1920000000000002</v>
      </c>
      <c r="AA71">
        <v>101.43385600000001</v>
      </c>
      <c r="AB71">
        <v>4.7571899999999996</v>
      </c>
      <c r="AC71">
        <v>41.806359999999998</v>
      </c>
      <c r="AD71" s="1">
        <v>197</v>
      </c>
      <c r="AE71">
        <v>5</v>
      </c>
      <c r="AF71">
        <v>103</v>
      </c>
      <c r="AG71">
        <v>65</v>
      </c>
      <c r="AH71">
        <v>11.676002</v>
      </c>
      <c r="AI71">
        <v>22.4</v>
      </c>
      <c r="AJ71">
        <v>0</v>
      </c>
      <c r="AK71">
        <v>29</v>
      </c>
      <c r="AL71">
        <v>15220</v>
      </c>
      <c r="AM71" t="s">
        <v>1061</v>
      </c>
      <c r="AN71" t="s">
        <v>1062</v>
      </c>
      <c r="AO71">
        <v>236.756</v>
      </c>
      <c r="AR71" t="s">
        <v>166</v>
      </c>
      <c r="AS71" t="s">
        <v>254</v>
      </c>
      <c r="AT71" t="s">
        <v>831</v>
      </c>
      <c r="AU71" t="s">
        <v>774</v>
      </c>
      <c r="AV71" t="s">
        <v>779</v>
      </c>
      <c r="AW71">
        <v>7</v>
      </c>
      <c r="BB71">
        <v>0.87070000000000003</v>
      </c>
      <c r="BC71" t="s">
        <v>72</v>
      </c>
      <c r="BF71" t="s">
        <v>166</v>
      </c>
      <c r="BG71" t="s">
        <v>254</v>
      </c>
      <c r="BH71" t="s">
        <v>1060</v>
      </c>
      <c r="BI71">
        <v>8405</v>
      </c>
      <c r="BJ71">
        <v>7</v>
      </c>
      <c r="BK71" t="s">
        <v>831</v>
      </c>
      <c r="BL71" t="s">
        <v>835</v>
      </c>
      <c r="BM71">
        <v>0.87070000000000003</v>
      </c>
      <c r="BN71" t="s">
        <v>72</v>
      </c>
      <c r="BO71" t="s">
        <v>758</v>
      </c>
      <c r="BP71">
        <v>1184.3420000000001</v>
      </c>
      <c r="BQ71" t="s">
        <v>72</v>
      </c>
    </row>
    <row r="72" spans="1:69" ht="16.5">
      <c r="A72" s="315" t="str">
        <f t="shared" ref="A72:A74" si="36">BF72</f>
        <v>성산여객</v>
      </c>
      <c r="B72" s="122" t="str">
        <f t="shared" ref="B72:B74" si="37">BH72</f>
        <v>홍화련</v>
      </c>
      <c r="C72" s="123" t="str">
        <f t="shared" ref="C72:C74" si="38">BN72</f>
        <v>A</v>
      </c>
      <c r="D72" s="124">
        <f t="shared" ref="D72:D74" si="39">BM72</f>
        <v>0.95379999999999998</v>
      </c>
      <c r="E72" s="125">
        <f t="shared" ref="E72:E74" si="40">U72</f>
        <v>949</v>
      </c>
      <c r="F72" s="126" t="str">
        <f t="shared" ref="F72:F74" si="41">BG72</f>
        <v>521</v>
      </c>
      <c r="G72" s="127" t="str">
        <f t="shared" ref="G72:G74" si="42">BK72</f>
        <v>71바7507</v>
      </c>
      <c r="H72" s="128">
        <f t="shared" ref="H72:H74" si="43">BJ72</f>
        <v>8</v>
      </c>
      <c r="I72" s="129">
        <f t="shared" ref="I72:I74" si="44">BP72</f>
        <v>2628.9090000000001</v>
      </c>
      <c r="J72" s="130">
        <f t="shared" ref="J72:J74" si="45">AB72/AA72</f>
        <v>1.9269756973709896E-2</v>
      </c>
      <c r="K72" s="130">
        <f t="shared" ref="K72:K74" si="46">AC72/AA72</f>
        <v>0.42653307218598241</v>
      </c>
      <c r="L72" s="130">
        <f t="shared" ref="L72:L74" si="47">AD72/I72</f>
        <v>0.13123314652580215</v>
      </c>
      <c r="M72" s="131">
        <f t="shared" ref="M72:M74" si="48">Z72</f>
        <v>5.875</v>
      </c>
      <c r="N72" s="132">
        <f t="shared" ref="N72:N74" si="49">AE72*100/W72</f>
        <v>3.8038593195884679E-2</v>
      </c>
      <c r="O72" s="132">
        <f t="shared" ref="O72:O74" si="50">AF72*100/W72</f>
        <v>4.0701294719596603</v>
      </c>
      <c r="P72" s="266">
        <f t="shared" ref="P72:P74" si="51">AK72</f>
        <v>155</v>
      </c>
      <c r="Q72" s="267">
        <f t="shared" ref="Q72:Q74" si="52">AE72</f>
        <v>1</v>
      </c>
      <c r="R72" s="267">
        <f t="shared" ref="R72:R74" si="53">AF72</f>
        <v>107</v>
      </c>
      <c r="T72">
        <v>518</v>
      </c>
      <c r="U72">
        <v>949</v>
      </c>
      <c r="V72" t="s">
        <v>1063</v>
      </c>
      <c r="W72">
        <v>2628.9090000000001</v>
      </c>
      <c r="X72">
        <v>1042.047</v>
      </c>
      <c r="Y72">
        <v>2.5230000000000001</v>
      </c>
      <c r="Z72">
        <v>5.875</v>
      </c>
      <c r="AA72">
        <v>203.32327000000001</v>
      </c>
      <c r="AB72">
        <v>3.9179900000000001</v>
      </c>
      <c r="AC72">
        <v>86.724098999999995</v>
      </c>
      <c r="AD72" s="1">
        <v>345</v>
      </c>
      <c r="AE72">
        <v>1</v>
      </c>
      <c r="AF72">
        <v>107</v>
      </c>
      <c r="AG72">
        <v>69</v>
      </c>
      <c r="AH72">
        <v>12.9297</v>
      </c>
      <c r="AI72">
        <v>570.9</v>
      </c>
      <c r="AJ72">
        <v>0</v>
      </c>
      <c r="AK72">
        <v>155</v>
      </c>
      <c r="AL72">
        <v>48521</v>
      </c>
      <c r="AM72" t="s">
        <v>1064</v>
      </c>
      <c r="AN72" t="s">
        <v>1065</v>
      </c>
      <c r="AO72">
        <v>684.13499999999999</v>
      </c>
      <c r="AR72" t="s">
        <v>166</v>
      </c>
      <c r="AS72" t="s">
        <v>252</v>
      </c>
      <c r="AT72" t="s">
        <v>791</v>
      </c>
      <c r="AU72" t="s">
        <v>774</v>
      </c>
      <c r="AV72" t="s">
        <v>49</v>
      </c>
      <c r="AW72">
        <v>8</v>
      </c>
      <c r="BB72">
        <v>0.95379999999999998</v>
      </c>
      <c r="BC72" t="s">
        <v>69</v>
      </c>
      <c r="BF72" t="s">
        <v>166</v>
      </c>
      <c r="BG72" t="s">
        <v>252</v>
      </c>
      <c r="BH72" t="s">
        <v>1063</v>
      </c>
      <c r="BI72">
        <v>949</v>
      </c>
      <c r="BJ72">
        <v>8</v>
      </c>
      <c r="BK72" t="s">
        <v>791</v>
      </c>
      <c r="BL72" t="s">
        <v>793</v>
      </c>
      <c r="BM72">
        <v>0.95379999999999998</v>
      </c>
      <c r="BN72" t="s">
        <v>69</v>
      </c>
      <c r="BO72" t="s">
        <v>759</v>
      </c>
      <c r="BP72">
        <v>2628.9090000000001</v>
      </c>
      <c r="BQ72" t="s">
        <v>69</v>
      </c>
    </row>
    <row r="73" spans="1:69" ht="16.5">
      <c r="A73" s="314" t="str">
        <f t="shared" si="36"/>
        <v>성산여객</v>
      </c>
      <c r="B73" s="138" t="str">
        <f t="shared" si="37"/>
        <v>황성만</v>
      </c>
      <c r="C73" s="139" t="str">
        <f t="shared" si="38"/>
        <v>D</v>
      </c>
      <c r="D73" s="140">
        <f t="shared" si="39"/>
        <v>0.81569999999999998</v>
      </c>
      <c r="E73" s="141">
        <f t="shared" si="40"/>
        <v>7910</v>
      </c>
      <c r="F73" s="142" t="str">
        <f t="shared" si="41"/>
        <v>586</v>
      </c>
      <c r="G73" s="143" t="str">
        <f t="shared" si="42"/>
        <v>71바7094</v>
      </c>
      <c r="H73" s="144">
        <f t="shared" si="43"/>
        <v>2</v>
      </c>
      <c r="I73" s="145">
        <f t="shared" si="44"/>
        <v>1796.2280000000001</v>
      </c>
      <c r="J73" s="146">
        <f t="shared" si="45"/>
        <v>1.9198626200914004E-2</v>
      </c>
      <c r="K73" s="146">
        <f t="shared" si="46"/>
        <v>0.33050123282335103</v>
      </c>
      <c r="L73" s="146">
        <f t="shared" si="47"/>
        <v>9.1302440447426497E-2</v>
      </c>
      <c r="M73" s="147">
        <f t="shared" si="48"/>
        <v>3.7559999999999998</v>
      </c>
      <c r="N73" s="148">
        <f t="shared" si="49"/>
        <v>0</v>
      </c>
      <c r="O73" s="148">
        <f t="shared" si="50"/>
        <v>0.44537775828012921</v>
      </c>
      <c r="P73" s="264">
        <f t="shared" si="51"/>
        <v>15</v>
      </c>
      <c r="Q73" s="265">
        <f t="shared" si="52"/>
        <v>0</v>
      </c>
      <c r="R73" s="265">
        <f t="shared" si="53"/>
        <v>8</v>
      </c>
      <c r="T73">
        <v>518</v>
      </c>
      <c r="U73">
        <v>7910</v>
      </c>
      <c r="V73" t="s">
        <v>1066</v>
      </c>
      <c r="W73">
        <v>1796.2280000000001</v>
      </c>
      <c r="X73">
        <v>513.51</v>
      </c>
      <c r="Y73">
        <v>3.4980000000000002</v>
      </c>
      <c r="Z73">
        <v>3.7559999999999998</v>
      </c>
      <c r="AA73">
        <v>127.39213599999999</v>
      </c>
      <c r="AB73">
        <v>2.445754</v>
      </c>
      <c r="AC73">
        <v>42.103257999999997</v>
      </c>
      <c r="AD73" s="1">
        <v>164</v>
      </c>
      <c r="AE73">
        <v>0</v>
      </c>
      <c r="AF73">
        <v>8</v>
      </c>
      <c r="AG73">
        <v>64</v>
      </c>
      <c r="AH73">
        <v>14.099990999999999</v>
      </c>
      <c r="AI73">
        <v>4.9000000000000004</v>
      </c>
      <c r="AJ73">
        <v>0</v>
      </c>
      <c r="AK73">
        <v>15</v>
      </c>
      <c r="AL73">
        <v>3096</v>
      </c>
      <c r="AM73" t="s">
        <v>1067</v>
      </c>
      <c r="AN73" t="s">
        <v>1068</v>
      </c>
      <c r="AO73">
        <v>1691.8679999999999</v>
      </c>
      <c r="AR73" t="s">
        <v>166</v>
      </c>
      <c r="AS73" t="s">
        <v>254</v>
      </c>
      <c r="AT73" t="s">
        <v>829</v>
      </c>
      <c r="AU73" t="s">
        <v>774</v>
      </c>
      <c r="AV73" t="s">
        <v>49</v>
      </c>
      <c r="AW73">
        <v>2</v>
      </c>
      <c r="BB73">
        <v>0.81569999999999998</v>
      </c>
      <c r="BC73" t="s">
        <v>70</v>
      </c>
      <c r="BF73" t="s">
        <v>166</v>
      </c>
      <c r="BG73" t="s">
        <v>254</v>
      </c>
      <c r="BH73" t="s">
        <v>1066</v>
      </c>
      <c r="BI73">
        <v>7910</v>
      </c>
      <c r="BJ73">
        <v>2</v>
      </c>
      <c r="BK73" t="s">
        <v>829</v>
      </c>
      <c r="BL73" t="s">
        <v>785</v>
      </c>
      <c r="BM73">
        <v>0.81569999999999998</v>
      </c>
      <c r="BN73" t="s">
        <v>70</v>
      </c>
      <c r="BO73" t="s">
        <v>760</v>
      </c>
      <c r="BP73">
        <v>1796.2280000000001</v>
      </c>
      <c r="BQ73" t="s">
        <v>70</v>
      </c>
    </row>
    <row r="74" spans="1:69" ht="16.5">
      <c r="A74" s="315" t="str">
        <f t="shared" si="36"/>
        <v>성산여객</v>
      </c>
      <c r="B74" s="122" t="str">
        <f t="shared" si="37"/>
        <v>황준하</v>
      </c>
      <c r="C74" s="123" t="str">
        <f t="shared" si="38"/>
        <v>S</v>
      </c>
      <c r="D74" s="124">
        <f t="shared" si="39"/>
        <v>1.0273000000000001</v>
      </c>
      <c r="E74" s="125">
        <f t="shared" si="40"/>
        <v>7199</v>
      </c>
      <c r="F74" s="126" t="str">
        <f t="shared" si="41"/>
        <v>586</v>
      </c>
      <c r="G74" s="127" t="str">
        <f t="shared" si="42"/>
        <v>71바7094</v>
      </c>
      <c r="H74" s="128">
        <f t="shared" si="43"/>
        <v>11</v>
      </c>
      <c r="I74" s="129">
        <f t="shared" si="44"/>
        <v>1849.845</v>
      </c>
      <c r="J74" s="130">
        <f t="shared" si="45"/>
        <v>1.94860230342246E-2</v>
      </c>
      <c r="K74" s="130">
        <f t="shared" si="46"/>
        <v>0.34547930776478214</v>
      </c>
      <c r="L74" s="130">
        <f t="shared" si="47"/>
        <v>8.2169046595795867E-2</v>
      </c>
      <c r="M74" s="131">
        <f t="shared" si="48"/>
        <v>4.742</v>
      </c>
      <c r="N74" s="132">
        <f t="shared" si="49"/>
        <v>0.16217574986012342</v>
      </c>
      <c r="O74" s="132">
        <f t="shared" si="50"/>
        <v>1.8379918317480652</v>
      </c>
      <c r="P74" s="266">
        <f t="shared" si="51"/>
        <v>47</v>
      </c>
      <c r="Q74" s="267">
        <f t="shared" si="52"/>
        <v>3</v>
      </c>
      <c r="R74" s="267">
        <f t="shared" si="53"/>
        <v>34</v>
      </c>
      <c r="T74">
        <v>518</v>
      </c>
      <c r="U74">
        <v>7199</v>
      </c>
      <c r="V74" t="s">
        <v>1069</v>
      </c>
      <c r="W74">
        <v>1849.845</v>
      </c>
      <c r="X74">
        <v>682.19299999999998</v>
      </c>
      <c r="Y74">
        <v>2.7120000000000002</v>
      </c>
      <c r="Z74">
        <v>4.742</v>
      </c>
      <c r="AA74">
        <v>134.05269999999999</v>
      </c>
      <c r="AB74">
        <v>2.6121539999999999</v>
      </c>
      <c r="AC74">
        <v>46.312434000000003</v>
      </c>
      <c r="AD74" s="1">
        <v>152</v>
      </c>
      <c r="AE74">
        <v>3</v>
      </c>
      <c r="AF74">
        <v>34</v>
      </c>
      <c r="AG74">
        <v>67</v>
      </c>
      <c r="AH74">
        <v>13.799386</v>
      </c>
      <c r="AI74">
        <v>71.3</v>
      </c>
      <c r="AJ74">
        <v>0</v>
      </c>
      <c r="AK74">
        <v>47</v>
      </c>
      <c r="AL74">
        <v>14313</v>
      </c>
      <c r="AM74" t="s">
        <v>1070</v>
      </c>
      <c r="AN74" t="s">
        <v>1071</v>
      </c>
      <c r="AO74">
        <v>253.46700000000001</v>
      </c>
      <c r="AR74" t="s">
        <v>166</v>
      </c>
      <c r="AS74" t="s">
        <v>254</v>
      </c>
      <c r="AT74" t="s">
        <v>829</v>
      </c>
      <c r="AU74" t="s">
        <v>774</v>
      </c>
      <c r="AV74" t="s">
        <v>49</v>
      </c>
      <c r="AW74">
        <v>11</v>
      </c>
      <c r="BB74">
        <v>1.0273000000000001</v>
      </c>
      <c r="BC74" t="s">
        <v>74</v>
      </c>
      <c r="BF74" t="s">
        <v>166</v>
      </c>
      <c r="BG74" t="s">
        <v>254</v>
      </c>
      <c r="BH74" t="s">
        <v>1069</v>
      </c>
      <c r="BI74">
        <v>7199</v>
      </c>
      <c r="BJ74">
        <v>11</v>
      </c>
      <c r="BK74" t="s">
        <v>829</v>
      </c>
      <c r="BL74" t="s">
        <v>795</v>
      </c>
      <c r="BM74">
        <v>1.0273000000000001</v>
      </c>
      <c r="BN74" t="s">
        <v>74</v>
      </c>
      <c r="BO74" t="s">
        <v>757</v>
      </c>
      <c r="BP74">
        <v>1849.845</v>
      </c>
      <c r="BQ74" t="s">
        <v>74</v>
      </c>
    </row>
  </sheetData>
  <autoFilter ref="A4:BQ4" xr:uid="{F9C938EB-A06C-4A4D-9BCC-2BAE941546B0}"/>
  <sortState xmlns:xlrd2="http://schemas.microsoft.com/office/spreadsheetml/2017/richdata2" ref="T4:AN74">
    <sortCondition ref="AB4:AB74"/>
    <sortCondition descending="1" ref="AD4:AD74"/>
  </sortState>
  <phoneticPr fontId="2" type="noConversion"/>
  <conditionalFormatting sqref="C5:D74">
    <cfRule type="containsText" dxfId="43" priority="1" operator="containsText" text="F">
      <formula>NOT(ISERROR(SEARCH("F",C5)))</formula>
    </cfRule>
    <cfRule type="containsText" dxfId="42" priority="2" operator="containsText" text="D">
      <formula>NOT(ISERROR(SEARCH("D",C5)))</formula>
    </cfRule>
    <cfRule type="containsText" dxfId="41" priority="3" operator="containsText" text="C">
      <formula>NOT(ISERROR(SEARCH("C",C5)))</formula>
    </cfRule>
    <cfRule type="containsText" dxfId="40" priority="4" operator="containsText" text="B">
      <formula>NOT(ISERROR(SEARCH("B",C5)))</formula>
    </cfRule>
    <cfRule type="containsText" dxfId="39" priority="5" operator="containsText" text="A">
      <formula>NOT(ISERROR(SEARCH("A",C5)))</formula>
    </cfRule>
    <cfRule type="containsText" dxfId="3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731</v>
      </c>
      <c r="B2" s="35"/>
      <c r="C2" s="113"/>
      <c r="D2" s="120"/>
      <c r="E2" s="10"/>
      <c r="F2" s="38"/>
      <c r="G2" s="10"/>
      <c r="H2" s="10"/>
      <c r="I2" s="10"/>
      <c r="J2" s="10"/>
    </row>
    <row r="4" spans="1:18" ht="26.25">
      <c r="A4" s="288" t="s">
        <v>729</v>
      </c>
      <c r="B4" s="36"/>
      <c r="C4" s="115"/>
      <c r="D4" s="119"/>
      <c r="E4" s="11"/>
      <c r="F4" s="8"/>
      <c r="H4" s="11"/>
    </row>
    <row r="5" spans="1:18" ht="26.25">
      <c r="A5" s="183" t="s">
        <v>730</v>
      </c>
    </row>
    <row r="6" spans="1:18" ht="17.25">
      <c r="A6" s="184" t="s">
        <v>732</v>
      </c>
    </row>
    <row r="7" spans="1:18" ht="17.25">
      <c r="A7" s="184"/>
    </row>
    <row r="8" spans="1:18" ht="17.25">
      <c r="A8" s="203" t="s">
        <v>734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</row>
    <row r="9" spans="1:18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</row>
    <row r="10" spans="1:18">
      <c r="A10" s="204" t="s">
        <v>735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</row>
    <row r="11" spans="1:18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</row>
    <row r="13" spans="1:18" ht="37.5" customHeight="1">
      <c r="A13" s="268" t="s">
        <v>0</v>
      </c>
      <c r="B13" s="269" t="s">
        <v>77</v>
      </c>
      <c r="C13" s="270" t="s">
        <v>68</v>
      </c>
      <c r="D13" s="270" t="s">
        <v>733</v>
      </c>
      <c r="E13" s="271" t="s">
        <v>715</v>
      </c>
      <c r="F13" s="269" t="s">
        <v>720</v>
      </c>
      <c r="G13" s="271" t="s">
        <v>718</v>
      </c>
      <c r="H13" s="271" t="s">
        <v>722</v>
      </c>
      <c r="I13" s="272" t="s">
        <v>724</v>
      </c>
      <c r="J13" s="271" t="s">
        <v>12</v>
      </c>
      <c r="K13" s="271" t="s">
        <v>13</v>
      </c>
      <c r="L13" s="271" t="s">
        <v>14</v>
      </c>
      <c r="M13" s="271" t="s">
        <v>118</v>
      </c>
      <c r="N13" s="271" t="s">
        <v>7</v>
      </c>
      <c r="O13" s="271" t="s">
        <v>8</v>
      </c>
      <c r="P13" s="271" t="s">
        <v>761</v>
      </c>
      <c r="Q13" s="273" t="s">
        <v>763</v>
      </c>
      <c r="R13" s="273" t="s">
        <v>764</v>
      </c>
    </row>
    <row r="14" spans="1:18" ht="16.5">
      <c r="A14" s="274" t="s">
        <v>166</v>
      </c>
      <c r="B14" s="275" t="s">
        <v>898</v>
      </c>
      <c r="C14" s="276" t="s">
        <v>70</v>
      </c>
      <c r="D14" s="277">
        <v>0.84250000000000003</v>
      </c>
      <c r="E14" s="278">
        <v>9878</v>
      </c>
      <c r="F14" s="279" t="s">
        <v>252</v>
      </c>
      <c r="G14" s="280" t="s">
        <v>778</v>
      </c>
      <c r="H14" s="281">
        <v>1</v>
      </c>
      <c r="I14" s="282">
        <v>1958.4290000000001</v>
      </c>
      <c r="J14" s="283">
        <v>2.5754090770347637E-2</v>
      </c>
      <c r="K14" s="283">
        <v>0.35416675007254794</v>
      </c>
      <c r="L14" s="283">
        <v>8.1698136618687731E-2</v>
      </c>
      <c r="M14" s="284">
        <v>6.7050000000000001</v>
      </c>
      <c r="N14" s="285">
        <v>5.1061335386679833E-2</v>
      </c>
      <c r="O14" s="285">
        <v>2.9615574524274302</v>
      </c>
      <c r="P14" s="286">
        <v>23</v>
      </c>
      <c r="Q14" s="287">
        <v>1</v>
      </c>
      <c r="R14" s="287">
        <v>58</v>
      </c>
    </row>
    <row r="15" spans="1:18" ht="16.5">
      <c r="A15" s="274" t="s">
        <v>166</v>
      </c>
      <c r="B15" s="275" t="s">
        <v>901</v>
      </c>
      <c r="C15" s="276" t="s">
        <v>70</v>
      </c>
      <c r="D15" s="277">
        <v>0.8115</v>
      </c>
      <c r="E15" s="278">
        <v>1550</v>
      </c>
      <c r="F15" s="279" t="s">
        <v>254</v>
      </c>
      <c r="G15" s="280" t="s">
        <v>823</v>
      </c>
      <c r="H15" s="281">
        <v>1</v>
      </c>
      <c r="I15" s="282">
        <v>1559.22</v>
      </c>
      <c r="J15" s="283">
        <v>2.673306741326081E-2</v>
      </c>
      <c r="K15" s="283">
        <v>0.39899414667006627</v>
      </c>
      <c r="L15" s="283">
        <v>0.27257218352766127</v>
      </c>
      <c r="M15" s="284">
        <v>11.673</v>
      </c>
      <c r="N15" s="285">
        <v>0.12826926283654647</v>
      </c>
      <c r="O15" s="285">
        <v>13.340003335000834</v>
      </c>
      <c r="P15" s="286">
        <v>14</v>
      </c>
      <c r="Q15" s="287">
        <v>2</v>
      </c>
      <c r="R15" s="287">
        <v>208</v>
      </c>
    </row>
    <row r="16" spans="1:18" ht="16.5">
      <c r="A16" s="274" t="s">
        <v>166</v>
      </c>
      <c r="B16" s="275" t="s">
        <v>937</v>
      </c>
      <c r="C16" s="276" t="s">
        <v>73</v>
      </c>
      <c r="D16" s="277">
        <v>0.78390000000000004</v>
      </c>
      <c r="E16" s="278">
        <v>3192</v>
      </c>
      <c r="F16" s="279" t="s">
        <v>252</v>
      </c>
      <c r="G16" s="280" t="s">
        <v>778</v>
      </c>
      <c r="H16" s="281">
        <v>1</v>
      </c>
      <c r="I16" s="282">
        <v>1361.1310000000001</v>
      </c>
      <c r="J16" s="283">
        <v>4.060257083751638E-2</v>
      </c>
      <c r="K16" s="283">
        <v>0.37597882916254055</v>
      </c>
      <c r="L16" s="283">
        <v>9.110070963044703E-2</v>
      </c>
      <c r="M16" s="284">
        <v>8.1159999999999997</v>
      </c>
      <c r="N16" s="285">
        <v>7.3468314218102446E-2</v>
      </c>
      <c r="O16" s="285">
        <v>1.1020247132715366</v>
      </c>
      <c r="P16" s="286">
        <v>32</v>
      </c>
      <c r="Q16" s="287">
        <v>1</v>
      </c>
      <c r="R16" s="287">
        <v>15</v>
      </c>
    </row>
    <row r="17" spans="1:18" ht="16.5">
      <c r="A17" s="274" t="s">
        <v>166</v>
      </c>
      <c r="B17" s="275" t="s">
        <v>943</v>
      </c>
      <c r="C17" s="276" t="s">
        <v>73</v>
      </c>
      <c r="D17" s="277">
        <v>0.77090000000000003</v>
      </c>
      <c r="E17" s="278">
        <v>3505</v>
      </c>
      <c r="F17" s="279" t="s">
        <v>254</v>
      </c>
      <c r="G17" s="280" t="s">
        <v>821</v>
      </c>
      <c r="H17" s="281">
        <v>9</v>
      </c>
      <c r="I17" s="282">
        <v>2100.6060000000002</v>
      </c>
      <c r="J17" s="283">
        <v>3.8450471720637168E-2</v>
      </c>
      <c r="K17" s="283">
        <v>0.45707456052312484</v>
      </c>
      <c r="L17" s="283">
        <v>0.27563474540204108</v>
      </c>
      <c r="M17" s="284">
        <v>12.989000000000001</v>
      </c>
      <c r="N17" s="285">
        <v>2.7611079850290818</v>
      </c>
      <c r="O17" s="285">
        <v>25.373630276215529</v>
      </c>
      <c r="P17" s="286">
        <v>97</v>
      </c>
      <c r="Q17" s="287">
        <v>58</v>
      </c>
      <c r="R17" s="287">
        <v>533</v>
      </c>
    </row>
    <row r="18" spans="1:18" ht="16.5">
      <c r="A18" s="274" t="s">
        <v>166</v>
      </c>
      <c r="B18" s="275" t="s">
        <v>949</v>
      </c>
      <c r="C18" s="276" t="s">
        <v>73</v>
      </c>
      <c r="D18" s="277">
        <v>0.70199999999999996</v>
      </c>
      <c r="E18" s="278">
        <v>2711</v>
      </c>
      <c r="F18" s="279" t="s">
        <v>255</v>
      </c>
      <c r="G18" s="280" t="s">
        <v>840</v>
      </c>
      <c r="H18" s="281">
        <v>1</v>
      </c>
      <c r="I18" s="282">
        <v>1141.1099999999999</v>
      </c>
      <c r="J18" s="283">
        <v>1.3351829746276236E-2</v>
      </c>
      <c r="K18" s="283">
        <v>0.5163740935548371</v>
      </c>
      <c r="L18" s="283">
        <v>0.25326217454934236</v>
      </c>
      <c r="M18" s="284">
        <v>17.606999999999999</v>
      </c>
      <c r="N18" s="285">
        <v>0.70107176345838706</v>
      </c>
      <c r="O18" s="285">
        <v>31.635863326059717</v>
      </c>
      <c r="P18" s="286">
        <v>100</v>
      </c>
      <c r="Q18" s="287">
        <v>8</v>
      </c>
      <c r="R18" s="287">
        <v>361</v>
      </c>
    </row>
    <row r="19" spans="1:18" ht="16.5">
      <c r="A19" s="274" t="s">
        <v>166</v>
      </c>
      <c r="B19" s="275" t="s">
        <v>967</v>
      </c>
      <c r="C19" s="276" t="s">
        <v>73</v>
      </c>
      <c r="D19" s="277">
        <v>0.79810000000000003</v>
      </c>
      <c r="E19" s="278">
        <v>3296</v>
      </c>
      <c r="F19" s="279" t="s">
        <v>254</v>
      </c>
      <c r="G19" s="280" t="s">
        <v>823</v>
      </c>
      <c r="H19" s="281">
        <v>1</v>
      </c>
      <c r="I19" s="282">
        <v>2178.192</v>
      </c>
      <c r="J19" s="283">
        <v>2.4413841990601485E-2</v>
      </c>
      <c r="K19" s="283">
        <v>0.43862791251230343</v>
      </c>
      <c r="L19" s="283">
        <v>0.19190227491424081</v>
      </c>
      <c r="M19" s="284">
        <v>12.494</v>
      </c>
      <c r="N19" s="285">
        <v>1.1936505138206366</v>
      </c>
      <c r="O19" s="285">
        <v>17.170203544958387</v>
      </c>
      <c r="P19" s="286">
        <v>70</v>
      </c>
      <c r="Q19" s="287">
        <v>26</v>
      </c>
      <c r="R19" s="287">
        <v>374</v>
      </c>
    </row>
    <row r="20" spans="1:18" ht="16.5">
      <c r="A20" s="274" t="s">
        <v>166</v>
      </c>
      <c r="B20" s="275" t="s">
        <v>970</v>
      </c>
      <c r="C20" s="276" t="s">
        <v>70</v>
      </c>
      <c r="D20" s="277">
        <v>0.83450000000000002</v>
      </c>
      <c r="E20" s="278">
        <v>6414</v>
      </c>
      <c r="F20" s="279" t="s">
        <v>255</v>
      </c>
      <c r="G20" s="280" t="s">
        <v>858</v>
      </c>
      <c r="H20" s="281">
        <v>2</v>
      </c>
      <c r="I20" s="282">
        <v>1279.998</v>
      </c>
      <c r="J20" s="283">
        <v>5.0624606778110155E-2</v>
      </c>
      <c r="K20" s="283">
        <v>0.44889388241541911</v>
      </c>
      <c r="L20" s="283">
        <v>0.17968778076215744</v>
      </c>
      <c r="M20" s="284">
        <v>9.4589999999999996</v>
      </c>
      <c r="N20" s="285">
        <v>0.54687585449352261</v>
      </c>
      <c r="O20" s="285">
        <v>2.8906295166086196</v>
      </c>
      <c r="P20" s="286">
        <v>79</v>
      </c>
      <c r="Q20" s="287">
        <v>7</v>
      </c>
      <c r="R20" s="287">
        <v>37</v>
      </c>
    </row>
    <row r="21" spans="1:18" ht="16.5">
      <c r="A21" s="274" t="s">
        <v>166</v>
      </c>
      <c r="B21" s="275" t="s">
        <v>985</v>
      </c>
      <c r="C21" s="276" t="s">
        <v>70</v>
      </c>
      <c r="D21" s="277">
        <v>0.83160000000000001</v>
      </c>
      <c r="E21" s="278">
        <v>5199</v>
      </c>
      <c r="F21" s="279" t="s">
        <v>254</v>
      </c>
      <c r="G21" s="280" t="s">
        <v>819</v>
      </c>
      <c r="H21" s="281">
        <v>2</v>
      </c>
      <c r="I21" s="282">
        <v>3093.09</v>
      </c>
      <c r="J21" s="283">
        <v>1.9798853103562917E-2</v>
      </c>
      <c r="K21" s="283">
        <v>0.46638486065474583</v>
      </c>
      <c r="L21" s="283">
        <v>0.12867391508168208</v>
      </c>
      <c r="M21" s="284">
        <v>8.1199999999999992</v>
      </c>
      <c r="N21" s="285">
        <v>0.77592310602019332</v>
      </c>
      <c r="O21" s="285">
        <v>16.940987814774221</v>
      </c>
      <c r="P21" s="286">
        <v>139</v>
      </c>
      <c r="Q21" s="287">
        <v>24</v>
      </c>
      <c r="R21" s="287">
        <v>524</v>
      </c>
    </row>
    <row r="22" spans="1:18" ht="16.5">
      <c r="A22" s="274" t="s">
        <v>166</v>
      </c>
      <c r="B22" s="275" t="s">
        <v>991</v>
      </c>
      <c r="C22" s="276" t="s">
        <v>70</v>
      </c>
      <c r="D22" s="277">
        <v>0.8246</v>
      </c>
      <c r="E22" s="278">
        <v>9358</v>
      </c>
      <c r="F22" s="279" t="s">
        <v>255</v>
      </c>
      <c r="G22" s="280" t="s">
        <v>838</v>
      </c>
      <c r="H22" s="281">
        <v>7</v>
      </c>
      <c r="I22" s="282">
        <v>2337.442</v>
      </c>
      <c r="J22" s="283">
        <v>3.5866507328146745E-2</v>
      </c>
      <c r="K22" s="283">
        <v>0.45579285426312871</v>
      </c>
      <c r="L22" s="283">
        <v>0.22075414063750032</v>
      </c>
      <c r="M22" s="284">
        <v>11.156000000000001</v>
      </c>
      <c r="N22" s="285">
        <v>1.4545815468362424</v>
      </c>
      <c r="O22" s="285">
        <v>24.214504573803328</v>
      </c>
      <c r="P22" s="286">
        <v>128</v>
      </c>
      <c r="Q22" s="287">
        <v>34</v>
      </c>
      <c r="R22" s="287">
        <v>566</v>
      </c>
    </row>
    <row r="23" spans="1:18" ht="16.5">
      <c r="A23" s="274" t="s">
        <v>166</v>
      </c>
      <c r="B23" s="275" t="s">
        <v>1033</v>
      </c>
      <c r="C23" s="276" t="s">
        <v>70</v>
      </c>
      <c r="D23" s="277">
        <v>0.8397</v>
      </c>
      <c r="E23" s="278">
        <v>7967</v>
      </c>
      <c r="F23" s="279" t="s">
        <v>254</v>
      </c>
      <c r="G23" s="280" t="s">
        <v>819</v>
      </c>
      <c r="H23" s="281">
        <v>6</v>
      </c>
      <c r="I23" s="282">
        <v>999.33500000000004</v>
      </c>
      <c r="J23" s="283">
        <v>2.5962087446192647E-2</v>
      </c>
      <c r="K23" s="283">
        <v>0.42400151005392034</v>
      </c>
      <c r="L23" s="283">
        <v>0.18912576863614303</v>
      </c>
      <c r="M23" s="284">
        <v>9.6460000000000008</v>
      </c>
      <c r="N23" s="285">
        <v>8.4055897171619129</v>
      </c>
      <c r="O23" s="285">
        <v>21.114040837156708</v>
      </c>
      <c r="P23" s="286">
        <v>30</v>
      </c>
      <c r="Q23" s="287">
        <v>84</v>
      </c>
      <c r="R23" s="287">
        <v>211</v>
      </c>
    </row>
    <row r="24" spans="1:18" ht="16.5">
      <c r="A24" s="274" t="s">
        <v>166</v>
      </c>
      <c r="B24" s="275" t="s">
        <v>1042</v>
      </c>
      <c r="C24" s="276" t="s">
        <v>73</v>
      </c>
      <c r="D24" s="277">
        <v>0.70399999999999996</v>
      </c>
      <c r="E24" s="278">
        <v>8088</v>
      </c>
      <c r="F24" s="279" t="s">
        <v>254</v>
      </c>
      <c r="G24" s="280" t="s">
        <v>825</v>
      </c>
      <c r="H24" s="281">
        <v>1</v>
      </c>
      <c r="I24" s="282">
        <v>3067.7350000000001</v>
      </c>
      <c r="J24" s="283">
        <v>2.8759722537808674E-2</v>
      </c>
      <c r="K24" s="283">
        <v>0.39895674492629929</v>
      </c>
      <c r="L24" s="283">
        <v>0.19036846402965052</v>
      </c>
      <c r="M24" s="284">
        <v>9.923</v>
      </c>
      <c r="N24" s="285">
        <v>0.39116807677325449</v>
      </c>
      <c r="O24" s="285">
        <v>5.411158395363354</v>
      </c>
      <c r="P24" s="286">
        <v>83</v>
      </c>
      <c r="Q24" s="287">
        <v>12</v>
      </c>
      <c r="R24" s="287">
        <v>166</v>
      </c>
    </row>
    <row r="25" spans="1:18" ht="16.5">
      <c r="A25" s="274" t="s">
        <v>166</v>
      </c>
      <c r="B25" s="275" t="s">
        <v>1051</v>
      </c>
      <c r="C25" s="276" t="s">
        <v>70</v>
      </c>
      <c r="D25" s="277">
        <v>0.84240000000000004</v>
      </c>
      <c r="E25" s="278">
        <v>5826</v>
      </c>
      <c r="F25" s="279" t="s">
        <v>252</v>
      </c>
      <c r="G25" s="280" t="s">
        <v>791</v>
      </c>
      <c r="H25" s="281">
        <v>1</v>
      </c>
      <c r="I25" s="282">
        <v>1463.4970000000001</v>
      </c>
      <c r="J25" s="283">
        <v>1.9186715940563093E-2</v>
      </c>
      <c r="K25" s="283">
        <v>0.44833216856058072</v>
      </c>
      <c r="L25" s="283">
        <v>0.25213580895621923</v>
      </c>
      <c r="M25" s="284">
        <v>7.6790000000000003</v>
      </c>
      <c r="N25" s="285">
        <v>0</v>
      </c>
      <c r="O25" s="285">
        <v>3.6897923261885741</v>
      </c>
      <c r="P25" s="286">
        <v>121</v>
      </c>
      <c r="Q25" s="287">
        <v>0</v>
      </c>
      <c r="R25" s="287">
        <v>54</v>
      </c>
    </row>
    <row r="26" spans="1:18" ht="16.5">
      <c r="A26" s="274" t="s">
        <v>166</v>
      </c>
      <c r="B26" s="275" t="s">
        <v>1066</v>
      </c>
      <c r="C26" s="276" t="s">
        <v>70</v>
      </c>
      <c r="D26" s="277">
        <v>0.81569999999999998</v>
      </c>
      <c r="E26" s="278">
        <v>7910</v>
      </c>
      <c r="F26" s="279" t="s">
        <v>254</v>
      </c>
      <c r="G26" s="280" t="s">
        <v>829</v>
      </c>
      <c r="H26" s="281">
        <v>2</v>
      </c>
      <c r="I26" s="282">
        <v>1796.2280000000001</v>
      </c>
      <c r="J26" s="283">
        <v>1.9198626200914004E-2</v>
      </c>
      <c r="K26" s="283">
        <v>0.33050123282335103</v>
      </c>
      <c r="L26" s="283">
        <v>9.1302440447426497E-2</v>
      </c>
      <c r="M26" s="284">
        <v>3.7559999999999998</v>
      </c>
      <c r="N26" s="285">
        <v>0</v>
      </c>
      <c r="O26" s="285">
        <v>0.44537775828012921</v>
      </c>
      <c r="P26" s="286">
        <v>15</v>
      </c>
      <c r="Q26" s="287">
        <v>0</v>
      </c>
      <c r="R26" s="287">
        <v>8</v>
      </c>
    </row>
  </sheetData>
  <phoneticPr fontId="2" type="noConversion"/>
  <conditionalFormatting sqref="C14:D26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413E-C954-4971-A53A-99E8149EE647}">
  <sheetPr>
    <tabColor rgb="FFFF0000"/>
  </sheetPr>
  <dimension ref="A1:L51"/>
  <sheetViews>
    <sheetView showGridLines="0" workbookViewId="0"/>
  </sheetViews>
  <sheetFormatPr defaultRowHeight="13.5"/>
  <sheetData>
    <row r="1" spans="1:12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</row>
    <row r="2" spans="1:12" ht="41.25">
      <c r="A2" s="321" t="s">
        <v>1072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</row>
    <row r="4" spans="1:12" ht="17.25">
      <c r="A4" s="203" t="s">
        <v>1073</v>
      </c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4"/>
    </row>
    <row r="5" spans="1:12" ht="26.25">
      <c r="A5" s="183" t="s">
        <v>1074</v>
      </c>
    </row>
    <row r="6" spans="1:12" ht="26.25">
      <c r="A6" s="183" t="s">
        <v>1075</v>
      </c>
    </row>
    <row r="7" spans="1:12" ht="26.25">
      <c r="A7" s="183"/>
    </row>
    <row r="8" spans="1:12" ht="17.25">
      <c r="A8" s="184" t="s">
        <v>1076</v>
      </c>
    </row>
    <row r="9" spans="1:12" ht="27">
      <c r="A9" s="268" t="s">
        <v>0</v>
      </c>
      <c r="B9" s="269" t="s">
        <v>77</v>
      </c>
      <c r="C9" s="270" t="s">
        <v>68</v>
      </c>
      <c r="D9" s="270" t="s">
        <v>733</v>
      </c>
      <c r="E9" s="271" t="s">
        <v>715</v>
      </c>
      <c r="F9" s="269" t="s">
        <v>720</v>
      </c>
      <c r="G9" s="271" t="s">
        <v>718</v>
      </c>
      <c r="H9" s="271" t="s">
        <v>722</v>
      </c>
      <c r="I9" s="272" t="s">
        <v>724</v>
      </c>
      <c r="J9" s="271" t="s">
        <v>12</v>
      </c>
      <c r="K9" s="271" t="s">
        <v>13</v>
      </c>
      <c r="L9" s="271" t="s">
        <v>14</v>
      </c>
    </row>
    <row r="10" spans="1:12" ht="16.5">
      <c r="A10" s="274" t="s">
        <v>166</v>
      </c>
      <c r="B10" s="275" t="s">
        <v>862</v>
      </c>
      <c r="C10" s="276" t="s">
        <v>72</v>
      </c>
      <c r="D10" s="277">
        <v>0.89959999999999996</v>
      </c>
      <c r="E10" s="278">
        <v>4</v>
      </c>
      <c r="F10" s="279" t="s">
        <v>255</v>
      </c>
      <c r="G10" s="280" t="s">
        <v>840</v>
      </c>
      <c r="H10" s="281">
        <v>1</v>
      </c>
      <c r="I10" s="282">
        <v>1789.5039999999999</v>
      </c>
      <c r="J10" s="283">
        <v>2.7980724768077343E-2</v>
      </c>
      <c r="K10" s="283">
        <v>0.42852970834071091</v>
      </c>
      <c r="L10" s="322">
        <v>82</v>
      </c>
    </row>
    <row r="11" spans="1:12" ht="16.5">
      <c r="A11" s="274" t="s">
        <v>166</v>
      </c>
      <c r="B11" s="275" t="s">
        <v>865</v>
      </c>
      <c r="C11" s="276" t="s">
        <v>71</v>
      </c>
      <c r="D11" s="277">
        <v>0.94059999999999999</v>
      </c>
      <c r="E11" s="278">
        <v>6702</v>
      </c>
      <c r="F11" s="279" t="s">
        <v>255</v>
      </c>
      <c r="G11" s="280" t="s">
        <v>852</v>
      </c>
      <c r="H11" s="281">
        <v>2</v>
      </c>
      <c r="I11" s="282">
        <v>1329.306</v>
      </c>
      <c r="J11" s="283">
        <v>4.1100316161187735E-2</v>
      </c>
      <c r="K11" s="283">
        <v>0.39441395806711416</v>
      </c>
      <c r="L11" s="322">
        <v>61</v>
      </c>
    </row>
    <row r="12" spans="1:12" ht="16.5">
      <c r="A12" s="274" t="s">
        <v>166</v>
      </c>
      <c r="B12" s="275" t="s">
        <v>871</v>
      </c>
      <c r="C12" s="276" t="s">
        <v>72</v>
      </c>
      <c r="D12" s="277">
        <v>0.86539999999999995</v>
      </c>
      <c r="E12" s="278">
        <v>8786</v>
      </c>
      <c r="F12" s="279" t="s">
        <v>255</v>
      </c>
      <c r="G12" s="280" t="s">
        <v>854</v>
      </c>
      <c r="H12" s="281">
        <v>1</v>
      </c>
      <c r="I12" s="282">
        <v>1966.49</v>
      </c>
      <c r="J12" s="283">
        <v>5.1069312826798233E-2</v>
      </c>
      <c r="K12" s="283">
        <v>0.40310835438952536</v>
      </c>
      <c r="L12" s="322">
        <v>45</v>
      </c>
    </row>
    <row r="13" spans="1:12" ht="16.5">
      <c r="A13" s="274" t="s">
        <v>166</v>
      </c>
      <c r="B13" s="275" t="s">
        <v>877</v>
      </c>
      <c r="C13" s="276" t="s">
        <v>72</v>
      </c>
      <c r="D13" s="277">
        <v>0.88439999999999996</v>
      </c>
      <c r="E13" s="278">
        <v>3131</v>
      </c>
      <c r="F13" s="279" t="s">
        <v>254</v>
      </c>
      <c r="G13" s="280" t="s">
        <v>816</v>
      </c>
      <c r="H13" s="281">
        <v>1</v>
      </c>
      <c r="I13" s="282">
        <v>3199.0189999999998</v>
      </c>
      <c r="J13" s="283">
        <v>3.387309927258754E-2</v>
      </c>
      <c r="K13" s="283">
        <v>0.38043339275955129</v>
      </c>
      <c r="L13" s="322">
        <v>77</v>
      </c>
    </row>
    <row r="14" spans="1:12" ht="16.5">
      <c r="A14" s="274" t="s">
        <v>166</v>
      </c>
      <c r="B14" s="275" t="s">
        <v>880</v>
      </c>
      <c r="C14" s="276" t="s">
        <v>71</v>
      </c>
      <c r="D14" s="277">
        <v>0.90659999999999996</v>
      </c>
      <c r="E14" s="278">
        <v>1349</v>
      </c>
      <c r="F14" s="279" t="s">
        <v>252</v>
      </c>
      <c r="G14" s="280" t="s">
        <v>783</v>
      </c>
      <c r="H14" s="281">
        <v>2</v>
      </c>
      <c r="I14" s="282">
        <v>1604.71</v>
      </c>
      <c r="J14" s="283">
        <v>3.6687987869669543E-2</v>
      </c>
      <c r="K14" s="283">
        <v>0.39893569217191832</v>
      </c>
      <c r="L14" s="322">
        <v>74</v>
      </c>
    </row>
    <row r="15" spans="1:12" ht="16.5">
      <c r="A15" s="274" t="s">
        <v>166</v>
      </c>
      <c r="B15" s="275" t="s">
        <v>889</v>
      </c>
      <c r="C15" s="276" t="s">
        <v>72</v>
      </c>
      <c r="D15" s="277">
        <v>0.87560000000000004</v>
      </c>
      <c r="E15" s="278">
        <v>4264</v>
      </c>
      <c r="F15" s="279" t="s">
        <v>252</v>
      </c>
      <c r="G15" s="280" t="s">
        <v>783</v>
      </c>
      <c r="H15" s="281">
        <v>8</v>
      </c>
      <c r="I15" s="282">
        <v>1532.492</v>
      </c>
      <c r="J15" s="283">
        <v>3.6019383579011827E-2</v>
      </c>
      <c r="K15" s="283">
        <v>0.41175219484461817</v>
      </c>
      <c r="L15" s="322">
        <v>96</v>
      </c>
    </row>
    <row r="16" spans="1:12" ht="16.5">
      <c r="A16" s="274" t="s">
        <v>166</v>
      </c>
      <c r="B16" s="275" t="s">
        <v>907</v>
      </c>
      <c r="C16" s="276" t="s">
        <v>71</v>
      </c>
      <c r="D16" s="277">
        <v>0.91969999999999996</v>
      </c>
      <c r="E16" s="278">
        <v>2735</v>
      </c>
      <c r="F16" s="279" t="s">
        <v>255</v>
      </c>
      <c r="G16" s="280" t="s">
        <v>860</v>
      </c>
      <c r="H16" s="281">
        <v>7</v>
      </c>
      <c r="I16" s="282">
        <v>1315.796</v>
      </c>
      <c r="J16" s="283">
        <v>6.1923699953757343E-2</v>
      </c>
      <c r="K16" s="283">
        <v>0.37675393669261664</v>
      </c>
      <c r="L16" s="322">
        <v>40</v>
      </c>
    </row>
    <row r="17" spans="1:12" ht="16.5">
      <c r="A17" s="274" t="s">
        <v>166</v>
      </c>
      <c r="B17" s="275" t="s">
        <v>910</v>
      </c>
      <c r="C17" s="276" t="s">
        <v>71</v>
      </c>
      <c r="D17" s="277">
        <v>0.90090000000000003</v>
      </c>
      <c r="E17" s="278">
        <v>6983</v>
      </c>
      <c r="F17" s="279" t="s">
        <v>255</v>
      </c>
      <c r="G17" s="280" t="s">
        <v>838</v>
      </c>
      <c r="H17" s="281">
        <v>2</v>
      </c>
      <c r="I17" s="282">
        <v>1143.703</v>
      </c>
      <c r="J17" s="283">
        <v>2.8313961446701584E-2</v>
      </c>
      <c r="K17" s="283">
        <v>0.43527569781230413</v>
      </c>
      <c r="L17" s="322">
        <v>62</v>
      </c>
    </row>
    <row r="18" spans="1:12" ht="16.5">
      <c r="A18" s="274" t="s">
        <v>166</v>
      </c>
      <c r="B18" s="275" t="s">
        <v>913</v>
      </c>
      <c r="C18" s="276" t="s">
        <v>72</v>
      </c>
      <c r="D18" s="277">
        <v>0.86960000000000004</v>
      </c>
      <c r="E18" s="278">
        <v>9112</v>
      </c>
      <c r="F18" s="279" t="s">
        <v>255</v>
      </c>
      <c r="G18" s="280" t="s">
        <v>856</v>
      </c>
      <c r="H18" s="281">
        <v>1</v>
      </c>
      <c r="I18" s="282">
        <v>1507.433</v>
      </c>
      <c r="J18" s="283">
        <v>6.0121923723811747E-2</v>
      </c>
      <c r="K18" s="283">
        <v>0.39666324355823562</v>
      </c>
      <c r="L18" s="322">
        <v>62</v>
      </c>
    </row>
    <row r="19" spans="1:12" ht="16.5">
      <c r="A19" s="274" t="s">
        <v>166</v>
      </c>
      <c r="B19" s="275" t="s">
        <v>916</v>
      </c>
      <c r="C19" s="276" t="s">
        <v>71</v>
      </c>
      <c r="D19" s="277">
        <v>0.93420000000000003</v>
      </c>
      <c r="E19" s="278">
        <v>391</v>
      </c>
      <c r="F19" s="279" t="s">
        <v>254</v>
      </c>
      <c r="G19" s="280" t="s">
        <v>831</v>
      </c>
      <c r="H19" s="281">
        <v>4</v>
      </c>
      <c r="I19" s="282">
        <v>1483.316</v>
      </c>
      <c r="J19" s="283">
        <v>2.7803153966929152E-2</v>
      </c>
      <c r="K19" s="283">
        <v>0.39465643873208095</v>
      </c>
      <c r="L19" s="322">
        <v>50</v>
      </c>
    </row>
    <row r="20" spans="1:12" ht="16.5">
      <c r="A20" s="274" t="s">
        <v>166</v>
      </c>
      <c r="B20" s="275" t="s">
        <v>919</v>
      </c>
      <c r="C20" s="276" t="s">
        <v>72</v>
      </c>
      <c r="D20" s="277">
        <v>0.89259999999999995</v>
      </c>
      <c r="E20" s="278">
        <v>5810</v>
      </c>
      <c r="F20" s="279" t="s">
        <v>252</v>
      </c>
      <c r="G20" s="280" t="s">
        <v>781</v>
      </c>
      <c r="H20" s="281">
        <v>2</v>
      </c>
      <c r="I20" s="282">
        <v>1528.22</v>
      </c>
      <c r="J20" s="283">
        <v>1.7130741301469195E-2</v>
      </c>
      <c r="K20" s="283">
        <v>0.50239600384749439</v>
      </c>
      <c r="L20" s="322">
        <v>118</v>
      </c>
    </row>
    <row r="21" spans="1:12" ht="16.5">
      <c r="A21" s="274" t="s">
        <v>166</v>
      </c>
      <c r="B21" s="275" t="s">
        <v>922</v>
      </c>
      <c r="C21" s="276" t="s">
        <v>71</v>
      </c>
      <c r="D21" s="277">
        <v>0.93240000000000001</v>
      </c>
      <c r="E21" s="278">
        <v>1656</v>
      </c>
      <c r="F21" s="279" t="s">
        <v>254</v>
      </c>
      <c r="G21" s="280" t="s">
        <v>827</v>
      </c>
      <c r="H21" s="281">
        <v>1</v>
      </c>
      <c r="I21" s="282">
        <v>1688.1469999999999</v>
      </c>
      <c r="J21" s="283">
        <v>4.2765720198143391E-2</v>
      </c>
      <c r="K21" s="283">
        <v>0.41468421326664046</v>
      </c>
      <c r="L21" s="322">
        <v>33</v>
      </c>
    </row>
    <row r="22" spans="1:12" ht="16.5">
      <c r="A22" s="274" t="s">
        <v>166</v>
      </c>
      <c r="B22" s="275" t="s">
        <v>925</v>
      </c>
      <c r="C22" s="276" t="s">
        <v>72</v>
      </c>
      <c r="D22" s="277">
        <v>0.85719999999999996</v>
      </c>
      <c r="E22" s="278">
        <v>5382</v>
      </c>
      <c r="F22" s="279" t="s">
        <v>254</v>
      </c>
      <c r="G22" s="280" t="s">
        <v>831</v>
      </c>
      <c r="H22" s="281">
        <v>1</v>
      </c>
      <c r="I22" s="282">
        <v>1088.933</v>
      </c>
      <c r="J22" s="283">
        <v>1.6590693627983277E-2</v>
      </c>
      <c r="K22" s="283">
        <v>0.47622216893343977</v>
      </c>
      <c r="L22" s="322">
        <v>70</v>
      </c>
    </row>
    <row r="23" spans="1:12" ht="16.5">
      <c r="A23" s="274" t="s">
        <v>166</v>
      </c>
      <c r="B23" s="275" t="s">
        <v>934</v>
      </c>
      <c r="C23" s="276" t="s">
        <v>72</v>
      </c>
      <c r="D23" s="277">
        <v>0.87170000000000003</v>
      </c>
      <c r="E23" s="278">
        <v>8183</v>
      </c>
      <c r="F23" s="279" t="s">
        <v>252</v>
      </c>
      <c r="G23" s="280" t="s">
        <v>795</v>
      </c>
      <c r="H23" s="281">
        <v>6</v>
      </c>
      <c r="I23" s="282">
        <v>1253.1969999999999</v>
      </c>
      <c r="J23" s="283">
        <v>2.1959638231512976E-2</v>
      </c>
      <c r="K23" s="283">
        <v>0.4613600814461587</v>
      </c>
      <c r="L23" s="322">
        <v>102</v>
      </c>
    </row>
    <row r="24" spans="1:12" ht="16.5">
      <c r="A24" s="274" t="s">
        <v>166</v>
      </c>
      <c r="B24" s="275" t="s">
        <v>937</v>
      </c>
      <c r="C24" s="276" t="s">
        <v>73</v>
      </c>
      <c r="D24" s="277">
        <v>0.78390000000000004</v>
      </c>
      <c r="E24" s="278">
        <v>3192</v>
      </c>
      <c r="F24" s="279" t="s">
        <v>252</v>
      </c>
      <c r="G24" s="280" t="s">
        <v>778</v>
      </c>
      <c r="H24" s="281">
        <v>1</v>
      </c>
      <c r="I24" s="282">
        <v>1361.1310000000001</v>
      </c>
      <c r="J24" s="283">
        <v>4.060257083751638E-2</v>
      </c>
      <c r="K24" s="283">
        <v>0.37597882916254055</v>
      </c>
      <c r="L24" s="322">
        <v>32</v>
      </c>
    </row>
    <row r="25" spans="1:12" ht="16.5">
      <c r="A25" s="274" t="s">
        <v>166</v>
      </c>
      <c r="B25" s="275" t="s">
        <v>940</v>
      </c>
      <c r="C25" s="276" t="s">
        <v>71</v>
      </c>
      <c r="D25" s="277">
        <v>0.90039999999999998</v>
      </c>
      <c r="E25" s="278">
        <v>8329</v>
      </c>
      <c r="F25" s="279" t="s">
        <v>255</v>
      </c>
      <c r="G25" s="280" t="s">
        <v>842</v>
      </c>
      <c r="H25" s="281">
        <v>1</v>
      </c>
      <c r="I25" s="282">
        <v>1588.7619999999999</v>
      </c>
      <c r="J25" s="283">
        <v>2.8823841012519311E-2</v>
      </c>
      <c r="K25" s="283">
        <v>0.4068130732379131</v>
      </c>
      <c r="L25" s="322">
        <v>61</v>
      </c>
    </row>
    <row r="26" spans="1:12" ht="16.5">
      <c r="A26" s="274" t="s">
        <v>166</v>
      </c>
      <c r="B26" s="275" t="s">
        <v>943</v>
      </c>
      <c r="C26" s="276" t="s">
        <v>73</v>
      </c>
      <c r="D26" s="277">
        <v>0.77090000000000003</v>
      </c>
      <c r="E26" s="278">
        <v>3505</v>
      </c>
      <c r="F26" s="279" t="s">
        <v>254</v>
      </c>
      <c r="G26" s="280" t="s">
        <v>821</v>
      </c>
      <c r="H26" s="281">
        <v>9</v>
      </c>
      <c r="I26" s="282">
        <v>2100.6060000000002</v>
      </c>
      <c r="J26" s="283">
        <v>3.8450471720637168E-2</v>
      </c>
      <c r="K26" s="283">
        <v>0.45707456052312484</v>
      </c>
      <c r="L26" s="322">
        <v>97</v>
      </c>
    </row>
    <row r="27" spans="1:12" ht="16.5">
      <c r="A27" s="274" t="s">
        <v>166</v>
      </c>
      <c r="B27" s="275" t="s">
        <v>946</v>
      </c>
      <c r="C27" s="276" t="s">
        <v>71</v>
      </c>
      <c r="D27" s="277">
        <v>0.92800000000000005</v>
      </c>
      <c r="E27" s="278">
        <v>1037</v>
      </c>
      <c r="F27" s="279" t="s">
        <v>254</v>
      </c>
      <c r="G27" s="280" t="s">
        <v>821</v>
      </c>
      <c r="H27" s="281">
        <v>1</v>
      </c>
      <c r="I27" s="282">
        <v>2001.0940000000001</v>
      </c>
      <c r="J27" s="283">
        <v>3.8626837783939647E-2</v>
      </c>
      <c r="K27" s="283">
        <v>0.41660080437556768</v>
      </c>
      <c r="L27" s="322">
        <v>41</v>
      </c>
    </row>
    <row r="28" spans="1:12" ht="16.5">
      <c r="A28" s="274" t="s">
        <v>166</v>
      </c>
      <c r="B28" s="275" t="s">
        <v>949</v>
      </c>
      <c r="C28" s="276" t="s">
        <v>73</v>
      </c>
      <c r="D28" s="277">
        <v>0.70199999999999996</v>
      </c>
      <c r="E28" s="278">
        <v>2711</v>
      </c>
      <c r="F28" s="279" t="s">
        <v>255</v>
      </c>
      <c r="G28" s="280" t="s">
        <v>840</v>
      </c>
      <c r="H28" s="281">
        <v>1</v>
      </c>
      <c r="I28" s="282">
        <v>1141.1099999999999</v>
      </c>
      <c r="J28" s="283">
        <v>1.3351829746276236E-2</v>
      </c>
      <c r="K28" s="283">
        <v>0.5163740935548371</v>
      </c>
      <c r="L28" s="322">
        <v>100</v>
      </c>
    </row>
    <row r="29" spans="1:12" ht="16.5">
      <c r="A29" s="274" t="s">
        <v>166</v>
      </c>
      <c r="B29" s="275" t="s">
        <v>958</v>
      </c>
      <c r="C29" s="276" t="s">
        <v>72</v>
      </c>
      <c r="D29" s="277">
        <v>0.88290000000000002</v>
      </c>
      <c r="E29" s="278">
        <v>135</v>
      </c>
      <c r="F29" s="279" t="s">
        <v>252</v>
      </c>
      <c r="G29" s="280" t="s">
        <v>783</v>
      </c>
      <c r="H29" s="281">
        <v>1</v>
      </c>
      <c r="I29" s="282">
        <v>1023.27</v>
      </c>
      <c r="J29" s="283">
        <v>2.3769026755364554E-2</v>
      </c>
      <c r="K29" s="283">
        <v>0.48308548481279823</v>
      </c>
      <c r="L29" s="322">
        <v>67</v>
      </c>
    </row>
    <row r="30" spans="1:12" ht="16.5">
      <c r="A30" s="274" t="s">
        <v>166</v>
      </c>
      <c r="B30" s="275" t="s">
        <v>964</v>
      </c>
      <c r="C30" s="276" t="s">
        <v>71</v>
      </c>
      <c r="D30" s="277">
        <v>0.90290000000000004</v>
      </c>
      <c r="E30" s="278">
        <v>3282</v>
      </c>
      <c r="F30" s="279" t="s">
        <v>252</v>
      </c>
      <c r="G30" s="280" t="s">
        <v>781</v>
      </c>
      <c r="H30" s="281">
        <v>7</v>
      </c>
      <c r="I30" s="282">
        <v>1934.1389999999999</v>
      </c>
      <c r="J30" s="283">
        <v>2.2234208799730149E-2</v>
      </c>
      <c r="K30" s="283">
        <v>0.42805051367425773</v>
      </c>
      <c r="L30" s="322">
        <v>107</v>
      </c>
    </row>
    <row r="31" spans="1:12" ht="16.5">
      <c r="A31" s="274" t="s">
        <v>166</v>
      </c>
      <c r="B31" s="275" t="s">
        <v>967</v>
      </c>
      <c r="C31" s="276" t="s">
        <v>73</v>
      </c>
      <c r="D31" s="277">
        <v>0.79810000000000003</v>
      </c>
      <c r="E31" s="278">
        <v>3296</v>
      </c>
      <c r="F31" s="279" t="s">
        <v>254</v>
      </c>
      <c r="G31" s="280" t="s">
        <v>823</v>
      </c>
      <c r="H31" s="281">
        <v>1</v>
      </c>
      <c r="I31" s="282">
        <v>2178.192</v>
      </c>
      <c r="J31" s="283">
        <v>2.4413841990601485E-2</v>
      </c>
      <c r="K31" s="283">
        <v>0.43862791251230343</v>
      </c>
      <c r="L31" s="322">
        <v>70</v>
      </c>
    </row>
    <row r="32" spans="1:12" ht="16.5">
      <c r="A32" s="274" t="s">
        <v>166</v>
      </c>
      <c r="B32" s="275" t="s">
        <v>970</v>
      </c>
      <c r="C32" s="276" t="s">
        <v>70</v>
      </c>
      <c r="D32" s="277">
        <v>0.83450000000000002</v>
      </c>
      <c r="E32" s="278">
        <v>6414</v>
      </c>
      <c r="F32" s="279" t="s">
        <v>255</v>
      </c>
      <c r="G32" s="280" t="s">
        <v>858</v>
      </c>
      <c r="H32" s="281">
        <v>2</v>
      </c>
      <c r="I32" s="282">
        <v>1279.998</v>
      </c>
      <c r="J32" s="283">
        <v>5.0624606778110155E-2</v>
      </c>
      <c r="K32" s="283">
        <v>0.44889388241541911</v>
      </c>
      <c r="L32" s="322">
        <v>79</v>
      </c>
    </row>
    <row r="33" spans="1:12" ht="16.5">
      <c r="A33" s="274" t="s">
        <v>166</v>
      </c>
      <c r="B33" s="275" t="s">
        <v>979</v>
      </c>
      <c r="C33" s="276" t="s">
        <v>71</v>
      </c>
      <c r="D33" s="277">
        <v>0.92320000000000002</v>
      </c>
      <c r="E33" s="278">
        <v>6963</v>
      </c>
      <c r="F33" s="279" t="s">
        <v>254</v>
      </c>
      <c r="G33" s="280" t="s">
        <v>827</v>
      </c>
      <c r="H33" s="281">
        <v>1</v>
      </c>
      <c r="I33" s="282">
        <v>1714.3920000000001</v>
      </c>
      <c r="J33" s="283">
        <v>3.6561742724165867E-2</v>
      </c>
      <c r="K33" s="283">
        <v>0.41760579893560423</v>
      </c>
      <c r="L33" s="322">
        <v>44</v>
      </c>
    </row>
    <row r="34" spans="1:12" ht="16.5">
      <c r="A34" s="274" t="s">
        <v>166</v>
      </c>
      <c r="B34" s="275" t="s">
        <v>982</v>
      </c>
      <c r="C34" s="276" t="s">
        <v>71</v>
      </c>
      <c r="D34" s="277">
        <v>0.91080000000000005</v>
      </c>
      <c r="E34" s="278">
        <v>7057</v>
      </c>
      <c r="F34" s="279" t="s">
        <v>255</v>
      </c>
      <c r="G34" s="280" t="s">
        <v>858</v>
      </c>
      <c r="H34" s="281">
        <v>2</v>
      </c>
      <c r="I34" s="282">
        <v>1669.511</v>
      </c>
      <c r="J34" s="283">
        <v>2.7929374935396045E-2</v>
      </c>
      <c r="K34" s="283">
        <v>0.39872552039640446</v>
      </c>
      <c r="L34" s="322">
        <v>38</v>
      </c>
    </row>
    <row r="35" spans="1:12" ht="16.5">
      <c r="A35" s="274" t="s">
        <v>166</v>
      </c>
      <c r="B35" s="275" t="s">
        <v>985</v>
      </c>
      <c r="C35" s="276" t="s">
        <v>70</v>
      </c>
      <c r="D35" s="277">
        <v>0.83160000000000001</v>
      </c>
      <c r="E35" s="278">
        <v>5199</v>
      </c>
      <c r="F35" s="279" t="s">
        <v>254</v>
      </c>
      <c r="G35" s="280" t="s">
        <v>819</v>
      </c>
      <c r="H35" s="281">
        <v>2</v>
      </c>
      <c r="I35" s="282">
        <v>3093.09</v>
      </c>
      <c r="J35" s="283">
        <v>1.9798853103562917E-2</v>
      </c>
      <c r="K35" s="283">
        <v>0.46638486065474583</v>
      </c>
      <c r="L35" s="322">
        <v>139</v>
      </c>
    </row>
    <row r="36" spans="1:12" ht="16.5">
      <c r="A36" s="274" t="s">
        <v>166</v>
      </c>
      <c r="B36" s="275" t="s">
        <v>988</v>
      </c>
      <c r="C36" s="276" t="s">
        <v>72</v>
      </c>
      <c r="D36" s="277">
        <v>0.89810000000000001</v>
      </c>
      <c r="E36" s="278">
        <v>8083</v>
      </c>
      <c r="F36" s="279" t="s">
        <v>255</v>
      </c>
      <c r="G36" s="280" t="s">
        <v>846</v>
      </c>
      <c r="H36" s="281">
        <v>1</v>
      </c>
      <c r="I36" s="282">
        <v>2350.6120000000001</v>
      </c>
      <c r="J36" s="283">
        <v>3.7992221530610194E-2</v>
      </c>
      <c r="K36" s="283">
        <v>0.39191401007888593</v>
      </c>
      <c r="L36" s="322">
        <v>88</v>
      </c>
    </row>
    <row r="37" spans="1:12" ht="16.5">
      <c r="A37" s="274" t="s">
        <v>166</v>
      </c>
      <c r="B37" s="275" t="s">
        <v>991</v>
      </c>
      <c r="C37" s="276" t="s">
        <v>70</v>
      </c>
      <c r="D37" s="277">
        <v>0.8246</v>
      </c>
      <c r="E37" s="278">
        <v>9358</v>
      </c>
      <c r="F37" s="279" t="s">
        <v>255</v>
      </c>
      <c r="G37" s="280" t="s">
        <v>838</v>
      </c>
      <c r="H37" s="281">
        <v>7</v>
      </c>
      <c r="I37" s="282">
        <v>2337.442</v>
      </c>
      <c r="J37" s="283">
        <v>3.5866507328146745E-2</v>
      </c>
      <c r="K37" s="283">
        <v>0.45579285426312871</v>
      </c>
      <c r="L37" s="322">
        <v>128</v>
      </c>
    </row>
    <row r="38" spans="1:12" ht="16.5">
      <c r="A38" s="274" t="s">
        <v>166</v>
      </c>
      <c r="B38" s="275" t="s">
        <v>1006</v>
      </c>
      <c r="C38" s="276" t="s">
        <v>72</v>
      </c>
      <c r="D38" s="277">
        <v>0.89710000000000001</v>
      </c>
      <c r="E38" s="278">
        <v>1308</v>
      </c>
      <c r="F38" s="279" t="s">
        <v>255</v>
      </c>
      <c r="G38" s="280" t="s">
        <v>860</v>
      </c>
      <c r="H38" s="281">
        <v>1</v>
      </c>
      <c r="I38" s="282">
        <v>1351.155</v>
      </c>
      <c r="J38" s="283">
        <v>5.7253042558771394E-2</v>
      </c>
      <c r="K38" s="283">
        <v>0.427417378352416</v>
      </c>
      <c r="L38" s="322">
        <v>57</v>
      </c>
    </row>
    <row r="39" spans="1:12" ht="16.5">
      <c r="A39" s="274" t="s">
        <v>166</v>
      </c>
      <c r="B39" s="275" t="s">
        <v>1009</v>
      </c>
      <c r="C39" s="276" t="s">
        <v>72</v>
      </c>
      <c r="D39" s="277">
        <v>0.88060000000000005</v>
      </c>
      <c r="E39" s="278">
        <v>8913</v>
      </c>
      <c r="F39" s="279" t="s">
        <v>252</v>
      </c>
      <c r="G39" s="280" t="s">
        <v>789</v>
      </c>
      <c r="H39" s="281">
        <v>2</v>
      </c>
      <c r="I39" s="282">
        <v>1844.5840000000001</v>
      </c>
      <c r="J39" s="283">
        <v>2.8299120770507943E-2</v>
      </c>
      <c r="K39" s="283">
        <v>0.45393013407565652</v>
      </c>
      <c r="L39" s="322">
        <v>146</v>
      </c>
    </row>
    <row r="40" spans="1:12" ht="16.5">
      <c r="A40" s="274" t="s">
        <v>166</v>
      </c>
      <c r="B40" s="275" t="s">
        <v>1012</v>
      </c>
      <c r="C40" s="276" t="s">
        <v>71</v>
      </c>
      <c r="D40" s="277">
        <v>0.9325</v>
      </c>
      <c r="E40" s="278">
        <v>9260</v>
      </c>
      <c r="F40" s="279" t="s">
        <v>252</v>
      </c>
      <c r="G40" s="280" t="s">
        <v>787</v>
      </c>
      <c r="H40" s="281">
        <v>1</v>
      </c>
      <c r="I40" s="282">
        <v>1974.2190000000001</v>
      </c>
      <c r="J40" s="283">
        <v>2.3493958542343412E-2</v>
      </c>
      <c r="K40" s="283">
        <v>0.4096862195778595</v>
      </c>
      <c r="L40" s="322">
        <v>58</v>
      </c>
    </row>
    <row r="41" spans="1:12" ht="16.5">
      <c r="A41" s="274" t="s">
        <v>166</v>
      </c>
      <c r="B41" s="275" t="s">
        <v>1018</v>
      </c>
      <c r="C41" s="276" t="s">
        <v>71</v>
      </c>
      <c r="D41" s="277">
        <v>0.9254</v>
      </c>
      <c r="E41" s="278">
        <v>9322</v>
      </c>
      <c r="F41" s="279" t="s">
        <v>255</v>
      </c>
      <c r="G41" s="280" t="s">
        <v>838</v>
      </c>
      <c r="H41" s="281">
        <v>1</v>
      </c>
      <c r="I41" s="282">
        <v>1090.6010000000001</v>
      </c>
      <c r="J41" s="283">
        <v>3.0528224755521416E-2</v>
      </c>
      <c r="K41" s="283">
        <v>0.42965803135755304</v>
      </c>
      <c r="L41" s="322">
        <v>39</v>
      </c>
    </row>
    <row r="42" spans="1:12" ht="16.5">
      <c r="A42" s="274" t="s">
        <v>166</v>
      </c>
      <c r="B42" s="275" t="s">
        <v>1024</v>
      </c>
      <c r="C42" s="276" t="s">
        <v>72</v>
      </c>
      <c r="D42" s="277">
        <v>0.87680000000000002</v>
      </c>
      <c r="E42" s="278">
        <v>6551</v>
      </c>
      <c r="F42" s="279" t="s">
        <v>252</v>
      </c>
      <c r="G42" s="280" t="s">
        <v>781</v>
      </c>
      <c r="H42" s="281">
        <v>7</v>
      </c>
      <c r="I42" s="282">
        <v>1397.6130000000001</v>
      </c>
      <c r="J42" s="283">
        <v>2.6909725316801449E-2</v>
      </c>
      <c r="K42" s="283">
        <v>0.41346166342359481</v>
      </c>
      <c r="L42" s="322">
        <v>69</v>
      </c>
    </row>
    <row r="43" spans="1:12" ht="16.5">
      <c r="A43" s="274" t="s">
        <v>166</v>
      </c>
      <c r="B43" s="275" t="s">
        <v>1027</v>
      </c>
      <c r="C43" s="276" t="s">
        <v>71</v>
      </c>
      <c r="D43" s="277">
        <v>0.90720000000000001</v>
      </c>
      <c r="E43" s="278">
        <v>7053</v>
      </c>
      <c r="F43" s="279" t="s">
        <v>255</v>
      </c>
      <c r="G43" s="280" t="s">
        <v>856</v>
      </c>
      <c r="H43" s="281">
        <v>6</v>
      </c>
      <c r="I43" s="282">
        <v>1075.114</v>
      </c>
      <c r="J43" s="283">
        <v>4.9655771488848845E-2</v>
      </c>
      <c r="K43" s="283">
        <v>0.41485891881305104</v>
      </c>
      <c r="L43" s="322">
        <v>51</v>
      </c>
    </row>
    <row r="44" spans="1:12" ht="16.5">
      <c r="A44" s="274" t="s">
        <v>166</v>
      </c>
      <c r="B44" s="275" t="s">
        <v>1030</v>
      </c>
      <c r="C44" s="276" t="s">
        <v>71</v>
      </c>
      <c r="D44" s="277">
        <v>0.94720000000000004</v>
      </c>
      <c r="E44" s="278">
        <v>4600</v>
      </c>
      <c r="F44" s="279" t="s">
        <v>252</v>
      </c>
      <c r="G44" s="280" t="s">
        <v>789</v>
      </c>
      <c r="H44" s="281">
        <v>2</v>
      </c>
      <c r="I44" s="282">
        <v>1872.585</v>
      </c>
      <c r="J44" s="283">
        <v>2.7413804941443104E-2</v>
      </c>
      <c r="K44" s="283">
        <v>0.44086242429832734</v>
      </c>
      <c r="L44" s="322">
        <v>109</v>
      </c>
    </row>
    <row r="45" spans="1:12" ht="16.5">
      <c r="A45" s="274" t="s">
        <v>166</v>
      </c>
      <c r="B45" s="275" t="s">
        <v>1033</v>
      </c>
      <c r="C45" s="276" t="s">
        <v>70</v>
      </c>
      <c r="D45" s="277">
        <v>0.8397</v>
      </c>
      <c r="E45" s="278">
        <v>7967</v>
      </c>
      <c r="F45" s="279" t="s">
        <v>254</v>
      </c>
      <c r="G45" s="280" t="s">
        <v>819</v>
      </c>
      <c r="H45" s="281">
        <v>6</v>
      </c>
      <c r="I45" s="282">
        <v>999.33500000000004</v>
      </c>
      <c r="J45" s="283">
        <v>2.5962087446192647E-2</v>
      </c>
      <c r="K45" s="283">
        <v>0.42400151005392034</v>
      </c>
      <c r="L45" s="322">
        <v>30</v>
      </c>
    </row>
    <row r="46" spans="1:12" ht="16.5">
      <c r="A46" s="274" t="s">
        <v>166</v>
      </c>
      <c r="B46" s="275" t="s">
        <v>1039</v>
      </c>
      <c r="C46" s="276" t="s">
        <v>72</v>
      </c>
      <c r="D46" s="277">
        <v>0.87080000000000002</v>
      </c>
      <c r="E46" s="278">
        <v>5899</v>
      </c>
      <c r="F46" s="279" t="s">
        <v>254</v>
      </c>
      <c r="G46" s="280" t="s">
        <v>831</v>
      </c>
      <c r="H46" s="281">
        <v>1</v>
      </c>
      <c r="I46" s="282">
        <v>2184.1289999999999</v>
      </c>
      <c r="J46" s="283">
        <v>2.4849299855512631E-2</v>
      </c>
      <c r="K46" s="283">
        <v>0.4507417661840164</v>
      </c>
      <c r="L46" s="322">
        <v>101</v>
      </c>
    </row>
    <row r="47" spans="1:12" ht="16.5">
      <c r="A47" s="274" t="s">
        <v>166</v>
      </c>
      <c r="B47" s="275" t="s">
        <v>1042</v>
      </c>
      <c r="C47" s="276" t="s">
        <v>73</v>
      </c>
      <c r="D47" s="277">
        <v>0.70399999999999996</v>
      </c>
      <c r="E47" s="278">
        <v>8088</v>
      </c>
      <c r="F47" s="279" t="s">
        <v>254</v>
      </c>
      <c r="G47" s="280" t="s">
        <v>825</v>
      </c>
      <c r="H47" s="281">
        <v>1</v>
      </c>
      <c r="I47" s="282">
        <v>3067.7350000000001</v>
      </c>
      <c r="J47" s="283">
        <v>2.8759722537808674E-2</v>
      </c>
      <c r="K47" s="283">
        <v>0.39895674492629929</v>
      </c>
      <c r="L47" s="322">
        <v>83</v>
      </c>
    </row>
    <row r="48" spans="1:12" ht="16.5">
      <c r="A48" s="274" t="s">
        <v>166</v>
      </c>
      <c r="B48" s="275" t="s">
        <v>1045</v>
      </c>
      <c r="C48" s="276" t="s">
        <v>71</v>
      </c>
      <c r="D48" s="277">
        <v>0.94679999999999997</v>
      </c>
      <c r="E48" s="278">
        <v>8535</v>
      </c>
      <c r="F48" s="279" t="s">
        <v>255</v>
      </c>
      <c r="G48" s="280" t="s">
        <v>856</v>
      </c>
      <c r="H48" s="281">
        <v>1</v>
      </c>
      <c r="I48" s="282">
        <v>1518.8230000000001</v>
      </c>
      <c r="J48" s="283">
        <v>2.7786293518851944E-2</v>
      </c>
      <c r="K48" s="283">
        <v>0.38777002773172725</v>
      </c>
      <c r="L48" s="322">
        <v>46</v>
      </c>
    </row>
    <row r="49" spans="1:12" ht="16.5">
      <c r="A49" s="274" t="s">
        <v>166</v>
      </c>
      <c r="B49" s="275" t="s">
        <v>1048</v>
      </c>
      <c r="C49" s="276" t="s">
        <v>71</v>
      </c>
      <c r="D49" s="277">
        <v>0.91020000000000001</v>
      </c>
      <c r="E49" s="278">
        <v>8785</v>
      </c>
      <c r="F49" s="279" t="s">
        <v>252</v>
      </c>
      <c r="G49" s="280" t="s">
        <v>793</v>
      </c>
      <c r="H49" s="281">
        <v>2</v>
      </c>
      <c r="I49" s="282">
        <v>1292.28</v>
      </c>
      <c r="J49" s="283">
        <v>2.4308998439493794E-2</v>
      </c>
      <c r="K49" s="283">
        <v>0.46506627786033411</v>
      </c>
      <c r="L49" s="322">
        <v>104</v>
      </c>
    </row>
    <row r="50" spans="1:12" ht="16.5">
      <c r="A50" s="274" t="s">
        <v>166</v>
      </c>
      <c r="B50" s="275" t="s">
        <v>1051</v>
      </c>
      <c r="C50" s="276" t="s">
        <v>70</v>
      </c>
      <c r="D50" s="277">
        <v>0.84240000000000004</v>
      </c>
      <c r="E50" s="278">
        <v>5826</v>
      </c>
      <c r="F50" s="279" t="s">
        <v>252</v>
      </c>
      <c r="G50" s="280" t="s">
        <v>791</v>
      </c>
      <c r="H50" s="281">
        <v>1</v>
      </c>
      <c r="I50" s="282">
        <v>1463.4970000000001</v>
      </c>
      <c r="J50" s="283">
        <v>1.9186715940563093E-2</v>
      </c>
      <c r="K50" s="283">
        <v>0.44833216856058072</v>
      </c>
      <c r="L50" s="322">
        <v>121</v>
      </c>
    </row>
    <row r="51" spans="1:12" ht="16.5">
      <c r="A51" s="274" t="s">
        <v>166</v>
      </c>
      <c r="B51" s="275" t="s">
        <v>1057</v>
      </c>
      <c r="C51" s="276" t="s">
        <v>71</v>
      </c>
      <c r="D51" s="277">
        <v>0.93</v>
      </c>
      <c r="E51" s="278">
        <v>6282</v>
      </c>
      <c r="F51" s="279" t="s">
        <v>252</v>
      </c>
      <c r="G51" s="280" t="s">
        <v>787</v>
      </c>
      <c r="H51" s="281">
        <v>1</v>
      </c>
      <c r="I51" s="282">
        <v>1695.59</v>
      </c>
      <c r="J51" s="283">
        <v>2.7605251615374322E-2</v>
      </c>
      <c r="K51" s="283">
        <v>0.40764320610228366</v>
      </c>
      <c r="L51" s="322">
        <v>70</v>
      </c>
    </row>
  </sheetData>
  <mergeCells count="1">
    <mergeCell ref="A2:L2"/>
  </mergeCells>
  <phoneticPr fontId="2" type="noConversion"/>
  <conditionalFormatting sqref="C10:D5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2024-03-05T04:58:04Z</dcterms:modified>
</cp:coreProperties>
</file>