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65ACDF0C-0822-4182-8E36-4C5C880709E4}" xr6:coauthVersionLast="47" xr6:coauthVersionMax="47" xr10:uidLastSave="{00000000-0000-0000-0000-000000000000}"/>
  <bookViews>
    <workbookView xWindow="2730" yWindow="6405" windowWidth="14310" windowHeight="13575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명단'!$A$13:$R$17</definedName>
    <definedName name="_xlnm._FilterDatabase" localSheetId="8" hidden="1">'급감속과다 명단'!$A$13:$K$20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8">'급감속과다 명단'!$A$1:$K$19</definedName>
    <definedName name="_xlnm.Print_Area" localSheetId="5">운전자별!$A$1:$R$141</definedName>
    <definedName name="_xlnm.Print_Area" localSheetId="1">종합!$A$1:$L$76</definedName>
    <definedName name="_xlnm.Print_Area" localSheetId="4">차량별!$A$1:$T$64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T64" i="60" l="1"/>
  <c r="S64" i="60"/>
  <c r="R64" i="60"/>
  <c r="Q64" i="60"/>
  <c r="P64" i="60"/>
  <c r="O64" i="60"/>
  <c r="N64" i="60"/>
  <c r="M64" i="60"/>
  <c r="L64" i="60"/>
  <c r="K64" i="60"/>
  <c r="J64" i="60"/>
  <c r="I64" i="60"/>
  <c r="H64" i="60"/>
  <c r="G64" i="60"/>
  <c r="F64" i="60"/>
  <c r="E64" i="60"/>
  <c r="D64" i="60"/>
  <c r="C64" i="60"/>
  <c r="B64" i="60"/>
  <c r="A64" i="60"/>
  <c r="T63" i="60"/>
  <c r="S63" i="60"/>
  <c r="R63" i="60"/>
  <c r="Q63" i="60"/>
  <c r="P63" i="60"/>
  <c r="O63" i="60"/>
  <c r="N63" i="60"/>
  <c r="M63" i="60"/>
  <c r="L63" i="60"/>
  <c r="K63" i="60"/>
  <c r="J63" i="60"/>
  <c r="I63" i="60"/>
  <c r="H63" i="60"/>
  <c r="G63" i="60"/>
  <c r="F63" i="60"/>
  <c r="E63" i="60"/>
  <c r="D63" i="60"/>
  <c r="C63" i="60"/>
  <c r="B63" i="60"/>
  <c r="A63" i="60"/>
  <c r="T62" i="60"/>
  <c r="S62" i="60"/>
  <c r="R62" i="60"/>
  <c r="Q62" i="60"/>
  <c r="P62" i="60"/>
  <c r="O62" i="60"/>
  <c r="N62" i="60"/>
  <c r="M62" i="60"/>
  <c r="L62" i="60"/>
  <c r="K62" i="60"/>
  <c r="J62" i="60"/>
  <c r="I62" i="60"/>
  <c r="H62" i="60"/>
  <c r="G62" i="60"/>
  <c r="F62" i="60"/>
  <c r="E62" i="60"/>
  <c r="D62" i="60"/>
  <c r="C62" i="60"/>
  <c r="B62" i="60"/>
  <c r="A62" i="60"/>
  <c r="T61" i="60"/>
  <c r="S61" i="60"/>
  <c r="R61" i="60"/>
  <c r="Q61" i="60"/>
  <c r="P61" i="60"/>
  <c r="O61" i="60"/>
  <c r="N61" i="60"/>
  <c r="M61" i="60"/>
  <c r="L61" i="60"/>
  <c r="K61" i="60"/>
  <c r="J61" i="60"/>
  <c r="I61" i="60"/>
  <c r="H61" i="60"/>
  <c r="G61" i="60"/>
  <c r="F61" i="60"/>
  <c r="E61" i="60"/>
  <c r="D61" i="60"/>
  <c r="C61" i="60"/>
  <c r="B61" i="60"/>
  <c r="A61" i="60"/>
  <c r="T60" i="60"/>
  <c r="S60" i="60"/>
  <c r="R60" i="60"/>
  <c r="Q60" i="60"/>
  <c r="P60" i="60"/>
  <c r="O60" i="60"/>
  <c r="N60" i="60"/>
  <c r="M60" i="60"/>
  <c r="L60" i="60"/>
  <c r="K60" i="60"/>
  <c r="J60" i="60"/>
  <c r="I60" i="60"/>
  <c r="H60" i="60"/>
  <c r="G60" i="60"/>
  <c r="F60" i="60"/>
  <c r="E60" i="60"/>
  <c r="D60" i="60"/>
  <c r="C60" i="60"/>
  <c r="B60" i="60"/>
  <c r="A60" i="60"/>
  <c r="T59" i="60"/>
  <c r="S59" i="60"/>
  <c r="R59" i="60"/>
  <c r="Q59" i="60"/>
  <c r="P59" i="60"/>
  <c r="O59" i="60"/>
  <c r="N59" i="60"/>
  <c r="M59" i="60"/>
  <c r="L59" i="60"/>
  <c r="K59" i="60"/>
  <c r="J59" i="60"/>
  <c r="I59" i="60"/>
  <c r="H59" i="60"/>
  <c r="G59" i="60"/>
  <c r="F59" i="60"/>
  <c r="E59" i="60"/>
  <c r="D59" i="60"/>
  <c r="C59" i="60"/>
  <c r="B59" i="60"/>
  <c r="A59" i="60"/>
  <c r="T58" i="60"/>
  <c r="S58" i="60"/>
  <c r="R58" i="60"/>
  <c r="Q58" i="60"/>
  <c r="P58" i="60"/>
  <c r="O58" i="60"/>
  <c r="N58" i="60"/>
  <c r="M58" i="60"/>
  <c r="L58" i="60"/>
  <c r="K58" i="60"/>
  <c r="J58" i="60"/>
  <c r="I58" i="60"/>
  <c r="H58" i="60"/>
  <c r="G58" i="60"/>
  <c r="F58" i="60"/>
  <c r="E58" i="60"/>
  <c r="D58" i="60"/>
  <c r="C58" i="60"/>
  <c r="B58" i="60"/>
  <c r="A58" i="60"/>
  <c r="T57" i="60"/>
  <c r="S57" i="60"/>
  <c r="R57" i="60"/>
  <c r="Q57" i="60"/>
  <c r="P57" i="60"/>
  <c r="O57" i="60"/>
  <c r="N57" i="60"/>
  <c r="M57" i="60"/>
  <c r="L57" i="60"/>
  <c r="K57" i="60"/>
  <c r="J57" i="60"/>
  <c r="I57" i="60"/>
  <c r="H57" i="60"/>
  <c r="G57" i="60"/>
  <c r="F57" i="60"/>
  <c r="E57" i="60"/>
  <c r="D57" i="60"/>
  <c r="C57" i="60"/>
  <c r="B57" i="60"/>
  <c r="A57" i="60"/>
  <c r="T56" i="60"/>
  <c r="S56" i="60"/>
  <c r="R56" i="60"/>
  <c r="Q56" i="60"/>
  <c r="P56" i="60"/>
  <c r="O56" i="60"/>
  <c r="N56" i="60"/>
  <c r="M56" i="60"/>
  <c r="L56" i="60"/>
  <c r="K56" i="60"/>
  <c r="J56" i="60"/>
  <c r="I56" i="60"/>
  <c r="H56" i="60"/>
  <c r="G56" i="60"/>
  <c r="F56" i="60"/>
  <c r="E56" i="60"/>
  <c r="D56" i="60"/>
  <c r="C56" i="60"/>
  <c r="B56" i="60"/>
  <c r="A56" i="60"/>
  <c r="T55" i="60"/>
  <c r="S55" i="60"/>
  <c r="R55" i="60"/>
  <c r="Q55" i="60"/>
  <c r="P55" i="60"/>
  <c r="O55" i="60"/>
  <c r="N55" i="60"/>
  <c r="M55" i="60"/>
  <c r="L55" i="60"/>
  <c r="K55" i="60"/>
  <c r="J55" i="60"/>
  <c r="I55" i="60"/>
  <c r="H55" i="60"/>
  <c r="G55" i="60"/>
  <c r="F55" i="60"/>
  <c r="E55" i="60"/>
  <c r="D55" i="60"/>
  <c r="C55" i="60"/>
  <c r="B55" i="60"/>
  <c r="A55" i="60"/>
  <c r="T54" i="60"/>
  <c r="S54" i="60"/>
  <c r="R54" i="60"/>
  <c r="Q54" i="60"/>
  <c r="P54" i="60"/>
  <c r="O54" i="60"/>
  <c r="N54" i="60"/>
  <c r="M54" i="60"/>
  <c r="L54" i="60"/>
  <c r="K54" i="60"/>
  <c r="J54" i="60"/>
  <c r="I54" i="60"/>
  <c r="H54" i="60"/>
  <c r="G54" i="60"/>
  <c r="F54" i="60"/>
  <c r="E54" i="60"/>
  <c r="D54" i="60"/>
  <c r="C54" i="60"/>
  <c r="B54" i="60"/>
  <c r="A54" i="60"/>
  <c r="T53" i="60"/>
  <c r="S53" i="60"/>
  <c r="R53" i="60"/>
  <c r="Q53" i="60"/>
  <c r="P53" i="60"/>
  <c r="O53" i="60"/>
  <c r="N53" i="60"/>
  <c r="M53" i="60"/>
  <c r="L53" i="60"/>
  <c r="K53" i="60"/>
  <c r="J53" i="60"/>
  <c r="I53" i="60"/>
  <c r="H53" i="60"/>
  <c r="G53" i="60"/>
  <c r="F53" i="60"/>
  <c r="E53" i="60"/>
  <c r="D53" i="60"/>
  <c r="C53" i="60"/>
  <c r="B53" i="60"/>
  <c r="A53" i="60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49" i="60" l="1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B68" i="12" s="1"/>
  <c r="C50" i="12"/>
  <c r="B67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G62" i="12" s="1"/>
  <c r="J63" i="12"/>
  <c r="E63" i="12"/>
  <c r="G63" i="12"/>
  <c r="F63" i="12"/>
  <c r="I63" i="12"/>
  <c r="H63" i="12"/>
  <c r="D63" i="12"/>
  <c r="F62" i="12"/>
  <c r="E62" i="12"/>
  <c r="I64" i="12"/>
  <c r="D64" i="12"/>
  <c r="H64" i="12"/>
  <c r="H68" i="12" s="1"/>
  <c r="E64" i="12"/>
  <c r="G64" i="12"/>
  <c r="J64" i="12"/>
  <c r="F64" i="12"/>
  <c r="F68" i="12" s="1"/>
  <c r="K64" i="12"/>
  <c r="H61" i="12"/>
  <c r="J61" i="12"/>
  <c r="I61" i="12"/>
  <c r="D61" i="12"/>
  <c r="G61" i="12"/>
  <c r="E61" i="12"/>
  <c r="F61" i="12"/>
  <c r="J62" i="12" l="1"/>
  <c r="J67" i="12" s="1"/>
  <c r="I68" i="12"/>
  <c r="F67" i="12"/>
  <c r="E67" i="12"/>
  <c r="D62" i="12"/>
  <c r="D67" i="12" s="1"/>
  <c r="H62" i="12"/>
  <c r="H67" i="12" s="1"/>
  <c r="E68" i="12"/>
  <c r="J68" i="12"/>
  <c r="G67" i="12"/>
  <c r="K62" i="12"/>
  <c r="I62" i="12"/>
  <c r="I67" i="12" s="1"/>
  <c r="G68" i="12"/>
  <c r="D68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<sst xmlns="http://schemas.openxmlformats.org/spreadsheetml/2006/main" count="5408" uniqueCount="1309">
  <si>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</si>
  <si>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</si>
  <si>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</si>
  <si>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</si>
  <si>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</si>
  <si>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</si>
  <si>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</si>
  <si>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</si>
  <si>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</si>
  <si>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</si>
  <si>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</si>
  <si>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</si>
  <si>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</si>
  <si>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</si>
  <si>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</si>
  <si>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</si>
  <si>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</si>
  <si>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</si>
  <si>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</si>
  <si>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</si>
  <si>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</si>
  <si>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</si>
  <si>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</si>
  <si>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</si>
  <si>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</si>
  <si>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</si>
  <si>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</si>
  <si>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</si>
  <si>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</si>
  <si>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</si>
  <si>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</si>
  <si>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</si>
  <si>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</si>
  <si>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</si>
  <si>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</si>
  <si>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</si>
  <si>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</si>
  <si>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</si>
  <si>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</si>
  <si>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</si>
  <si>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</si>
  <si>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</si>
  <si>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</si>
  <si>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</si>
  <si>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</si>
  <si>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</si>
  <si>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</si>
  <si>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</si>
  <si>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</si>
  <si>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</si>
  <si>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</si>
  <si>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</si>
  <si>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</si>
  <si>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</si>
  <si>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</si>
  <si>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</si>
  <si>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</si>
  <si>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</si>
  <si>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</si>
  <si>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</si>
  <si>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</si>
  <si>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</si>
  <si>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</si>
  <si>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</si>
  <si>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</si>
  <si>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</si>
  <si>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</si>
  <si>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</si>
  <si>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</si>
  <si>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</si>
  <si>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</si>
  <si>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</si>
  <si>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</si>
  <si>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</si>
  <si>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</si>
  <si>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</si>
  <si>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</si>
  <si>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</si>
  <si>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</si>
  <si>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</si>
  <si>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</si>
  <si>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</si>
  <si>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</si>
  <si>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</si>
  <si>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</si>
  <si>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</si>
  <si>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</si>
  <si>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</si>
  <si>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</si>
  <si>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</si>
  <si>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</si>
  <si>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</si>
  <si>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</si>
  <si>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</si>
  <si>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</si>
  <si>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</si>
  <si>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</si>
  <si>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</si>
  <si>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</si>
  <si>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</si>
  <si>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</si>
  <si>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</si>
  <si>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</si>
  <si>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</si>
  <si>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</si>
  <si>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</si>
  <si>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</si>
  <si>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</si>
  <si>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</si>
  <si>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</si>
  <si>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</si>
  <si>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</si>
  <si>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</si>
  <si>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</si>
  <si>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</si>
  <si>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</si>
  <si>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</si>
  <si>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</si>
  <si>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</si>
  <si>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</si>
  <si>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</si>
  <si>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</si>
  <si>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</si>
  <si>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</si>
  <si>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</si>
  <si>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</si>
  <si>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</si>
  <si>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</si>
  <si>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</si>
  <si>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</si>
  <si>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</si>
  <si>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</si>
  <si>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</si>
  <si>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0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</si>
  <si>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</si>
  <si>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</si>
  <si>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</si>
  <si>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</si>
  <si>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</si>
  <si>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</si>
  <si>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</si>
  <si>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</si>
  <si>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</si>
  <si>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</si>
  <si>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</si>
  <si>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</si>
  <si>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</si>
  <si>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</si>
  <si>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</si>
  <si>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</si>
  <si>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</si>
  <si>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</si>
  <si>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</si>
  <si>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</si>
  <si>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</si>
  <si>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</si>
  <si>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</si>
  <si>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</si>
  <si>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</si>
  <si>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</si>
  <si>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</si>
  <si>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</si>
  <si>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</si>
  <si>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</si>
  <si>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</si>
  <si>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</si>
  <si>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</si>
  <si>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</si>
  <si>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</si>
  <si>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</si>
  <si>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</si>
  <si>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</si>
  <si>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</si>
  <si>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</si>
  <si>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</si>
  <si>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</si>
  <si>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</si>
  <si>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</si>
  <si>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</si>
  <si>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</si>
  <si>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</si>
  <si>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</si>
  <si>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</si>
  <si>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</si>
  <si>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</si>
  <si>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</si>
  <si>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</si>
  <si>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</si>
  <si>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</si>
  <si>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</si>
  <si>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</si>
  <si>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</si>
  <si>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</si>
  <si>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</si>
  <si>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</si>
  <si>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</si>
  <si>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</si>
  <si>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</si>
  <si>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</si>
  <si>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</si>
  <si>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</si>
  <si>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</si>
  <si>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</si>
  <si>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</si>
  <si>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</si>
  <si>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</si>
  <si>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</si>
  <si>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</si>
  <si>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</si>
  <si>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</si>
  <si>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</si>
  <si>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</si>
  <si>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</si>
  <si>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</si>
  <si>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</si>
  <si>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</si>
  <si>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</si>
  <si>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</si>
  <si>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</si>
  <si>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</si>
  <si>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</si>
  <si>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</si>
  <si>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</si>
  <si>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</si>
  <si>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</si>
  <si>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</si>
  <si>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</si>
  <si>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</si>
  <si>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</si>
  <si>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</si>
  <si>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</si>
  <si>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</si>
  <si>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</si>
  <si>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</si>
  <si>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</si>
  <si>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</si>
  <si>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</si>
  <si>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</si>
  <si>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</si>
  <si>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</si>
  <si>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</si>
  <si>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</si>
  <si>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</si>
  <si>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</si>
  <si>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</si>
  <si>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</si>
  <si>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</si>
  <si>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</si>
  <si>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</si>
  <si>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</si>
  <si>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</si>
  <si>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</si>
  <si>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</si>
  <si>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</si>
  <si>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</si>
  <si>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</si>
  <si>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</si>
  <si>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</si>
  <si>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</si>
  <si>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</si>
  <si>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</si>
  <si>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</si>
  <si>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</si>
  <si>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</si>
  <si>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</si>
  <si>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</si>
  <si>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</si>
  <si>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</si>
  <si>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</si>
  <si>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</si>
  <si>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</si>
  <si>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</si>
  <si>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</si>
  <si>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</si>
  <si>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</si>
  <si>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</si>
  <si>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</si>
  <si>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</si>
  <si>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</si>
  <si>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</si>
  <si>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</si>
  <si>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</si>
  <si>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</si>
  <si>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</si>
  <si>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</si>
  <si>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</si>
  <si>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</si>
  <si>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</si>
  <si>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</si>
  <si>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</si>
  <si>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</si>
  <si>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</si>
  <si>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</si>
  <si>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</si>
  <si>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</si>
  <si>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</si>
  <si>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</si>
  <si>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</si>
  <si>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</si>
  <si>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</si>
  <si>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</si>
  <si>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</si>
  <si>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</si>
  <si>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</si>
  <si>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</si>
  <si>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</si>
  <si>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</si>
  <si>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</si>
  <si>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</si>
  <si>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</si>
  <si>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</si>
  <si>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</si>
  <si>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</si>
  <si>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</si>
  <si>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</si>
  <si>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</si>
  <si>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</si>
  <si>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</si>
  <si>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</si>
  <si>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</si>
  <si>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</si>
  <si>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</si>
  <si>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</si>
  <si>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</si>
  <si>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</si>
  <si>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</si>
  <si>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</si>
  <si>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</si>
  <si>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</si>
  <si>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</si>
  <si>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</si>
  <si>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</si>
  <si>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</si>
  <si>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</si>
  <si>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</si>
  <si>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</si>
  <si>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</si>
  <si>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</si>
  <si>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</si>
  <si>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</si>
  <si>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</si>
  <si>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</si>
  <si>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</si>
  <si>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</si>
  <si>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</si>
  <si>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</si>
  <si>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</si>
  <si>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</si>
  <si>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</si>
  <si>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</si>
  <si>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</si>
  <si>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</si>
  <si>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</si>
  <si>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</si>
  <si>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</si>
  <si>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</si>
  <si>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</si>
  <si>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</si>
  <si>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</si>
  <si>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</si>
  <si>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</si>
  <si>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</si>
  <si>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</si>
  <si>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</si>
  <si>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</si>
  <si>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</si>
  <si>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</si>
  <si>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</si>
  <si>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</si>
  <si>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</si>
  <si>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</si>
  <si>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</si>
  <si>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</si>
  <si>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</si>
  <si>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</si>
  <si>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</si>
  <si>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</si>
  <si>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</si>
  <si>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</si>
  <si>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</si>
  <si>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</si>
  <si>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</si>
  <si>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</si>
  <si>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</si>
  <si>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</si>
  <si>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</si>
  <si>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</si>
  <si>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</si>
  <si>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</si>
  <si>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</si>
  <si>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</si>
  <si>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</si>
  <si>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</si>
  <si>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</si>
  <si>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</si>
  <si>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</si>
  <si>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</si>
  <si>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</si>
  <si>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</si>
  <si>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</si>
  <si>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</si>
  <si>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</si>
  <si>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</si>
  <si>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</si>
  <si>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</si>
  <si>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</si>
  <si>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</si>
  <si>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</si>
  <si>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</si>
  <si>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</si>
  <si>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</si>
  <si>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</si>
  <si>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</si>
  <si>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</si>
  <si>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</si>
  <si>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</si>
  <si>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</si>
  <si>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</si>
  <si>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</si>
  <si>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</si>
  <si>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</si>
  <si>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</si>
  <si>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</si>
  <si>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</si>
  <si>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</si>
  <si>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</si>
  <si>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</si>
  <si>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</si>
  <si>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</si>
  <si>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</si>
  <si>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</si>
  <si>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</si>
  <si>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</si>
  <si>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</si>
  <si>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</si>
  <si>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</si>
  <si>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</si>
  <si>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</si>
  <si>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</si>
  <si>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</si>
  <si>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</si>
  <si>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</si>
  <si>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</si>
  <si>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</si>
  <si>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</si>
  <si>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</si>
  <si>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</si>
  <si>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</si>
  <si>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</si>
  <si>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</si>
  <si>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</si>
  <si>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</si>
  <si>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</si>
  <si>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</si>
  <si>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</si>
  <si>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</si>
  <si>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</si>
  <si>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</si>
  <si>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</si>
  <si>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</si>
  <si>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</si>
  <si>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</si>
  <si>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</si>
  <si>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</si>
  <si>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</si>
  <si>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</si>
  <si>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</si>
  <si>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</si>
  <si>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</si>
  <si>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</si>
  <si>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</si>
  <si>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</si>
  <si>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</si>
  <si>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</si>
  <si>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</si>
  <si>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</si>
  <si>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</si>
  <si>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</si>
  <si>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</si>
  <si>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</si>
  <si>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</si>
  <si>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</si>
  <si>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</si>
  <si>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</si>
  <si>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</si>
  <si>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</si>
  <si>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</si>
  <si>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</si>
  <si>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</si>
  <si>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</si>
  <si>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</si>
  <si>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</si>
  <si>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</si>
  <si>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</si>
  <si>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</si>
  <si>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</si>
  <si>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</si>
  <si>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</si>
  <si>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</si>
  <si>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</si>
  <si>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</si>
  <si>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</si>
  <si>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</si>
  <si>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</si>
  <si>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</si>
  <si>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</si>
  <si>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</si>
  <si>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</si>
  <si>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</si>
  <si>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</si>
  <si>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</si>
  <si>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</si>
  <si>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</si>
  <si>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</si>
  <si>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</si>
  <si>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</si>
  <si>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</si>
  <si>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</si>
  <si>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</si>
  <si>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</si>
  <si>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</si>
  <si>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</si>
  <si>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</si>
  <si>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</si>
  <si>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</si>
  <si>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</si>
  <si>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</si>
  <si>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</si>
  <si>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</si>
  <si>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</si>
  <si>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</si>
  <si>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</si>
  <si>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</si>
  <si>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</si>
  <si>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</si>
  <si>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</si>
  <si>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</si>
  <si>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</si>
  <si>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</si>
  <si>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</si>
  <si>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</si>
  <si>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</si>
  <si>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</si>
  <si>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</si>
  <si>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</si>
  <si>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</si>
  <si>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</si>
  <si>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</si>
  <si>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</si>
  <si>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</si>
  <si>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</si>
  <si>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</si>
  <si>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</si>
  <si>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</si>
  <si>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</si>
  <si>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</si>
  <si>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</si>
  <si>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</si>
  <si>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</si>
  <si>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</si>
  <si>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</si>
  <si>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</si>
  <si>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</si>
  <si>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</si>
  <si>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</si>
  <si>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</si>
  <si>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</si>
  <si>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</si>
  <si>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</si>
  <si>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</si>
  <si>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</si>
  <si>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</si>
  <si>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</si>
  <si>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</si>
  <si>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</si>
  <si>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</si>
  <si>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</si>
  <si>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</si>
  <si>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</si>
  <si>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</si>
  <si>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</si>
  <si>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</si>
  <si>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</si>
  <si>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</si>
  <si>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</si>
  <si>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</si>
  <si>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</si>
  <si>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</si>
  <si>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</si>
  <si>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</si>
  <si>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</si>
  <si>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</si>
  <si>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</si>
  <si>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</si>
  <si>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</si>
  <si>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</si>
  <si>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</si>
  <si>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</si>
  <si>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</si>
  <si>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</si>
  <si>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</si>
  <si>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</si>
  <si>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</si>
  <si>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</si>
  <si>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</si>
  <si>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</si>
  <si>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</si>
  <si>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</si>
  <si>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</si>
  <si>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</si>
  <si>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</si>
  <si>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</si>
  <si>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</si>
  <si>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</si>
  <si>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</si>
  <si>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</si>
  <si>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</si>
  <si>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</si>
  <si>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</si>
  <si>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</si>
  <si>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</si>
  <si>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</si>
  <si>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</si>
  <si>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</si>
  <si>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</si>
  <si>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</si>
  <si>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</si>
  <si>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</si>
  <si>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</si>
  <si>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</si>
  <si>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</si>
  <si>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</si>
  <si>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</si>
  <si>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</si>
  <si>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</si>
  <si>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</si>
  <si>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</si>
  <si>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</si>
  <si>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</si>
  <si>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</si>
  <si>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</si>
  <si>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</si>
  <si>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</si>
  <si>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</si>
  <si>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</si>
  <si>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</si>
  <si>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</si>
  <si>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</si>
  <si>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</si>
  <si>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</si>
  <si>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</si>
  <si>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</si>
  <si>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</si>
  <si>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</si>
  <si>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</si>
  <si>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</si>
  <si>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</si>
  <si>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</si>
  <si>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</si>
  <si>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</si>
  <si>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</si>
  <si>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</si>
  <si>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</si>
  <si>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</si>
  <si>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</si>
  <si>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</si>
  <si>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</si>
  <si>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</si>
  <si>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</si>
  <si>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</si>
  <si>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</si>
  <si>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</si>
  <si>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</si>
  <si>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</si>
  <si>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</si>
  <si>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</si>
  <si>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</si>
  <si>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</si>
  <si>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</si>
  <si>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</si>
  <si>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</si>
  <si>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</si>
  <si>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</si>
  <si>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</si>
  <si>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</si>
  <si>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</si>
  <si>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</si>
  <si>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</si>
  <si>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</si>
  <si>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</si>
  <si>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</si>
  <si>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</si>
  <si>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</si>
  <si>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</si>
  <si>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</si>
  <si>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</si>
  <si>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</si>
  <si>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</si>
  <si>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</si>
  <si>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</si>
  <si>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</si>
  <si>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</si>
  <si>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</si>
  <si>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</si>
  <si>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</si>
  <si>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</si>
  <si>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</si>
  <si>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</si>
  <si>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</si>
  <si>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</si>
  <si>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</si>
  <si>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</si>
  <si>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</si>
  <si>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</si>
  <si>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</si>
  <si>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</si>
  <si>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</si>
  <si>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</si>
  <si>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</si>
  <si>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</si>
  <si>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</si>
  <si>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</si>
  <si>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</si>
  <si>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</si>
  <si>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</si>
  <si>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</si>
  <si>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</si>
  <si>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</si>
  <si>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</si>
  <si>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</si>
  <si>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</si>
  <si>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</si>
  <si>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</si>
  <si>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</si>
  <si>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</si>
  <si>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</si>
  <si>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</si>
  <si>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</si>
  <si>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</si>
  <si>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</si>
  <si>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</si>
  <si>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</si>
  <si>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</si>
  <si>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</si>
  <si>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</si>
  <si>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</si>
  <si>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</si>
  <si>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</si>
  <si>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</si>
  <si>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</si>
  <si>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</si>
  <si>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</si>
  <si>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</si>
  <si>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</si>
  <si>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</si>
  <si>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</si>
  <si>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</si>
  <si>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</si>
  <si>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</si>
  <si>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</si>
  <si>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</si>
  <si>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</si>
  <si>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</si>
  <si>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</si>
  <si>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</si>
  <si>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</si>
  <si>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</si>
  <si>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</si>
  <si>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</si>
  <si>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</si>
  <si>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</si>
  <si>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</si>
  <si>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김태연</t>
  </si>
  <si>
    <t>강성아</t>
  </si>
  <si>
    <t>5214622</t>
  </si>
  <si>
    <t>52146221</t>
  </si>
  <si>
    <t>70바2243</t>
  </si>
  <si>
    <t>대형</t>
  </si>
  <si>
    <t>강용현</t>
  </si>
  <si>
    <t>5213188</t>
  </si>
  <si>
    <t>52131881</t>
  </si>
  <si>
    <t>70바2264</t>
  </si>
  <si>
    <t>70바2287</t>
  </si>
  <si>
    <t>강지훈</t>
  </si>
  <si>
    <t>5218055</t>
  </si>
  <si>
    <t>52180551</t>
  </si>
  <si>
    <t>70바2291</t>
  </si>
  <si>
    <t>70바2309</t>
  </si>
  <si>
    <t>경득환</t>
  </si>
  <si>
    <t>5217265</t>
  </si>
  <si>
    <t>52172651</t>
  </si>
  <si>
    <t>70바2248</t>
  </si>
  <si>
    <t>70바2286</t>
  </si>
  <si>
    <t>곽창환</t>
  </si>
  <si>
    <t>5219210</t>
  </si>
  <si>
    <t>52192101</t>
  </si>
  <si>
    <t>70바2255</t>
  </si>
  <si>
    <t>권복수</t>
  </si>
  <si>
    <t>5219410</t>
  </si>
  <si>
    <t>52194101</t>
  </si>
  <si>
    <t>70바2229</t>
  </si>
  <si>
    <t>권오선</t>
  </si>
  <si>
    <t>5213855</t>
  </si>
  <si>
    <t>52138551</t>
  </si>
  <si>
    <t>70바2315</t>
  </si>
  <si>
    <t>길기덕</t>
  </si>
  <si>
    <t>5216882</t>
  </si>
  <si>
    <t>52168821</t>
  </si>
  <si>
    <t>70바2232</t>
  </si>
  <si>
    <t>70바2234</t>
  </si>
  <si>
    <t>김강성</t>
  </si>
  <si>
    <t>5211932</t>
  </si>
  <si>
    <t>52119321</t>
  </si>
  <si>
    <t>70바2319</t>
  </si>
  <si>
    <t>70바2265</t>
  </si>
  <si>
    <t>김광식</t>
  </si>
  <si>
    <t>5219997</t>
  </si>
  <si>
    <t>52199971</t>
  </si>
  <si>
    <t>70바2289</t>
  </si>
  <si>
    <t>70바2307</t>
  </si>
  <si>
    <t>김기성</t>
  </si>
  <si>
    <t>5217862</t>
  </si>
  <si>
    <t>52178621</t>
  </si>
  <si>
    <t>70바2247</t>
  </si>
  <si>
    <t>70바2317</t>
  </si>
  <si>
    <t>김동균</t>
  </si>
  <si>
    <t>5217185</t>
  </si>
  <si>
    <t>52171851</t>
  </si>
  <si>
    <t>70바2314</t>
  </si>
  <si>
    <t>70바2294</t>
  </si>
  <si>
    <t>김득환</t>
  </si>
  <si>
    <t>5212388</t>
  </si>
  <si>
    <t>52123881</t>
  </si>
  <si>
    <t>70바2283</t>
  </si>
  <si>
    <t>김상민</t>
  </si>
  <si>
    <t>5219244</t>
  </si>
  <si>
    <t>52192441</t>
  </si>
  <si>
    <t>70바2216</t>
  </si>
  <si>
    <t>70바2224</t>
  </si>
  <si>
    <t>김상훈</t>
  </si>
  <si>
    <t>5214795</t>
  </si>
  <si>
    <t>52147951</t>
  </si>
  <si>
    <t>70바2249</t>
  </si>
  <si>
    <t>김선일</t>
  </si>
  <si>
    <t>5217741</t>
  </si>
  <si>
    <t>52177411</t>
  </si>
  <si>
    <t>70바2281</t>
  </si>
  <si>
    <t>김성태</t>
  </si>
  <si>
    <t>5214501</t>
  </si>
  <si>
    <t>52145011</t>
  </si>
  <si>
    <t>70바2227</t>
  </si>
  <si>
    <t>김세훈</t>
  </si>
  <si>
    <t>5219620</t>
  </si>
  <si>
    <t>52196201</t>
  </si>
  <si>
    <t>70바2222</t>
  </si>
  <si>
    <t>김영민</t>
  </si>
  <si>
    <t>5215154</t>
  </si>
  <si>
    <t>52151541</t>
  </si>
  <si>
    <t>70바2251</t>
  </si>
  <si>
    <t>김옥구</t>
  </si>
  <si>
    <t>5217983</t>
  </si>
  <si>
    <t>52179831</t>
  </si>
  <si>
    <t>70바2242</t>
  </si>
  <si>
    <t>김용남</t>
  </si>
  <si>
    <t>5217917</t>
  </si>
  <si>
    <t>52179171</t>
  </si>
  <si>
    <t>70바2236</t>
  </si>
  <si>
    <t>김장권</t>
  </si>
  <si>
    <t>5217096</t>
  </si>
  <si>
    <t>52170961</t>
  </si>
  <si>
    <t>70바2233</t>
  </si>
  <si>
    <t>김정식</t>
  </si>
  <si>
    <t>5219490</t>
  </si>
  <si>
    <t>52194901</t>
  </si>
  <si>
    <t>70바2213</t>
  </si>
  <si>
    <t>김정웅</t>
  </si>
  <si>
    <t>5215720</t>
  </si>
  <si>
    <t>52157201</t>
  </si>
  <si>
    <t>70바2256</t>
  </si>
  <si>
    <t>김종만</t>
  </si>
  <si>
    <t>5212404</t>
  </si>
  <si>
    <t>52124041</t>
  </si>
  <si>
    <t>70바2280</t>
  </si>
  <si>
    <t>김종진</t>
  </si>
  <si>
    <t>521929</t>
  </si>
  <si>
    <t>5219291</t>
  </si>
  <si>
    <t>김준수</t>
  </si>
  <si>
    <t>5211778</t>
  </si>
  <si>
    <t>52117781</t>
  </si>
  <si>
    <t>70바2253</t>
  </si>
  <si>
    <t>김철희</t>
  </si>
  <si>
    <t>5219415</t>
  </si>
  <si>
    <t>52194151</t>
  </si>
  <si>
    <t>70바2313</t>
  </si>
  <si>
    <t>김춘식</t>
  </si>
  <si>
    <t>5213215</t>
  </si>
  <si>
    <t>52132151</t>
  </si>
  <si>
    <t>70바2324</t>
  </si>
  <si>
    <t>김충규</t>
  </si>
  <si>
    <t>5217253</t>
  </si>
  <si>
    <t>52172531</t>
  </si>
  <si>
    <t>70바2296</t>
  </si>
  <si>
    <t>5213625</t>
  </si>
  <si>
    <t>52136251</t>
  </si>
  <si>
    <t>김택문</t>
  </si>
  <si>
    <t>5216518</t>
  </si>
  <si>
    <t>52165181</t>
  </si>
  <si>
    <t>김평환</t>
  </si>
  <si>
    <t>5215010</t>
  </si>
  <si>
    <t>52150101</t>
  </si>
  <si>
    <t>김학길</t>
  </si>
  <si>
    <t>521539</t>
  </si>
  <si>
    <t>5215391</t>
  </si>
  <si>
    <t>70바2320</t>
  </si>
  <si>
    <t>김현식</t>
  </si>
  <si>
    <t>5217218</t>
  </si>
  <si>
    <t>52172181</t>
  </si>
  <si>
    <t>75아1107</t>
  </si>
  <si>
    <t>김현식B</t>
  </si>
  <si>
    <t>5218333</t>
  </si>
  <si>
    <t>52183331</t>
  </si>
  <si>
    <t>70바2295</t>
  </si>
  <si>
    <t>김형규</t>
  </si>
  <si>
    <t>5217145</t>
  </si>
  <si>
    <t>52171451</t>
  </si>
  <si>
    <t>김형석</t>
  </si>
  <si>
    <t>5217976</t>
  </si>
  <si>
    <t>52179761</t>
  </si>
  <si>
    <t>70바2235</t>
  </si>
  <si>
    <t>70바2223</t>
  </si>
  <si>
    <t>김환석</t>
  </si>
  <si>
    <t>5217641</t>
  </si>
  <si>
    <t>52176411</t>
  </si>
  <si>
    <t>김희수</t>
  </si>
  <si>
    <t>5218943</t>
  </si>
  <si>
    <t>52189431</t>
  </si>
  <si>
    <t>70바2293</t>
  </si>
  <si>
    <t>나경구</t>
  </si>
  <si>
    <t>5213121</t>
  </si>
  <si>
    <t>52131211</t>
  </si>
  <si>
    <t>박규준</t>
  </si>
  <si>
    <t>5213069</t>
  </si>
  <si>
    <t>52130691</t>
  </si>
  <si>
    <t>박달수</t>
  </si>
  <si>
    <t>5214695</t>
  </si>
  <si>
    <t>52146951</t>
  </si>
  <si>
    <t>70바2282</t>
  </si>
  <si>
    <t>박명식</t>
  </si>
  <si>
    <t>5212533</t>
  </si>
  <si>
    <t>52125331</t>
  </si>
  <si>
    <t>70바2225</t>
  </si>
  <si>
    <t>박명원</t>
  </si>
  <si>
    <t>5213596</t>
  </si>
  <si>
    <t>52135961</t>
  </si>
  <si>
    <t>70바2299</t>
  </si>
  <si>
    <t>박삼규</t>
  </si>
  <si>
    <t>5212831</t>
  </si>
  <si>
    <t>52128311</t>
  </si>
  <si>
    <t>70바2221</t>
  </si>
  <si>
    <t>박영식</t>
  </si>
  <si>
    <t>5214060</t>
  </si>
  <si>
    <t>52140601</t>
  </si>
  <si>
    <t>박요섭</t>
  </si>
  <si>
    <t>521672</t>
  </si>
  <si>
    <t>5216721</t>
  </si>
  <si>
    <t>박정구</t>
  </si>
  <si>
    <t>5213111</t>
  </si>
  <si>
    <t>52131111</t>
  </si>
  <si>
    <t>박종대</t>
  </si>
  <si>
    <t>5212242</t>
  </si>
  <si>
    <t>52122421</t>
  </si>
  <si>
    <t>70바2215</t>
  </si>
  <si>
    <t>박종수</t>
  </si>
  <si>
    <t>5215535</t>
  </si>
  <si>
    <t>52155351</t>
  </si>
  <si>
    <t>박찬두</t>
  </si>
  <si>
    <t>5218331</t>
  </si>
  <si>
    <t>52183311</t>
  </si>
  <si>
    <t>박청일</t>
  </si>
  <si>
    <t>5216063</t>
  </si>
  <si>
    <t>52160631</t>
  </si>
  <si>
    <t>박해숙</t>
  </si>
  <si>
    <t>5217149</t>
  </si>
  <si>
    <t>52171491</t>
  </si>
  <si>
    <t>70바2276</t>
  </si>
  <si>
    <t>박환우</t>
  </si>
  <si>
    <t>5212713</t>
  </si>
  <si>
    <t>52127131</t>
  </si>
  <si>
    <t>70바2231</t>
  </si>
  <si>
    <t>박훈</t>
  </si>
  <si>
    <t>5215772</t>
  </si>
  <si>
    <t>52157721</t>
  </si>
  <si>
    <t>방수남</t>
  </si>
  <si>
    <t>5211335</t>
  </si>
  <si>
    <t>52113351</t>
  </si>
  <si>
    <t>배성호</t>
  </si>
  <si>
    <t>5215850</t>
  </si>
  <si>
    <t>52158501</t>
  </si>
  <si>
    <t>서대원</t>
  </si>
  <si>
    <t>521699</t>
  </si>
  <si>
    <t>5216991</t>
  </si>
  <si>
    <t>70바2308</t>
  </si>
  <si>
    <t>서은석</t>
  </si>
  <si>
    <t>5219352</t>
  </si>
  <si>
    <t>52193521</t>
  </si>
  <si>
    <t>70바2240</t>
  </si>
  <si>
    <t>서재덕</t>
  </si>
  <si>
    <t>5218477</t>
  </si>
  <si>
    <t>52184771</t>
  </si>
  <si>
    <t>서정식</t>
  </si>
  <si>
    <t>5218049</t>
  </si>
  <si>
    <t>52180491</t>
  </si>
  <si>
    <t>서현국</t>
  </si>
  <si>
    <t>5213375</t>
  </si>
  <si>
    <t>52133751</t>
  </si>
  <si>
    <t>석승우</t>
  </si>
  <si>
    <t>5215079</t>
  </si>
  <si>
    <t>52150791</t>
  </si>
  <si>
    <t>송상봉</t>
  </si>
  <si>
    <t>5217897</t>
  </si>
  <si>
    <t>52178971</t>
  </si>
  <si>
    <t>송일용</t>
  </si>
  <si>
    <t>521939</t>
  </si>
  <si>
    <t>5219391</t>
  </si>
  <si>
    <t>70바2217</t>
  </si>
  <si>
    <t>신정은</t>
  </si>
  <si>
    <t>5219189</t>
  </si>
  <si>
    <t>52191891</t>
  </si>
  <si>
    <t>신철순</t>
  </si>
  <si>
    <t>5214920</t>
  </si>
  <si>
    <t>52149201</t>
  </si>
  <si>
    <t>70바2246</t>
  </si>
  <si>
    <t>양기면</t>
  </si>
  <si>
    <t>5214586</t>
  </si>
  <si>
    <t>52145861</t>
  </si>
  <si>
    <t>양현세</t>
  </si>
  <si>
    <t>5215027</t>
  </si>
  <si>
    <t>52150271</t>
  </si>
  <si>
    <t>여종수</t>
  </si>
  <si>
    <t>5212598</t>
  </si>
  <si>
    <t>52125981</t>
  </si>
  <si>
    <t>오병찬</t>
  </si>
  <si>
    <t>5217800</t>
  </si>
  <si>
    <t>52178001</t>
  </si>
  <si>
    <t>오승근</t>
  </si>
  <si>
    <t>5219933</t>
  </si>
  <si>
    <t>52199331</t>
  </si>
  <si>
    <t>유영욱</t>
  </si>
  <si>
    <t>5218199</t>
  </si>
  <si>
    <t>52181991</t>
  </si>
  <si>
    <t>유주현</t>
  </si>
  <si>
    <t>5218628</t>
  </si>
  <si>
    <t>52186281</t>
  </si>
  <si>
    <t>윤석훈</t>
  </si>
  <si>
    <t>5215886</t>
  </si>
  <si>
    <t>52158861</t>
  </si>
  <si>
    <t>윤영권</t>
  </si>
  <si>
    <t>5216862</t>
  </si>
  <si>
    <t>52168621</t>
  </si>
  <si>
    <t>이경섭</t>
  </si>
  <si>
    <t>5213748</t>
  </si>
  <si>
    <t>52137481</t>
  </si>
  <si>
    <t>이만규</t>
  </si>
  <si>
    <t>5218511</t>
  </si>
  <si>
    <t>52185111</t>
  </si>
  <si>
    <t>이상용</t>
  </si>
  <si>
    <t>5216185</t>
  </si>
  <si>
    <t>52161851</t>
  </si>
  <si>
    <t>이상운</t>
  </si>
  <si>
    <t>5211881</t>
  </si>
  <si>
    <t>52118811</t>
  </si>
  <si>
    <t>이영복</t>
  </si>
  <si>
    <t>5212037</t>
  </si>
  <si>
    <t>52120371</t>
  </si>
  <si>
    <t>이영수</t>
  </si>
  <si>
    <t>5215152</t>
  </si>
  <si>
    <t>52151521</t>
  </si>
  <si>
    <t>이우석</t>
  </si>
  <si>
    <t>5218114</t>
  </si>
  <si>
    <t>52181141</t>
  </si>
  <si>
    <t>70바2241</t>
  </si>
  <si>
    <t>이인호</t>
  </si>
  <si>
    <t>5217290</t>
  </si>
  <si>
    <t>52172901</t>
  </si>
  <si>
    <t>이재원</t>
  </si>
  <si>
    <t>5218004</t>
  </si>
  <si>
    <t>52180041</t>
  </si>
  <si>
    <t>70바2211</t>
  </si>
  <si>
    <t>이종수</t>
  </si>
  <si>
    <t>5218949</t>
  </si>
  <si>
    <t>52189491</t>
  </si>
  <si>
    <t>이창신</t>
  </si>
  <si>
    <t>5214520</t>
  </si>
  <si>
    <t>52145201</t>
  </si>
  <si>
    <t>이학용</t>
  </si>
  <si>
    <t>5216917</t>
  </si>
  <si>
    <t>52169171</t>
  </si>
  <si>
    <t>이희영</t>
  </si>
  <si>
    <t>5214121</t>
  </si>
  <si>
    <t>52141211</t>
  </si>
  <si>
    <t>임광일</t>
  </si>
  <si>
    <t>5215461</t>
  </si>
  <si>
    <t>52154611</t>
  </si>
  <si>
    <t>임병옥</t>
  </si>
  <si>
    <t>5216511</t>
  </si>
  <si>
    <t>52165111</t>
  </si>
  <si>
    <t>임상준</t>
  </si>
  <si>
    <t>5218591</t>
  </si>
  <si>
    <t>52185911</t>
  </si>
  <si>
    <t>임하수</t>
  </si>
  <si>
    <t>5215062</t>
  </si>
  <si>
    <t>52150621</t>
  </si>
  <si>
    <t>장도현</t>
  </si>
  <si>
    <t>5219199</t>
  </si>
  <si>
    <t>52191991</t>
  </si>
  <si>
    <t>장수봉</t>
  </si>
  <si>
    <t>521431</t>
  </si>
  <si>
    <t>5214311</t>
  </si>
  <si>
    <t>장태순</t>
  </si>
  <si>
    <t>5218532</t>
  </si>
  <si>
    <t>52185321</t>
  </si>
  <si>
    <t>전금석</t>
  </si>
  <si>
    <t>5216802</t>
  </si>
  <si>
    <t>52168021</t>
  </si>
  <si>
    <t>정길환</t>
  </si>
  <si>
    <t>521303</t>
  </si>
  <si>
    <t>5213031</t>
  </si>
  <si>
    <t>정명조</t>
  </si>
  <si>
    <t>5218046</t>
  </si>
  <si>
    <t>52180461</t>
  </si>
  <si>
    <t>정웅태</t>
  </si>
  <si>
    <t>5218497</t>
  </si>
  <si>
    <t>52184971</t>
  </si>
  <si>
    <t>정지홍</t>
  </si>
  <si>
    <t>5218774</t>
  </si>
  <si>
    <t>52187741</t>
  </si>
  <si>
    <t>정태교</t>
  </si>
  <si>
    <t>5213234</t>
  </si>
  <si>
    <t>52132341</t>
  </si>
  <si>
    <t>정희섭</t>
  </si>
  <si>
    <t>5211360</t>
  </si>
  <si>
    <t>52113601</t>
  </si>
  <si>
    <t>조남흥</t>
  </si>
  <si>
    <t>5211194</t>
  </si>
  <si>
    <t>52111941</t>
  </si>
  <si>
    <t>조성연</t>
  </si>
  <si>
    <t>5219009</t>
  </si>
  <si>
    <t>52190091</t>
  </si>
  <si>
    <t>조완기</t>
  </si>
  <si>
    <t>5219924</t>
  </si>
  <si>
    <t>52199241</t>
  </si>
  <si>
    <t>조정근</t>
  </si>
  <si>
    <t>521411</t>
  </si>
  <si>
    <t>5214111</t>
  </si>
  <si>
    <t>조태진</t>
  </si>
  <si>
    <t>5211213</t>
  </si>
  <si>
    <t>52112131</t>
  </si>
  <si>
    <t>좌경자</t>
  </si>
  <si>
    <t>5215603</t>
  </si>
  <si>
    <t>52156031</t>
  </si>
  <si>
    <t>주일</t>
  </si>
  <si>
    <t>5217447</t>
  </si>
  <si>
    <t>52174471</t>
  </si>
  <si>
    <t>70바2316</t>
  </si>
  <si>
    <t>지종학</t>
  </si>
  <si>
    <t>5215125</t>
  </si>
  <si>
    <t>52151251</t>
  </si>
  <si>
    <t>차명진</t>
  </si>
  <si>
    <t>5211462</t>
  </si>
  <si>
    <t>52114621</t>
  </si>
  <si>
    <t>차진만</t>
  </si>
  <si>
    <t>5216716</t>
  </si>
  <si>
    <t>52167161</t>
  </si>
  <si>
    <t>최덕기</t>
  </si>
  <si>
    <t>521977</t>
  </si>
  <si>
    <t>5219771</t>
  </si>
  <si>
    <t>최상균</t>
  </si>
  <si>
    <t>52123</t>
  </si>
  <si>
    <t>521231</t>
  </si>
  <si>
    <t>최선철</t>
  </si>
  <si>
    <t>5212703</t>
  </si>
  <si>
    <t>52127031</t>
  </si>
  <si>
    <t>최송식</t>
  </si>
  <si>
    <t>5218548</t>
  </si>
  <si>
    <t>52185481</t>
  </si>
  <si>
    <t>최종섭</t>
  </si>
  <si>
    <t>5218</t>
  </si>
  <si>
    <t>52181</t>
  </si>
  <si>
    <t>최창열</t>
  </si>
  <si>
    <t>5212900</t>
  </si>
  <si>
    <t>52129001</t>
  </si>
  <si>
    <t>최창윤</t>
  </si>
  <si>
    <t>5218732</t>
  </si>
  <si>
    <t>52187321</t>
  </si>
  <si>
    <t>최한묵</t>
  </si>
  <si>
    <t>5214456</t>
  </si>
  <si>
    <t>52144561</t>
  </si>
  <si>
    <t>추경도</t>
  </si>
  <si>
    <t>5217287</t>
  </si>
  <si>
    <t>52172871</t>
  </si>
  <si>
    <t>하경화</t>
  </si>
  <si>
    <t>5217601</t>
  </si>
  <si>
    <t>52176011</t>
  </si>
  <si>
    <t>한상해</t>
  </si>
  <si>
    <t>5218795</t>
  </si>
  <si>
    <t>52187951</t>
  </si>
  <si>
    <t>한종수</t>
  </si>
  <si>
    <t>5214671</t>
  </si>
  <si>
    <t>52146711</t>
  </si>
  <si>
    <t>한태규</t>
  </si>
  <si>
    <t>5217296</t>
  </si>
  <si>
    <t>52172961</t>
  </si>
  <si>
    <t>함상호</t>
  </si>
  <si>
    <t>5219380</t>
  </si>
  <si>
    <t>52193801</t>
  </si>
  <si>
    <t>허원강</t>
  </si>
  <si>
    <t>5218262</t>
  </si>
  <si>
    <t>52182621</t>
  </si>
  <si>
    <t>홍광의</t>
  </si>
  <si>
    <t>5217769</t>
  </si>
  <si>
    <t>52177691</t>
  </si>
  <si>
    <t>홍광표</t>
  </si>
  <si>
    <t>5215696</t>
  </si>
  <si>
    <t>52156961</t>
  </si>
  <si>
    <t>홍병국</t>
  </si>
  <si>
    <t>5216792</t>
  </si>
  <si>
    <t>52167921</t>
  </si>
  <si>
    <t>홍완선</t>
  </si>
  <si>
    <t>5212241</t>
  </si>
  <si>
    <t>52122411</t>
  </si>
  <si>
    <t>홍용남</t>
  </si>
  <si>
    <t>5216119</t>
  </si>
  <si>
    <t>52161191</t>
  </si>
  <si>
    <t>홍춘기</t>
  </si>
  <si>
    <t>5218817</t>
  </si>
  <si>
    <t>52188171</t>
  </si>
  <si>
    <t>황보명구</t>
  </si>
  <si>
    <t>521239</t>
  </si>
  <si>
    <t>5212391</t>
  </si>
  <si>
    <t>황인철</t>
  </si>
  <si>
    <t>5212189</t>
  </si>
  <si>
    <t>52121891</t>
  </si>
  <si>
    <t>16-116-1</t>
  </si>
  <si>
    <t>송도버스16-1A2</t>
  </si>
  <si>
    <t>송도버스16-1A8</t>
  </si>
  <si>
    <t>송도버스16-1A3</t>
  </si>
  <si>
    <t>송도버스16-1A9</t>
  </si>
  <si>
    <t>송도버스16-1B3</t>
  </si>
  <si>
    <t>송도버스16-1A1</t>
  </si>
  <si>
    <t>송도버스16-1C1</t>
  </si>
  <si>
    <t>송도버스16-1A4</t>
  </si>
  <si>
    <t>송도버스16-1A6</t>
  </si>
  <si>
    <t>송도버스16-1S3</t>
  </si>
  <si>
    <t>70바2279</t>
  </si>
  <si>
    <t>송도버스16-1A5</t>
  </si>
  <si>
    <t>송도버스16-1S1</t>
  </si>
  <si>
    <t>송도버스16-1S5</t>
  </si>
  <si>
    <t>송도버스16-1D1</t>
  </si>
  <si>
    <t>송도버스16-1S6</t>
  </si>
  <si>
    <t>송도버스16-1B2</t>
  </si>
  <si>
    <t>송도버스16-1B1</t>
  </si>
  <si>
    <t>송도버스16-1B4</t>
  </si>
  <si>
    <t>송도버스16-1S4</t>
  </si>
  <si>
    <t>송도버스16-1S2</t>
  </si>
  <si>
    <t>88</t>
  </si>
  <si>
    <t>송도버스8C1</t>
  </si>
  <si>
    <t>송도버스8A5</t>
  </si>
  <si>
    <t>송도버스8A12</t>
  </si>
  <si>
    <t>송도버스8B2</t>
  </si>
  <si>
    <t>송도버스8A2</t>
  </si>
  <si>
    <t>송도버스8S5</t>
  </si>
  <si>
    <t>송도버스8A14</t>
  </si>
  <si>
    <t>송도버스8D1</t>
  </si>
  <si>
    <t>송도버스8A16</t>
  </si>
  <si>
    <t>송도버스8A4</t>
  </si>
  <si>
    <t>송도버스8A3</t>
  </si>
  <si>
    <t>송도버스8A6</t>
  </si>
  <si>
    <t>송도버스8B10</t>
  </si>
  <si>
    <t>송도버스8A7</t>
  </si>
  <si>
    <t>송도버스8B9</t>
  </si>
  <si>
    <t>송도버스8A17</t>
  </si>
  <si>
    <t>송도버스8S3</t>
  </si>
  <si>
    <t>송도버스8A1</t>
  </si>
  <si>
    <t>송도버스8A18</t>
  </si>
  <si>
    <t>송도버스8B8</t>
  </si>
  <si>
    <t>송도버스8A9</t>
  </si>
  <si>
    <t>70바2271</t>
  </si>
  <si>
    <t>송도버스8B6</t>
  </si>
  <si>
    <t>송도버스8B11</t>
  </si>
  <si>
    <t>송도버스8B1</t>
  </si>
  <si>
    <t>송도버스8A8</t>
  </si>
  <si>
    <t>송도버스8A13</t>
  </si>
  <si>
    <t>송도버스8S4</t>
  </si>
  <si>
    <t>송도버스8S1</t>
  </si>
  <si>
    <t>송도버스8A15</t>
  </si>
  <si>
    <t>송도버스8B4</t>
  </si>
  <si>
    <t>송도버스8A10</t>
  </si>
  <si>
    <t>송도버스8B5</t>
  </si>
  <si>
    <t>송도버스8A19</t>
  </si>
  <si>
    <t>송도버스8B7</t>
  </si>
  <si>
    <t>송도버스8F1</t>
  </si>
  <si>
    <t>송도버스8F2</t>
  </si>
  <si>
    <t>송도버스8A11</t>
  </si>
  <si>
    <t>송도버스8S2</t>
  </si>
  <si>
    <t>[24년 3월]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</si>
  <si>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</si>
  <si>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</si>
  <si>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</si>
  <si>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송도버스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</si>
</sst>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2" fontId="46" fillId="0" borderId="7" xfId="1" applyNumberFormat="1" applyFont="1" applyBorder="1" applyAlignment="1">
      <alignment horizontal="center" vertical="center"/>
    </xf>
    <xf numFmtId="2" fontId="46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2" xfId="0" applyFont="1" applyFill="1" applyBorder="1" applyAlignment="1">
      <alignment horizontal="center" vertical="center"/>
    </xf>
    <xf numFmtId="0" fontId="57" fillId="9" borderId="12" xfId="0" applyFont="1" applyFill="1" applyBorder="1" applyAlignment="1">
      <alignment horizontal="center" vertical="center"/>
    </xf>
    <xf numFmtId="9" fontId="42" fillId="0" borderId="13" xfId="2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177" fontId="42" fillId="0" borderId="14" xfId="1" applyNumberFormat="1" applyFont="1" applyBorder="1" applyAlignment="1">
      <alignment horizontal="center" vertical="center" wrapText="1"/>
    </xf>
    <xf numFmtId="0" fontId="56" fillId="9" borderId="12" xfId="0" applyFont="1" applyFill="1" applyBorder="1" applyAlignment="1">
      <alignment horizontal="center" vertical="center"/>
    </xf>
    <xf numFmtId="0" fontId="56" fillId="9" borderId="15" xfId="0" applyFont="1" applyFill="1" applyBorder="1" applyAlignment="1">
      <alignment horizontal="center" vertical="center"/>
    </xf>
    <xf numFmtId="177" fontId="42" fillId="0" borderId="16" xfId="1" applyNumberFormat="1" applyFont="1" applyBorder="1" applyAlignment="1">
      <alignment horizontal="center" vertical="center" wrapText="1"/>
    </xf>
    <xf numFmtId="177" fontId="42" fillId="0" borderId="17" xfId="1" applyNumberFormat="1" applyFont="1" applyBorder="1" applyAlignment="1">
      <alignment horizontal="center" vertical="center" wrapText="1"/>
    </xf>
    <xf numFmtId="0" fontId="41" fillId="9" borderId="18" xfId="0" applyFont="1" applyFill="1" applyBorder="1" applyAlignment="1">
      <alignment horizontal="center" vertical="center"/>
    </xf>
    <xf numFmtId="0" fontId="57" fillId="9" borderId="18" xfId="0" applyFont="1" applyFill="1" applyBorder="1" applyAlignment="1">
      <alignment horizontal="center" vertical="center"/>
    </xf>
    <xf numFmtId="9" fontId="43" fillId="10" borderId="13" xfId="2" applyFont="1" applyFill="1" applyBorder="1" applyAlignment="1">
      <alignment horizontal="center" vertical="center" wrapText="1"/>
    </xf>
    <xf numFmtId="9" fontId="43" fillId="0" borderId="19" xfId="2" applyFont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0" fontId="58" fillId="9" borderId="20" xfId="0" applyFont="1" applyFill="1" applyBorder="1" applyAlignment="1">
      <alignment horizontal="center" vertical="center"/>
    </xf>
    <xf numFmtId="9" fontId="42" fillId="0" borderId="21" xfId="2" applyFont="1" applyBorder="1" applyAlignment="1">
      <alignment horizontal="center" vertical="center" wrapText="1"/>
    </xf>
    <xf numFmtId="9" fontId="43" fillId="10" borderId="21" xfId="2" applyFont="1" applyFill="1" applyBorder="1" applyAlignment="1">
      <alignment horizontal="center" vertical="center" wrapText="1"/>
    </xf>
    <xf numFmtId="9" fontId="43" fillId="0" borderId="22" xfId="2" applyFont="1" applyBorder="1" applyAlignment="1">
      <alignment horizontal="center" vertical="center"/>
    </xf>
    <xf numFmtId="0" fontId="41" fillId="9" borderId="23" xfId="0" applyFont="1" applyFill="1" applyBorder="1" applyAlignment="1">
      <alignment horizontal="center" vertical="center"/>
    </xf>
    <xf numFmtId="177" fontId="42" fillId="0" borderId="24" xfId="1" applyNumberFormat="1" applyFont="1" applyBorder="1" applyAlignment="1">
      <alignment horizontal="center" vertical="center" wrapText="1"/>
    </xf>
    <xf numFmtId="177" fontId="43" fillId="10" borderId="24" xfId="1" applyNumberFormat="1" applyFont="1" applyFill="1" applyBorder="1" applyAlignment="1">
      <alignment horizontal="center" vertical="center" wrapText="1"/>
    </xf>
    <xf numFmtId="9" fontId="43" fillId="0" borderId="25" xfId="2" applyFont="1" applyBorder="1" applyAlignment="1">
      <alignment horizontal="center" vertical="center"/>
    </xf>
    <xf numFmtId="178" fontId="42" fillId="0" borderId="24" xfId="2" applyNumberFormat="1" applyFont="1" applyBorder="1" applyAlignment="1">
      <alignment horizontal="right" vertical="center" wrapText="1"/>
    </xf>
    <xf numFmtId="10" fontId="43" fillId="10" borderId="24" xfId="2" applyNumberFormat="1" applyFont="1" applyFill="1" applyBorder="1" applyAlignment="1">
      <alignment horizontal="center" vertical="center" wrapText="1"/>
    </xf>
    <xf numFmtId="178" fontId="43" fillId="0" borderId="25" xfId="2" applyNumberFormat="1" applyFont="1" applyBorder="1" applyAlignment="1">
      <alignment horizontal="right" vertical="center"/>
    </xf>
    <xf numFmtId="0" fontId="41" fillId="9" borderId="26" xfId="0" applyFont="1" applyFill="1" applyBorder="1" applyAlignment="1">
      <alignment horizontal="center" vertical="center"/>
    </xf>
    <xf numFmtId="10" fontId="42" fillId="0" borderId="27" xfId="2" applyNumberFormat="1" applyFont="1" applyBorder="1" applyAlignment="1">
      <alignment horizontal="center" vertical="center" wrapText="1"/>
    </xf>
    <xf numFmtId="0" fontId="41" fillId="9" borderId="29" xfId="0" applyFont="1" applyFill="1" applyBorder="1" applyAlignment="1">
      <alignment horizontal="center" vertical="center"/>
    </xf>
    <xf numFmtId="177" fontId="42" fillId="0" borderId="30" xfId="1" applyNumberFormat="1" applyFont="1" applyBorder="1" applyAlignment="1">
      <alignment horizontal="center" vertical="center" wrapText="1"/>
    </xf>
    <xf numFmtId="177" fontId="43" fillId="10" borderId="30" xfId="1" applyNumberFormat="1" applyFont="1" applyFill="1" applyBorder="1" applyAlignment="1">
      <alignment horizontal="center" vertical="center" wrapText="1"/>
    </xf>
    <xf numFmtId="9" fontId="43" fillId="0" borderId="31" xfId="2" applyFont="1" applyBorder="1" applyAlignment="1">
      <alignment horizontal="center" vertical="center"/>
    </xf>
    <xf numFmtId="0" fontId="41" fillId="9" borderId="32" xfId="0" applyFont="1" applyFill="1" applyBorder="1" applyAlignment="1">
      <alignment horizontal="center" vertical="center"/>
    </xf>
    <xf numFmtId="0" fontId="41" fillId="0" borderId="33" xfId="0" applyFont="1" applyBorder="1" applyAlignment="1">
      <alignment horizontal="center" vertical="center" wrapText="1"/>
    </xf>
    <xf numFmtId="185" fontId="41" fillId="10" borderId="33" xfId="0" applyNumberFormat="1" applyFont="1" applyFill="1" applyBorder="1" applyAlignment="1">
      <alignment horizontal="center" vertical="center" wrapText="1"/>
    </xf>
    <xf numFmtId="0" fontId="41" fillId="0" borderId="34" xfId="0" applyFont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185" fontId="41" fillId="10" borderId="39" xfId="0" applyNumberFormat="1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57" fillId="9" borderId="35" xfId="0" applyFont="1" applyFill="1" applyBorder="1" applyAlignment="1">
      <alignment horizontal="center" vertical="center"/>
    </xf>
    <xf numFmtId="9" fontId="42" fillId="0" borderId="36" xfId="2" applyFont="1" applyBorder="1" applyAlignment="1">
      <alignment horizontal="center" vertical="center" wrapText="1"/>
    </xf>
    <xf numFmtId="9" fontId="43" fillId="10" borderId="36" xfId="2" applyFont="1" applyFill="1" applyBorder="1" applyAlignment="1">
      <alignment horizontal="center" vertical="center" wrapText="1"/>
    </xf>
    <xf numFmtId="9" fontId="43" fillId="0" borderId="37" xfId="2" applyFont="1" applyBorder="1" applyAlignment="1">
      <alignment horizontal="center" vertical="center"/>
    </xf>
    <xf numFmtId="0" fontId="41" fillId="9" borderId="41" xfId="0" applyFont="1" applyFill="1" applyBorder="1" applyAlignment="1">
      <alignment horizontal="center" vertical="center"/>
    </xf>
    <xf numFmtId="177" fontId="45" fillId="6" borderId="42" xfId="1" applyNumberFormat="1" applyFont="1" applyFill="1" applyBorder="1" applyAlignment="1">
      <alignment horizontal="center" vertical="center" wrapText="1"/>
    </xf>
    <xf numFmtId="177" fontId="45" fillId="10" borderId="42" xfId="1" applyNumberFormat="1" applyFont="1" applyFill="1" applyBorder="1" applyAlignment="1">
      <alignment horizontal="center" vertical="center" wrapText="1"/>
    </xf>
    <xf numFmtId="0" fontId="41" fillId="6" borderId="43" xfId="0" applyFont="1" applyFill="1" applyBorder="1" applyAlignment="1">
      <alignment horizontal="center" vertical="center"/>
    </xf>
    <xf numFmtId="0" fontId="41" fillId="9" borderId="46" xfId="0" applyFont="1" applyFill="1" applyBorder="1" applyAlignment="1">
      <alignment horizontal="center" vertical="center"/>
    </xf>
    <xf numFmtId="0" fontId="41" fillId="10" borderId="47" xfId="0" applyFont="1" applyFill="1" applyBorder="1" applyAlignment="1">
      <alignment horizontal="center" vertical="center" wrapText="1"/>
    </xf>
    <xf numFmtId="0" fontId="41" fillId="10" borderId="48" xfId="0" applyFont="1" applyFill="1" applyBorder="1" applyAlignment="1">
      <alignment horizontal="center" vertical="center" wrapText="1"/>
    </xf>
    <xf numFmtId="0" fontId="57" fillId="9" borderId="44" xfId="0" applyFont="1" applyFill="1" applyBorder="1" applyAlignment="1">
      <alignment horizontal="center" vertical="center"/>
    </xf>
    <xf numFmtId="9" fontId="42" fillId="0" borderId="45" xfId="2" applyFont="1" applyBorder="1" applyAlignment="1">
      <alignment horizontal="center" vertical="center" wrapText="1"/>
    </xf>
    <xf numFmtId="0" fontId="41" fillId="9" borderId="49" xfId="0" applyFont="1" applyFill="1" applyBorder="1" applyAlignment="1">
      <alignment horizontal="center" vertical="center"/>
    </xf>
    <xf numFmtId="185" fontId="71" fillId="0" borderId="50" xfId="0" applyNumberFormat="1" applyFont="1" applyBorder="1" applyAlignment="1">
      <alignment horizontal="center" vertical="center"/>
    </xf>
    <xf numFmtId="185" fontId="71" fillId="0" borderId="5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49" fontId="74" fillId="15" borderId="0" xfId="0" applyNumberFormat="1" applyFont="1" applyFill="1" applyAlignment="1">
      <alignment horizontal="center" vertical="center" wrapText="1"/>
    </xf>
    <xf numFmtId="180" fontId="61" fillId="16" borderId="0" xfId="0" applyNumberFormat="1" applyFont="1" applyFill="1" applyAlignment="1">
      <alignment horizontal="center" vertical="center"/>
    </xf>
    <xf numFmtId="183" fontId="32" fillId="16" borderId="0" xfId="0" applyNumberFormat="1" applyFont="1" applyFill="1" applyAlignment="1">
      <alignment horizontal="center" vertical="center"/>
    </xf>
    <xf numFmtId="9" fontId="75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8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4" fillId="1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2" fillId="17" borderId="0" xfId="568" applyFont="1" applyFill="1" applyBorder="1" applyAlignment="1">
      <alignment horizontal="left" vertical="center"/>
    </xf>
    <xf numFmtId="0" fontId="61" fillId="17" borderId="0" xfId="0" applyFont="1" applyFill="1" applyAlignment="1">
      <alignment horizontal="center" vertical="center"/>
    </xf>
    <xf numFmtId="0" fontId="61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2" fillId="17" borderId="0" xfId="568" applyFont="1" applyFill="1" applyBorder="1" applyAlignment="1">
      <alignment horizontal="center" vertical="center"/>
    </xf>
    <xf numFmtId="0" fontId="38" fillId="17" borderId="0" xfId="0" applyFont="1" applyFill="1">
      <alignment vertical="center"/>
    </xf>
    <xf numFmtId="49" fontId="38" fillId="17" borderId="0" xfId="0" applyNumberFormat="1" applyFont="1" applyFill="1">
      <alignment vertical="center"/>
    </xf>
    <xf numFmtId="0" fontId="32" fillId="17" borderId="0" xfId="0" applyFont="1" applyFill="1" applyAlignment="1">
      <alignment horizontal="center" vertical="center"/>
    </xf>
    <xf numFmtId="0" fontId="38" fillId="17" borderId="0" xfId="568" applyFont="1" applyFill="1" applyBorder="1" applyAlignment="1">
      <alignment horizontal="left" vertical="center"/>
    </xf>
    <xf numFmtId="0" fontId="61" fillId="17" borderId="0" xfId="0" applyFont="1" applyFill="1">
      <alignment vertical="center"/>
    </xf>
    <xf numFmtId="49" fontId="61" fillId="17" borderId="0" xfId="0" applyNumberFormat="1" applyFont="1" applyFill="1">
      <alignment vertical="center"/>
    </xf>
    <xf numFmtId="0" fontId="38" fillId="17" borderId="0" xfId="0" applyFont="1" applyFill="1" applyAlignment="1">
      <alignment vertical="center" wrapText="1"/>
    </xf>
    <xf numFmtId="0" fontId="44" fillId="17" borderId="0" xfId="568" applyFill="1">
      <alignment vertical="center"/>
    </xf>
    <xf numFmtId="0" fontId="38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1" fillId="17" borderId="0" xfId="0" applyNumberFormat="1" applyFont="1" applyFill="1">
      <alignment vertical="center"/>
    </xf>
    <xf numFmtId="9" fontId="61" fillId="17" borderId="0" xfId="2" applyFont="1" applyFill="1" applyBorder="1" applyAlignment="1">
      <alignment horizontal="center" vertical="center"/>
    </xf>
    <xf numFmtId="0" fontId="38" fillId="17" borderId="0" xfId="0" applyFont="1" applyFill="1" applyAlignment="1">
      <alignment horizontal="center" vertical="center"/>
    </xf>
    <xf numFmtId="9" fontId="32" fillId="17" borderId="0" xfId="2" applyFont="1" applyFill="1" applyBorder="1" applyAlignment="1">
      <alignment horizontal="center" vertical="center"/>
    </xf>
    <xf numFmtId="9" fontId="32" fillId="17" borderId="0" xfId="2" applyFont="1" applyFill="1" applyBorder="1">
      <alignment vertical="center"/>
    </xf>
    <xf numFmtId="0" fontId="32" fillId="17" borderId="0" xfId="0" applyFont="1" applyFill="1" applyAlignment="1">
      <alignment horizontal="left" vertical="center"/>
    </xf>
    <xf numFmtId="10" fontId="61" fillId="17" borderId="0" xfId="2" applyNumberFormat="1" applyFont="1" applyFill="1" applyBorder="1">
      <alignment vertical="center"/>
    </xf>
    <xf numFmtId="177" fontId="61" fillId="17" borderId="0" xfId="1" applyNumberFormat="1" applyFont="1" applyFill="1" applyBorder="1">
      <alignment vertical="center"/>
    </xf>
    <xf numFmtId="194" fontId="51" fillId="0" borderId="0" xfId="0" applyNumberFormat="1" applyFont="1" applyAlignment="1">
      <alignment horizontal="left" vertical="center" indent="1"/>
    </xf>
    <xf numFmtId="49" fontId="77" fillId="15" borderId="0" xfId="0" applyNumberFormat="1" applyFont="1" applyFill="1" applyAlignment="1">
      <alignment horizontal="center" vertical="center" wrapText="1"/>
    </xf>
    <xf numFmtId="192" fontId="77" fillId="16" borderId="0" xfId="0" applyNumberFormat="1" applyFont="1" applyFill="1" applyAlignment="1">
      <alignment horizontal="right" vertical="center"/>
    </xf>
    <xf numFmtId="185" fontId="11" fillId="6" borderId="0" xfId="0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53" fillId="10" borderId="27" xfId="2" applyNumberFormat="1" applyFont="1" applyFill="1" applyBorder="1" applyAlignment="1">
      <alignment horizontal="center" vertical="center"/>
    </xf>
    <xf numFmtId="188" fontId="53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1.8094563791853695</c:v>
                </c:pt>
                <c:pt idx="1">
                  <c:v>2.1869516418022958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1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0.31468531468531469</c:v>
                </c:pt>
                <c:pt idx="1">
                  <c:v>0.32167832167832167</c:v>
                </c:pt>
                <c:pt idx="2">
                  <c:v>0.19580419580419581</c:v>
                </c:pt>
                <c:pt idx="3">
                  <c:v>0.14685314685314685</c:v>
                </c:pt>
                <c:pt idx="4">
                  <c:v>1.3986013986013986E-2</c:v>
                </c:pt>
                <c:pt idx="5">
                  <c:v>6.993006993006993E-3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종합!$M$51:$N$51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종합!$M$57:$N$57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종합!$M$51:$N$51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종합!$M$56:$N$56</c:f>
              <c:numCache>
                <c:formatCode>0%</c:formatCode>
                <c:ptCount val="2"/>
                <c:pt idx="0">
                  <c:v>3.9215686274509803E-2</c:v>
                </c:pt>
                <c:pt idx="1">
                  <c:v>2.3255813953488372E-2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종합!$M$51:$N$51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종합!$M$55:$N$55</c:f>
              <c:numCache>
                <c:formatCode>0%</c:formatCode>
                <c:ptCount val="2"/>
                <c:pt idx="0">
                  <c:v>7.8431372549019607E-2</c:v>
                </c:pt>
                <c:pt idx="1">
                  <c:v>0.22093023255813954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종합!$M$51:$N$51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종합!$M$54:$N$54</c:f>
              <c:numCache>
                <c:formatCode>0%</c:formatCode>
                <c:ptCount val="2"/>
                <c:pt idx="0">
                  <c:v>0.17647058823529413</c:v>
                </c:pt>
                <c:pt idx="1">
                  <c:v>0.2441860465116279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종합!$M$51:$N$51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종합!$M$53:$N$53</c:f>
              <c:numCache>
                <c:formatCode>0%</c:formatCode>
                <c:ptCount val="2"/>
                <c:pt idx="0">
                  <c:v>0.39215686274509803</c:v>
                </c:pt>
                <c:pt idx="1">
                  <c:v>0.20930232558139536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종합!$M$51:$N$51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종합!$M$52:$N$52</c:f>
              <c:numCache>
                <c:formatCode>0%</c:formatCode>
                <c:ptCount val="2"/>
                <c:pt idx="0">
                  <c:v>0.31372549019607843</c:v>
                </c:pt>
                <c:pt idx="1">
                  <c:v>0.30232558139534882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20.86%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F953D2-69D9-4373-A00A-F6F96F01B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84761A21-0AAF-437E-870C-392BCB6CE3A1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0D6E746-D6BD-4E3C-9A80-71440BD53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I79"/>
  <sheetViews>
    <sheetView showGridLines="0" tabSelected="1" view="pageBreakPreview" zoomScaleNormal="85" zoomScaleSheetLayoutView="100" workbookViewId="0">
      <pane ySplit="6" topLeftCell="A48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8" customWidth="1"/>
    <col min="13" max="23" width="11.5703125" style="38" customWidth="1"/>
    <col min="24" max="25" width="9.140625" style="38"/>
    <col min="26" max="26" width="9.42578125" style="2" bestFit="1" customWidth="1"/>
    <col min="27" max="35" width="9.140625" style="2"/>
    <col min="36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126</v>
      </c>
      <c r="C2" s="56"/>
      <c r="D2" s="56"/>
      <c r="E2" s="56"/>
      <c r="F2" s="56"/>
      <c r="G2" s="56"/>
      <c r="H2" s="56"/>
      <c r="I2" s="56"/>
      <c r="J2" s="56"/>
      <c r="K2" s="63" t="s">
        <v>170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128</v>
      </c>
      <c r="C4" s="316" t="s">
        <v>39</v>
      </c>
      <c r="D4" s="316"/>
      <c r="E4" s="61" t="s">
        <v>127</v>
      </c>
      <c r="F4" s="61" t="s">
        <v>67</v>
      </c>
      <c r="G4" s="103" t="s">
        <v>130</v>
      </c>
      <c r="H4" s="37"/>
      <c r="I4" s="37"/>
      <c r="J4" s="107" t="s">
        <v>36</v>
      </c>
      <c r="K4" s="107" t="s">
        <v>37</v>
      </c>
    </row>
    <row r="5" spans="1:28" ht="48.75" customHeight="1">
      <c r="B5" s="62" t="s">
        <v>131</v>
      </c>
      <c r="C5" s="317" t="s">
        <v>1308</v>
      </c>
      <c r="D5" s="317"/>
      <c r="E5" s="311">
        <f>SUMIFS(숨김!BE:BE,숨김!BD:BD,종합!C5)</f>
        <v>2</v>
      </c>
      <c r="F5" s="62">
        <f>SUMIFS(숨김!BF:BF,숨김!BD:BD,종합!C5)</f>
        <v>61</v>
      </c>
      <c r="G5" s="104" t="str">
        <f>N19</f>
        <v>A</v>
      </c>
      <c r="H5" s="37"/>
      <c r="I5" s="37"/>
      <c r="J5" s="106" t="s">
        <v>51</v>
      </c>
      <c r="K5" s="10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4"/>
    </row>
    <row r="7" spans="1:28" ht="16.5" customHeight="1">
      <c r="B7" s="51" t="s">
        <v>696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8" t="s">
        <v>101</v>
      </c>
      <c r="I10" s="219" t="s">
        <v>102</v>
      </c>
      <c r="J10" s="220" t="str">
        <f>C5</f>
        <v>송도버스</v>
      </c>
      <c r="K10" s="221" t="s">
        <v>103</v>
      </c>
      <c r="X10" s="274"/>
      <c r="Z10" s="38"/>
      <c r="AA10" s="38"/>
      <c r="AB10" s="38"/>
    </row>
    <row r="11" spans="1:28" ht="23.25" customHeight="1" thickTop="1">
      <c r="G11" s="6"/>
      <c r="H11" s="214" t="s">
        <v>171</v>
      </c>
      <c r="I11" s="215">
        <v>2.0099999999999998</v>
      </c>
      <c r="J11" s="216">
        <f>SUMIFS(숨김!G:G,숨김!F:F,종합!C5)</f>
        <v>1.8094563791853695</v>
      </c>
      <c r="K11" s="217"/>
      <c r="M11" s="2"/>
      <c r="Y11" s="275"/>
      <c r="Z11" s="276"/>
      <c r="AA11" s="277"/>
      <c r="AB11" s="38"/>
    </row>
    <row r="12" spans="1:28" ht="23.25" customHeight="1">
      <c r="G12" s="6"/>
      <c r="H12" s="205" t="s">
        <v>172</v>
      </c>
      <c r="I12" s="206">
        <v>2.3662575846193561</v>
      </c>
      <c r="J12" s="207">
        <f>SUMIFS(숨김!H:H,숨김!F:F,종합!C5)</f>
        <v>2.1869516418022958</v>
      </c>
      <c r="K12" s="208"/>
      <c r="M12" s="277"/>
      <c r="Y12" s="275"/>
      <c r="Z12" s="276"/>
      <c r="AA12" s="277"/>
      <c r="AB12" s="38"/>
    </row>
    <row r="13" spans="1:28" ht="23.25" customHeight="1">
      <c r="G13" s="6"/>
      <c r="H13" s="205" t="s">
        <v>110</v>
      </c>
      <c r="I13" s="209">
        <f>I12/I11-1</f>
        <v>0.17724257941261512</v>
      </c>
      <c r="J13" s="210">
        <f>J12/J11-1</f>
        <v>0.20862357720216362</v>
      </c>
      <c r="K13" s="211">
        <f>J13-I13</f>
        <v>3.1380997789548504E-2</v>
      </c>
      <c r="M13" s="277"/>
      <c r="Y13" s="275"/>
      <c r="Z13" s="276"/>
      <c r="AA13" s="277"/>
      <c r="AB13" s="38"/>
    </row>
    <row r="14" spans="1:28" ht="23.25" customHeight="1">
      <c r="H14" s="212" t="s">
        <v>123</v>
      </c>
      <c r="I14" s="213"/>
      <c r="J14" s="318" t="str">
        <f>SUMIFS(숨김!J:J,숨김!F:F,종합!C5)&amp;"위/(32개사)"</f>
        <v>7위/(32개사)</v>
      </c>
      <c r="K14" s="319"/>
      <c r="M14" s="277"/>
      <c r="X14" s="2"/>
      <c r="Y14" s="2"/>
      <c r="AB14" s="38"/>
    </row>
    <row r="15" spans="1:28" ht="9" customHeight="1">
      <c r="M15" s="277"/>
      <c r="X15" s="2"/>
      <c r="Y15" s="2"/>
      <c r="AB15" s="277"/>
    </row>
    <row r="16" spans="1:28" ht="16.5" customHeight="1">
      <c r="B16" s="51" t="s">
        <v>697</v>
      </c>
      <c r="C16" s="51"/>
      <c r="D16" s="50"/>
      <c r="E16" s="50"/>
      <c r="F16" s="50"/>
      <c r="G16" s="50"/>
      <c r="H16" s="50"/>
      <c r="I16" s="50"/>
      <c r="J16" s="50"/>
      <c r="K16" s="50"/>
      <c r="M16" s="277"/>
      <c r="X16" s="2"/>
      <c r="Y16" s="2"/>
      <c r="AB16" s="277"/>
    </row>
    <row r="17" spans="2:28" ht="27.75" customHeight="1">
      <c r="B17" s="55" t="s">
        <v>65</v>
      </c>
      <c r="C17" s="55" t="s">
        <v>113</v>
      </c>
      <c r="D17" s="55" t="s">
        <v>115</v>
      </c>
      <c r="E17" s="55" t="s">
        <v>116</v>
      </c>
      <c r="F17" s="55" t="s">
        <v>117</v>
      </c>
      <c r="G17" s="55" t="s">
        <v>118</v>
      </c>
      <c r="H17" s="55" t="s">
        <v>7</v>
      </c>
      <c r="I17" s="55" t="s">
        <v>8</v>
      </c>
      <c r="J17" s="55" t="s">
        <v>119</v>
      </c>
      <c r="K17" s="55" t="s">
        <v>75</v>
      </c>
      <c r="M17" s="277"/>
      <c r="X17" s="2"/>
      <c r="Y17" s="2"/>
      <c r="AB17" s="277"/>
    </row>
    <row r="18" spans="2:28" ht="23.25" customHeight="1">
      <c r="B18" s="74" t="s">
        <v>112</v>
      </c>
      <c r="C18" s="75">
        <v>2</v>
      </c>
      <c r="D18" s="76">
        <v>5.1160333522108928E-2</v>
      </c>
      <c r="E18" s="76">
        <v>0.43096198501323085</v>
      </c>
      <c r="F18" s="76">
        <v>0.16869999999999999</v>
      </c>
      <c r="G18" s="77">
        <v>15.51</v>
      </c>
      <c r="H18" s="78">
        <v>2.29</v>
      </c>
      <c r="I18" s="78">
        <v>38.29</v>
      </c>
      <c r="J18" s="79">
        <f>I12</f>
        <v>2.3662575846193561</v>
      </c>
      <c r="K18" s="80" t="str">
        <f>I25</f>
        <v>B</v>
      </c>
      <c r="M18" s="277"/>
      <c r="N18" s="278" t="str">
        <f>C5</f>
        <v>송도버스</v>
      </c>
      <c r="Y18" s="2"/>
    </row>
    <row r="19" spans="2:28" ht="22.5" customHeight="1">
      <c r="B19" s="271" t="str">
        <f>C5</f>
        <v>송도버스</v>
      </c>
      <c r="C19" s="67">
        <v>2</v>
      </c>
      <c r="D19" s="68">
        <f>SUMIFS(숨김!AV:AV,숨김!$AS:$AS,종합!$N$18,숨김!$AT:$AT,"합계",숨김!AU:AU,종합!C19)</f>
        <v>4.4630843925192148E-2</v>
      </c>
      <c r="E19" s="68">
        <f>SUMIFS(숨김!AW:AW,숨김!$AS:$AS,종합!$N$18,숨김!$AT:$AT,"합계",숨김!AV:AV,종합!D19)</f>
        <v>0.33851092620155682</v>
      </c>
      <c r="F19" s="68">
        <f>SUMIFS(숨김!AX:AX,숨김!$AS:$AS,종합!$N$18,숨김!$AT:$AT,"합계",숨김!AW:AW,종합!E19)</f>
        <v>0.18069849436465302</v>
      </c>
      <c r="G19" s="69">
        <f>SUMIFS(숨김!AY:AY,숨김!$AS:$AS,종합!$N$18,숨김!$AT:$AT,"합계",숨김!AX:AX,종합!F19)</f>
        <v>10.818526315789475</v>
      </c>
      <c r="H19" s="70">
        <f>SUMIFS(숨김!AZ:AZ,숨김!$AS:$AS,종합!$N$18,숨김!$AT:$AT,"합계",숨김!AY:AY,종합!G19)</f>
        <v>0.17445281716979544</v>
      </c>
      <c r="I19" s="70">
        <f>SUMIFS(숨김!BA:BA,숨김!$AS:$AS,종합!$N$18,숨김!$AT:$AT,"합계",숨김!AZ:AZ,종합!H19)</f>
        <v>13.993512998627562</v>
      </c>
      <c r="J19" s="71">
        <f>J12</f>
        <v>2.1869516418022958</v>
      </c>
      <c r="K19" s="72" t="str">
        <f>J25</f>
        <v>A</v>
      </c>
      <c r="M19" s="277"/>
      <c r="N19" s="38" t="str">
        <f>INDEX(숨김!L3:U36,MATCH(종합!C5,숨김!L3:L36,0),10)</f>
        <v>A</v>
      </c>
      <c r="O19" s="38">
        <f>SUM(O20:O25)</f>
        <v>137</v>
      </c>
      <c r="Y19" s="2"/>
    </row>
    <row r="20" spans="2:28" ht="22.5" customHeight="1">
      <c r="B20" s="52" t="s">
        <v>120</v>
      </c>
      <c r="C20" s="52"/>
      <c r="D20" s="65">
        <f>D19/D18-1</f>
        <v>-0.12762797166079975</v>
      </c>
      <c r="E20" s="65">
        <f t="shared" ref="E20:J20" si="0">E19/E18-1</f>
        <v>-0.21452253801187526</v>
      </c>
      <c r="F20" s="65">
        <f t="shared" si="0"/>
        <v>7.1123262386799224E-2</v>
      </c>
      <c r="G20" s="65">
        <f t="shared" si="0"/>
        <v>-0.30248057280532081</v>
      </c>
      <c r="H20" s="65">
        <f t="shared" si="0"/>
        <v>-0.92381973049353916</v>
      </c>
      <c r="I20" s="65">
        <f t="shared" si="0"/>
        <v>-0.63453870465846007</v>
      </c>
      <c r="J20" s="65">
        <f t="shared" si="0"/>
        <v>-7.5776172460067959E-2</v>
      </c>
      <c r="K20" s="66" t="str">
        <f>J14</f>
        <v>7위/(32개사)</v>
      </c>
      <c r="M20" s="2" t="s">
        <v>768</v>
      </c>
      <c r="N20" s="279">
        <f>SUMIFS(숨김!O:O,숨김!L:L,종합!$N$18)</f>
        <v>0.31468531468531469</v>
      </c>
      <c r="O20" s="38">
        <f>COUNTIFS(운전자별!C:C,종합!M20)</f>
        <v>42</v>
      </c>
      <c r="X20" s="2"/>
      <c r="Y20" s="2"/>
    </row>
    <row r="21" spans="2:28" ht="22.5" customHeight="1">
      <c r="M21" s="2" t="s">
        <v>769</v>
      </c>
      <c r="N21" s="279">
        <f>SUMIFS(숨김!P:P,숨김!L:L,종합!$N$18)</f>
        <v>0.32167832167832167</v>
      </c>
      <c r="O21" s="38">
        <f>COUNTIFS(운전자별!C:C,종합!M21)</f>
        <v>38</v>
      </c>
      <c r="X21" s="2"/>
      <c r="Y21" s="2"/>
    </row>
    <row r="22" spans="2:28" ht="17.25" customHeight="1">
      <c r="B22" s="51" t="s">
        <v>698</v>
      </c>
      <c r="C22" s="51"/>
      <c r="D22" s="50"/>
      <c r="E22" s="50"/>
      <c r="F22" s="50"/>
      <c r="G22" s="50"/>
      <c r="H22" s="50"/>
      <c r="I22" s="50"/>
      <c r="J22" s="50"/>
      <c r="K22" s="50"/>
      <c r="M22" s="2" t="s">
        <v>135</v>
      </c>
      <c r="N22" s="279">
        <f>SUMIFS(숨김!Q:Q,숨김!L:L,종합!$N$18)</f>
        <v>0.19580419580419581</v>
      </c>
      <c r="O22" s="38">
        <f>COUNTIFS(운전자별!C:C,종합!M22)</f>
        <v>30</v>
      </c>
      <c r="X22" s="2"/>
      <c r="Y22" s="2"/>
    </row>
    <row r="23" spans="2:28" ht="22.5" customHeight="1">
      <c r="B23" s="59"/>
      <c r="C23" s="59"/>
      <c r="M23" s="2" t="s">
        <v>770</v>
      </c>
      <c r="N23" s="279">
        <f>SUMIFS(숨김!R:R,숨김!L:L,종합!$N$18)</f>
        <v>0.14685314685314685</v>
      </c>
      <c r="O23" s="38">
        <f>COUNTIFS(운전자별!C:C,종합!M23)</f>
        <v>23</v>
      </c>
      <c r="X23" s="2"/>
      <c r="Y23" s="2"/>
    </row>
    <row r="24" spans="2:28" ht="22.5" customHeight="1" thickBot="1">
      <c r="H24" s="222" t="s">
        <v>101</v>
      </c>
      <c r="I24" s="223" t="s">
        <v>102</v>
      </c>
      <c r="J24" s="224" t="str">
        <f>J10</f>
        <v>송도버스</v>
      </c>
      <c r="K24" s="225" t="s">
        <v>133</v>
      </c>
      <c r="M24" s="2" t="s">
        <v>771</v>
      </c>
      <c r="N24" s="279">
        <f>SUMIFS(숨김!S:S,숨김!L:L,종합!$N$18)</f>
        <v>1.3986013986013986E-2</v>
      </c>
      <c r="O24" s="38">
        <f>COUNTIFS(운전자별!C:C,종합!M24)</f>
        <v>4</v>
      </c>
      <c r="X24" s="2"/>
      <c r="Y24" s="2"/>
    </row>
    <row r="25" spans="2:28" ht="22.5" customHeight="1" thickTop="1">
      <c r="H25" s="230" t="s">
        <v>125</v>
      </c>
      <c r="I25" s="231" t="str">
        <f>숨김!U36</f>
        <v>B</v>
      </c>
      <c r="J25" s="232" t="str">
        <f>INDEX(숨김!L3:U36,MATCH(종합!C5,숨김!L3:L36,0),10)</f>
        <v>A</v>
      </c>
      <c r="K25" s="233"/>
      <c r="M25" s="2" t="s">
        <v>79</v>
      </c>
      <c r="N25" s="279">
        <f>SUMIFS(숨김!T:T,숨김!L:L,종합!$N$18)</f>
        <v>6.993006993006993E-3</v>
      </c>
      <c r="O25" s="38">
        <f>COUNTIFS(운전자별!C:C,종합!M25)</f>
        <v>0</v>
      </c>
      <c r="X25" s="2"/>
      <c r="Z25" s="38"/>
      <c r="AA25" s="38"/>
      <c r="AB25" s="38"/>
    </row>
    <row r="26" spans="2:28" ht="21" customHeight="1">
      <c r="H26" s="226" t="s">
        <v>104</v>
      </c>
      <c r="I26" s="227">
        <f>숨김!O36</f>
        <v>0.27931292008961911</v>
      </c>
      <c r="J26" s="228" t="str">
        <f>ROUND(N20*100,0)&amp;"%("&amp;O20&amp;"명)"</f>
        <v>31%(42명)</v>
      </c>
      <c r="K26" s="229">
        <f t="shared" ref="K26:K31" si="1">N20-I26</f>
        <v>3.5372394595695578E-2</v>
      </c>
      <c r="M26" s="2"/>
      <c r="X26" s="2"/>
      <c r="Z26" s="38"/>
      <c r="AA26" s="38"/>
      <c r="AB26" s="38"/>
    </row>
    <row r="27" spans="2:28" ht="21" customHeight="1">
      <c r="H27" s="197" t="s">
        <v>105</v>
      </c>
      <c r="I27" s="189">
        <f>숨김!P36</f>
        <v>0.22902663679362709</v>
      </c>
      <c r="J27" s="198" t="str">
        <f t="shared" ref="J27:J31" si="2">ROUND(N21*100,0)&amp;"%("&amp;O21&amp;"명)"</f>
        <v>32%(38명)</v>
      </c>
      <c r="K27" s="199">
        <f t="shared" si="1"/>
        <v>9.265168488469458E-2</v>
      </c>
      <c r="L27" s="4"/>
      <c r="M27" s="2"/>
      <c r="X27" s="2"/>
      <c r="Z27" s="38"/>
      <c r="AA27" s="38"/>
      <c r="AB27" s="38"/>
    </row>
    <row r="28" spans="2:28" ht="21" customHeight="1">
      <c r="H28" s="196" t="s">
        <v>106</v>
      </c>
      <c r="I28" s="189">
        <f>숨김!Q36</f>
        <v>0.25143141647996015</v>
      </c>
      <c r="J28" s="198" t="str">
        <f t="shared" si="2"/>
        <v>20%(30명)</v>
      </c>
      <c r="K28" s="199">
        <f t="shared" si="1"/>
        <v>-5.5627220675764338E-2</v>
      </c>
      <c r="L28" s="4"/>
      <c r="M28" s="2"/>
      <c r="X28" s="2"/>
      <c r="Z28" s="38"/>
      <c r="AA28" s="38"/>
      <c r="AB28" s="38"/>
    </row>
    <row r="29" spans="2:28" ht="21" customHeight="1">
      <c r="H29" s="196" t="s">
        <v>111</v>
      </c>
      <c r="I29" s="189">
        <f>숨김!R36</f>
        <v>0.16131441374159822</v>
      </c>
      <c r="J29" s="198" t="str">
        <f t="shared" si="2"/>
        <v>15%(23명)</v>
      </c>
      <c r="K29" s="199">
        <f t="shared" si="1"/>
        <v>-1.4461266888451368E-2</v>
      </c>
      <c r="L29" s="4"/>
      <c r="M29" s="2"/>
      <c r="X29" s="2"/>
      <c r="Z29" s="38"/>
      <c r="AA29" s="38"/>
      <c r="AB29" s="38"/>
    </row>
    <row r="30" spans="2:28" ht="21" customHeight="1">
      <c r="H30" s="200" t="s">
        <v>107</v>
      </c>
      <c r="I30" s="189">
        <f>숨김!S36</f>
        <v>6.3978093104306702E-2</v>
      </c>
      <c r="J30" s="198" t="str">
        <f t="shared" si="2"/>
        <v>1%(4명)</v>
      </c>
      <c r="K30" s="199">
        <f t="shared" si="1"/>
        <v>-4.9992079118292718E-2</v>
      </c>
      <c r="L30" s="4"/>
      <c r="M30" s="2"/>
      <c r="X30" s="2"/>
      <c r="Z30" s="38"/>
      <c r="AA30" s="38"/>
      <c r="AB30" s="38"/>
    </row>
    <row r="31" spans="2:28" ht="21" customHeight="1">
      <c r="H31" s="201" t="s">
        <v>108</v>
      </c>
      <c r="I31" s="202">
        <f>숨김!T36</f>
        <v>1.4936519790888723E-2</v>
      </c>
      <c r="J31" s="203" t="str">
        <f t="shared" si="2"/>
        <v>1%(0명)</v>
      </c>
      <c r="K31" s="204">
        <f t="shared" si="1"/>
        <v>-7.9435127978817292E-3</v>
      </c>
      <c r="L31" s="4"/>
      <c r="M31" s="2"/>
      <c r="X31" s="2"/>
      <c r="Z31" s="38"/>
      <c r="AA31" s="38"/>
      <c r="AB31" s="38"/>
    </row>
    <row r="32" spans="2:28" ht="22.5" customHeight="1">
      <c r="L32" s="4"/>
      <c r="M32" s="2"/>
      <c r="X32" s="2"/>
      <c r="Z32" s="38"/>
      <c r="AA32" s="38"/>
      <c r="AB32" s="38"/>
    </row>
    <row r="33" spans="2:28" ht="18" customHeight="1">
      <c r="B33" s="51" t="s">
        <v>699</v>
      </c>
      <c r="C33" s="51"/>
      <c r="D33" s="50"/>
      <c r="E33" s="50"/>
      <c r="F33" s="50"/>
      <c r="G33" s="50"/>
      <c r="H33" s="50"/>
      <c r="I33" s="50"/>
      <c r="J33" s="50"/>
      <c r="K33" s="50"/>
      <c r="L33" s="4"/>
      <c r="M33" s="2"/>
      <c r="X33" s="2"/>
      <c r="Z33" s="38"/>
      <c r="AA33" s="38"/>
      <c r="AB33" s="38"/>
    </row>
    <row r="34" spans="2:28" ht="30.75" customHeight="1">
      <c r="B34" s="55" t="s">
        <v>65</v>
      </c>
      <c r="C34" s="55" t="s">
        <v>114</v>
      </c>
      <c r="D34" s="55" t="s">
        <v>115</v>
      </c>
      <c r="E34" s="55" t="s">
        <v>116</v>
      </c>
      <c r="F34" s="55" t="s">
        <v>117</v>
      </c>
      <c r="G34" s="55" t="s">
        <v>118</v>
      </c>
      <c r="H34" s="55" t="s">
        <v>7</v>
      </c>
      <c r="I34" s="55" t="s">
        <v>8</v>
      </c>
      <c r="J34" s="55" t="s">
        <v>119</v>
      </c>
      <c r="K34" s="55" t="s">
        <v>75</v>
      </c>
      <c r="L34" s="4"/>
      <c r="M34" s="2"/>
      <c r="X34" s="2"/>
      <c r="Z34" s="38"/>
      <c r="AA34" s="38"/>
      <c r="AB34" s="38"/>
    </row>
    <row r="35" spans="2:28" ht="22.5" customHeight="1">
      <c r="B35" s="314" t="str">
        <f>C5</f>
        <v>송도버스</v>
      </c>
      <c r="C35" s="75">
        <v>1</v>
      </c>
      <c r="D35" s="76">
        <f>SUMIFS(숨김!AV:AV,숨김!$AS:$AS,종합!$N$18,숨김!$AT:$AT,"합계",숨김!$AU:$AU,종합!$C35)</f>
        <v>4.1766808348811919E-2</v>
      </c>
      <c r="E35" s="76">
        <f>SUMIFS(숨김!AW:AW,숨김!$AS:$AS,종합!$N$18,숨김!$AT:$AT,"합계",숨김!$AU:$AU,종합!$C35)</f>
        <v>0.42461929765650197</v>
      </c>
      <c r="F35" s="76">
        <f>SUMIFS(숨김!AX:AX,숨김!$AS:$AS,종합!$N$18,숨김!$AT:$AT,"합계",숨김!$AU:$AU,종합!$C35)</f>
        <v>0.20088566674542882</v>
      </c>
      <c r="G35" s="77">
        <f>SUMIFS(숨김!AY:AY,숨김!$AS:$AS,종합!$N$18,숨김!$AT:$AT,"합계",숨김!$AU:$AU,종합!$C35)</f>
        <v>15.209259259259261</v>
      </c>
      <c r="H35" s="78">
        <f>SUMIFS(숨김!AZ:AZ,숨김!$AS:$AS,종합!$N$18,숨김!$AT:$AT,"합계",숨김!$AU:$AU,종합!$C35)</f>
        <v>2.6181550899179609</v>
      </c>
      <c r="I35" s="78">
        <f>SUMIFS(숨김!BA:BA,숨김!$AS:$AS,종합!$N$18,숨김!$AT:$AT,"합계",숨김!$AU:$AU,종합!$C35)</f>
        <v>48.267172410737871</v>
      </c>
      <c r="J35" s="79">
        <f>J11</f>
        <v>1.8094563791853695</v>
      </c>
      <c r="K35" s="81" t="s">
        <v>79</v>
      </c>
      <c r="L35" s="4"/>
      <c r="M35" s="2"/>
      <c r="N35" s="38" t="s">
        <v>340</v>
      </c>
      <c r="X35" s="2"/>
      <c r="Z35" s="38"/>
      <c r="AA35" s="38"/>
      <c r="AB35" s="38"/>
    </row>
    <row r="36" spans="2:28" ht="22.5" customHeight="1">
      <c r="B36" s="271" t="str">
        <f>C5</f>
        <v>송도버스</v>
      </c>
      <c r="C36" s="67">
        <v>2</v>
      </c>
      <c r="D36" s="68">
        <f>SUMIFS(숨김!AV:AV,숨김!$AS:$AS,종합!$N$18,숨김!$AT:$AT,"합계",숨김!$AU:$AU,종합!$C36)</f>
        <v>4.4630843925192148E-2</v>
      </c>
      <c r="E36" s="68">
        <f>SUMIFS(숨김!AW:AW,숨김!$AS:$AS,종합!$N$18,숨김!$AT:$AT,"합계",숨김!$AU:$AU,종합!$C36)</f>
        <v>0.33851092620155682</v>
      </c>
      <c r="F36" s="68">
        <f>SUMIFS(숨김!AX:AX,숨김!$AS:$AS,종합!$N$18,숨김!$AT:$AT,"합계",숨김!$AU:$AU,종합!$C36)</f>
        <v>0.18069849436465302</v>
      </c>
      <c r="G36" s="69">
        <f>SUMIFS(숨김!AY:AY,숨김!$AS:$AS,종합!$N$18,숨김!$AT:$AT,"합계",숨김!$AU:$AU,종합!$C36)</f>
        <v>10.818526315789475</v>
      </c>
      <c r="H36" s="70">
        <f>SUMIFS(숨김!AZ:AZ,숨김!$AS:$AS,종합!$N$18,숨김!$AT:$AT,"합계",숨김!$AU:$AU,종합!$C36)</f>
        <v>0.17445281716979544</v>
      </c>
      <c r="I36" s="70">
        <f>SUMIFS(숨김!BA:BA,숨김!$AS:$AS,종합!$N$18,숨김!$AT:$AT,"합계",숨김!$AU:$AU,종합!$C36)</f>
        <v>13.993512998627562</v>
      </c>
      <c r="J36" s="71">
        <f>J12</f>
        <v>2.1869516418022958</v>
      </c>
      <c r="K36" s="72" t="str">
        <f>K19</f>
        <v>A</v>
      </c>
      <c r="M36" s="2"/>
      <c r="N36" s="38">
        <f>SUMIFS(숨김!$C$4:$C$9,숨김!$B$4:$B$9,종합!K35)</f>
        <v>1</v>
      </c>
      <c r="X36" s="2"/>
      <c r="Z36" s="38"/>
      <c r="AA36" s="38"/>
      <c r="AB36" s="38"/>
    </row>
    <row r="37" spans="2:28" ht="25.5" customHeight="1">
      <c r="B37" s="52" t="s">
        <v>120</v>
      </c>
      <c r="C37" s="52"/>
      <c r="D37" s="65">
        <f>D36/D35-1</f>
        <v>6.8572047748094223E-2</v>
      </c>
      <c r="E37" s="65">
        <f t="shared" ref="E37" si="3">E36/E35-1</f>
        <v>-0.20278958570696659</v>
      </c>
      <c r="F37" s="65">
        <f t="shared" ref="F37" si="4">F36/F35-1</f>
        <v>-0.10049085486202403</v>
      </c>
      <c r="G37" s="65">
        <f t="shared" ref="G37" si="5">G36/G35-1</f>
        <v>-0.28868815164661932</v>
      </c>
      <c r="H37" s="65">
        <f t="shared" ref="H37" si="6">H36/H35-1</f>
        <v>-0.93336803543778535</v>
      </c>
      <c r="I37" s="65">
        <f t="shared" ref="I37" si="7">I36/I35-1</f>
        <v>-0.71008218837541714</v>
      </c>
      <c r="J37" s="65">
        <f t="shared" ref="J37" si="8">J36/J35-1</f>
        <v>0.20862357720216362</v>
      </c>
      <c r="K37" s="73" t="str" cm="1">
        <f t="array" ref="K37">_xlfn.IFS(N38=0,"등급유지",N38&gt;0,N38&amp;"등급 상승",N38&lt;0,N38&amp;"등급 하락")</f>
        <v>4등급 상승</v>
      </c>
      <c r="M37" s="280"/>
      <c r="N37" s="38">
        <f>SUMIFS(숨김!$C$4:$C$9,숨김!$B$4:$B$9,종합!K36)</f>
        <v>5</v>
      </c>
      <c r="X37" s="281"/>
      <c r="Z37" s="282"/>
      <c r="AA37" s="38"/>
      <c r="AB37" s="38"/>
    </row>
    <row r="38" spans="2:28" ht="25.5" customHeight="1">
      <c r="B38" s="47"/>
      <c r="C38" s="47"/>
      <c r="D38" s="48"/>
      <c r="E38" s="48"/>
      <c r="F38" s="48"/>
      <c r="G38" s="48"/>
      <c r="H38" s="48"/>
      <c r="I38" s="48"/>
      <c r="J38" s="48"/>
      <c r="K38" s="48"/>
      <c r="M38" s="280"/>
      <c r="N38" s="38">
        <f>N37-N36</f>
        <v>4</v>
      </c>
      <c r="O38" s="38" t="s">
        <v>341</v>
      </c>
      <c r="X38" s="281"/>
      <c r="Z38" s="282"/>
      <c r="AA38" s="38"/>
      <c r="AB38" s="38"/>
    </row>
    <row r="39" spans="2:28" ht="18" customHeight="1">
      <c r="B39" s="51" t="s">
        <v>700</v>
      </c>
      <c r="C39" s="51"/>
      <c r="D39" s="50"/>
      <c r="E39" s="50"/>
      <c r="F39" s="50"/>
      <c r="G39" s="50"/>
      <c r="H39" s="50"/>
      <c r="I39" s="50"/>
      <c r="J39" s="50"/>
      <c r="K39" s="50"/>
      <c r="M39" s="280"/>
      <c r="X39" s="281"/>
      <c r="Z39" s="282"/>
      <c r="AA39" s="38"/>
      <c r="AB39" s="38"/>
    </row>
    <row r="40" spans="2:28" ht="21" customHeight="1">
      <c r="B40" s="47"/>
      <c r="C40" s="47"/>
      <c r="D40" s="48"/>
      <c r="E40" s="48"/>
      <c r="F40" s="48"/>
      <c r="G40" s="48"/>
      <c r="H40" s="48"/>
      <c r="I40" s="48"/>
      <c r="J40" s="48"/>
      <c r="K40" s="48"/>
      <c r="M40" s="280"/>
      <c r="X40" s="281"/>
      <c r="Z40" s="282"/>
      <c r="AA40" s="38"/>
      <c r="AB40" s="38"/>
    </row>
    <row r="41" spans="2:28" ht="25.5" customHeight="1">
      <c r="B41" s="47"/>
      <c r="C41" s="47"/>
      <c r="D41" s="48"/>
      <c r="E41" s="48"/>
      <c r="F41" s="48"/>
      <c r="G41" s="48"/>
      <c r="H41" s="48"/>
      <c r="I41" s="48"/>
      <c r="J41" s="48"/>
      <c r="K41" s="48"/>
      <c r="M41" s="280"/>
      <c r="N41" s="281"/>
      <c r="P41" s="282"/>
      <c r="AA41" s="39"/>
    </row>
    <row r="42" spans="2:28" ht="25.5" customHeight="1">
      <c r="B42" s="47"/>
      <c r="C42" s="47"/>
      <c r="D42" s="48"/>
      <c r="M42" s="280"/>
      <c r="N42" s="281"/>
      <c r="P42" s="282"/>
      <c r="AA42" s="39"/>
    </row>
    <row r="43" spans="2:28" ht="25.5" customHeight="1">
      <c r="B43" s="47"/>
      <c r="C43" s="47"/>
      <c r="D43" s="48"/>
      <c r="M43" s="280"/>
      <c r="N43" s="281"/>
      <c r="P43" s="282"/>
      <c r="AA43" s="39"/>
    </row>
    <row r="44" spans="2:28" ht="25.5" customHeight="1">
      <c r="B44" s="47"/>
      <c r="C44" s="47"/>
      <c r="D44" s="48"/>
      <c r="M44" s="280"/>
      <c r="N44" s="281"/>
      <c r="O44" s="282"/>
      <c r="AA44" s="39"/>
    </row>
    <row r="45" spans="2:28" ht="25.5" customHeight="1">
      <c r="B45" s="47"/>
      <c r="C45" s="47"/>
      <c r="D45" s="48"/>
      <c r="M45" s="280"/>
      <c r="N45" s="281"/>
      <c r="P45" s="282"/>
      <c r="AA45" s="39"/>
    </row>
    <row r="46" spans="2:28" ht="25.5" customHeight="1">
      <c r="B46" s="47"/>
      <c r="C46" s="47"/>
      <c r="D46" s="48"/>
      <c r="M46" s="280"/>
      <c r="N46" s="281"/>
      <c r="P46" s="282"/>
      <c r="AA46" s="39"/>
    </row>
    <row r="47" spans="2:28" ht="25.5" customHeight="1">
      <c r="B47" s="47"/>
      <c r="C47" s="47"/>
      <c r="D47" s="48"/>
      <c r="M47" s="280"/>
      <c r="N47" s="281"/>
      <c r="P47" s="282"/>
      <c r="AA47" s="39"/>
    </row>
    <row r="48" spans="2:28" ht="25.5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80"/>
      <c r="N48" s="281"/>
      <c r="P48" s="282"/>
      <c r="AA48" s="39"/>
    </row>
    <row r="49" spans="2:27" ht="25.5" customHeight="1">
      <c r="B49" s="47"/>
      <c r="C49" s="47"/>
      <c r="D49" s="48"/>
      <c r="E49" s="48"/>
      <c r="F49" s="48"/>
      <c r="G49" s="48"/>
      <c r="H49" s="48"/>
      <c r="I49" s="48"/>
      <c r="J49" s="48"/>
      <c r="K49" s="48"/>
      <c r="M49" s="280"/>
      <c r="N49" s="281"/>
      <c r="P49" s="282"/>
      <c r="AA49" s="39"/>
    </row>
    <row r="50" spans="2:27" ht="25.5" customHeight="1" thickBot="1">
      <c r="B50" s="234" t="s">
        <v>101</v>
      </c>
      <c r="C50" s="235" t="str">
        <f>IFERROR(INDEX(숨김!$W$3:$AQ$440,MATCH(종합!$C$5&amp;1,숨김!$AQ$3:$AQ$440,0),2),"")</f>
        <v>16-1</v>
      </c>
      <c r="D50" s="235" t="str">
        <f>IFERROR(INDEX(숨김!$W$3:$AQ$440,MATCH(종합!$C$5&amp;2,숨김!$AQ$3:$AQ$440,0),2),"")</f>
        <v>8</v>
      </c>
      <c r="E50" s="235" t="str">
        <f>IFERROR(INDEX(숨김!$W$3:$AQ$440,MATCH(종합!$C$5&amp;3,숨김!$AQ$3:$AQ$440,0),2),"")</f>
        <v/>
      </c>
      <c r="F50" s="235" t="str">
        <f>IFERROR(INDEX(숨김!$W$3:$AQ$440,MATCH(종합!$C$5&amp;4,숨김!$AQ$3:$AQ$440,0),2),"")</f>
        <v/>
      </c>
      <c r="G50" s="235" t="str">
        <f>IFERROR(INDEX(숨김!$W$3:$AQ$440,MATCH(종합!$C$5&amp;5,숨김!$AQ$3:$AQ$440,0),2),"")</f>
        <v/>
      </c>
      <c r="H50" s="235" t="str">
        <f>IFERROR(INDEX(숨김!$W$3:$AQ$440,MATCH(종합!$C$5&amp;6,숨김!$AQ$3:$AQ$440,0),2),"")</f>
        <v/>
      </c>
      <c r="I50" s="235" t="str">
        <f>IFERROR(INDEX(숨김!$W$3:$AQ$440,MATCH(종합!$C$5&amp;7,숨김!$AQ$3:$AQ$440,0),2),"")</f>
        <v/>
      </c>
      <c r="J50" s="235" t="str">
        <f>IFERROR(INDEX(숨김!$W$3:$AQ$440,MATCH(종합!$C$5&amp;8,숨김!$AQ$3:$AQ$440,0),2),"")</f>
        <v/>
      </c>
      <c r="K50" s="236" t="str">
        <f>IFERROR(INDEX(숨김!$W$3:$AQ$440,MATCH(종합!$C$5&amp;9,숨김!$AQ$3:$AQ$440,0),2),"")</f>
        <v/>
      </c>
      <c r="M50" s="283">
        <v>1</v>
      </c>
      <c r="N50" s="284">
        <v>2</v>
      </c>
      <c r="O50" s="284">
        <v>3</v>
      </c>
      <c r="P50" s="283">
        <v>4</v>
      </c>
      <c r="Q50" s="284">
        <v>5</v>
      </c>
      <c r="R50" s="284">
        <v>6</v>
      </c>
      <c r="S50" s="283">
        <v>7</v>
      </c>
      <c r="T50" s="284">
        <v>8</v>
      </c>
      <c r="U50" s="284">
        <v>9</v>
      </c>
      <c r="AA50" s="39"/>
    </row>
    <row r="51" spans="2:27" ht="25.5" customHeight="1" thickTop="1">
      <c r="B51" s="239" t="s">
        <v>125</v>
      </c>
      <c r="C51" s="240" t="str">
        <f>IFERROR(INDEX(숨김!$W$3:$AO$1740,MATCH(종합!$C$5&amp;종합!C$50,숨김!$AN$3:$AN$1740,0),15),"")</f>
        <v>A</v>
      </c>
      <c r="D51" s="241" t="str">
        <f>IFERROR(INDEX(숨김!$W$3:$AO$1740,MATCH(종합!$C$5&amp;종합!D$50,숨김!$AN$3:$AN$1740,0),15),"")</f>
        <v>A</v>
      </c>
      <c r="E51" s="241" t="str">
        <f>IFERROR(INDEX(숨김!$W$3:$AO$1740,MATCH(종합!$C$5&amp;종합!E$50,숨김!$AN$3:$AN$1740,0),15),"")</f>
        <v/>
      </c>
      <c r="F51" s="241" t="str">
        <f>IFERROR(INDEX(숨김!$W$3:$AO$1740,MATCH(종합!$C$5&amp;종합!F$50,숨김!$AN$3:$AN$1740,0),15),"")</f>
        <v/>
      </c>
      <c r="G51" s="241" t="str">
        <f>IFERROR(INDEX(숨김!$W$3:$AO$1740,MATCH(종합!$C$5&amp;종합!G$50,숨김!$AN$3:$AN$1740,0),15),"")</f>
        <v/>
      </c>
      <c r="H51" s="241" t="str">
        <f>IFERROR(INDEX(숨김!$W$3:$AO$1740,MATCH(종합!$C$5&amp;종합!H$50,숨김!$AN$3:$AN$1740,0),15),"")</f>
        <v/>
      </c>
      <c r="I51" s="241" t="str">
        <f>IFERROR(INDEX(숨김!$W$3:$AO$1740,MATCH(종합!$C$5&amp;종합!I$50,숨김!$AN$3:$AN$1740,0),15),"")</f>
        <v/>
      </c>
      <c r="J51" s="241" t="str">
        <f>IFERROR(INDEX(숨김!$W$3:$AO$1740,MATCH(종합!$C$5&amp;종합!J$50,숨김!$AN$3:$AN$1740,0),15),"")</f>
        <v/>
      </c>
      <c r="K51" s="241" t="str">
        <f>IFERROR(INDEX(숨김!$W$3:$AO$1740,MATCH(종합!$C$5&amp;종합!K$50,숨김!$AN$3:$AN$1740,0),15),"")</f>
        <v/>
      </c>
      <c r="M51" s="283" t="str">
        <f>C50</f>
        <v>16-1</v>
      </c>
      <c r="N51" s="283" t="str">
        <f t="shared" ref="N51:U51" si="9">D50</f>
        <v>8</v>
      </c>
      <c r="O51" s="283" t="str">
        <f t="shared" si="9"/>
        <v/>
      </c>
      <c r="P51" s="283" t="str">
        <f t="shared" si="9"/>
        <v/>
      </c>
      <c r="Q51" s="283" t="str">
        <f t="shared" ref="Q51" si="10">G50</f>
        <v/>
      </c>
      <c r="R51" s="283" t="str">
        <f t="shared" ref="R51" si="11">H50</f>
        <v/>
      </c>
      <c r="S51" s="283" t="str">
        <f t="shared" ref="S51" si="12">I50</f>
        <v/>
      </c>
      <c r="T51" s="283" t="str">
        <f t="shared" ref="T51" si="13">J50</f>
        <v/>
      </c>
      <c r="U51" s="283" t="str">
        <f t="shared" si="9"/>
        <v/>
      </c>
      <c r="AA51" s="39"/>
    </row>
    <row r="52" spans="2:27" ht="25.5" customHeight="1">
      <c r="B52" s="237" t="s">
        <v>104</v>
      </c>
      <c r="C52" s="227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31%(16명)</v>
      </c>
      <c r="D52" s="227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30%(26명)</v>
      </c>
      <c r="E52" s="227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/>
      </c>
      <c r="F52" s="227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/>
      </c>
      <c r="G52" s="227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7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7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7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8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5">
        <f>SUMIFS(숨김!$AC:$AC,숨김!$W:$W,종합!$C$5,숨김!$X:$X,종합!C$50)/SUMIFS(숨김!$AA:$AA,숨김!$W:$W,종합!$C$5,숨김!$X:$X,종합!C$50)</f>
        <v>0.31372549019607843</v>
      </c>
      <c r="N52" s="285">
        <f>SUMIFS(숨김!$AC:$AC,숨김!$W:$W,종합!$C$5,숨김!$X:$X,종합!D$50)/SUMIFS(숨김!$AA:$AA,숨김!$W:$W,종합!$C$5,숨김!$X:$X,종합!D$50)</f>
        <v>0.30232558139534882</v>
      </c>
      <c r="O52" s="285" t="e">
        <f>SUMIFS(숨김!$AC:$AC,숨김!$W:$W,종합!$C$5,숨김!$X:$X,종합!E$50)/SUMIFS(숨김!$AA:$AA,숨김!$W:$W,종합!$C$5,숨김!$X:$X,종합!E$50)</f>
        <v>#DIV/0!</v>
      </c>
      <c r="P52" s="285" t="e">
        <f>SUMIFS(숨김!$AC:$AC,숨김!$W:$W,종합!$C$5,숨김!$X:$X,종합!F$50)/SUMIFS(숨김!$AA:$AA,숨김!$W:$W,종합!$C$5,숨김!$X:$X,종합!F$50)</f>
        <v>#DIV/0!</v>
      </c>
      <c r="Q52" s="285" t="e">
        <f>SUMIFS(숨김!$AC:$AC,숨김!$W:$W,종합!$C$5,숨김!$X:$X,종합!G$50)/SUMIFS(숨김!$AA:$AA,숨김!$W:$W,종합!$C$5,숨김!$X:$X,종합!G$50)</f>
        <v>#DIV/0!</v>
      </c>
      <c r="R52" s="285" t="e">
        <f>SUMIFS(숨김!$AC:$AC,숨김!$W:$W,종합!$C$5,숨김!$X:$X,종합!H$50)/SUMIFS(숨김!$AA:$AA,숨김!$W:$W,종합!$C$5,숨김!$X:$X,종합!H$50)</f>
        <v>#DIV/0!</v>
      </c>
      <c r="S52" s="285" t="e">
        <f>SUMIFS(숨김!$AC:$AC,숨김!$W:$W,종합!$C$5,숨김!$X:$X,종합!I$50)/SUMIFS(숨김!$AA:$AA,숨김!$W:$W,종합!$C$5,숨김!$X:$X,종합!I$50)</f>
        <v>#DIV/0!</v>
      </c>
      <c r="T52" s="285" t="e">
        <f>SUMIFS(숨김!$AC:$AC,숨김!$W:$W,종합!$C$5,숨김!$X:$X,종합!J$50)/SUMIFS(숨김!$AA:$AA,숨김!$W:$W,종합!$C$5,숨김!$X:$X,종합!J$50)</f>
        <v>#DIV/0!</v>
      </c>
      <c r="U52" s="285" t="e">
        <f>SUMIFS(숨김!$AC:$AC,숨김!$W:$W,종합!$C$5,숨김!$X:$X,종합!K$50)/SUMIFS(숨김!$AA:$AA,숨김!$W:$W,종합!$C$5,숨김!$X:$X,종합!K$50)</f>
        <v>#DIV/0!</v>
      </c>
      <c r="AA52" s="39"/>
    </row>
    <row r="53" spans="2:27" ht="25.5" customHeight="1">
      <c r="B53" s="188" t="s">
        <v>105</v>
      </c>
      <c r="C53" s="190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39%(20명)</v>
      </c>
      <c r="D53" s="190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21%(18명)</v>
      </c>
      <c r="E53" s="190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/>
      </c>
      <c r="F53" s="190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/>
      </c>
      <c r="G53" s="190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0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0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0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1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5">
        <f>SUMIFS(숨김!$AD:$AD,숨김!$W:$W,종합!$C$5,숨김!$X:$X,종합!C$50)/SUMIFS(숨김!$AA:$AA,숨김!$W:$W,종합!$C$5,숨김!$X:$X,종합!C$50)</f>
        <v>0.39215686274509803</v>
      </c>
      <c r="N53" s="285">
        <f>SUMIFS(숨김!$AD:$AD,숨김!$W:$W,종합!$C$5,숨김!$X:$X,종합!D$50)/SUMIFS(숨김!$AA:$AA,숨김!$W:$W,종합!$C$5,숨김!$X:$X,종합!D$50)</f>
        <v>0.20930232558139536</v>
      </c>
      <c r="O53" s="285" t="e">
        <f>SUMIFS(숨김!$AD:$AD,숨김!$W:$W,종합!$C$5,숨김!$X:$X,종합!E$50)/SUMIFS(숨김!$AA:$AA,숨김!$W:$W,종합!$C$5,숨김!$X:$X,종합!E$50)</f>
        <v>#DIV/0!</v>
      </c>
      <c r="P53" s="285" t="e">
        <f>SUMIFS(숨김!$AD:$AD,숨김!$W:$W,종합!$C$5,숨김!$X:$X,종합!F$50)/SUMIFS(숨김!$AA:$AA,숨김!$W:$W,종합!$C$5,숨김!$X:$X,종합!F$50)</f>
        <v>#DIV/0!</v>
      </c>
      <c r="Q53" s="285" t="e">
        <f>SUMIFS(숨김!$AD:$AD,숨김!$W:$W,종합!$C$5,숨김!$X:$X,종합!G$50)/SUMIFS(숨김!$AA:$AA,숨김!$W:$W,종합!$C$5,숨김!$X:$X,종합!G$50)</f>
        <v>#DIV/0!</v>
      </c>
      <c r="R53" s="285" t="e">
        <f>SUMIFS(숨김!$AD:$AD,숨김!$W:$W,종합!$C$5,숨김!$X:$X,종합!H$50)/SUMIFS(숨김!$AA:$AA,숨김!$W:$W,종합!$C$5,숨김!$X:$X,종합!H$50)</f>
        <v>#DIV/0!</v>
      </c>
      <c r="S53" s="285" t="e">
        <f>SUMIFS(숨김!$AD:$AD,숨김!$W:$W,종합!$C$5,숨김!$X:$X,종합!I$50)/SUMIFS(숨김!$AA:$AA,숨김!$W:$W,종합!$C$5,숨김!$X:$X,종합!I$50)</f>
        <v>#DIV/0!</v>
      </c>
      <c r="T53" s="285" t="e">
        <f>SUMIFS(숨김!$AD:$AD,숨김!$W:$W,종합!$C$5,숨김!$X:$X,종합!J$50)/SUMIFS(숨김!$AA:$AA,숨김!$W:$W,종합!$C$5,숨김!$X:$X,종합!J$50)</f>
        <v>#DIV/0!</v>
      </c>
      <c r="U53" s="285" t="e">
        <f>SUMIFS(숨김!$AD:$AD,숨김!$W:$W,종합!$C$5,숨김!$X:$X,종합!K$50)/SUMIFS(숨김!$AA:$AA,숨김!$W:$W,종합!$C$5,숨김!$X:$X,종합!K$50)</f>
        <v>#DIV/0!</v>
      </c>
      <c r="AA53" s="39"/>
    </row>
    <row r="54" spans="2:27" ht="25.5" customHeight="1">
      <c r="B54" s="187" t="s">
        <v>106</v>
      </c>
      <c r="C54" s="190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18%(9명)</v>
      </c>
      <c r="D54" s="190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24%(21명)</v>
      </c>
      <c r="E54" s="190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/>
      </c>
      <c r="F54" s="190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/>
      </c>
      <c r="G54" s="190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0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0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0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1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5">
        <f>SUMIFS(숨김!$AE:$AE,숨김!$W:$W,종합!$C$5,숨김!$X:$X,종합!C$50)/SUMIFS(숨김!$AA:$AA,숨김!$W:$W,종합!$C$5,숨김!$X:$X,종합!C$50)</f>
        <v>0.17647058823529413</v>
      </c>
      <c r="N54" s="285">
        <f>SUMIFS(숨김!$AE:$AE,숨김!$W:$W,종합!$C$5,숨김!$X:$X,종합!D$50)/SUMIFS(숨김!$AA:$AA,숨김!$W:$W,종합!$C$5,숨김!$X:$X,종합!D$50)</f>
        <v>0.2441860465116279</v>
      </c>
      <c r="O54" s="285" t="e">
        <f>SUMIFS(숨김!$AE:$AE,숨김!$W:$W,종합!$C$5,숨김!$X:$X,종합!E$50)/SUMIFS(숨김!$AA:$AA,숨김!$W:$W,종합!$C$5,숨김!$X:$X,종합!E$50)</f>
        <v>#DIV/0!</v>
      </c>
      <c r="P54" s="285" t="e">
        <f>SUMIFS(숨김!$AE:$AE,숨김!$W:$W,종합!$C$5,숨김!$X:$X,종합!F$50)/SUMIFS(숨김!$AA:$AA,숨김!$W:$W,종합!$C$5,숨김!$X:$X,종합!F$50)</f>
        <v>#DIV/0!</v>
      </c>
      <c r="Q54" s="285" t="e">
        <f>SUMIFS(숨김!$AE:$AE,숨김!$W:$W,종합!$C$5,숨김!$X:$X,종합!G$50)/SUMIFS(숨김!$AA:$AA,숨김!$W:$W,종합!$C$5,숨김!$X:$X,종합!G$50)</f>
        <v>#DIV/0!</v>
      </c>
      <c r="R54" s="285" t="e">
        <f>SUMIFS(숨김!$AE:$AE,숨김!$W:$W,종합!$C$5,숨김!$X:$X,종합!H$50)/SUMIFS(숨김!$AA:$AA,숨김!$W:$W,종합!$C$5,숨김!$X:$X,종합!H$50)</f>
        <v>#DIV/0!</v>
      </c>
      <c r="S54" s="285" t="e">
        <f>SUMIFS(숨김!$AE:$AE,숨김!$W:$W,종합!$C$5,숨김!$X:$X,종합!I$50)/SUMIFS(숨김!$AA:$AA,숨김!$W:$W,종합!$C$5,숨김!$X:$X,종합!I$50)</f>
        <v>#DIV/0!</v>
      </c>
      <c r="T54" s="285" t="e">
        <f>SUMIFS(숨김!$AE:$AE,숨김!$W:$W,종합!$C$5,숨김!$X:$X,종합!J$50)/SUMIFS(숨김!$AA:$AA,숨김!$W:$W,종합!$C$5,숨김!$X:$X,종합!J$50)</f>
        <v>#DIV/0!</v>
      </c>
      <c r="U54" s="285" t="e">
        <f>SUMIFS(숨김!$AE:$AE,숨김!$W:$W,종합!$C$5,숨김!$X:$X,종합!K$50)/SUMIFS(숨김!$AA:$AA,숨김!$W:$W,종합!$C$5,숨김!$X:$X,종합!K$50)</f>
        <v>#DIV/0!</v>
      </c>
      <c r="AA54" s="39"/>
    </row>
    <row r="55" spans="2:27" ht="25.5" customHeight="1">
      <c r="B55" s="187" t="s">
        <v>111</v>
      </c>
      <c r="C55" s="190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8%(4명)</v>
      </c>
      <c r="D55" s="190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22%(19명)</v>
      </c>
      <c r="E55" s="190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/>
      </c>
      <c r="F55" s="190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/>
      </c>
      <c r="G55" s="190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0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0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0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1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5">
        <f>SUMIFS(숨김!$AF:$AF,숨김!$W:$W,종합!$C$5,숨김!$X:$X,종합!C$50)/SUMIFS(숨김!$AA:$AA,숨김!$W:$W,종합!$C$5,숨김!$X:$X,종합!C$50)</f>
        <v>7.8431372549019607E-2</v>
      </c>
      <c r="N55" s="285">
        <f>SUMIFS(숨김!$AF:$AF,숨김!$W:$W,종합!$C$5,숨김!$X:$X,종합!D$50)/SUMIFS(숨김!$AA:$AA,숨김!$W:$W,종합!$C$5,숨김!$X:$X,종합!D$50)</f>
        <v>0.22093023255813954</v>
      </c>
      <c r="O55" s="285" t="e">
        <f>SUMIFS(숨김!$AF:$AF,숨김!$W:$W,종합!$C$5,숨김!$X:$X,종합!E$50)/SUMIFS(숨김!$AA:$AA,숨김!$W:$W,종합!$C$5,숨김!$X:$X,종합!E$50)</f>
        <v>#DIV/0!</v>
      </c>
      <c r="P55" s="285" t="e">
        <f>SUMIFS(숨김!$AF:$AF,숨김!$W:$W,종합!$C$5,숨김!$X:$X,종합!F$50)/SUMIFS(숨김!$AA:$AA,숨김!$W:$W,종합!$C$5,숨김!$X:$X,종합!F$50)</f>
        <v>#DIV/0!</v>
      </c>
      <c r="Q55" s="285" t="e">
        <f>SUMIFS(숨김!$AF:$AF,숨김!$W:$W,종합!$C$5,숨김!$X:$X,종합!G$50)/SUMIFS(숨김!$AA:$AA,숨김!$W:$W,종합!$C$5,숨김!$X:$X,종합!G$50)</f>
        <v>#DIV/0!</v>
      </c>
      <c r="R55" s="285" t="e">
        <f>SUMIFS(숨김!$AF:$AF,숨김!$W:$W,종합!$C$5,숨김!$X:$X,종합!H$50)/SUMIFS(숨김!$AA:$AA,숨김!$W:$W,종합!$C$5,숨김!$X:$X,종합!H$50)</f>
        <v>#DIV/0!</v>
      </c>
      <c r="S55" s="285" t="e">
        <f>SUMIFS(숨김!$AF:$AF,숨김!$W:$W,종합!$C$5,숨김!$X:$X,종합!I$50)/SUMIFS(숨김!$AA:$AA,숨김!$W:$W,종합!$C$5,숨김!$X:$X,종합!I$50)</f>
        <v>#DIV/0!</v>
      </c>
      <c r="T55" s="285" t="e">
        <f>SUMIFS(숨김!$AF:$AF,숨김!$W:$W,종합!$C$5,숨김!$X:$X,종합!J$50)/SUMIFS(숨김!$AA:$AA,숨김!$W:$W,종합!$C$5,숨김!$X:$X,종합!J$50)</f>
        <v>#DIV/0!</v>
      </c>
      <c r="U55" s="285" t="e">
        <f>SUMIFS(숨김!$AF:$AF,숨김!$W:$W,종합!$C$5,숨김!$X:$X,종합!K$50)/SUMIFS(숨김!$AA:$AA,숨김!$W:$W,종합!$C$5,숨김!$X:$X,종합!K$50)</f>
        <v>#DIV/0!</v>
      </c>
      <c r="AA55" s="39"/>
    </row>
    <row r="56" spans="2:27" ht="25.5" customHeight="1">
      <c r="B56" s="192" t="s">
        <v>107</v>
      </c>
      <c r="C56" s="190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4%(2명)</v>
      </c>
      <c r="D56" s="190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2%(2명)</v>
      </c>
      <c r="E56" s="190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/>
      </c>
      <c r="F56" s="190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/>
      </c>
      <c r="G56" s="190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0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0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0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1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5">
        <f>SUMIFS(숨김!$AG:$AG,숨김!$W:$W,종합!$C$5,숨김!$X:$X,종합!C$50)/SUMIFS(숨김!$AA:$AA,숨김!$W:$W,종합!$C$5,숨김!$X:$X,종합!C$50)</f>
        <v>3.9215686274509803E-2</v>
      </c>
      <c r="N56" s="285">
        <f>SUMIFS(숨김!$AG:$AG,숨김!$W:$W,종합!$C$5,숨김!$X:$X,종합!D$50)/SUMIFS(숨김!$AA:$AA,숨김!$W:$W,종합!$C$5,숨김!$X:$X,종합!D$50)</f>
        <v>2.3255813953488372E-2</v>
      </c>
      <c r="O56" s="285" t="e">
        <f>SUMIFS(숨김!$AG:$AG,숨김!$W:$W,종합!$C$5,숨김!$X:$X,종합!E$50)/SUMIFS(숨김!$AA:$AA,숨김!$W:$W,종합!$C$5,숨김!$X:$X,종합!E$50)</f>
        <v>#DIV/0!</v>
      </c>
      <c r="P56" s="285" t="e">
        <f>SUMIFS(숨김!$AG:$AG,숨김!$W:$W,종합!$C$5,숨김!$X:$X,종합!F$50)/SUMIFS(숨김!$AA:$AA,숨김!$W:$W,종합!$C$5,숨김!$X:$X,종합!F$50)</f>
        <v>#DIV/0!</v>
      </c>
      <c r="Q56" s="285" t="e">
        <f>SUMIFS(숨김!$AG:$AG,숨김!$W:$W,종합!$C$5,숨김!$X:$X,종합!G$50)/SUMIFS(숨김!$AA:$AA,숨김!$W:$W,종합!$C$5,숨김!$X:$X,종합!G$50)</f>
        <v>#DIV/0!</v>
      </c>
      <c r="R56" s="285" t="e">
        <f>SUMIFS(숨김!$AG:$AG,숨김!$W:$W,종합!$C$5,숨김!$X:$X,종합!H$50)/SUMIFS(숨김!$AA:$AA,숨김!$W:$W,종합!$C$5,숨김!$X:$X,종합!H$50)</f>
        <v>#DIV/0!</v>
      </c>
      <c r="S56" s="285" t="e">
        <f>SUMIFS(숨김!$AG:$AG,숨김!$W:$W,종합!$C$5,숨김!$X:$X,종합!I$50)/SUMIFS(숨김!$AA:$AA,숨김!$W:$W,종합!$C$5,숨김!$X:$X,종합!I$50)</f>
        <v>#DIV/0!</v>
      </c>
      <c r="T56" s="285" t="e">
        <f>SUMIFS(숨김!$AG:$AG,숨김!$W:$W,종합!$C$5,숨김!$X:$X,종합!J$50)/SUMIFS(숨김!$AA:$AA,숨김!$W:$W,종합!$C$5,숨김!$X:$X,종합!J$50)</f>
        <v>#DIV/0!</v>
      </c>
      <c r="U56" s="285" t="e">
        <f>SUMIFS(숨김!$AG:$AG,숨김!$W:$W,종합!$C$5,숨김!$X:$X,종합!K$50)/SUMIFS(숨김!$AA:$AA,숨김!$W:$W,종합!$C$5,숨김!$X:$X,종합!K$50)</f>
        <v>#DIV/0!</v>
      </c>
      <c r="AA56" s="39"/>
    </row>
    <row r="57" spans="2:27" ht="25.5" customHeight="1">
      <c r="B57" s="193" t="s">
        <v>108</v>
      </c>
      <c r="C57" s="194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4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4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/>
      </c>
      <c r="F57" s="194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/>
      </c>
      <c r="G57" s="194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4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4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4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5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5">
        <f>SUMIFS(숨김!$AH:$AH,숨김!$W:$W,종합!$C$5,숨김!$X:$X,종합!C$50)/SUMIFS(숨김!$AA:$AA,숨김!$W:$W,종합!$C$5,숨김!$X:$X,종합!C$50)</f>
        <v>0</v>
      </c>
      <c r="N57" s="285">
        <f>SUMIFS(숨김!$AH:$AH,숨김!$W:$W,종합!$C$5,숨김!$X:$X,종합!D$50)/SUMIFS(숨김!$AA:$AA,숨김!$W:$W,종합!$C$5,숨김!$X:$X,종합!D$50)</f>
        <v>0</v>
      </c>
      <c r="O57" s="285" t="e">
        <f>SUMIFS(숨김!$AH:$AH,숨김!$W:$W,종합!$C$5,숨김!$X:$X,종합!E$50)/SUMIFS(숨김!$AA:$AA,숨김!$W:$W,종합!$C$5,숨김!$X:$X,종합!E$50)</f>
        <v>#DIV/0!</v>
      </c>
      <c r="P57" s="285" t="e">
        <f>SUMIFS(숨김!$AH:$AH,숨김!$W:$W,종합!$C$5,숨김!$X:$X,종합!F$50)/SUMIFS(숨김!$AA:$AA,숨김!$W:$W,종합!$C$5,숨김!$X:$X,종합!F$50)</f>
        <v>#DIV/0!</v>
      </c>
      <c r="Q57" s="285" t="e">
        <f>SUMIFS(숨김!$AH:$AH,숨김!$W:$W,종합!$C$5,숨김!$X:$X,종합!G$50)/SUMIFS(숨김!$AA:$AA,숨김!$W:$W,종합!$C$5,숨김!$X:$X,종합!G$50)</f>
        <v>#DIV/0!</v>
      </c>
      <c r="R57" s="285" t="e">
        <f>SUMIFS(숨김!$AH:$AH,숨김!$W:$W,종합!$C$5,숨김!$X:$X,종합!H$50)/SUMIFS(숨김!$AA:$AA,숨김!$W:$W,종합!$C$5,숨김!$X:$X,종합!H$50)</f>
        <v>#DIV/0!</v>
      </c>
      <c r="S57" s="285" t="e">
        <f>SUMIFS(숨김!$AH:$AH,숨김!$W:$W,종합!$C$5,숨김!$X:$X,종합!I$50)/SUMIFS(숨김!$AA:$AA,숨김!$W:$W,종합!$C$5,숨김!$X:$X,종합!I$50)</f>
        <v>#DIV/0!</v>
      </c>
      <c r="T57" s="285" t="e">
        <f>SUMIFS(숨김!$AH:$AH,숨김!$W:$W,종합!$C$5,숨김!$X:$X,종합!J$50)/SUMIFS(숨김!$AA:$AA,숨김!$W:$W,종합!$C$5,숨김!$X:$X,종합!J$50)</f>
        <v>#DIV/0!</v>
      </c>
      <c r="U57" s="285" t="e">
        <f>SUMIFS(숨김!$AH:$AH,숨김!$W:$W,종합!$C$5,숨김!$X:$X,종합!K$50)/SUMIFS(숨김!$AA:$AA,숨김!$W:$W,종합!$C$5,숨김!$X:$X,종합!K$50)</f>
        <v>#DIV/0!</v>
      </c>
      <c r="AA57" s="39"/>
    </row>
    <row r="58" spans="2:27" ht="15.7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N58" s="281"/>
      <c r="P58" s="282"/>
      <c r="AA58" s="39"/>
    </row>
    <row r="59" spans="2:27" ht="17.25" customHeight="1">
      <c r="B59" s="51" t="s">
        <v>701</v>
      </c>
      <c r="C59" s="51"/>
      <c r="D59" s="50"/>
      <c r="E59" s="50"/>
      <c r="F59" s="50"/>
      <c r="G59" s="50"/>
      <c r="H59" s="50"/>
      <c r="I59" s="50"/>
      <c r="J59" s="50"/>
      <c r="K59" s="50"/>
      <c r="AA59" s="39"/>
    </row>
    <row r="60" spans="2:27" ht="30.75" customHeight="1">
      <c r="B60" s="55" t="s">
        <v>78</v>
      </c>
      <c r="C60" s="55" t="s">
        <v>114</v>
      </c>
      <c r="D60" s="55" t="s">
        <v>115</v>
      </c>
      <c r="E60" s="55" t="s">
        <v>116</v>
      </c>
      <c r="F60" s="55" t="s">
        <v>117</v>
      </c>
      <c r="G60" s="55" t="s">
        <v>118</v>
      </c>
      <c r="H60" s="55" t="s">
        <v>7</v>
      </c>
      <c r="I60" s="55" t="s">
        <v>8</v>
      </c>
      <c r="J60" s="55" t="s">
        <v>119</v>
      </c>
      <c r="K60" s="55" t="s">
        <v>124</v>
      </c>
      <c r="M60" s="280"/>
      <c r="N60" s="281"/>
      <c r="P60" s="282"/>
      <c r="AA60" s="39"/>
    </row>
    <row r="61" spans="2:27" ht="27" customHeight="1">
      <c r="B61" s="85" t="str">
        <f>M51</f>
        <v>16-1</v>
      </c>
      <c r="C61" s="64">
        <v>1</v>
      </c>
      <c r="D61" s="89">
        <f>SUMIFS(숨김!AV:AV,숨김!$AU:$AU,종합!$C61,숨김!$AT:$AT,종합!$B61,숨김!$AS:$AS,종합!$C$5)</f>
        <v>4.9640163813918829E-2</v>
      </c>
      <c r="E61" s="89">
        <f>SUMIFS(숨김!AW:AW,숨김!$AU:$AU,종합!$C61,숨김!$AT:$AT,종합!$B61,숨김!$AS:$AS,종합!$C$5)</f>
        <v>0.39110795456163489</v>
      </c>
      <c r="F61" s="89">
        <f>SUMIFS(숨김!AX:AX,숨김!$AU:$AU,종합!$C61,숨김!$AT:$AT,종합!$B61,숨김!$AS:$AS,종합!$C$5)</f>
        <v>0.18186659537150454</v>
      </c>
      <c r="G61" s="90">
        <f>SUMIFS(숨김!AY:AY,숨김!$AU:$AU,종합!$C61,숨김!$AT:$AT,종합!$B61,숨김!$AS:$AS,종합!$C$5)</f>
        <v>14.346052631578949</v>
      </c>
      <c r="H61" s="91">
        <f>SUMIFS(숨김!AZ:AZ,숨김!$AU:$AU,종합!$C61,숨김!$AT:$AT,종합!$B61,숨김!$AS:$AS,종합!$C$5)</f>
        <v>1.599560187649175</v>
      </c>
      <c r="I61" s="91">
        <f>SUMIFS(숨김!BA:BA,숨김!$AU:$AU,종합!$C61,숨김!$AT:$AT,종합!$B61,숨김!$AS:$AS,종합!$C$5)</f>
        <v>49.285583059572772</v>
      </c>
      <c r="J61" s="98">
        <f>SUMIFS(숨김!BB:BB,숨김!$AU:$AU,종합!$C61,숨김!$AT:$AT,종합!$B61,숨김!$AS:$AS,종합!$C$5)</f>
        <v>2.0658605757195008</v>
      </c>
      <c r="K61" s="72"/>
      <c r="M61" s="280"/>
      <c r="N61" s="281"/>
      <c r="P61" s="282"/>
      <c r="AA61" s="39"/>
    </row>
    <row r="62" spans="2:27" ht="20.25" customHeight="1">
      <c r="B62" s="272" t="str">
        <f>B61</f>
        <v>16-1</v>
      </c>
      <c r="C62" s="88">
        <v>2</v>
      </c>
      <c r="D62" s="92">
        <f>SUMIFS(숨김!AV:AV,숨김!$AU:$AU,종합!$C62,숨김!$AT:$AT,종합!$B62,숨김!$AS:$AS,종합!$C$5)</f>
        <v>4.0717178473265496E-2</v>
      </c>
      <c r="E62" s="92">
        <f>SUMIFS(숨김!AW:AW,숨김!$AU:$AU,종합!$C62,숨김!$AT:$AT,종합!$B62,숨김!$AS:$AS,종합!$C$5)</f>
        <v>0.31281662423854173</v>
      </c>
      <c r="F62" s="92">
        <f>SUMIFS(숨김!AX:AX,숨김!$AU:$AU,종합!$C62,숨김!$AT:$AT,종합!$B62,숨김!$AS:$AS,종합!$C$5)</f>
        <v>0.16428245436659147</v>
      </c>
      <c r="G62" s="93">
        <f>SUMIFS(숨김!AY:AY,숨김!$AU:$AU,종합!$C62,숨김!$AT:$AT,종합!$B62,숨김!$AS:$AS,종합!$C$5)</f>
        <v>9.9895999999999994</v>
      </c>
      <c r="H62" s="94">
        <f>SUMIFS(숨김!AZ:AZ,숨김!$AU:$AU,종합!$C62,숨김!$AT:$AT,종합!$B62,숨김!$AS:$AS,종합!$C$5)</f>
        <v>4.5420499931214144E-2</v>
      </c>
      <c r="I62" s="94">
        <f>SUMIFS(숨김!BA:BA,숨김!$AU:$AU,종합!$C62,숨김!$AT:$AT,종합!$B62,숨김!$AS:$AS,종합!$C$5)</f>
        <v>13.552778402552283</v>
      </c>
      <c r="J62" s="99">
        <f>SUMIFS(숨김!BB:BB,숨김!$AU:$AU,종합!$C62,숨김!$AT:$AT,종합!$B62,숨김!$AS:$AS,종합!$C$5)</f>
        <v>2.4338046566370237</v>
      </c>
      <c r="K62" s="87" t="str">
        <f>INDEX(숨김!$W$3:$AQ$440,MATCH(종합!$C$5&amp;종합!$B62,숨김!$AN$3:$AN$440,0),15)</f>
        <v>A</v>
      </c>
      <c r="M62" s="280"/>
      <c r="N62" s="281"/>
      <c r="P62" s="282"/>
      <c r="AA62" s="39"/>
    </row>
    <row r="63" spans="2:27" ht="20.25" customHeight="1">
      <c r="B63" s="37" t="str">
        <f>D50</f>
        <v>8</v>
      </c>
      <c r="C63" s="64">
        <v>1</v>
      </c>
      <c r="D63" s="89">
        <f>SUMIFS(숨김!AV:AV,숨김!$AU:$AU,종합!$C63,숨김!$AT:$AT,종합!$B63,숨김!$AS:$AS,종합!$C$5)</f>
        <v>3.7953908378146758E-2</v>
      </c>
      <c r="E63" s="89">
        <f>SUMIFS(숨김!AW:AW,숨김!$AU:$AU,종합!$C63,숨김!$AT:$AT,종합!$B63,숨김!$AS:$AS,종합!$C$5)</f>
        <v>0.44084813422683605</v>
      </c>
      <c r="F63" s="89">
        <f>SUMIFS(숨김!AX:AX,숨김!$AU:$AU,종합!$C63,숨김!$AT:$AT,종합!$B63,숨김!$AS:$AS,종합!$C$5)</f>
        <v>0.21194822273428926</v>
      </c>
      <c r="G63" s="90">
        <f>SUMIFS(숨김!AY:AY,숨김!$AU:$AU,종합!$C63,숨김!$AT:$AT,종합!$B63,숨김!$AS:$AS,종합!$C$5)</f>
        <v>15.677857142857146</v>
      </c>
      <c r="H63" s="91">
        <f>SUMIFS(숨김!AZ:AZ,숨김!$AU:$AU,종합!$C63,숨김!$AT:$AT,종합!$B63,숨김!$AS:$AS,종합!$C$5)</f>
        <v>3.2106268733597867</v>
      </c>
      <c r="I63" s="91">
        <f>SUMIFS(숨김!BA:BA,숨김!$AU:$AU,종합!$C63,숨김!$AT:$AT,종합!$B63,숨김!$AS:$AS,종합!$C$5)</f>
        <v>47.674807799401776</v>
      </c>
      <c r="J63" s="98">
        <f>SUMIFS(숨김!BB:BB,숨김!$AU:$AU,종합!$C63,숨김!$AT:$AT,종합!$B63,숨김!$AS:$AS,종합!$C$5)</f>
        <v>1.7264003977086162</v>
      </c>
      <c r="K63" s="72"/>
    </row>
    <row r="64" spans="2:27" ht="20.25" customHeight="1">
      <c r="B64" s="86" t="str">
        <f>B63</f>
        <v>8</v>
      </c>
      <c r="C64" s="88">
        <v>2</v>
      </c>
      <c r="D64" s="92">
        <f>SUMIFS(숨김!AV:AV,숨김!$AU:$AU,종합!$C64,숨김!$AT:$AT,종합!$B64,숨김!$AS:$AS,종합!$C$5)</f>
        <v>4.6646877823231424E-2</v>
      </c>
      <c r="E64" s="92">
        <f>SUMIFS(숨김!AW:AW,숨김!$AU:$AU,종합!$C64,숨김!$AT:$AT,종합!$B64,숨김!$AS:$AS,종합!$C$5)</f>
        <v>0.351746749339785</v>
      </c>
      <c r="F64" s="92">
        <f>SUMIFS(숨김!AX:AX,숨김!$AU:$AU,종합!$C64,숨김!$AT:$AT,종합!$B64,숨김!$AS:$AS,종합!$C$5)</f>
        <v>0.19080922408199411</v>
      </c>
      <c r="G64" s="93">
        <f>SUMIFS(숨김!AY:AY,숨김!$AU:$AU,종합!$C64,숨김!$AT:$AT,종합!$B64,숨김!$AS:$AS,종합!$C$5)</f>
        <v>11.266594594594597</v>
      </c>
      <c r="H64" s="94">
        <f>SUMIFS(숨김!AZ:AZ,숨김!$AU:$AU,종합!$C64,숨김!$AT:$AT,종합!$B64,숨김!$AS:$AS,종합!$C$5)</f>
        <v>0.2539245341341525</v>
      </c>
      <c r="I64" s="94">
        <f>SUMIFS(숨김!BA:BA,숨김!$AU:$AU,종합!$C64,숨김!$AT:$AT,종합!$B64,숨김!$AS:$AS,종합!$C$5)</f>
        <v>14.264963870977093</v>
      </c>
      <c r="J64" s="99">
        <f>SUMIFS(숨김!BB:BB,숨김!$AU:$AU,종합!$C64,숨김!$AT:$AT,종합!$B64,숨김!$AS:$AS,종합!$C$5)</f>
        <v>2.0464159196323375</v>
      </c>
      <c r="K64" s="87" t="str">
        <f>INDEX(숨김!$W$3:$AQ$440,MATCH(종합!$C$5&amp;종합!$B64,숨김!$AN$3:$AN$440,0),15)</f>
        <v>A</v>
      </c>
    </row>
    <row r="65" spans="2:13" ht="11.25" customHeight="1">
      <c r="B65" s="37"/>
      <c r="C65" s="64"/>
      <c r="D65" s="95"/>
      <c r="E65" s="95"/>
      <c r="F65" s="95"/>
      <c r="G65" s="96"/>
      <c r="H65" s="97"/>
      <c r="I65" s="97"/>
      <c r="J65" s="100"/>
      <c r="K65" s="72"/>
    </row>
    <row r="66" spans="2:13" ht="20.25" customHeight="1">
      <c r="B66" s="83" t="s">
        <v>695</v>
      </c>
      <c r="C66" s="82"/>
      <c r="D66" s="83"/>
      <c r="E66" s="83"/>
      <c r="F66" s="83"/>
      <c r="G66" s="83"/>
      <c r="H66" s="83"/>
      <c r="I66" s="83"/>
      <c r="J66" s="83"/>
      <c r="K66" s="82"/>
    </row>
    <row r="67" spans="2:13" ht="20.25" customHeight="1">
      <c r="B67" s="273" t="str">
        <f>C50</f>
        <v>16-1</v>
      </c>
      <c r="C67" s="53"/>
      <c r="D67" s="65">
        <f t="shared" ref="D67:J68" si="14">(SUMIFS(D$61:D$64,$B$61:$B$64,$B67,$C$61:$C$64,MAX($C$61:$C$64))/SUMIFS(D$61:D$64,$B$61:$B$64,$B67,$C$61:$C$64,MAX($C$61:$C$64)-1))-1</f>
        <v>-0.17975334195314197</v>
      </c>
      <c r="E67" s="65">
        <f t="shared" si="14"/>
        <v>-0.20017831243254647</v>
      </c>
      <c r="F67" s="65">
        <f t="shared" si="14"/>
        <v>-9.668703023220615E-2</v>
      </c>
      <c r="G67" s="65">
        <f t="shared" si="14"/>
        <v>-0.30366908190406328</v>
      </c>
      <c r="H67" s="65">
        <f t="shared" si="14"/>
        <v>-0.97160438207832167</v>
      </c>
      <c r="I67" s="65">
        <f t="shared" si="14"/>
        <v>-0.72501535822005625</v>
      </c>
      <c r="J67" s="84">
        <f t="shared" si="14"/>
        <v>0.17810692804831452</v>
      </c>
      <c r="K67" s="54"/>
    </row>
    <row r="68" spans="2:13" ht="20.25" customHeight="1">
      <c r="B68" s="41" t="str">
        <f>D50</f>
        <v>8</v>
      </c>
      <c r="C68" s="53"/>
      <c r="D68" s="65">
        <f t="shared" si="14"/>
        <v>0.22904016520443338</v>
      </c>
      <c r="E68" s="65">
        <f t="shared" si="14"/>
        <v>-0.2021135578657216</v>
      </c>
      <c r="F68" s="65">
        <f t="shared" si="14"/>
        <v>-9.9736616705657588E-2</v>
      </c>
      <c r="G68" s="65">
        <f t="shared" si="14"/>
        <v>-0.28136897205191891</v>
      </c>
      <c r="H68" s="65">
        <f t="shared" si="14"/>
        <v>-0.92091122881917731</v>
      </c>
      <c r="I68" s="65">
        <f t="shared" si="14"/>
        <v>-0.70078612731908929</v>
      </c>
      <c r="J68" s="84">
        <f t="shared" si="14"/>
        <v>0.1853657600800287</v>
      </c>
      <c r="K68" s="54"/>
    </row>
    <row r="69" spans="2:13" ht="10.5" customHeight="1" thickBot="1">
      <c r="M69" s="2"/>
    </row>
    <row r="70" spans="2:13" ht="17.25" thickTop="1">
      <c r="B70" s="25" t="s">
        <v>52</v>
      </c>
      <c r="C70" s="25"/>
      <c r="D70" s="25"/>
      <c r="E70" s="25"/>
      <c r="F70" s="184" t="s">
        <v>80</v>
      </c>
      <c r="G70" s="42"/>
      <c r="H70" s="25"/>
      <c r="I70" s="25"/>
      <c r="M70" s="2"/>
    </row>
    <row r="71" spans="2:13">
      <c r="B71" s="26" t="s">
        <v>34</v>
      </c>
      <c r="C71" s="26" t="s">
        <v>53</v>
      </c>
      <c r="D71" s="26"/>
      <c r="E71" s="26"/>
      <c r="F71" s="101" t="s">
        <v>81</v>
      </c>
      <c r="G71" s="43"/>
      <c r="H71" s="45" t="s">
        <v>84</v>
      </c>
      <c r="I71" s="45"/>
      <c r="M71" s="2"/>
    </row>
    <row r="72" spans="2:13">
      <c r="B72" s="26" t="s">
        <v>35</v>
      </c>
      <c r="C72" s="26" t="s">
        <v>54</v>
      </c>
      <c r="D72" s="26"/>
      <c r="E72" s="26"/>
      <c r="F72" s="101" t="s">
        <v>82</v>
      </c>
      <c r="G72" s="43"/>
      <c r="H72" s="45" t="s">
        <v>85</v>
      </c>
      <c r="I72" s="45"/>
      <c r="M72" s="2"/>
    </row>
    <row r="73" spans="2:13">
      <c r="B73" s="26" t="s">
        <v>4</v>
      </c>
      <c r="C73" s="26" t="s">
        <v>55</v>
      </c>
      <c r="D73" s="26"/>
      <c r="E73" s="26"/>
      <c r="F73" s="101" t="s">
        <v>83</v>
      </c>
      <c r="G73" s="43"/>
      <c r="H73" s="45" t="s">
        <v>86</v>
      </c>
      <c r="I73" s="45"/>
      <c r="M73" s="2"/>
    </row>
    <row r="74" spans="2:13">
      <c r="B74" s="26" t="s">
        <v>5</v>
      </c>
      <c r="C74" s="26" t="s">
        <v>56</v>
      </c>
      <c r="D74" s="26"/>
      <c r="E74" s="26"/>
      <c r="F74" s="101" t="s">
        <v>90</v>
      </c>
      <c r="G74" s="43"/>
      <c r="H74" s="45" t="s">
        <v>87</v>
      </c>
      <c r="I74" s="45"/>
      <c r="M74" s="2"/>
    </row>
    <row r="75" spans="2:13">
      <c r="B75" s="26" t="s">
        <v>57</v>
      </c>
      <c r="C75" s="26" t="s">
        <v>58</v>
      </c>
      <c r="D75" s="26"/>
      <c r="E75" s="26"/>
      <c r="F75" s="101" t="s">
        <v>91</v>
      </c>
      <c r="G75" s="43"/>
      <c r="H75" s="45" t="s">
        <v>88</v>
      </c>
      <c r="I75" s="45"/>
      <c r="M75" s="2"/>
    </row>
    <row r="76" spans="2:13" ht="17.25" thickBot="1">
      <c r="B76" s="27" t="s">
        <v>59</v>
      </c>
      <c r="C76" s="27" t="s">
        <v>60</v>
      </c>
      <c r="D76" s="27"/>
      <c r="E76" s="27"/>
      <c r="F76" s="102" t="s">
        <v>92</v>
      </c>
      <c r="G76" s="44"/>
      <c r="H76" s="46" t="s">
        <v>89</v>
      </c>
      <c r="I76" s="46"/>
      <c r="M76" s="2"/>
    </row>
    <row r="77" spans="2:13" ht="17.25" thickTop="1">
      <c r="M77" s="2"/>
    </row>
    <row r="78" spans="2:13" ht="6.75" customHeight="1">
      <c r="M78" s="2"/>
    </row>
    <row r="79" spans="2:13">
      <c r="M79" s="2"/>
    </row>
  </sheetData>
  <sheetProtection algorithmName="SHA-512" hashValue="6qcso1spDkmWEjr+crdEAGAZb0XJF6QJL029Zs1lXVaXnZRw7WwcwVJIup7BcXxf9d5Q2NaI0shanVulv68haQ==" saltValue="pALjaqiBClvZkZOfESRY/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9" operator="containsText" text="F">
      <formula>NOT(ISERROR(SEARCH("F",C51)))</formula>
    </cfRule>
    <cfRule type="containsText" dxfId="36" priority="10" operator="containsText" text="D">
      <formula>NOT(ISERROR(SEARCH("D",C51)))</formula>
    </cfRule>
    <cfRule type="containsText" dxfId="35" priority="11" operator="containsText" text="S">
      <formula>NOT(ISERROR(SEARCH("S",C51)))</formula>
    </cfRule>
    <cfRule type="containsText" dxfId="34" priority="12" operator="containsText" text="A">
      <formula>NOT(ISERROR(SEARCH("A",C51)))</formula>
    </cfRule>
  </conditionalFormatting>
  <conditionalFormatting sqref="D38:K38 D40:K41 D42:D47 D48:K49 D58:K58 D66:K66 K67:K68">
    <cfRule type="containsText" dxfId="33" priority="67" operator="containsText" text="악화">
      <formula>NOT(ISERROR(SEARCH("악화",D38)))</formula>
    </cfRule>
  </conditionalFormatting>
  <conditionalFormatting sqref="D38:K38 D40:K41 D48:K49 D58:K58 D66:K66 K67:K68 D42:D47">
    <cfRule type="containsText" dxfId="32" priority="66" operator="containsText" text="개선">
      <formula>NOT(ISERROR(SEARCH("개선",D38)))</formula>
    </cfRule>
  </conditionalFormatting>
  <conditionalFormatting sqref="G4:G5">
    <cfRule type="containsText" dxfId="31" priority="17" operator="containsText" text="S">
      <formula>NOT(ISERROR(SEARCH("S",G4)))</formula>
    </cfRule>
    <cfRule type="containsText" dxfId="30" priority="18" operator="containsText" text="A">
      <formula>NOT(ISERROR(SEARCH("A",G4)))</formula>
    </cfRule>
  </conditionalFormatting>
  <conditionalFormatting sqref="G5">
    <cfRule type="containsText" dxfId="29" priority="13" operator="containsText" text="F">
      <formula>NOT(ISERROR(SEARCH("F",G5)))</formula>
    </cfRule>
    <cfRule type="containsText" dxfId="28" priority="14" operator="containsText" text="D">
      <formula>NOT(ISERROR(SEARCH("D",G5)))</formula>
    </cfRule>
  </conditionalFormatting>
  <conditionalFormatting sqref="K1:K13 J14 K16:K20 K22:K50 K52:K1048576">
    <cfRule type="containsText" dxfId="27" priority="19" operator="containsText" text="D">
      <formula>NOT(ISERROR(SEARCH("D",J1)))</formula>
    </cfRule>
    <cfRule type="containsText" dxfId="26" priority="20" operator="containsText" text="F">
      <formula>NOT(ISERROR(SEARCH("F",J1)))</formula>
    </cfRule>
    <cfRule type="containsText" dxfId="25" priority="21" operator="containsText" text="S">
      <formula>NOT(ISERROR(SEARCH("S",J1)))</formula>
    </cfRule>
    <cfRule type="containsText" dxfId="24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D67:J68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topLeftCell="P1" workbookViewId="0">
      <selection activeCell="P1" sqref="A1:XFD1048576"/>
    </sheetView>
  </sheetViews>
  <sheetFormatPr defaultRowHeight="13.5"/>
  <cols>
    <col min="1" max="2" width="9.140625" style="286"/>
    <col min="3" max="3" width="9.28515625" style="286" bestFit="1" customWidth="1"/>
    <col min="4" max="6" width="9.140625" style="286"/>
    <col min="7" max="10" width="9.28515625" style="286" bestFit="1" customWidth="1"/>
    <col min="11" max="12" width="9.140625" style="286"/>
    <col min="13" max="20" width="9.28515625" style="286" bestFit="1" customWidth="1"/>
    <col min="21" max="25" width="9.140625" style="286"/>
    <col min="26" max="36" width="9.28515625" style="286" bestFit="1" customWidth="1"/>
    <col min="37" max="37" width="9.140625" style="286"/>
    <col min="38" max="38" width="9.28515625" style="286" bestFit="1" customWidth="1"/>
    <col min="39" max="39" width="9.140625" style="286"/>
    <col min="40" max="40" width="15.140625" style="286" customWidth="1"/>
    <col min="41" max="43" width="9.85546875" style="286" customWidth="1"/>
    <col min="44" max="46" width="9.140625" style="286"/>
    <col min="47" max="52" width="9.28515625" style="286" bestFit="1" customWidth="1"/>
    <col min="53" max="53" width="9.5703125" style="286" bestFit="1" customWidth="1"/>
    <col min="54" max="54" width="9.28515625" style="286" bestFit="1" customWidth="1"/>
    <col min="55" max="16384" width="9.140625" style="286"/>
  </cols>
  <sheetData>
    <row r="2" spans="2:67" ht="16.5">
      <c r="F2" s="287" t="s">
        <v>132</v>
      </c>
      <c r="G2" s="287"/>
      <c r="L2" s="287" t="s">
        <v>134</v>
      </c>
      <c r="M2" s="287"/>
      <c r="W2" s="287" t="s">
        <v>692</v>
      </c>
      <c r="AO2" s="288" t="s">
        <v>694</v>
      </c>
      <c r="AP2" s="288">
        <f>MAX(AP4:AP440)</f>
        <v>12</v>
      </c>
      <c r="AQ2" s="288"/>
      <c r="AS2" s="287" t="s">
        <v>121</v>
      </c>
    </row>
    <row r="3" spans="2:67" ht="49.5">
      <c r="B3" s="286" t="s">
        <v>75</v>
      </c>
      <c r="C3" s="286" t="s">
        <v>340</v>
      </c>
      <c r="F3" s="286" t="s">
        <v>136</v>
      </c>
      <c r="G3" s="286" t="s">
        <v>137</v>
      </c>
      <c r="H3" s="286" t="s">
        <v>138</v>
      </c>
      <c r="I3" s="286" t="s">
        <v>109</v>
      </c>
      <c r="J3" s="286" t="s">
        <v>122</v>
      </c>
      <c r="L3" s="289" t="s">
        <v>38</v>
      </c>
      <c r="M3" s="289" t="s">
        <v>173</v>
      </c>
      <c r="N3" s="290" t="s">
        <v>174</v>
      </c>
      <c r="O3" s="291" t="s">
        <v>74</v>
      </c>
      <c r="P3" s="291" t="s">
        <v>69</v>
      </c>
      <c r="Q3" s="291" t="s">
        <v>71</v>
      </c>
      <c r="R3" s="291" t="s">
        <v>72</v>
      </c>
      <c r="S3" s="291" t="s">
        <v>70</v>
      </c>
      <c r="T3" s="291" t="s">
        <v>73</v>
      </c>
      <c r="U3" s="292" t="s">
        <v>68</v>
      </c>
      <c r="W3" s="293" t="s">
        <v>38</v>
      </c>
      <c r="X3" s="293" t="s">
        <v>32</v>
      </c>
      <c r="Y3" s="294" t="s">
        <v>10</v>
      </c>
      <c r="Z3" s="294" t="s">
        <v>173</v>
      </c>
      <c r="AA3" s="293" t="s">
        <v>129</v>
      </c>
      <c r="AB3" s="293" t="s">
        <v>345</v>
      </c>
      <c r="AC3" s="295" t="s">
        <v>74</v>
      </c>
      <c r="AD3" s="295" t="s">
        <v>69</v>
      </c>
      <c r="AE3" s="295" t="s">
        <v>71</v>
      </c>
      <c r="AF3" s="295" t="s">
        <v>72</v>
      </c>
      <c r="AG3" s="295" t="s">
        <v>70</v>
      </c>
      <c r="AH3" s="295" t="s">
        <v>73</v>
      </c>
      <c r="AI3" s="295" t="s">
        <v>339</v>
      </c>
      <c r="AJ3" s="292" t="s">
        <v>346</v>
      </c>
      <c r="AK3" s="292" t="s">
        <v>68</v>
      </c>
      <c r="AL3" s="292" t="s">
        <v>347</v>
      </c>
      <c r="AM3" s="292" t="s">
        <v>348</v>
      </c>
      <c r="AN3" s="296" t="s">
        <v>349</v>
      </c>
      <c r="AO3" s="288" t="s">
        <v>693</v>
      </c>
      <c r="AP3" s="288" t="s">
        <v>342</v>
      </c>
      <c r="AQ3" s="288" t="s">
        <v>343</v>
      </c>
      <c r="AS3" s="297" t="s">
        <v>0</v>
      </c>
      <c r="AT3" s="298" t="s">
        <v>10</v>
      </c>
      <c r="AU3" s="297" t="s">
        <v>94</v>
      </c>
      <c r="AV3" s="299" t="s">
        <v>12</v>
      </c>
      <c r="AW3" s="299" t="s">
        <v>13</v>
      </c>
      <c r="AX3" s="299" t="s">
        <v>6</v>
      </c>
      <c r="AY3" s="299" t="s">
        <v>16</v>
      </c>
      <c r="AZ3" s="299" t="s">
        <v>7</v>
      </c>
      <c r="BA3" s="299" t="s">
        <v>8</v>
      </c>
      <c r="BB3" s="299" t="s">
        <v>95</v>
      </c>
      <c r="BD3" s="300" t="s">
        <v>765</v>
      </c>
      <c r="BE3" s="300" t="s">
        <v>127</v>
      </c>
      <c r="BF3" s="300" t="s">
        <v>67</v>
      </c>
      <c r="BG3" s="300"/>
      <c r="BH3" s="300"/>
      <c r="BI3" s="300"/>
      <c r="BJ3" s="300"/>
      <c r="BK3" s="300"/>
      <c r="BL3" s="300"/>
      <c r="BM3" s="300"/>
      <c r="BN3" s="300"/>
      <c r="BO3" s="300"/>
    </row>
    <row r="4" spans="2:67" ht="16.5">
      <c r="B4" s="291" t="s">
        <v>74</v>
      </c>
      <c r="C4" s="286">
        <v>6</v>
      </c>
      <c r="F4" s="286" t="s">
        <v>139</v>
      </c>
      <c r="G4" s="286">
        <v>1.7711054686986105</v>
      </c>
      <c r="H4" s="286">
        <v>2.2562417289035608</v>
      </c>
      <c r="I4" s="286">
        <v>0.27391720525905394</v>
      </c>
      <c r="J4" s="286">
        <v>1</v>
      </c>
      <c r="L4" s="301" t="s">
        <v>63</v>
      </c>
      <c r="M4" s="302">
        <v>55</v>
      </c>
      <c r="N4" s="303">
        <v>129</v>
      </c>
      <c r="O4" s="304">
        <v>0.29457364341085274</v>
      </c>
      <c r="P4" s="304">
        <v>0.29457364341085274</v>
      </c>
      <c r="Q4" s="304">
        <v>0.26356589147286824</v>
      </c>
      <c r="R4" s="304">
        <v>0.10077519379844961</v>
      </c>
      <c r="S4" s="304">
        <v>4.6511627906976744E-2</v>
      </c>
      <c r="T4" s="304">
        <v>0</v>
      </c>
      <c r="U4" s="295" t="s">
        <v>69</v>
      </c>
      <c r="W4" s="293" t="s">
        <v>63</v>
      </c>
      <c r="X4" s="293" t="s">
        <v>64</v>
      </c>
      <c r="Y4" s="294" t="s">
        <v>64</v>
      </c>
      <c r="Z4" s="305">
        <v>24</v>
      </c>
      <c r="AA4" s="295">
        <f>SUM(AC4:AH4)</f>
        <v>0</v>
      </c>
      <c r="AB4" s="306">
        <v>1.0069444444444446</v>
      </c>
      <c r="AC4" s="293">
        <f>COUNTIFS(운전자별!$C:$C,숨김!AC$3,운전자별!$A:$A,숨김!$W4,운전자별!$F:$F,숨김!$X4)</f>
        <v>0</v>
      </c>
      <c r="AD4" s="293">
        <f>COUNTIFS(운전자별!$C:$C,숨김!AD$3,운전자별!$A:$A,숨김!$W4,운전자별!$F:$F,숨김!$X4)</f>
        <v>0</v>
      </c>
      <c r="AE4" s="293">
        <f>COUNTIFS(운전자별!$C:$C,숨김!AE$3,운전자별!$A:$A,숨김!$W4,운전자별!$F:$F,숨김!$X4)</f>
        <v>0</v>
      </c>
      <c r="AF4" s="293">
        <f>COUNTIFS(운전자별!$C:$C,숨김!AF$3,운전자별!$A:$A,숨김!$W4,운전자별!$F:$F,숨김!$X4)</f>
        <v>0</v>
      </c>
      <c r="AG4" s="293">
        <f>COUNTIFS(운전자별!$C:$C,숨김!AG$3,운전자별!$A:$A,숨김!$W4,운전자별!$F:$F,숨김!$X4)</f>
        <v>0</v>
      </c>
      <c r="AH4" s="293">
        <f>COUNTIFS(운전자별!$C:$C,숨김!AH$3,운전자별!$A:$A,숨김!$W4,운전자별!$F:$F,숨김!$X4)</f>
        <v>0</v>
      </c>
      <c r="AI4" s="293">
        <f>COUNTIFS(운전자별!$C:$C,숨김!AI$3,운전자별!$A:$A,숨김!$W4,운전자별!$F:$F,숨김!$X4)</f>
        <v>0</v>
      </c>
      <c r="AJ4" s="307">
        <v>0.97775707752500962</v>
      </c>
      <c r="AK4" s="295" t="s">
        <v>69</v>
      </c>
      <c r="AL4" s="295">
        <v>24</v>
      </c>
      <c r="AM4" s="295" t="s">
        <v>350</v>
      </c>
      <c r="AN4" s="301" t="s">
        <v>351</v>
      </c>
      <c r="AO4" s="308">
        <v>1</v>
      </c>
      <c r="AP4" s="308" cm="1">
        <f t="array" ref="AP4">SUM(($W$4:$W$900=W4)*($AO$4:$AO$900&lt;AO4))+1</f>
        <v>1</v>
      </c>
      <c r="AQ4" s="308" t="str">
        <f>W4&amp;AP4</f>
        <v>강인교통1</v>
      </c>
      <c r="AS4" s="297" t="s">
        <v>63</v>
      </c>
      <c r="AT4" s="298" t="s">
        <v>64</v>
      </c>
      <c r="AU4" s="297">
        <v>1</v>
      </c>
      <c r="AV4" s="309">
        <v>6.2778964938500423E-2</v>
      </c>
      <c r="AW4" s="309">
        <v>0.40881868485508399</v>
      </c>
      <c r="AX4" s="309">
        <v>0.16861151747355468</v>
      </c>
      <c r="AY4" s="310">
        <v>22.067347826086952</v>
      </c>
      <c r="AZ4" s="310">
        <v>2.0250837164652924</v>
      </c>
      <c r="BA4" s="310">
        <v>24.08651435734431</v>
      </c>
      <c r="BB4" s="310">
        <v>2.5403822383684203</v>
      </c>
      <c r="BD4" s="286" t="s">
        <v>0</v>
      </c>
    </row>
    <row r="5" spans="2:67" ht="16.5">
      <c r="B5" s="291" t="s">
        <v>69</v>
      </c>
      <c r="C5" s="286">
        <v>5</v>
      </c>
      <c r="F5" s="286" t="s">
        <v>140</v>
      </c>
      <c r="G5" s="286">
        <v>1.8754618208813343</v>
      </c>
      <c r="H5" s="286">
        <v>2.3251420226782145</v>
      </c>
      <c r="I5" s="286">
        <v>0.23977038444086385</v>
      </c>
      <c r="J5" s="286">
        <v>2</v>
      </c>
      <c r="L5" s="301" t="s">
        <v>139</v>
      </c>
      <c r="M5" s="302">
        <v>67</v>
      </c>
      <c r="N5" s="303">
        <v>150</v>
      </c>
      <c r="O5" s="304">
        <v>0.55704697986577179</v>
      </c>
      <c r="P5" s="304">
        <v>0.22147651006711411</v>
      </c>
      <c r="Q5" s="304">
        <v>0.13422818791946309</v>
      </c>
      <c r="R5" s="304">
        <v>6.0402684563758392E-2</v>
      </c>
      <c r="S5" s="304">
        <v>2.6845637583892617E-2</v>
      </c>
      <c r="T5" s="304">
        <v>0</v>
      </c>
      <c r="U5" s="295" t="s">
        <v>74</v>
      </c>
      <c r="W5" s="293" t="s">
        <v>63</v>
      </c>
      <c r="X5" s="293" t="s">
        <v>96</v>
      </c>
      <c r="Y5" s="294" t="s">
        <v>96</v>
      </c>
      <c r="Z5" s="305">
        <v>13</v>
      </c>
      <c r="AA5" s="295">
        <f t="shared" ref="AA5:AA68" si="0">SUM(AC5:AH5)</f>
        <v>0</v>
      </c>
      <c r="AB5" s="306">
        <v>0.96153846153846156</v>
      </c>
      <c r="AC5" s="293">
        <f>COUNTIFS(운전자별!$C:$C,숨김!AC$3,운전자별!$A:$A,숨김!$W5,운전자별!$F:$F,숨김!$X5)</f>
        <v>0</v>
      </c>
      <c r="AD5" s="293">
        <f>COUNTIFS(운전자별!$C:$C,숨김!AD$3,운전자별!$A:$A,숨김!$W5,운전자별!$F:$F,숨김!$X5)</f>
        <v>0</v>
      </c>
      <c r="AE5" s="293">
        <f>COUNTIFS(운전자별!$C:$C,숨김!AE$3,운전자별!$A:$A,숨김!$W5,운전자별!$F:$F,숨김!$X5)</f>
        <v>0</v>
      </c>
      <c r="AF5" s="293">
        <f>COUNTIFS(운전자별!$C:$C,숨김!AF$3,운전자별!$A:$A,숨김!$W5,운전자별!$F:$F,숨김!$X5)</f>
        <v>0</v>
      </c>
      <c r="AG5" s="293">
        <f>COUNTIFS(운전자별!$C:$C,숨김!AG$3,운전자별!$A:$A,숨김!$W5,운전자별!$F:$F,숨김!$X5)</f>
        <v>0</v>
      </c>
      <c r="AH5" s="293">
        <f>COUNTIFS(운전자별!$C:$C,숨김!AH$3,운전자별!$A:$A,숨김!$W5,운전자별!$F:$F,숨김!$X5)</f>
        <v>0</v>
      </c>
      <c r="AI5" s="293">
        <f>COUNTIFS(운전자별!$C:$C,숨김!AI$3,운전자별!$A:$A,숨김!$W5,운전자별!$F:$F,숨김!$X5)</f>
        <v>0</v>
      </c>
      <c r="AJ5" s="307">
        <v>0.94338651000493123</v>
      </c>
      <c r="AK5" s="295" t="s">
        <v>71</v>
      </c>
      <c r="AL5" s="295">
        <v>9</v>
      </c>
      <c r="AM5" s="295" t="s">
        <v>352</v>
      </c>
      <c r="AN5" s="301" t="s">
        <v>353</v>
      </c>
      <c r="AO5" s="308">
        <v>2</v>
      </c>
      <c r="AP5" s="308" cm="1">
        <f t="array" ref="AP5">SUM(($W$4:$W$900=W5)*($AO$4:$AO$900&lt;AO5))+1</f>
        <v>2</v>
      </c>
      <c r="AQ5" s="308" t="str">
        <f t="shared" ref="AQ5:AQ68" si="1">W5&amp;AP5</f>
        <v>강인교통2</v>
      </c>
      <c r="AS5" s="297" t="s">
        <v>63</v>
      </c>
      <c r="AT5" s="298" t="s">
        <v>96</v>
      </c>
      <c r="AU5" s="297">
        <v>1</v>
      </c>
      <c r="AV5" s="309">
        <v>2.4997381769556209E-2</v>
      </c>
      <c r="AW5" s="309">
        <v>0.41654539255497558</v>
      </c>
      <c r="AX5" s="309">
        <v>0.13993675676950024</v>
      </c>
      <c r="AY5" s="310">
        <v>22.758153846153846</v>
      </c>
      <c r="AZ5" s="310">
        <v>1.4300029155522749</v>
      </c>
      <c r="BA5" s="310">
        <v>22.360623795893019</v>
      </c>
      <c r="BB5" s="310">
        <v>2.4294869503453316</v>
      </c>
    </row>
    <row r="6" spans="2:67" ht="16.5">
      <c r="B6" s="291" t="s">
        <v>71</v>
      </c>
      <c r="C6" s="286">
        <v>4</v>
      </c>
      <c r="F6" s="286" t="s">
        <v>141</v>
      </c>
      <c r="G6" s="286">
        <v>1.6193928632609071</v>
      </c>
      <c r="H6" s="286">
        <v>1.9871057230806348</v>
      </c>
      <c r="I6" s="286">
        <v>0.22706834651554475</v>
      </c>
      <c r="J6" s="286">
        <v>3</v>
      </c>
      <c r="L6" s="301" t="s">
        <v>157</v>
      </c>
      <c r="M6" s="302">
        <v>49</v>
      </c>
      <c r="N6" s="303">
        <v>96</v>
      </c>
      <c r="O6" s="304">
        <v>0.1875</v>
      </c>
      <c r="P6" s="304">
        <v>0.29166666666666669</v>
      </c>
      <c r="Q6" s="304">
        <v>0.22916666666666666</v>
      </c>
      <c r="R6" s="304">
        <v>0.23958333333333334</v>
      </c>
      <c r="S6" s="304">
        <v>5.2083333333333336E-2</v>
      </c>
      <c r="T6" s="304">
        <v>0</v>
      </c>
      <c r="U6" s="295" t="s">
        <v>71</v>
      </c>
      <c r="W6" s="293" t="s">
        <v>63</v>
      </c>
      <c r="X6" s="293" t="s">
        <v>97</v>
      </c>
      <c r="Y6" s="294" t="s">
        <v>97</v>
      </c>
      <c r="Z6" s="305">
        <v>8</v>
      </c>
      <c r="AA6" s="295">
        <f t="shared" si="0"/>
        <v>0</v>
      </c>
      <c r="AB6" s="306">
        <v>1.1979166666666667</v>
      </c>
      <c r="AC6" s="293">
        <f>COUNTIFS(운전자별!$C:$C,숨김!AC$3,운전자별!$A:$A,숨김!$W6,운전자별!$F:$F,숨김!$X6)</f>
        <v>0</v>
      </c>
      <c r="AD6" s="293">
        <f>COUNTIFS(운전자별!$C:$C,숨김!AD$3,운전자별!$A:$A,숨김!$W6,운전자별!$F:$F,숨김!$X6)</f>
        <v>0</v>
      </c>
      <c r="AE6" s="293">
        <f>COUNTIFS(운전자별!$C:$C,숨김!AE$3,운전자별!$A:$A,숨김!$W6,운전자별!$F:$F,숨김!$X6)</f>
        <v>0</v>
      </c>
      <c r="AF6" s="293">
        <f>COUNTIFS(운전자별!$C:$C,숨김!AF$3,운전자별!$A:$A,숨김!$W6,운전자별!$F:$F,숨김!$X6)</f>
        <v>0</v>
      </c>
      <c r="AG6" s="293">
        <f>COUNTIFS(운전자별!$C:$C,숨김!AG$3,운전자별!$A:$A,숨김!$W6,운전자별!$F:$F,숨김!$X6)</f>
        <v>0</v>
      </c>
      <c r="AH6" s="293">
        <f>COUNTIFS(운전자별!$C:$C,숨김!AH$3,운전자별!$A:$A,숨김!$W6,운전자별!$F:$F,숨김!$X6)</f>
        <v>0</v>
      </c>
      <c r="AI6" s="293">
        <f>COUNTIFS(운전자별!$C:$C,숨김!AI$3,운전자별!$A:$A,숨김!$W6,운전자별!$F:$F,숨김!$X6)</f>
        <v>0</v>
      </c>
      <c r="AJ6" s="307">
        <v>0.96169711272031932</v>
      </c>
      <c r="AK6" s="295" t="s">
        <v>69</v>
      </c>
      <c r="AL6" s="295">
        <v>44</v>
      </c>
      <c r="AM6" s="295" t="s">
        <v>354</v>
      </c>
      <c r="AN6" s="301" t="s">
        <v>355</v>
      </c>
      <c r="AO6" s="308">
        <v>3</v>
      </c>
      <c r="AP6" s="308" cm="1">
        <f t="array" ref="AP6">SUM(($W$4:$W$900=W6)*($AO$4:$AO$900&lt;AO6))+1</f>
        <v>3</v>
      </c>
      <c r="AQ6" s="308" t="str">
        <f t="shared" si="1"/>
        <v>강인교통3</v>
      </c>
      <c r="AS6" s="297" t="s">
        <v>63</v>
      </c>
      <c r="AT6" s="298" t="s">
        <v>97</v>
      </c>
      <c r="AU6" s="297">
        <v>1</v>
      </c>
      <c r="AV6" s="309">
        <v>3.9922266969322405E-2</v>
      </c>
      <c r="AW6" s="309">
        <v>0.41243454300114496</v>
      </c>
      <c r="AX6" s="309">
        <v>0.13785110007534288</v>
      </c>
      <c r="AY6" s="310">
        <v>21.869285714285713</v>
      </c>
      <c r="AZ6" s="310">
        <v>0.90133411587724199</v>
      </c>
      <c r="BA6" s="310">
        <v>18.89463368838959</v>
      </c>
      <c r="BB6" s="310">
        <v>2.6762872736682759</v>
      </c>
      <c r="BD6" s="286" t="s">
        <v>63</v>
      </c>
      <c r="BE6" s="286">
        <v>4</v>
      </c>
      <c r="BF6" s="286">
        <v>55</v>
      </c>
    </row>
    <row r="7" spans="2:67" ht="16.5">
      <c r="B7" s="291" t="s">
        <v>72</v>
      </c>
      <c r="C7" s="286">
        <v>3</v>
      </c>
      <c r="F7" s="286" t="s">
        <v>142</v>
      </c>
      <c r="G7" s="286">
        <v>1.6245051003765973</v>
      </c>
      <c r="H7" s="286">
        <v>1.9817002367384087</v>
      </c>
      <c r="I7" s="286">
        <v>0.21987935666007163</v>
      </c>
      <c r="J7" s="286">
        <v>4</v>
      </c>
      <c r="L7" s="301" t="s">
        <v>154</v>
      </c>
      <c r="M7" s="302">
        <v>48</v>
      </c>
      <c r="N7" s="303">
        <v>112</v>
      </c>
      <c r="O7" s="304">
        <v>0.30357142857142855</v>
      </c>
      <c r="P7" s="304">
        <v>0.3392857142857143</v>
      </c>
      <c r="Q7" s="304">
        <v>0.20535714285714285</v>
      </c>
      <c r="R7" s="304">
        <v>0.10714285714285714</v>
      </c>
      <c r="S7" s="304">
        <v>3.5714285714285712E-2</v>
      </c>
      <c r="T7" s="304">
        <v>8.9285714285714281E-3</v>
      </c>
      <c r="U7" s="295" t="s">
        <v>69</v>
      </c>
      <c r="W7" s="293" t="s">
        <v>63</v>
      </c>
      <c r="X7" s="293" t="s">
        <v>98</v>
      </c>
      <c r="Y7" s="294" t="s">
        <v>98</v>
      </c>
      <c r="Z7" s="305">
        <v>5</v>
      </c>
      <c r="AA7" s="295">
        <f t="shared" si="0"/>
        <v>0</v>
      </c>
      <c r="AB7" s="306">
        <v>1.3333333333333333</v>
      </c>
      <c r="AC7" s="293">
        <f>COUNTIFS(운전자별!$C:$C,숨김!AC$3,운전자별!$A:$A,숨김!$W7,운전자별!$F:$F,숨김!$X7)</f>
        <v>0</v>
      </c>
      <c r="AD7" s="293">
        <f>COUNTIFS(운전자별!$C:$C,숨김!AD$3,운전자별!$A:$A,숨김!$W7,운전자별!$F:$F,숨김!$X7)</f>
        <v>0</v>
      </c>
      <c r="AE7" s="293">
        <f>COUNTIFS(운전자별!$C:$C,숨김!AE$3,운전자별!$A:$A,숨김!$W7,운전자별!$F:$F,숨김!$X7)</f>
        <v>0</v>
      </c>
      <c r="AF7" s="293">
        <f>COUNTIFS(운전자별!$C:$C,숨김!AF$3,운전자별!$A:$A,숨김!$W7,운전자별!$F:$F,숨김!$X7)</f>
        <v>0</v>
      </c>
      <c r="AG7" s="293">
        <f>COUNTIFS(운전자별!$C:$C,숨김!AG$3,운전자별!$A:$A,숨김!$W7,운전자별!$F:$F,숨김!$X7)</f>
        <v>0</v>
      </c>
      <c r="AH7" s="293">
        <f>COUNTIFS(운전자별!$C:$C,숨김!AH$3,운전자별!$A:$A,숨김!$W7,운전자별!$F:$F,숨김!$X7)</f>
        <v>0</v>
      </c>
      <c r="AI7" s="293">
        <f>COUNTIFS(운전자별!$C:$C,숨김!AI$3,운전자별!$A:$A,숨김!$W7,운전자별!$F:$F,숨김!$X7)</f>
        <v>0</v>
      </c>
      <c r="AJ7" s="307">
        <v>0.95801739231645278</v>
      </c>
      <c r="AK7" s="295" t="s">
        <v>69</v>
      </c>
      <c r="AL7" s="295">
        <v>55</v>
      </c>
      <c r="AM7" s="295" t="s">
        <v>356</v>
      </c>
      <c r="AN7" s="301" t="s">
        <v>357</v>
      </c>
      <c r="AO7" s="308">
        <v>4</v>
      </c>
      <c r="AP7" s="308" cm="1">
        <f t="array" ref="AP7">SUM(($W$4:$W$900=W7)*($AO$4:$AO$900&lt;AO7))+1</f>
        <v>4</v>
      </c>
      <c r="AQ7" s="308" t="str">
        <f t="shared" si="1"/>
        <v>강인교통4</v>
      </c>
      <c r="AS7" s="297" t="s">
        <v>63</v>
      </c>
      <c r="AT7" s="298" t="s">
        <v>98</v>
      </c>
      <c r="AU7" s="297">
        <v>1</v>
      </c>
      <c r="AV7" s="309">
        <v>3.3409697729386366E-2</v>
      </c>
      <c r="AW7" s="309">
        <v>0.42245958544705575</v>
      </c>
      <c r="AX7" s="309">
        <v>0.17553892111319783</v>
      </c>
      <c r="AY7" s="310">
        <v>22.303000000000001</v>
      </c>
      <c r="AZ7" s="310">
        <v>2.7604405035670854</v>
      </c>
      <c r="BA7" s="310">
        <v>34.279652071569444</v>
      </c>
      <c r="BB7" s="310">
        <v>2.2527317374790212</v>
      </c>
      <c r="BD7" s="286" t="s">
        <v>139</v>
      </c>
      <c r="BE7" s="286">
        <v>4</v>
      </c>
      <c r="BF7" s="286">
        <v>66</v>
      </c>
    </row>
    <row r="8" spans="2:67" ht="16.5">
      <c r="B8" s="291" t="s">
        <v>70</v>
      </c>
      <c r="C8" s="286">
        <v>2</v>
      </c>
      <c r="F8" s="286" t="s">
        <v>143</v>
      </c>
      <c r="G8" s="286">
        <v>2.1137725971480705</v>
      </c>
      <c r="H8" s="286">
        <v>2.5645341984885355</v>
      </c>
      <c r="I8" s="286">
        <v>0.21324980839880237</v>
      </c>
      <c r="J8" s="286">
        <v>5</v>
      </c>
      <c r="L8" s="301" t="s">
        <v>162</v>
      </c>
      <c r="M8" s="302">
        <v>46</v>
      </c>
      <c r="N8" s="303">
        <v>103</v>
      </c>
      <c r="O8" s="304">
        <v>0.11650485436893204</v>
      </c>
      <c r="P8" s="304">
        <v>0.1553398058252427</v>
      </c>
      <c r="Q8" s="304">
        <v>0.35922330097087379</v>
      </c>
      <c r="R8" s="304">
        <v>0.20388349514563106</v>
      </c>
      <c r="S8" s="304">
        <v>0.11650485436893204</v>
      </c>
      <c r="T8" s="304">
        <v>4.8543689320388349E-2</v>
      </c>
      <c r="U8" s="295" t="s">
        <v>71</v>
      </c>
      <c r="W8" s="293" t="s">
        <v>139</v>
      </c>
      <c r="X8" s="293" t="s">
        <v>175</v>
      </c>
      <c r="Y8" s="294" t="s">
        <v>175</v>
      </c>
      <c r="Z8" s="305">
        <v>28</v>
      </c>
      <c r="AA8" s="295">
        <f t="shared" si="0"/>
        <v>0</v>
      </c>
      <c r="AB8" s="306">
        <v>1.0416666666666665</v>
      </c>
      <c r="AC8" s="293">
        <f>COUNTIFS(운전자별!$C:$C,숨김!AC$3,운전자별!$A:$A,숨김!$W8,운전자별!$F:$F,숨김!$X8)</f>
        <v>0</v>
      </c>
      <c r="AD8" s="293">
        <f>COUNTIFS(운전자별!$C:$C,숨김!AD$3,운전자별!$A:$A,숨김!$W8,운전자별!$F:$F,숨김!$X8)</f>
        <v>0</v>
      </c>
      <c r="AE8" s="293">
        <f>COUNTIFS(운전자별!$C:$C,숨김!AE$3,운전자별!$A:$A,숨김!$W8,운전자별!$F:$F,숨김!$X8)</f>
        <v>0</v>
      </c>
      <c r="AF8" s="293">
        <f>COUNTIFS(운전자별!$C:$C,숨김!AF$3,운전자별!$A:$A,숨김!$W8,운전자별!$F:$F,숨김!$X8)</f>
        <v>0</v>
      </c>
      <c r="AG8" s="293">
        <f>COUNTIFS(운전자별!$C:$C,숨김!AG$3,운전자별!$A:$A,숨김!$W8,운전자별!$F:$F,숨김!$X8)</f>
        <v>0</v>
      </c>
      <c r="AH8" s="293">
        <f>COUNTIFS(운전자별!$C:$C,숨김!AH$3,운전자별!$A:$A,숨김!$W8,운전자별!$F:$F,숨김!$X8)</f>
        <v>0</v>
      </c>
      <c r="AI8" s="293">
        <f>COUNTIFS(운전자별!$C:$C,숨김!AI$3,운전자별!$A:$A,숨김!$W8,운전자별!$F:$F,숨김!$X8)</f>
        <v>0</v>
      </c>
      <c r="AJ8" s="307">
        <v>1.0035025814825611</v>
      </c>
      <c r="AK8" s="295" t="s">
        <v>74</v>
      </c>
      <c r="AL8" s="295">
        <v>17</v>
      </c>
      <c r="AM8" s="295" t="s">
        <v>358</v>
      </c>
      <c r="AN8" s="301" t="s">
        <v>359</v>
      </c>
      <c r="AO8" s="308">
        <v>5</v>
      </c>
      <c r="AP8" s="308" cm="1">
        <f t="array" ref="AP8">SUM(($W$4:$W$900=W8)*($AO$4:$AO$900&lt;AO8))+1</f>
        <v>1</v>
      </c>
      <c r="AQ8" s="308" t="str">
        <f t="shared" si="1"/>
        <v>강인여객1</v>
      </c>
      <c r="AS8" s="297" t="s">
        <v>63</v>
      </c>
      <c r="AT8" s="298" t="s">
        <v>99</v>
      </c>
      <c r="AU8" s="297">
        <v>1</v>
      </c>
      <c r="AV8" s="309">
        <v>8.8844439637456044E-2</v>
      </c>
      <c r="AW8" s="309">
        <v>0.44904534891181735</v>
      </c>
      <c r="AX8" s="309">
        <v>0.19533393223597251</v>
      </c>
      <c r="AY8" s="310">
        <v>24.977999999999998</v>
      </c>
      <c r="AZ8" s="310">
        <v>4.4849399359541469</v>
      </c>
      <c r="BA8" s="310">
        <v>50.586479886751853</v>
      </c>
      <c r="BB8" s="310">
        <v>2.2862497976587228</v>
      </c>
      <c r="BD8" s="286" t="s">
        <v>157</v>
      </c>
      <c r="BE8" s="286">
        <v>6</v>
      </c>
      <c r="BF8" s="286">
        <v>48</v>
      </c>
    </row>
    <row r="9" spans="2:67" ht="16.5">
      <c r="B9" s="291" t="s">
        <v>73</v>
      </c>
      <c r="C9" s="286">
        <v>1</v>
      </c>
      <c r="F9" s="286" t="s">
        <v>144</v>
      </c>
      <c r="G9" s="286">
        <v>2.1056171949687608</v>
      </c>
      <c r="H9" s="286">
        <v>2.5457783596186681</v>
      </c>
      <c r="I9" s="286">
        <v>0.20904139921617504</v>
      </c>
      <c r="J9" s="286">
        <v>6</v>
      </c>
      <c r="L9" s="301" t="s">
        <v>140</v>
      </c>
      <c r="M9" s="302">
        <v>57</v>
      </c>
      <c r="N9" s="303">
        <v>125</v>
      </c>
      <c r="O9" s="304">
        <v>0.47199999999999998</v>
      </c>
      <c r="P9" s="304">
        <v>0.184</v>
      </c>
      <c r="Q9" s="304">
        <v>0.16800000000000001</v>
      </c>
      <c r="R9" s="304">
        <v>0.128</v>
      </c>
      <c r="S9" s="304">
        <v>2.4E-2</v>
      </c>
      <c r="T9" s="304">
        <v>2.4E-2</v>
      </c>
      <c r="U9" s="295" t="s">
        <v>69</v>
      </c>
      <c r="W9" s="293" t="s">
        <v>139</v>
      </c>
      <c r="X9" s="293" t="s">
        <v>176</v>
      </c>
      <c r="Y9" s="294" t="s">
        <v>176</v>
      </c>
      <c r="Z9" s="305">
        <v>18</v>
      </c>
      <c r="AA9" s="295">
        <f t="shared" si="0"/>
        <v>0</v>
      </c>
      <c r="AB9" s="306">
        <v>0.99537037037037046</v>
      </c>
      <c r="AC9" s="293">
        <f>COUNTIFS(운전자별!$C:$C,숨김!AC$3,운전자별!$A:$A,숨김!$W9,운전자별!$F:$F,숨김!$X9)</f>
        <v>0</v>
      </c>
      <c r="AD9" s="293">
        <f>COUNTIFS(운전자별!$C:$C,숨김!AD$3,운전자별!$A:$A,숨김!$W9,운전자별!$F:$F,숨김!$X9)</f>
        <v>0</v>
      </c>
      <c r="AE9" s="293">
        <f>COUNTIFS(운전자별!$C:$C,숨김!AE$3,운전자별!$A:$A,숨김!$W9,운전자별!$F:$F,숨김!$X9)</f>
        <v>0</v>
      </c>
      <c r="AF9" s="293">
        <f>COUNTIFS(운전자별!$C:$C,숨김!AF$3,운전자별!$A:$A,숨김!$W9,운전자별!$F:$F,숨김!$X9)</f>
        <v>0</v>
      </c>
      <c r="AG9" s="293">
        <f>COUNTIFS(운전자별!$C:$C,숨김!AG$3,운전자별!$A:$A,숨김!$W9,운전자별!$F:$F,숨김!$X9)</f>
        <v>0</v>
      </c>
      <c r="AH9" s="293">
        <f>COUNTIFS(운전자별!$C:$C,숨김!AH$3,운전자별!$A:$A,숨김!$W9,운전자별!$F:$F,숨김!$X9)</f>
        <v>0</v>
      </c>
      <c r="AI9" s="293">
        <f>COUNTIFS(운전자별!$C:$C,숨김!AI$3,운전자별!$A:$A,숨김!$W9,운전자별!$F:$F,숨김!$X9)</f>
        <v>0</v>
      </c>
      <c r="AJ9" s="307">
        <v>1.0485974025566391</v>
      </c>
      <c r="AK9" s="295" t="s">
        <v>74</v>
      </c>
      <c r="AL9" s="295">
        <v>4</v>
      </c>
      <c r="AM9" s="295" t="s">
        <v>360</v>
      </c>
      <c r="AN9" s="301" t="s">
        <v>361</v>
      </c>
      <c r="AO9" s="308">
        <v>6</v>
      </c>
      <c r="AP9" s="308" cm="1">
        <f t="array" ref="AP9">SUM(($W$4:$W$900=W9)*($AO$4:$AO$900&lt;AO9))+1</f>
        <v>2</v>
      </c>
      <c r="AQ9" s="308" t="str">
        <f t="shared" si="1"/>
        <v>강인여객2</v>
      </c>
      <c r="AS9" s="297" t="s">
        <v>63</v>
      </c>
      <c r="AT9" s="298" t="s">
        <v>100</v>
      </c>
      <c r="AU9" s="297">
        <v>1</v>
      </c>
      <c r="AV9" s="309">
        <v>4.6311514272893858E-2</v>
      </c>
      <c r="AW9" s="309">
        <v>0.4135383278134645</v>
      </c>
      <c r="AX9" s="309">
        <v>0.15619330890811217</v>
      </c>
      <c r="AY9" s="310">
        <v>22.410568627450981</v>
      </c>
      <c r="AZ9" s="310">
        <v>1.775297089243036</v>
      </c>
      <c r="BA9" s="310">
        <v>24.131159012097406</v>
      </c>
      <c r="BB9" s="310">
        <v>2.4910015070314531</v>
      </c>
      <c r="BD9" s="286" t="s">
        <v>154</v>
      </c>
      <c r="BE9" s="286">
        <v>12</v>
      </c>
      <c r="BF9" s="286">
        <v>48</v>
      </c>
    </row>
    <row r="10" spans="2:67" ht="16.5">
      <c r="C10" s="286">
        <v>0</v>
      </c>
      <c r="F10" s="286" t="s">
        <v>145</v>
      </c>
      <c r="G10" s="286">
        <v>1.8094563791853695</v>
      </c>
      <c r="H10" s="286">
        <v>2.1869516418022958</v>
      </c>
      <c r="I10" s="286">
        <v>0.20862357720216362</v>
      </c>
      <c r="J10" s="286">
        <v>7</v>
      </c>
      <c r="L10" s="301" t="s">
        <v>147</v>
      </c>
      <c r="M10" s="302">
        <v>106</v>
      </c>
      <c r="N10" s="303">
        <v>250</v>
      </c>
      <c r="O10" s="304">
        <v>0.36799999999999999</v>
      </c>
      <c r="P10" s="304">
        <v>0.20399999999999999</v>
      </c>
      <c r="Q10" s="304">
        <v>0.23599999999999999</v>
      </c>
      <c r="R10" s="304">
        <v>0.112</v>
      </c>
      <c r="S10" s="304">
        <v>0.06</v>
      </c>
      <c r="T10" s="304">
        <v>0.02</v>
      </c>
      <c r="U10" s="295" t="s">
        <v>69</v>
      </c>
      <c r="W10" s="293" t="s">
        <v>139</v>
      </c>
      <c r="X10" s="293" t="s">
        <v>177</v>
      </c>
      <c r="Y10" s="294" t="s">
        <v>177</v>
      </c>
      <c r="Z10" s="305">
        <v>8</v>
      </c>
      <c r="AA10" s="295">
        <f t="shared" si="0"/>
        <v>0</v>
      </c>
      <c r="AB10" s="306">
        <v>0.98958333333333337</v>
      </c>
      <c r="AC10" s="293">
        <f>COUNTIFS(운전자별!$C:$C,숨김!AC$3,운전자별!$A:$A,숨김!$W10,운전자별!$F:$F,숨김!$X10)</f>
        <v>0</v>
      </c>
      <c r="AD10" s="293">
        <f>COUNTIFS(운전자별!$C:$C,숨김!AD$3,운전자별!$A:$A,숨김!$W10,운전자별!$F:$F,숨김!$X10)</f>
        <v>0</v>
      </c>
      <c r="AE10" s="293">
        <f>COUNTIFS(운전자별!$C:$C,숨김!AE$3,운전자별!$A:$A,숨김!$W10,운전자별!$F:$F,숨김!$X10)</f>
        <v>0</v>
      </c>
      <c r="AF10" s="293">
        <f>COUNTIFS(운전자별!$C:$C,숨김!AF$3,운전자별!$A:$A,숨김!$W10,운전자별!$F:$F,숨김!$X10)</f>
        <v>0</v>
      </c>
      <c r="AG10" s="293">
        <f>COUNTIFS(운전자별!$C:$C,숨김!AG$3,운전자별!$A:$A,숨김!$W10,운전자별!$F:$F,숨김!$X10)</f>
        <v>0</v>
      </c>
      <c r="AH10" s="293">
        <f>COUNTIFS(운전자별!$C:$C,숨김!AH$3,운전자별!$A:$A,숨김!$W10,운전자별!$F:$F,숨김!$X10)</f>
        <v>0</v>
      </c>
      <c r="AI10" s="293">
        <f>COUNTIFS(운전자별!$C:$C,숨김!AI$3,운전자별!$A:$A,숨김!$W10,운전자별!$F:$F,숨김!$X10)</f>
        <v>0</v>
      </c>
      <c r="AJ10" s="307">
        <v>0.95920542446780532</v>
      </c>
      <c r="AK10" s="295" t="s">
        <v>69</v>
      </c>
      <c r="AL10" s="295">
        <v>51</v>
      </c>
      <c r="AM10" s="295" t="s">
        <v>362</v>
      </c>
      <c r="AN10" s="301" t="s">
        <v>363</v>
      </c>
      <c r="AO10" s="308">
        <v>7</v>
      </c>
      <c r="AP10" s="308" cm="1">
        <f t="array" ref="AP10">SUM(($W$4:$W$900=W10)*($AO$4:$AO$900&lt;AO10))+1</f>
        <v>3</v>
      </c>
      <c r="AQ10" s="308" t="str">
        <f t="shared" si="1"/>
        <v>강인여객3</v>
      </c>
      <c r="AS10" s="297" t="s">
        <v>139</v>
      </c>
      <c r="AT10" s="298" t="s">
        <v>175</v>
      </c>
      <c r="AU10" s="297">
        <v>1</v>
      </c>
      <c r="AV10" s="309">
        <v>7.1838157954911483E-2</v>
      </c>
      <c r="AW10" s="309">
        <v>0.42223470101076843</v>
      </c>
      <c r="AX10" s="309">
        <v>0.24464059252028597</v>
      </c>
      <c r="AY10" s="310">
        <v>20.183958333333333</v>
      </c>
      <c r="AZ10" s="310">
        <v>5.0789215066556785</v>
      </c>
      <c r="BA10" s="310">
        <v>70.520142350760992</v>
      </c>
      <c r="BB10" s="310">
        <v>1.6949429106640221</v>
      </c>
      <c r="BD10" s="286" t="s">
        <v>162</v>
      </c>
      <c r="BE10" s="286">
        <v>7</v>
      </c>
      <c r="BF10" s="286">
        <v>46</v>
      </c>
    </row>
    <row r="11" spans="2:67" ht="16.5">
      <c r="F11" s="286" t="s">
        <v>146</v>
      </c>
      <c r="G11" s="286">
        <v>2.1215573252044813</v>
      </c>
      <c r="H11" s="286">
        <v>2.558475990121877</v>
      </c>
      <c r="I11" s="286">
        <v>0.20594242716269018</v>
      </c>
      <c r="J11" s="286">
        <v>8</v>
      </c>
      <c r="L11" s="301" t="s">
        <v>163</v>
      </c>
      <c r="M11" s="302">
        <v>26</v>
      </c>
      <c r="N11" s="303">
        <v>49</v>
      </c>
      <c r="O11" s="304">
        <v>4.0816326530612242E-2</v>
      </c>
      <c r="P11" s="304">
        <v>6.1224489795918366E-2</v>
      </c>
      <c r="Q11" s="304">
        <v>0.51020408163265307</v>
      </c>
      <c r="R11" s="304">
        <v>0.30612244897959184</v>
      </c>
      <c r="S11" s="304">
        <v>4.0816326530612242E-2</v>
      </c>
      <c r="T11" s="304">
        <v>4.0816326530612242E-2</v>
      </c>
      <c r="U11" s="295" t="s">
        <v>71</v>
      </c>
      <c r="W11" s="293" t="s">
        <v>139</v>
      </c>
      <c r="X11" s="293" t="s">
        <v>178</v>
      </c>
      <c r="Y11" s="294" t="s">
        <v>178</v>
      </c>
      <c r="Z11" s="305">
        <v>6</v>
      </c>
      <c r="AA11" s="295">
        <f t="shared" si="0"/>
        <v>0</v>
      </c>
      <c r="AB11" s="306">
        <v>1.1111111111111112</v>
      </c>
      <c r="AC11" s="293">
        <f>COUNTIFS(운전자별!$C:$C,숨김!AC$3,운전자별!$A:$A,숨김!$W11,운전자별!$F:$F,숨김!$X11)</f>
        <v>0</v>
      </c>
      <c r="AD11" s="293">
        <f>COUNTIFS(운전자별!$C:$C,숨김!AD$3,운전자별!$A:$A,숨김!$W11,운전자별!$F:$F,숨김!$X11)</f>
        <v>0</v>
      </c>
      <c r="AE11" s="293">
        <f>COUNTIFS(운전자별!$C:$C,숨김!AE$3,운전자별!$A:$A,숨김!$W11,운전자별!$F:$F,숨김!$X11)</f>
        <v>0</v>
      </c>
      <c r="AF11" s="293">
        <f>COUNTIFS(운전자별!$C:$C,숨김!AF$3,운전자별!$A:$A,숨김!$W11,운전자별!$F:$F,숨김!$X11)</f>
        <v>0</v>
      </c>
      <c r="AG11" s="293">
        <f>COUNTIFS(운전자별!$C:$C,숨김!AG$3,운전자별!$A:$A,숨김!$W11,운전자별!$F:$F,숨김!$X11)</f>
        <v>0</v>
      </c>
      <c r="AH11" s="293">
        <f>COUNTIFS(운전자별!$C:$C,숨김!AH$3,운전자별!$A:$A,숨김!$W11,운전자별!$F:$F,숨김!$X11)</f>
        <v>0</v>
      </c>
      <c r="AI11" s="293">
        <f>COUNTIFS(운전자별!$C:$C,숨김!AI$3,운전자별!$A:$A,숨김!$W11,운전자별!$F:$F,숨김!$X11)</f>
        <v>0</v>
      </c>
      <c r="AJ11" s="307">
        <v>1.0264576609392586</v>
      </c>
      <c r="AK11" s="295" t="s">
        <v>74</v>
      </c>
      <c r="AL11" s="295">
        <v>7</v>
      </c>
      <c r="AM11" s="295" t="s">
        <v>364</v>
      </c>
      <c r="AN11" s="301" t="s">
        <v>365</v>
      </c>
      <c r="AO11" s="308">
        <v>8</v>
      </c>
      <c r="AP11" s="308" cm="1">
        <f t="array" ref="AP11">SUM(($W$4:$W$900=W11)*($AO$4:$AO$900&lt;AO11))+1</f>
        <v>4</v>
      </c>
      <c r="AQ11" s="308" t="str">
        <f t="shared" si="1"/>
        <v>강인여객4</v>
      </c>
      <c r="AS11" s="297" t="s">
        <v>139</v>
      </c>
      <c r="AT11" s="298" t="s">
        <v>176</v>
      </c>
      <c r="AU11" s="297">
        <v>1</v>
      </c>
      <c r="AV11" s="309">
        <v>9.2291408694588864E-2</v>
      </c>
      <c r="AW11" s="309">
        <v>0.45018897025048032</v>
      </c>
      <c r="AX11" s="309">
        <v>0.21788062227600094</v>
      </c>
      <c r="AY11" s="310">
        <v>21.492529411764707</v>
      </c>
      <c r="AZ11" s="310">
        <v>5.3155674944750331</v>
      </c>
      <c r="BA11" s="310">
        <v>72.375914557536646</v>
      </c>
      <c r="BB11" s="310">
        <v>1.6925242491798287</v>
      </c>
      <c r="BD11" s="286" t="s">
        <v>140</v>
      </c>
      <c r="BE11" s="286">
        <v>6</v>
      </c>
      <c r="BF11" s="286">
        <v>57</v>
      </c>
    </row>
    <row r="12" spans="2:67" ht="16.5">
      <c r="F12" s="286" t="s">
        <v>147</v>
      </c>
      <c r="G12" s="286">
        <v>1.9244754801457915</v>
      </c>
      <c r="H12" s="286">
        <v>2.3203603114085731</v>
      </c>
      <c r="I12" s="286">
        <v>0.20571050935540658</v>
      </c>
      <c r="J12" s="286">
        <v>9</v>
      </c>
      <c r="L12" s="301" t="s">
        <v>152</v>
      </c>
      <c r="M12" s="302">
        <v>60</v>
      </c>
      <c r="N12" s="303">
        <v>110</v>
      </c>
      <c r="O12" s="304">
        <v>0.30275229357798167</v>
      </c>
      <c r="P12" s="304">
        <v>0.27522935779816515</v>
      </c>
      <c r="Q12" s="304">
        <v>0.21100917431192662</v>
      </c>
      <c r="R12" s="304">
        <v>0.12844036697247707</v>
      </c>
      <c r="S12" s="304">
        <v>3.669724770642202E-2</v>
      </c>
      <c r="T12" s="304">
        <v>4.5871559633027525E-2</v>
      </c>
      <c r="U12" s="295" t="s">
        <v>69</v>
      </c>
      <c r="W12" s="293" t="s">
        <v>157</v>
      </c>
      <c r="X12" s="293" t="s">
        <v>179</v>
      </c>
      <c r="Y12" s="294" t="s">
        <v>179</v>
      </c>
      <c r="Z12" s="305">
        <v>11</v>
      </c>
      <c r="AA12" s="295">
        <f t="shared" si="0"/>
        <v>0</v>
      </c>
      <c r="AB12" s="306">
        <v>0.94696969696969702</v>
      </c>
      <c r="AC12" s="293">
        <f>COUNTIFS(운전자별!$C:$C,숨김!AC$3,운전자별!$A:$A,숨김!$W12,운전자별!$F:$F,숨김!$X12)</f>
        <v>0</v>
      </c>
      <c r="AD12" s="293">
        <f>COUNTIFS(운전자별!$C:$C,숨김!AD$3,운전자별!$A:$A,숨김!$W12,운전자별!$F:$F,숨김!$X12)</f>
        <v>0</v>
      </c>
      <c r="AE12" s="293">
        <f>COUNTIFS(운전자별!$C:$C,숨김!AE$3,운전자별!$A:$A,숨김!$W12,운전자별!$F:$F,숨김!$X12)</f>
        <v>0</v>
      </c>
      <c r="AF12" s="293">
        <f>COUNTIFS(운전자별!$C:$C,숨김!AF$3,운전자별!$A:$A,숨김!$W12,운전자별!$F:$F,숨김!$X12)</f>
        <v>0</v>
      </c>
      <c r="AG12" s="293">
        <f>COUNTIFS(운전자별!$C:$C,숨김!AG$3,운전자별!$A:$A,숨김!$W12,운전자별!$F:$F,숨김!$X12)</f>
        <v>0</v>
      </c>
      <c r="AH12" s="293">
        <f>COUNTIFS(운전자별!$C:$C,숨김!AH$3,운전자별!$A:$A,숨김!$W12,운전자별!$F:$F,숨김!$X12)</f>
        <v>0</v>
      </c>
      <c r="AI12" s="293">
        <f>COUNTIFS(운전자별!$C:$C,숨김!AI$3,운전자별!$A:$A,숨김!$W12,운전자별!$F:$F,숨김!$X12)</f>
        <v>0</v>
      </c>
      <c r="AJ12" s="307">
        <v>0.9611217826371794</v>
      </c>
      <c r="AK12" s="295" t="s">
        <v>69</v>
      </c>
      <c r="AL12" s="295">
        <v>45</v>
      </c>
      <c r="AM12" s="295" t="s">
        <v>366</v>
      </c>
      <c r="AN12" s="301" t="s">
        <v>367</v>
      </c>
      <c r="AO12" s="308">
        <v>9</v>
      </c>
      <c r="AP12" s="308" cm="1">
        <f t="array" ref="AP12">SUM(($W$4:$W$900=W12)*($AO$4:$AO$900&lt;AO12))+1</f>
        <v>1</v>
      </c>
      <c r="AQ12" s="308" t="str">
        <f t="shared" si="1"/>
        <v>강화교통1</v>
      </c>
      <c r="AS12" s="297" t="s">
        <v>139</v>
      </c>
      <c r="AT12" s="298" t="s">
        <v>177</v>
      </c>
      <c r="AU12" s="297">
        <v>1</v>
      </c>
      <c r="AV12" s="309">
        <v>1.8128085741823979E-2</v>
      </c>
      <c r="AW12" s="309">
        <v>0.3931413319378278</v>
      </c>
      <c r="AX12" s="309">
        <v>0.21376913901822775</v>
      </c>
      <c r="AY12" s="310">
        <v>19.474999999999998</v>
      </c>
      <c r="AZ12" s="310">
        <v>5.0707664920624929</v>
      </c>
      <c r="BA12" s="310">
        <v>96.231271956067317</v>
      </c>
      <c r="BB12" s="310">
        <v>2.0050704626049076</v>
      </c>
      <c r="BD12" s="286" t="s">
        <v>147</v>
      </c>
      <c r="BE12" s="286">
        <v>5</v>
      </c>
      <c r="BF12" s="286">
        <v>106</v>
      </c>
    </row>
    <row r="13" spans="2:67" ht="16.5">
      <c r="F13" s="286" t="s">
        <v>148</v>
      </c>
      <c r="G13" s="286">
        <v>1.6200035645275037</v>
      </c>
      <c r="H13" s="286">
        <v>1.9459625369615692</v>
      </c>
      <c r="I13" s="286">
        <v>0.20120879951837378</v>
      </c>
      <c r="J13" s="286">
        <v>10</v>
      </c>
      <c r="L13" s="301" t="s">
        <v>155</v>
      </c>
      <c r="M13" s="302">
        <v>48</v>
      </c>
      <c r="N13" s="303">
        <v>103</v>
      </c>
      <c r="O13" s="304">
        <v>0.30097087378640774</v>
      </c>
      <c r="P13" s="304">
        <v>0.29126213592233008</v>
      </c>
      <c r="Q13" s="304">
        <v>0.25242718446601942</v>
      </c>
      <c r="R13" s="304">
        <v>0.13592233009708737</v>
      </c>
      <c r="S13" s="304">
        <v>1.9417475728155338E-2</v>
      </c>
      <c r="T13" s="304">
        <v>0</v>
      </c>
      <c r="U13" s="295" t="s">
        <v>69</v>
      </c>
      <c r="W13" s="293" t="s">
        <v>157</v>
      </c>
      <c r="X13" s="293" t="s">
        <v>180</v>
      </c>
      <c r="Y13" s="294" t="s">
        <v>180</v>
      </c>
      <c r="Z13" s="305">
        <v>5</v>
      </c>
      <c r="AA13" s="295">
        <f t="shared" si="0"/>
        <v>0</v>
      </c>
      <c r="AB13" s="306">
        <v>1.4166666666666667</v>
      </c>
      <c r="AC13" s="293">
        <f>COUNTIFS(운전자별!$C:$C,숨김!AC$3,운전자별!$A:$A,숨김!$W13,운전자별!$F:$F,숨김!$X13)</f>
        <v>0</v>
      </c>
      <c r="AD13" s="293">
        <f>COUNTIFS(운전자별!$C:$C,숨김!AD$3,운전자별!$A:$A,숨김!$W13,운전자별!$F:$F,숨김!$X13)</f>
        <v>0</v>
      </c>
      <c r="AE13" s="293">
        <f>COUNTIFS(운전자별!$C:$C,숨김!AE$3,운전자별!$A:$A,숨김!$W13,운전자별!$F:$F,숨김!$X13)</f>
        <v>0</v>
      </c>
      <c r="AF13" s="293">
        <f>COUNTIFS(운전자별!$C:$C,숨김!AF$3,운전자별!$A:$A,숨김!$W13,운전자별!$F:$F,숨김!$X13)</f>
        <v>0</v>
      </c>
      <c r="AG13" s="293">
        <f>COUNTIFS(운전자별!$C:$C,숨김!AG$3,운전자별!$A:$A,숨김!$W13,운전자별!$F:$F,숨김!$X13)</f>
        <v>0</v>
      </c>
      <c r="AH13" s="293">
        <f>COUNTIFS(운전자별!$C:$C,숨김!AH$3,운전자별!$A:$A,숨김!$W13,운전자별!$F:$F,숨김!$X13)</f>
        <v>0</v>
      </c>
      <c r="AI13" s="293">
        <f>COUNTIFS(운전자별!$C:$C,숨김!AI$3,운전자별!$A:$A,숨김!$W13,운전자별!$F:$F,숨김!$X13)</f>
        <v>0</v>
      </c>
      <c r="AJ13" s="307">
        <v>0.93340444625663843</v>
      </c>
      <c r="AK13" s="295" t="s">
        <v>71</v>
      </c>
      <c r="AL13" s="295">
        <v>27</v>
      </c>
      <c r="AM13" s="295" t="s">
        <v>368</v>
      </c>
      <c r="AN13" s="301" t="s">
        <v>369</v>
      </c>
      <c r="AO13" s="308">
        <v>10</v>
      </c>
      <c r="AP13" s="308" cm="1">
        <f t="array" ref="AP13">SUM(($W$4:$W$900=W13)*($AO$4:$AO$900&lt;AO13))+1</f>
        <v>2</v>
      </c>
      <c r="AQ13" s="308" t="str">
        <f t="shared" si="1"/>
        <v>강화교통2</v>
      </c>
      <c r="AS13" s="297" t="s">
        <v>139</v>
      </c>
      <c r="AT13" s="298" t="s">
        <v>178</v>
      </c>
      <c r="AU13" s="297">
        <v>1</v>
      </c>
      <c r="AV13" s="309">
        <v>6.4190239701056001E-2</v>
      </c>
      <c r="AW13" s="309">
        <v>0.40810322205664806</v>
      </c>
      <c r="AX13" s="309">
        <v>0.25221904618407442</v>
      </c>
      <c r="AY13" s="310">
        <v>20.867333333333335</v>
      </c>
      <c r="AZ13" s="310">
        <v>2.4259059927598128</v>
      </c>
      <c r="BA13" s="310">
        <v>54.292296574554236</v>
      </c>
      <c r="BB13" s="310">
        <v>2.2015591499802447</v>
      </c>
      <c r="BD13" s="286" t="s">
        <v>163</v>
      </c>
      <c r="BE13" s="286">
        <v>4</v>
      </c>
      <c r="BF13" s="286">
        <v>26</v>
      </c>
    </row>
    <row r="14" spans="2:67" ht="16.5">
      <c r="F14" s="286" t="s">
        <v>149</v>
      </c>
      <c r="G14" s="286">
        <v>2.100909691872539</v>
      </c>
      <c r="H14" s="286">
        <v>2.5214303215812204</v>
      </c>
      <c r="I14" s="286">
        <v>0.20016121175292967</v>
      </c>
      <c r="J14" s="286">
        <v>11</v>
      </c>
      <c r="L14" s="301" t="s">
        <v>150</v>
      </c>
      <c r="M14" s="302">
        <v>44</v>
      </c>
      <c r="N14" s="303">
        <v>105</v>
      </c>
      <c r="O14" s="304">
        <v>0.41904761904761906</v>
      </c>
      <c r="P14" s="304">
        <v>0.25714285714285712</v>
      </c>
      <c r="Q14" s="304">
        <v>0.21904761904761905</v>
      </c>
      <c r="R14" s="304">
        <v>7.6190476190476197E-2</v>
      </c>
      <c r="S14" s="304">
        <v>2.8571428571428571E-2</v>
      </c>
      <c r="T14" s="304">
        <v>0</v>
      </c>
      <c r="U14" s="295" t="s">
        <v>69</v>
      </c>
      <c r="W14" s="293" t="s">
        <v>157</v>
      </c>
      <c r="X14" s="293" t="s">
        <v>181</v>
      </c>
      <c r="Y14" s="294" t="s">
        <v>181</v>
      </c>
      <c r="Z14" s="305">
        <v>11</v>
      </c>
      <c r="AA14" s="295">
        <f t="shared" si="0"/>
        <v>0</v>
      </c>
      <c r="AB14" s="306">
        <v>0.87121212121212122</v>
      </c>
      <c r="AC14" s="293">
        <f>COUNTIFS(운전자별!$C:$C,숨김!AC$3,운전자별!$A:$A,숨김!$W14,운전자별!$F:$F,숨김!$X14)</f>
        <v>0</v>
      </c>
      <c r="AD14" s="293">
        <f>COUNTIFS(운전자별!$C:$C,숨김!AD$3,운전자별!$A:$A,숨김!$W14,운전자별!$F:$F,숨김!$X14)</f>
        <v>0</v>
      </c>
      <c r="AE14" s="293">
        <f>COUNTIFS(운전자별!$C:$C,숨김!AE$3,운전자별!$A:$A,숨김!$W14,운전자별!$F:$F,숨김!$X14)</f>
        <v>0</v>
      </c>
      <c r="AF14" s="293">
        <f>COUNTIFS(운전자별!$C:$C,숨김!AF$3,운전자별!$A:$A,숨김!$W14,운전자별!$F:$F,숨김!$X14)</f>
        <v>0</v>
      </c>
      <c r="AG14" s="293">
        <f>COUNTIFS(운전자별!$C:$C,숨김!AG$3,운전자별!$A:$A,숨김!$W14,운전자별!$F:$F,숨김!$X14)</f>
        <v>0</v>
      </c>
      <c r="AH14" s="293">
        <f>COUNTIFS(운전자별!$C:$C,숨김!AH$3,운전자별!$A:$A,숨김!$W14,운전자별!$F:$F,숨김!$X14)</f>
        <v>0</v>
      </c>
      <c r="AI14" s="293">
        <f>COUNTIFS(운전자별!$C:$C,숨김!AI$3,운전자별!$A:$A,숨김!$W14,운전자별!$F:$F,숨김!$X14)</f>
        <v>0</v>
      </c>
      <c r="AJ14" s="307">
        <v>0.95549037368528011</v>
      </c>
      <c r="AK14" s="295" t="s">
        <v>69</v>
      </c>
      <c r="AL14" s="295">
        <v>59</v>
      </c>
      <c r="AM14" s="295" t="s">
        <v>370</v>
      </c>
      <c r="AN14" s="301" t="s">
        <v>371</v>
      </c>
      <c r="AO14" s="308">
        <v>11</v>
      </c>
      <c r="AP14" s="308" cm="1">
        <f t="array" ref="AP14">SUM(($W$4:$W$900=W14)*($AO$4:$AO$900&lt;AO14))+1</f>
        <v>3</v>
      </c>
      <c r="AQ14" s="308" t="str">
        <f t="shared" si="1"/>
        <v>강화교통3</v>
      </c>
      <c r="AS14" s="297" t="s">
        <v>139</v>
      </c>
      <c r="AT14" s="298" t="s">
        <v>99</v>
      </c>
      <c r="AU14" s="297">
        <v>1</v>
      </c>
      <c r="AV14" s="309">
        <v>8.3959305888321914E-2</v>
      </c>
      <c r="AW14" s="309">
        <v>0.42870259249320353</v>
      </c>
      <c r="AX14" s="309">
        <v>0.26680620918295334</v>
      </c>
      <c r="AY14" s="310">
        <v>18.046333333333333</v>
      </c>
      <c r="AZ14" s="310">
        <v>5.6803902600241676</v>
      </c>
      <c r="BA14" s="310">
        <v>57.085574844540396</v>
      </c>
      <c r="BB14" s="310">
        <v>1.7366356845904709</v>
      </c>
      <c r="BD14" s="286" t="s">
        <v>152</v>
      </c>
      <c r="BE14" s="286">
        <v>7</v>
      </c>
      <c r="BF14" s="286">
        <v>60</v>
      </c>
    </row>
    <row r="15" spans="2:67" ht="16.5">
      <c r="F15" s="286" t="s">
        <v>150</v>
      </c>
      <c r="G15" s="286">
        <v>1.9087877700513656</v>
      </c>
      <c r="H15" s="286">
        <v>2.2848007983033374</v>
      </c>
      <c r="I15" s="286">
        <v>0.19699048482579773</v>
      </c>
      <c r="J15" s="286">
        <v>12</v>
      </c>
      <c r="L15" s="301" t="s">
        <v>142</v>
      </c>
      <c r="M15" s="302">
        <v>62</v>
      </c>
      <c r="N15" s="303">
        <v>135</v>
      </c>
      <c r="O15" s="304">
        <v>0.21481481481481482</v>
      </c>
      <c r="P15" s="304">
        <v>0.26666666666666666</v>
      </c>
      <c r="Q15" s="304">
        <v>0.27407407407407408</v>
      </c>
      <c r="R15" s="304">
        <v>0.18518518518518517</v>
      </c>
      <c r="S15" s="304">
        <v>4.4444444444444446E-2</v>
      </c>
      <c r="T15" s="304">
        <v>1.4814814814814815E-2</v>
      </c>
      <c r="U15" s="295" t="s">
        <v>71</v>
      </c>
      <c r="W15" s="293" t="s">
        <v>157</v>
      </c>
      <c r="X15" s="293" t="s">
        <v>182</v>
      </c>
      <c r="Y15" s="294" t="s">
        <v>182</v>
      </c>
      <c r="Z15" s="305">
        <v>9</v>
      </c>
      <c r="AA15" s="295">
        <f t="shared" si="0"/>
        <v>0</v>
      </c>
      <c r="AB15" s="306">
        <v>1.0648148148148149</v>
      </c>
      <c r="AC15" s="293">
        <f>COUNTIFS(운전자별!$C:$C,숨김!AC$3,운전자별!$A:$A,숨김!$W15,운전자별!$F:$F,숨김!$X15)</f>
        <v>0</v>
      </c>
      <c r="AD15" s="293">
        <f>COUNTIFS(운전자별!$C:$C,숨김!AD$3,운전자별!$A:$A,숨김!$W15,운전자별!$F:$F,숨김!$X15)</f>
        <v>0</v>
      </c>
      <c r="AE15" s="293">
        <f>COUNTIFS(운전자별!$C:$C,숨김!AE$3,운전자별!$A:$A,숨김!$W15,운전자별!$F:$F,숨김!$X15)</f>
        <v>0</v>
      </c>
      <c r="AF15" s="293">
        <f>COUNTIFS(운전자별!$C:$C,숨김!AF$3,운전자별!$A:$A,숨김!$W15,운전자별!$F:$F,숨김!$X15)</f>
        <v>0</v>
      </c>
      <c r="AG15" s="293">
        <f>COUNTIFS(운전자별!$C:$C,숨김!AG$3,운전자별!$A:$A,숨김!$W15,운전자별!$F:$F,숨김!$X15)</f>
        <v>0</v>
      </c>
      <c r="AH15" s="293">
        <f>COUNTIFS(운전자별!$C:$C,숨김!AH$3,운전자별!$A:$A,숨김!$W15,운전자별!$F:$F,숨김!$X15)</f>
        <v>0</v>
      </c>
      <c r="AI15" s="293">
        <f>COUNTIFS(운전자별!$C:$C,숨김!AI$3,운전자별!$A:$A,숨김!$W15,운전자별!$F:$F,숨김!$X15)</f>
        <v>0</v>
      </c>
      <c r="AJ15" s="307">
        <v>0.92267712232359256</v>
      </c>
      <c r="AK15" s="295" t="s">
        <v>71</v>
      </c>
      <c r="AL15" s="295">
        <v>40</v>
      </c>
      <c r="AM15" s="295" t="s">
        <v>372</v>
      </c>
      <c r="AN15" s="301" t="s">
        <v>373</v>
      </c>
      <c r="AO15" s="308">
        <v>12</v>
      </c>
      <c r="AP15" s="308" cm="1">
        <f t="array" ref="AP15">SUM(($W$4:$W$900=W15)*($AO$4:$AO$900&lt;AO15))+1</f>
        <v>4</v>
      </c>
      <c r="AQ15" s="308" t="str">
        <f t="shared" si="1"/>
        <v>강화교통4</v>
      </c>
      <c r="AS15" s="297" t="s">
        <v>139</v>
      </c>
      <c r="AT15" s="298" t="s">
        <v>100</v>
      </c>
      <c r="AU15" s="297">
        <v>1</v>
      </c>
      <c r="AV15" s="309">
        <v>7.2810907347990048E-2</v>
      </c>
      <c r="AW15" s="309">
        <v>0.4266474047995869</v>
      </c>
      <c r="AX15" s="309">
        <v>0.2357022066717534</v>
      </c>
      <c r="AY15" s="310">
        <v>20.463946428571425</v>
      </c>
      <c r="AZ15" s="310">
        <v>4.7314697334380797</v>
      </c>
      <c r="BA15" s="310">
        <v>71.066628803726573</v>
      </c>
      <c r="BB15" s="310">
        <v>1.7952276952405914</v>
      </c>
      <c r="BD15" s="286" t="s">
        <v>155</v>
      </c>
      <c r="BE15" s="286">
        <v>4</v>
      </c>
      <c r="BF15" s="286">
        <v>48</v>
      </c>
    </row>
    <row r="16" spans="2:67" ht="16.5">
      <c r="F16" s="286" t="s">
        <v>151</v>
      </c>
      <c r="G16" s="286">
        <v>1.8025798211869086</v>
      </c>
      <c r="H16" s="286">
        <v>2.1458088314185924</v>
      </c>
      <c r="I16" s="286">
        <v>0.19040988154726191</v>
      </c>
      <c r="J16" s="286">
        <v>13</v>
      </c>
      <c r="L16" s="301" t="s">
        <v>160</v>
      </c>
      <c r="M16" s="302">
        <v>127</v>
      </c>
      <c r="N16" s="303">
        <v>295</v>
      </c>
      <c r="O16" s="304">
        <v>0.16271186440677965</v>
      </c>
      <c r="P16" s="304">
        <v>0.28135593220338984</v>
      </c>
      <c r="Q16" s="304">
        <v>0.31864406779661014</v>
      </c>
      <c r="R16" s="304">
        <v>0.16610169491525423</v>
      </c>
      <c r="S16" s="304">
        <v>5.7627118644067797E-2</v>
      </c>
      <c r="T16" s="304">
        <v>1.3559322033898305E-2</v>
      </c>
      <c r="U16" s="295" t="s">
        <v>71</v>
      </c>
      <c r="W16" s="293" t="s">
        <v>157</v>
      </c>
      <c r="X16" s="293" t="s">
        <v>183</v>
      </c>
      <c r="Y16" s="294" t="s">
        <v>183</v>
      </c>
      <c r="Z16" s="305">
        <v>12</v>
      </c>
      <c r="AA16" s="295">
        <f t="shared" si="0"/>
        <v>0</v>
      </c>
      <c r="AB16" s="306">
        <v>0.27777777777777779</v>
      </c>
      <c r="AC16" s="293">
        <f>COUNTIFS(운전자별!$C:$C,숨김!AC$3,운전자별!$A:$A,숨김!$W16,운전자별!$F:$F,숨김!$X16)</f>
        <v>0</v>
      </c>
      <c r="AD16" s="293">
        <f>COUNTIFS(운전자별!$C:$C,숨김!AD$3,운전자별!$A:$A,숨김!$W16,운전자별!$F:$F,숨김!$X16)</f>
        <v>0</v>
      </c>
      <c r="AE16" s="293">
        <f>COUNTIFS(운전자별!$C:$C,숨김!AE$3,운전자별!$A:$A,숨김!$W16,운전자별!$F:$F,숨김!$X16)</f>
        <v>0</v>
      </c>
      <c r="AF16" s="293">
        <f>COUNTIFS(운전자별!$C:$C,숨김!AF$3,운전자별!$A:$A,숨김!$W16,운전자별!$F:$F,숨김!$X16)</f>
        <v>0</v>
      </c>
      <c r="AG16" s="293">
        <f>COUNTIFS(운전자별!$C:$C,숨김!AG$3,운전자별!$A:$A,숨김!$W16,운전자별!$F:$F,숨김!$X16)</f>
        <v>0</v>
      </c>
      <c r="AH16" s="293">
        <f>COUNTIFS(운전자별!$C:$C,숨김!AH$3,운전자별!$A:$A,숨김!$W16,운전자별!$F:$F,숨김!$X16)</f>
        <v>0</v>
      </c>
      <c r="AI16" s="293">
        <f>COUNTIFS(운전자별!$C:$C,숨김!AI$3,운전자별!$A:$A,숨김!$W16,운전자별!$F:$F,숨김!$X16)</f>
        <v>0</v>
      </c>
      <c r="AJ16" s="307">
        <v>0.90454600514480221</v>
      </c>
      <c r="AK16" s="295" t="s">
        <v>71</v>
      </c>
      <c r="AL16" s="295">
        <v>54</v>
      </c>
      <c r="AM16" s="295" t="s">
        <v>374</v>
      </c>
      <c r="AN16" s="301" t="s">
        <v>375</v>
      </c>
      <c r="AO16" s="308">
        <v>13</v>
      </c>
      <c r="AP16" s="308" cm="1">
        <f t="array" ref="AP16">SUM(($W$4:$W$900=W16)*($AO$4:$AO$900&lt;AO16))+1</f>
        <v>5</v>
      </c>
      <c r="AQ16" s="308" t="str">
        <f t="shared" si="1"/>
        <v>강화교통5</v>
      </c>
      <c r="AS16" s="297" t="s">
        <v>157</v>
      </c>
      <c r="AT16" s="298" t="s">
        <v>179</v>
      </c>
      <c r="AU16" s="297">
        <v>1</v>
      </c>
      <c r="AV16" s="309">
        <v>3.7385393452812193E-2</v>
      </c>
      <c r="AW16" s="309">
        <v>0.3997876907543193</v>
      </c>
      <c r="AX16" s="309">
        <v>0.19763366342163138</v>
      </c>
      <c r="AY16" s="310">
        <v>13.441299999999998</v>
      </c>
      <c r="AZ16" s="310">
        <v>1.8188644749736302</v>
      </c>
      <c r="BA16" s="310">
        <v>27.273811766508949</v>
      </c>
      <c r="BB16" s="310">
        <v>2.0302525168505143</v>
      </c>
      <c r="BD16" s="286" t="s">
        <v>150</v>
      </c>
      <c r="BE16" s="286">
        <v>4</v>
      </c>
      <c r="BF16" s="286">
        <v>44</v>
      </c>
    </row>
    <row r="17" spans="6:58" ht="16.5">
      <c r="F17" s="286" t="s">
        <v>152</v>
      </c>
      <c r="G17" s="286">
        <v>1.9609510860763544</v>
      </c>
      <c r="H17" s="286">
        <v>2.3316382139917229</v>
      </c>
      <c r="I17" s="286">
        <v>0.18903435712773042</v>
      </c>
      <c r="J17" s="286">
        <v>14</v>
      </c>
      <c r="L17" s="301" t="s">
        <v>146</v>
      </c>
      <c r="M17" s="302">
        <v>49</v>
      </c>
      <c r="N17" s="303">
        <v>99</v>
      </c>
      <c r="O17" s="304">
        <v>0.25252525252525254</v>
      </c>
      <c r="P17" s="304">
        <v>0.31313131313131315</v>
      </c>
      <c r="Q17" s="304">
        <v>0.31313131313131315</v>
      </c>
      <c r="R17" s="304">
        <v>0.1111111111111111</v>
      </c>
      <c r="S17" s="304">
        <v>1.0101010101010102E-2</v>
      </c>
      <c r="T17" s="304">
        <v>0</v>
      </c>
      <c r="U17" s="295" t="s">
        <v>69</v>
      </c>
      <c r="W17" s="293" t="s">
        <v>157</v>
      </c>
      <c r="X17" s="293" t="s">
        <v>334</v>
      </c>
      <c r="Y17" s="294" t="s">
        <v>334</v>
      </c>
      <c r="Z17" s="305">
        <v>1</v>
      </c>
      <c r="AA17" s="295">
        <f t="shared" si="0"/>
        <v>0</v>
      </c>
      <c r="AB17" s="306">
        <v>0</v>
      </c>
      <c r="AC17" s="293">
        <f>COUNTIFS(운전자별!$C:$C,숨김!AC$3,운전자별!$A:$A,숨김!$W17,운전자별!$F:$F,숨김!$X17)</f>
        <v>0</v>
      </c>
      <c r="AD17" s="293">
        <f>COUNTIFS(운전자별!$C:$C,숨김!AD$3,운전자별!$A:$A,숨김!$W17,운전자별!$F:$F,숨김!$X17)</f>
        <v>0</v>
      </c>
      <c r="AE17" s="293">
        <f>COUNTIFS(운전자별!$C:$C,숨김!AE$3,운전자별!$A:$A,숨김!$W17,운전자별!$F:$F,숨김!$X17)</f>
        <v>0</v>
      </c>
      <c r="AF17" s="293">
        <f>COUNTIFS(운전자별!$C:$C,숨김!AF$3,운전자별!$A:$A,숨김!$W17,운전자별!$F:$F,숨김!$X17)</f>
        <v>0</v>
      </c>
      <c r="AG17" s="293">
        <f>COUNTIFS(운전자별!$C:$C,숨김!AG$3,운전자별!$A:$A,숨김!$W17,운전자별!$F:$F,숨김!$X17)</f>
        <v>0</v>
      </c>
      <c r="AH17" s="293">
        <f>COUNTIFS(운전자별!$C:$C,숨김!AH$3,운전자별!$A:$A,숨김!$W17,운전자별!$F:$F,숨김!$X17)</f>
        <v>0</v>
      </c>
      <c r="AI17" s="293">
        <f>COUNTIFS(운전자별!$C:$C,숨김!AI$3,운전자별!$A:$A,숨김!$W17,운전자별!$F:$F,숨김!$X17)</f>
        <v>0</v>
      </c>
      <c r="AJ17" s="307">
        <v>0</v>
      </c>
      <c r="AK17" s="295" t="s">
        <v>339</v>
      </c>
      <c r="AL17" s="295">
        <v>1</v>
      </c>
      <c r="AM17" s="295" t="s">
        <v>376</v>
      </c>
      <c r="AN17" s="301" t="s">
        <v>377</v>
      </c>
      <c r="AO17" s="308">
        <v>14</v>
      </c>
      <c r="AP17" s="308" cm="1">
        <f t="array" ref="AP17">SUM(($W$4:$W$900=W17)*($AO$4:$AO$900&lt;AO17))+1</f>
        <v>6</v>
      </c>
      <c r="AQ17" s="308" t="str">
        <f t="shared" si="1"/>
        <v>강화교통6</v>
      </c>
      <c r="AS17" s="297" t="s">
        <v>157</v>
      </c>
      <c r="AT17" s="298" t="s">
        <v>180</v>
      </c>
      <c r="AU17" s="297">
        <v>1</v>
      </c>
      <c r="AV17" s="309">
        <v>6.7738017455630212E-2</v>
      </c>
      <c r="AW17" s="309">
        <v>0.34797721945572146</v>
      </c>
      <c r="AX17" s="309">
        <v>0.18942810701110424</v>
      </c>
      <c r="AY17" s="310">
        <v>17.042749999999998</v>
      </c>
      <c r="AZ17" s="310">
        <v>1.3336011128702665</v>
      </c>
      <c r="BA17" s="310">
        <v>28.141820930738945</v>
      </c>
      <c r="BB17" s="310">
        <v>3.0889005477523361</v>
      </c>
      <c r="BD17" s="286" t="s">
        <v>142</v>
      </c>
      <c r="BE17" s="286">
        <v>3</v>
      </c>
      <c r="BF17" s="286">
        <v>61</v>
      </c>
    </row>
    <row r="18" spans="6:58" ht="16.5">
      <c r="F18" s="286" t="s">
        <v>153</v>
      </c>
      <c r="G18" s="286">
        <v>1.9709564947031954</v>
      </c>
      <c r="H18" s="286">
        <v>2.340711469266922</v>
      </c>
      <c r="I18" s="286">
        <v>0.18760179413265421</v>
      </c>
      <c r="J18" s="286">
        <v>15</v>
      </c>
      <c r="L18" s="301" t="s">
        <v>165</v>
      </c>
      <c r="M18" s="302">
        <v>79</v>
      </c>
      <c r="N18" s="303">
        <v>167</v>
      </c>
      <c r="O18" s="304">
        <v>9.580838323353294E-2</v>
      </c>
      <c r="P18" s="304">
        <v>0.16167664670658682</v>
      </c>
      <c r="Q18" s="304">
        <v>0.32335329341317365</v>
      </c>
      <c r="R18" s="304">
        <v>0.31137724550898205</v>
      </c>
      <c r="S18" s="304">
        <v>0.10179640718562874</v>
      </c>
      <c r="T18" s="304">
        <v>5.9880239520958087E-3</v>
      </c>
      <c r="U18" s="295" t="s">
        <v>71</v>
      </c>
      <c r="W18" s="293" t="s">
        <v>154</v>
      </c>
      <c r="X18" s="293" t="s">
        <v>184</v>
      </c>
      <c r="Y18" s="294" t="s">
        <v>184</v>
      </c>
      <c r="Z18" s="305">
        <v>19</v>
      </c>
      <c r="AA18" s="295">
        <f t="shared" si="0"/>
        <v>0</v>
      </c>
      <c r="AB18" s="306">
        <v>0.94298245614035081</v>
      </c>
      <c r="AC18" s="293">
        <f>COUNTIFS(운전자별!$C:$C,숨김!AC$3,운전자별!$A:$A,숨김!$W18,운전자별!$F:$F,숨김!$X18)</f>
        <v>0</v>
      </c>
      <c r="AD18" s="293">
        <f>COUNTIFS(운전자별!$C:$C,숨김!AD$3,운전자별!$A:$A,숨김!$W18,운전자별!$F:$F,숨김!$X18)</f>
        <v>0</v>
      </c>
      <c r="AE18" s="293">
        <f>COUNTIFS(운전자별!$C:$C,숨김!AE$3,운전자별!$A:$A,숨김!$W18,운전자별!$F:$F,숨김!$X18)</f>
        <v>0</v>
      </c>
      <c r="AF18" s="293">
        <f>COUNTIFS(운전자별!$C:$C,숨김!AF$3,운전자별!$A:$A,숨김!$W18,운전자별!$F:$F,숨김!$X18)</f>
        <v>0</v>
      </c>
      <c r="AG18" s="293">
        <f>COUNTIFS(운전자별!$C:$C,숨김!AG$3,운전자별!$A:$A,숨김!$W18,운전자별!$F:$F,숨김!$X18)</f>
        <v>0</v>
      </c>
      <c r="AH18" s="293">
        <f>COUNTIFS(운전자별!$C:$C,숨김!AH$3,운전자별!$A:$A,숨김!$W18,운전자별!$F:$F,숨김!$X18)</f>
        <v>0</v>
      </c>
      <c r="AI18" s="293">
        <f>COUNTIFS(운전자별!$C:$C,숨김!AI$3,운전자별!$A:$A,숨김!$W18,운전자별!$F:$F,숨김!$X18)</f>
        <v>0</v>
      </c>
      <c r="AJ18" s="307">
        <v>0.9709799879143628</v>
      </c>
      <c r="AK18" s="295" t="s">
        <v>69</v>
      </c>
      <c r="AL18" s="295">
        <v>27</v>
      </c>
      <c r="AM18" s="295" t="s">
        <v>378</v>
      </c>
      <c r="AN18" s="301" t="s">
        <v>379</v>
      </c>
      <c r="AO18" s="308">
        <v>15</v>
      </c>
      <c r="AP18" s="308" cm="1">
        <f t="array" ref="AP18">SUM(($W$4:$W$900=W18)*($AO$4:$AO$900&lt;AO18))+1</f>
        <v>1</v>
      </c>
      <c r="AQ18" s="308" t="str">
        <f t="shared" si="1"/>
        <v>공영급행1</v>
      </c>
      <c r="AS18" s="297" t="s">
        <v>157</v>
      </c>
      <c r="AT18" s="298" t="s">
        <v>181</v>
      </c>
      <c r="AU18" s="297">
        <v>1</v>
      </c>
      <c r="AV18" s="309">
        <v>3.5789859337506967E-2</v>
      </c>
      <c r="AW18" s="309">
        <v>0.39484042657606505</v>
      </c>
      <c r="AX18" s="309">
        <v>0.2292739656849411</v>
      </c>
      <c r="AY18" s="310">
        <v>16.741199999999999</v>
      </c>
      <c r="AZ18" s="310">
        <v>2.2317264785181141</v>
      </c>
      <c r="BA18" s="310">
        <v>48.363112690608219</v>
      </c>
      <c r="BB18" s="310">
        <v>2.28370863003971</v>
      </c>
      <c r="BD18" s="286" t="s">
        <v>766</v>
      </c>
      <c r="BE18" s="286">
        <v>7</v>
      </c>
    </row>
    <row r="19" spans="6:58" ht="16.5">
      <c r="F19" s="286" t="s">
        <v>154</v>
      </c>
      <c r="G19" s="286">
        <v>2.3357119739712338</v>
      </c>
      <c r="H19" s="286">
        <v>2.7732028592404356</v>
      </c>
      <c r="I19" s="286">
        <v>0.18730515155315541</v>
      </c>
      <c r="J19" s="286">
        <v>16</v>
      </c>
      <c r="L19" s="301" t="s">
        <v>166</v>
      </c>
      <c r="M19" s="302">
        <v>43</v>
      </c>
      <c r="N19" s="303">
        <v>74</v>
      </c>
      <c r="O19" s="304">
        <v>0.13513513513513514</v>
      </c>
      <c r="P19" s="304">
        <v>0.17567567567567569</v>
      </c>
      <c r="Q19" s="304">
        <v>0.25675675675675674</v>
      </c>
      <c r="R19" s="304">
        <v>0.24324324324324326</v>
      </c>
      <c r="S19" s="304">
        <v>0.12162162162162163</v>
      </c>
      <c r="T19" s="304">
        <v>6.7567567567567571E-2</v>
      </c>
      <c r="U19" s="295" t="s">
        <v>71</v>
      </c>
      <c r="W19" s="293" t="s">
        <v>154</v>
      </c>
      <c r="X19" s="293" t="s">
        <v>185</v>
      </c>
      <c r="Y19" s="294" t="s">
        <v>185</v>
      </c>
      <c r="Z19" s="305">
        <v>2</v>
      </c>
      <c r="AA19" s="295">
        <f t="shared" si="0"/>
        <v>0</v>
      </c>
      <c r="AB19" s="306">
        <v>1.25</v>
      </c>
      <c r="AC19" s="293">
        <f>COUNTIFS(운전자별!$C:$C,숨김!AC$3,운전자별!$A:$A,숨김!$W19,운전자별!$F:$F,숨김!$X19)</f>
        <v>0</v>
      </c>
      <c r="AD19" s="293">
        <f>COUNTIFS(운전자별!$C:$C,숨김!AD$3,운전자별!$A:$A,숨김!$W19,운전자별!$F:$F,숨김!$X19)</f>
        <v>0</v>
      </c>
      <c r="AE19" s="293">
        <f>COUNTIFS(운전자별!$C:$C,숨김!AE$3,운전자별!$A:$A,숨김!$W19,운전자별!$F:$F,숨김!$X19)</f>
        <v>0</v>
      </c>
      <c r="AF19" s="293">
        <f>COUNTIFS(운전자별!$C:$C,숨김!AF$3,운전자별!$A:$A,숨김!$W19,운전자별!$F:$F,숨김!$X19)</f>
        <v>0</v>
      </c>
      <c r="AG19" s="293">
        <f>COUNTIFS(운전자별!$C:$C,숨김!AG$3,운전자별!$A:$A,숨김!$W19,운전자별!$F:$F,숨김!$X19)</f>
        <v>0</v>
      </c>
      <c r="AH19" s="293">
        <f>COUNTIFS(운전자별!$C:$C,숨김!AH$3,운전자별!$A:$A,숨김!$W19,운전자별!$F:$F,숨김!$X19)</f>
        <v>0</v>
      </c>
      <c r="AI19" s="293">
        <f>COUNTIFS(운전자별!$C:$C,숨김!AI$3,운전자별!$A:$A,숨김!$W19,운전자별!$F:$F,숨김!$X19)</f>
        <v>0</v>
      </c>
      <c r="AJ19" s="307">
        <v>0.98565249042782233</v>
      </c>
      <c r="AK19" s="295" t="s">
        <v>69</v>
      </c>
      <c r="AL19" s="295">
        <v>9</v>
      </c>
      <c r="AM19" s="295" t="s">
        <v>380</v>
      </c>
      <c r="AN19" s="301" t="s">
        <v>381</v>
      </c>
      <c r="AO19" s="308">
        <v>16</v>
      </c>
      <c r="AP19" s="308" cm="1">
        <f t="array" ref="AP19">SUM(($W$4:$W$900=W19)*($AO$4:$AO$900&lt;AO19))+1</f>
        <v>2</v>
      </c>
      <c r="AQ19" s="308" t="str">
        <f t="shared" si="1"/>
        <v>공영급행2</v>
      </c>
      <c r="AS19" s="297" t="s">
        <v>157</v>
      </c>
      <c r="AT19" s="298" t="s">
        <v>182</v>
      </c>
      <c r="AU19" s="297">
        <v>1</v>
      </c>
      <c r="AV19" s="309">
        <v>4.2328006140400443E-2</v>
      </c>
      <c r="AW19" s="309">
        <v>0.37653062967013973</v>
      </c>
      <c r="AX19" s="309">
        <v>0.22900255513361881</v>
      </c>
      <c r="AY19" s="310">
        <v>15.931833333333335</v>
      </c>
      <c r="AZ19" s="310">
        <v>1.5081109064760621</v>
      </c>
      <c r="BA19" s="310">
        <v>31.915489922271739</v>
      </c>
      <c r="BB19" s="310">
        <v>2.5752482808383221</v>
      </c>
      <c r="BD19" s="286" t="s">
        <v>160</v>
      </c>
      <c r="BE19" s="286">
        <v>7</v>
      </c>
      <c r="BF19" s="286">
        <v>128</v>
      </c>
    </row>
    <row r="20" spans="6:58" ht="16.5">
      <c r="F20" s="286" t="s">
        <v>155</v>
      </c>
      <c r="G20" s="286">
        <v>2.1292535923242086</v>
      </c>
      <c r="H20" s="286">
        <v>2.5185112036712396</v>
      </c>
      <c r="I20" s="286">
        <v>0.18281411512009371</v>
      </c>
      <c r="J20" s="286">
        <v>17</v>
      </c>
      <c r="L20" s="301" t="s">
        <v>164</v>
      </c>
      <c r="M20" s="302">
        <v>51</v>
      </c>
      <c r="N20" s="303">
        <v>117</v>
      </c>
      <c r="O20" s="304">
        <v>0.23076923076923078</v>
      </c>
      <c r="P20" s="304">
        <v>0.27350427350427353</v>
      </c>
      <c r="Q20" s="304">
        <v>0.29914529914529914</v>
      </c>
      <c r="R20" s="304">
        <v>0.14529914529914531</v>
      </c>
      <c r="S20" s="304">
        <v>4.2735042735042736E-2</v>
      </c>
      <c r="T20" s="304">
        <v>8.5470085470085479E-3</v>
      </c>
      <c r="U20" s="295" t="s">
        <v>69</v>
      </c>
      <c r="W20" s="293" t="s">
        <v>154</v>
      </c>
      <c r="X20" s="293" t="s">
        <v>186</v>
      </c>
      <c r="Y20" s="294" t="s">
        <v>186</v>
      </c>
      <c r="Z20" s="305">
        <v>2</v>
      </c>
      <c r="AA20" s="295">
        <f t="shared" si="0"/>
        <v>0</v>
      </c>
      <c r="AB20" s="306">
        <v>1.0416666666666667</v>
      </c>
      <c r="AC20" s="293">
        <f>COUNTIFS(운전자별!$C:$C,숨김!AC$3,운전자별!$A:$A,숨김!$W20,운전자별!$F:$F,숨김!$X20)</f>
        <v>0</v>
      </c>
      <c r="AD20" s="293">
        <f>COUNTIFS(운전자별!$C:$C,숨김!AD$3,운전자별!$A:$A,숨김!$W20,운전자별!$F:$F,숨김!$X20)</f>
        <v>0</v>
      </c>
      <c r="AE20" s="293">
        <f>COUNTIFS(운전자별!$C:$C,숨김!AE$3,운전자별!$A:$A,숨김!$W20,운전자별!$F:$F,숨김!$X20)</f>
        <v>0</v>
      </c>
      <c r="AF20" s="293">
        <f>COUNTIFS(운전자별!$C:$C,숨김!AF$3,운전자별!$A:$A,숨김!$W20,운전자별!$F:$F,숨김!$X20)</f>
        <v>0</v>
      </c>
      <c r="AG20" s="293">
        <f>COUNTIFS(운전자별!$C:$C,숨김!AG$3,운전자별!$A:$A,숨김!$W20,운전자별!$F:$F,숨김!$X20)</f>
        <v>0</v>
      </c>
      <c r="AH20" s="293">
        <f>COUNTIFS(운전자별!$C:$C,숨김!AH$3,운전자별!$A:$A,숨김!$W20,운전자별!$F:$F,숨김!$X20)</f>
        <v>0</v>
      </c>
      <c r="AI20" s="293">
        <f>COUNTIFS(운전자별!$C:$C,숨김!AI$3,운전자별!$A:$A,숨김!$W20,운전자별!$F:$F,숨김!$X20)</f>
        <v>0</v>
      </c>
      <c r="AJ20" s="307">
        <v>0.98510343832447156</v>
      </c>
      <c r="AK20" s="295" t="s">
        <v>69</v>
      </c>
      <c r="AL20" s="295">
        <v>11</v>
      </c>
      <c r="AM20" s="295" t="s">
        <v>382</v>
      </c>
      <c r="AN20" s="301" t="s">
        <v>383</v>
      </c>
      <c r="AO20" s="308">
        <v>17</v>
      </c>
      <c r="AP20" s="308" cm="1">
        <f t="array" ref="AP20">SUM(($W$4:$W$900=W20)*($AO$4:$AO$900&lt;AO20))+1</f>
        <v>3</v>
      </c>
      <c r="AQ20" s="308" t="str">
        <f t="shared" si="1"/>
        <v>공영급행3</v>
      </c>
      <c r="AS20" s="297" t="s">
        <v>157</v>
      </c>
      <c r="AT20" s="298" t="s">
        <v>183</v>
      </c>
      <c r="AU20" s="297">
        <v>1</v>
      </c>
      <c r="AV20" s="309">
        <v>6.7540032938470135E-2</v>
      </c>
      <c r="AW20" s="309">
        <v>0.33982032761402914</v>
      </c>
      <c r="AX20" s="309">
        <v>0.20153781342126417</v>
      </c>
      <c r="AY20" s="310">
        <v>16.700666666666667</v>
      </c>
      <c r="AZ20" s="310">
        <v>1.3021532732064058</v>
      </c>
      <c r="BA20" s="310">
        <v>34.5662505251155</v>
      </c>
      <c r="BB20" s="310">
        <v>2.2895305200742753</v>
      </c>
      <c r="BD20" s="286" t="s">
        <v>146</v>
      </c>
      <c r="BE20" s="286">
        <v>6</v>
      </c>
      <c r="BF20" s="286">
        <v>49</v>
      </c>
    </row>
    <row r="21" spans="6:58" ht="16.5">
      <c r="F21" s="286" t="s">
        <v>63</v>
      </c>
      <c r="G21" s="286">
        <v>2.4919791350519866</v>
      </c>
      <c r="H21" s="286">
        <v>2.9450864597885813</v>
      </c>
      <c r="I21" s="286">
        <v>0.18182629154603336</v>
      </c>
      <c r="J21" s="286">
        <v>18</v>
      </c>
      <c r="L21" s="301" t="s">
        <v>148</v>
      </c>
      <c r="M21" s="302">
        <v>70</v>
      </c>
      <c r="N21" s="303">
        <v>163</v>
      </c>
      <c r="O21" s="304">
        <v>0.20370370370370369</v>
      </c>
      <c r="P21" s="304">
        <v>0.18518518518518517</v>
      </c>
      <c r="Q21" s="304">
        <v>0.27160493827160492</v>
      </c>
      <c r="R21" s="304">
        <v>0.25925925925925924</v>
      </c>
      <c r="S21" s="304">
        <v>6.1728395061728392E-2</v>
      </c>
      <c r="T21" s="304">
        <v>1.8518518518518517E-2</v>
      </c>
      <c r="U21" s="295" t="s">
        <v>71</v>
      </c>
      <c r="W21" s="293" t="s">
        <v>154</v>
      </c>
      <c r="X21" s="293" t="s">
        <v>187</v>
      </c>
      <c r="Y21" s="294" t="s">
        <v>187</v>
      </c>
      <c r="Z21" s="305">
        <v>2</v>
      </c>
      <c r="AA21" s="295">
        <f t="shared" si="0"/>
        <v>0</v>
      </c>
      <c r="AB21" s="306">
        <v>1.25</v>
      </c>
      <c r="AC21" s="293">
        <f>COUNTIFS(운전자별!$C:$C,숨김!AC$3,운전자별!$A:$A,숨김!$W21,운전자별!$F:$F,숨김!$X21)</f>
        <v>0</v>
      </c>
      <c r="AD21" s="293">
        <f>COUNTIFS(운전자별!$C:$C,숨김!AD$3,운전자별!$A:$A,숨김!$W21,운전자별!$F:$F,숨김!$X21)</f>
        <v>0</v>
      </c>
      <c r="AE21" s="293">
        <f>COUNTIFS(운전자별!$C:$C,숨김!AE$3,운전자별!$A:$A,숨김!$W21,운전자별!$F:$F,숨김!$X21)</f>
        <v>0</v>
      </c>
      <c r="AF21" s="293">
        <f>COUNTIFS(운전자별!$C:$C,숨김!AF$3,운전자별!$A:$A,숨김!$W21,운전자별!$F:$F,숨김!$X21)</f>
        <v>0</v>
      </c>
      <c r="AG21" s="293">
        <f>COUNTIFS(운전자별!$C:$C,숨김!AG$3,운전자별!$A:$A,숨김!$W21,운전자별!$F:$F,숨김!$X21)</f>
        <v>0</v>
      </c>
      <c r="AH21" s="293">
        <f>COUNTIFS(운전자별!$C:$C,숨김!AH$3,운전자별!$A:$A,숨김!$W21,운전자별!$F:$F,숨김!$X21)</f>
        <v>0</v>
      </c>
      <c r="AI21" s="293">
        <f>COUNTIFS(운전자별!$C:$C,숨김!AI$3,운전자별!$A:$A,숨김!$W21,운전자별!$F:$F,숨김!$X21)</f>
        <v>0</v>
      </c>
      <c r="AJ21" s="307">
        <v>1.0054660082073306</v>
      </c>
      <c r="AK21" s="295" t="s">
        <v>74</v>
      </c>
      <c r="AL21" s="295">
        <v>16</v>
      </c>
      <c r="AM21" s="295" t="s">
        <v>384</v>
      </c>
      <c r="AN21" s="301" t="s">
        <v>385</v>
      </c>
      <c r="AO21" s="308">
        <v>18</v>
      </c>
      <c r="AP21" s="308" cm="1">
        <f t="array" ref="AP21">SUM(($W$4:$W$900=W21)*($AO$4:$AO$900&lt;AO21))+1</f>
        <v>4</v>
      </c>
      <c r="AQ21" s="308" t="str">
        <f t="shared" si="1"/>
        <v>공영급행4</v>
      </c>
      <c r="AS21" s="297" t="s">
        <v>157</v>
      </c>
      <c r="AT21" s="298" t="s">
        <v>100</v>
      </c>
      <c r="AU21" s="297">
        <v>1</v>
      </c>
      <c r="AV21" s="309">
        <v>4.2636604954168753E-2</v>
      </c>
      <c r="AW21" s="309">
        <v>0.38520910928165225</v>
      </c>
      <c r="AX21" s="309">
        <v>0.2132860243389979</v>
      </c>
      <c r="AY21" s="310">
        <v>15.62693939393939</v>
      </c>
      <c r="AZ21" s="310">
        <v>1.7760055058155042</v>
      </c>
      <c r="BA21" s="310">
        <v>35.271237836398321</v>
      </c>
      <c r="BB21" s="310">
        <v>2.353119973900911</v>
      </c>
      <c r="BD21" s="286" t="s">
        <v>165</v>
      </c>
      <c r="BE21" s="286">
        <v>5</v>
      </c>
      <c r="BF21" s="286">
        <v>79</v>
      </c>
    </row>
    <row r="22" spans="6:58" ht="16.5">
      <c r="F22" s="286" t="s">
        <v>156</v>
      </c>
      <c r="G22" s="286">
        <v>2.2561611729832642</v>
      </c>
      <c r="H22" s="286">
        <v>2.6604385955571974</v>
      </c>
      <c r="I22" s="286">
        <v>0.17918818363466804</v>
      </c>
      <c r="J22" s="286">
        <v>19</v>
      </c>
      <c r="L22" s="301" t="s">
        <v>145</v>
      </c>
      <c r="M22" s="302">
        <v>61</v>
      </c>
      <c r="N22" s="303">
        <v>143</v>
      </c>
      <c r="O22" s="304">
        <v>0.31468531468531469</v>
      </c>
      <c r="P22" s="304">
        <v>0.32167832167832167</v>
      </c>
      <c r="Q22" s="304">
        <v>0.19580419580419581</v>
      </c>
      <c r="R22" s="304">
        <v>0.14685314685314685</v>
      </c>
      <c r="S22" s="304">
        <v>1.3986013986013986E-2</v>
      </c>
      <c r="T22" s="304">
        <v>6.993006993006993E-3</v>
      </c>
      <c r="U22" s="295" t="s">
        <v>69</v>
      </c>
      <c r="W22" s="293" t="s">
        <v>154</v>
      </c>
      <c r="X22" s="293" t="s">
        <v>188</v>
      </c>
      <c r="Y22" s="294" t="s">
        <v>188</v>
      </c>
      <c r="Z22" s="305">
        <v>2</v>
      </c>
      <c r="AA22" s="295">
        <f t="shared" si="0"/>
        <v>0</v>
      </c>
      <c r="AB22" s="306">
        <v>1.4583333333333335</v>
      </c>
      <c r="AC22" s="293">
        <f>COUNTIFS(운전자별!$C:$C,숨김!AC$3,운전자별!$A:$A,숨김!$W22,운전자별!$F:$F,숨김!$X22)</f>
        <v>0</v>
      </c>
      <c r="AD22" s="293">
        <f>COUNTIFS(운전자별!$C:$C,숨김!AD$3,운전자별!$A:$A,숨김!$W22,운전자별!$F:$F,숨김!$X22)</f>
        <v>0</v>
      </c>
      <c r="AE22" s="293">
        <f>COUNTIFS(운전자별!$C:$C,숨김!AE$3,운전자별!$A:$A,숨김!$W22,운전자별!$F:$F,숨김!$X22)</f>
        <v>0</v>
      </c>
      <c r="AF22" s="293">
        <f>COUNTIFS(운전자별!$C:$C,숨김!AF$3,운전자별!$A:$A,숨김!$W22,운전자별!$F:$F,숨김!$X22)</f>
        <v>0</v>
      </c>
      <c r="AG22" s="293">
        <f>COUNTIFS(운전자별!$C:$C,숨김!AG$3,운전자별!$A:$A,숨김!$W22,운전자별!$F:$F,숨김!$X22)</f>
        <v>0</v>
      </c>
      <c r="AH22" s="293">
        <f>COUNTIFS(운전자별!$C:$C,숨김!AH$3,운전자별!$A:$A,숨김!$W22,운전자별!$F:$F,숨김!$X22)</f>
        <v>0</v>
      </c>
      <c r="AI22" s="293">
        <f>COUNTIFS(운전자별!$C:$C,숨김!AI$3,운전자별!$A:$A,숨김!$W22,운전자별!$F:$F,숨김!$X22)</f>
        <v>0</v>
      </c>
      <c r="AJ22" s="307">
        <v>1.0701478845091605</v>
      </c>
      <c r="AK22" s="295" t="s">
        <v>74</v>
      </c>
      <c r="AL22" s="295">
        <v>2</v>
      </c>
      <c r="AM22" s="295" t="s">
        <v>386</v>
      </c>
      <c r="AN22" s="301" t="s">
        <v>387</v>
      </c>
      <c r="AO22" s="308">
        <v>19</v>
      </c>
      <c r="AP22" s="308" cm="1">
        <f t="array" ref="AP22">SUM(($W$4:$W$900=W22)*($AO$4:$AO$900&lt;AO22))+1</f>
        <v>5</v>
      </c>
      <c r="AQ22" s="308" t="str">
        <f t="shared" si="1"/>
        <v>공영급행5</v>
      </c>
      <c r="AS22" s="297" t="s">
        <v>154</v>
      </c>
      <c r="AT22" s="298" t="s">
        <v>184</v>
      </c>
      <c r="AU22" s="297">
        <v>1</v>
      </c>
      <c r="AV22" s="309">
        <v>4.0843416960892498E-2</v>
      </c>
      <c r="AW22" s="309">
        <v>0.43218678783712827</v>
      </c>
      <c r="AX22" s="309">
        <v>0.17991956290150304</v>
      </c>
      <c r="AY22" s="310">
        <v>11.812055555555553</v>
      </c>
      <c r="AZ22" s="310">
        <v>0.87842463116664582</v>
      </c>
      <c r="BA22" s="310">
        <v>16.530831654644032</v>
      </c>
      <c r="BB22" s="310">
        <v>1.8852869278350517</v>
      </c>
      <c r="BD22" s="286" t="s">
        <v>767</v>
      </c>
      <c r="BE22" s="286">
        <v>5</v>
      </c>
    </row>
    <row r="23" spans="6:58" ht="16.5">
      <c r="F23" s="286" t="s">
        <v>157</v>
      </c>
      <c r="G23" s="286">
        <v>2.3444257506536914</v>
      </c>
      <c r="H23" s="286">
        <v>2.7582705378319923</v>
      </c>
      <c r="I23" s="286">
        <v>0.17652288073653399</v>
      </c>
      <c r="J23" s="286">
        <v>20</v>
      </c>
      <c r="L23" s="301" t="s">
        <v>158</v>
      </c>
      <c r="M23" s="302">
        <v>33</v>
      </c>
      <c r="N23" s="303">
        <v>76</v>
      </c>
      <c r="O23" s="304">
        <v>0.17105263157894737</v>
      </c>
      <c r="P23" s="304">
        <v>0.21052631578947367</v>
      </c>
      <c r="Q23" s="304">
        <v>0.39473684210526316</v>
      </c>
      <c r="R23" s="304">
        <v>0.18421052631578946</v>
      </c>
      <c r="S23" s="304">
        <v>3.9473684210526314E-2</v>
      </c>
      <c r="T23" s="304">
        <v>0</v>
      </c>
      <c r="U23" s="295" t="s">
        <v>71</v>
      </c>
      <c r="W23" s="293" t="s">
        <v>154</v>
      </c>
      <c r="X23" s="293" t="s">
        <v>189</v>
      </c>
      <c r="Y23" s="294" t="s">
        <v>189</v>
      </c>
      <c r="Z23" s="305">
        <v>4</v>
      </c>
      <c r="AA23" s="295">
        <f t="shared" si="0"/>
        <v>0</v>
      </c>
      <c r="AB23" s="306">
        <v>0.9375</v>
      </c>
      <c r="AC23" s="293">
        <f>COUNTIFS(운전자별!$C:$C,숨김!AC$3,운전자별!$A:$A,숨김!$W23,운전자별!$F:$F,숨김!$X23)</f>
        <v>0</v>
      </c>
      <c r="AD23" s="293">
        <f>COUNTIFS(운전자별!$C:$C,숨김!AD$3,운전자별!$A:$A,숨김!$W23,운전자별!$F:$F,숨김!$X23)</f>
        <v>0</v>
      </c>
      <c r="AE23" s="293">
        <f>COUNTIFS(운전자별!$C:$C,숨김!AE$3,운전자별!$A:$A,숨김!$W23,운전자별!$F:$F,숨김!$X23)</f>
        <v>0</v>
      </c>
      <c r="AF23" s="293">
        <f>COUNTIFS(운전자별!$C:$C,숨김!AF$3,운전자별!$A:$A,숨김!$W23,운전자별!$F:$F,숨김!$X23)</f>
        <v>0</v>
      </c>
      <c r="AG23" s="293">
        <f>COUNTIFS(운전자별!$C:$C,숨김!AG$3,운전자별!$A:$A,숨김!$W23,운전자별!$F:$F,숨김!$X23)</f>
        <v>0</v>
      </c>
      <c r="AH23" s="293">
        <f>COUNTIFS(운전자별!$C:$C,숨김!AH$3,운전자별!$A:$A,숨김!$W23,운전자별!$F:$F,숨김!$X23)</f>
        <v>0</v>
      </c>
      <c r="AI23" s="293">
        <f>COUNTIFS(운전자별!$C:$C,숨김!AI$3,운전자별!$A:$A,숨김!$W23,운전자별!$F:$F,숨김!$X23)</f>
        <v>0</v>
      </c>
      <c r="AJ23" s="307">
        <v>0.94437465683857602</v>
      </c>
      <c r="AK23" s="295" t="s">
        <v>71</v>
      </c>
      <c r="AL23" s="295">
        <v>8</v>
      </c>
      <c r="AM23" s="295" t="s">
        <v>388</v>
      </c>
      <c r="AN23" s="301" t="s">
        <v>389</v>
      </c>
      <c r="AO23" s="308">
        <v>20</v>
      </c>
      <c r="AP23" s="308" cm="1">
        <f t="array" ref="AP23">SUM(($W$4:$W$900=W23)*($AO$4:$AO$900&lt;AO23))+1</f>
        <v>6</v>
      </c>
      <c r="AQ23" s="308" t="str">
        <f t="shared" si="1"/>
        <v>공영급행6</v>
      </c>
      <c r="AS23" s="297" t="s">
        <v>154</v>
      </c>
      <c r="AT23" s="298" t="s">
        <v>185</v>
      </c>
      <c r="AU23" s="297">
        <v>1</v>
      </c>
      <c r="AV23" s="309">
        <v>3.4165406253505635E-3</v>
      </c>
      <c r="AW23" s="309">
        <v>0.49279550333650485</v>
      </c>
      <c r="AX23" s="309">
        <v>0.46334201979707923</v>
      </c>
      <c r="AY23" s="310">
        <v>6.4459999999999997</v>
      </c>
      <c r="AZ23" s="310">
        <v>0.24462156324690518</v>
      </c>
      <c r="BA23" s="310">
        <v>5.4680114137543505</v>
      </c>
      <c r="BB23" s="310">
        <v>3.6755230981925733</v>
      </c>
      <c r="BD23" s="286" t="s">
        <v>166</v>
      </c>
      <c r="BE23" s="286">
        <v>4</v>
      </c>
      <c r="BF23" s="286">
        <v>43</v>
      </c>
    </row>
    <row r="24" spans="6:58" ht="16.5">
      <c r="F24" s="286" t="s">
        <v>158</v>
      </c>
      <c r="G24" s="286">
        <v>1.732404614095995</v>
      </c>
      <c r="H24" s="286">
        <v>2.0255161716654291</v>
      </c>
      <c r="I24" s="286">
        <v>0.16919347546438268</v>
      </c>
      <c r="J24" s="286">
        <v>21</v>
      </c>
      <c r="L24" s="301" t="s">
        <v>151</v>
      </c>
      <c r="M24" s="302">
        <v>47</v>
      </c>
      <c r="N24" s="303">
        <v>106</v>
      </c>
      <c r="O24" s="304">
        <v>0.32075471698113206</v>
      </c>
      <c r="P24" s="304">
        <v>0.22641509433962265</v>
      </c>
      <c r="Q24" s="304">
        <v>0.26415094339622641</v>
      </c>
      <c r="R24" s="304">
        <v>0.15094339622641509</v>
      </c>
      <c r="S24" s="304">
        <v>3.7735849056603772E-2</v>
      </c>
      <c r="T24" s="304">
        <v>0</v>
      </c>
      <c r="U24" s="295" t="s">
        <v>69</v>
      </c>
      <c r="W24" s="293" t="s">
        <v>154</v>
      </c>
      <c r="X24" s="293" t="s">
        <v>190</v>
      </c>
      <c r="Y24" s="294" t="s">
        <v>190</v>
      </c>
      <c r="Z24" s="305">
        <v>4</v>
      </c>
      <c r="AA24" s="295">
        <f t="shared" si="0"/>
        <v>0</v>
      </c>
      <c r="AB24" s="306">
        <v>0.83333333333333337</v>
      </c>
      <c r="AC24" s="293">
        <f>COUNTIFS(운전자별!$C:$C,숨김!AC$3,운전자별!$A:$A,숨김!$W24,운전자별!$F:$F,숨김!$X24)</f>
        <v>0</v>
      </c>
      <c r="AD24" s="293">
        <f>COUNTIFS(운전자별!$C:$C,숨김!AD$3,운전자별!$A:$A,숨김!$W24,운전자별!$F:$F,숨김!$X24)</f>
        <v>0</v>
      </c>
      <c r="AE24" s="293">
        <f>COUNTIFS(운전자별!$C:$C,숨김!AE$3,운전자별!$A:$A,숨김!$W24,운전자별!$F:$F,숨김!$X24)</f>
        <v>0</v>
      </c>
      <c r="AF24" s="293">
        <f>COUNTIFS(운전자별!$C:$C,숨김!AF$3,운전자별!$A:$A,숨김!$W24,운전자별!$F:$F,숨김!$X24)</f>
        <v>0</v>
      </c>
      <c r="AG24" s="293">
        <f>COUNTIFS(운전자별!$C:$C,숨김!AG$3,운전자별!$A:$A,숨김!$W24,운전자별!$F:$F,숨김!$X24)</f>
        <v>0</v>
      </c>
      <c r="AH24" s="293">
        <f>COUNTIFS(운전자별!$C:$C,숨김!AH$3,운전자별!$A:$A,숨김!$W24,운전자별!$F:$F,숨김!$X24)</f>
        <v>0</v>
      </c>
      <c r="AI24" s="293">
        <f>COUNTIFS(운전자별!$C:$C,숨김!AI$3,운전자별!$A:$A,숨김!$W24,운전자별!$F:$F,숨김!$X24)</f>
        <v>0</v>
      </c>
      <c r="AJ24" s="307">
        <v>0.94051660326542197</v>
      </c>
      <c r="AK24" s="295" t="s">
        <v>71</v>
      </c>
      <c r="AL24" s="295">
        <v>12</v>
      </c>
      <c r="AM24" s="295" t="s">
        <v>390</v>
      </c>
      <c r="AN24" s="301" t="s">
        <v>391</v>
      </c>
      <c r="AO24" s="308">
        <v>21</v>
      </c>
      <c r="AP24" s="308" cm="1">
        <f t="array" ref="AP24">SUM(($W$4:$W$900=W24)*($AO$4:$AO$900&lt;AO24))+1</f>
        <v>7</v>
      </c>
      <c r="AQ24" s="308" t="str">
        <f t="shared" si="1"/>
        <v>공영급행7</v>
      </c>
      <c r="AS24" s="297" t="s">
        <v>154</v>
      </c>
      <c r="AT24" s="298" t="s">
        <v>186</v>
      </c>
      <c r="AU24" s="297">
        <v>1</v>
      </c>
      <c r="AV24" s="309">
        <v>7.2411916528357431E-3</v>
      </c>
      <c r="AW24" s="309">
        <v>0.51666990494564335</v>
      </c>
      <c r="AX24" s="309">
        <v>0.42168102618342951</v>
      </c>
      <c r="AY24" s="310">
        <v>7.9909999999999997</v>
      </c>
      <c r="AZ24" s="310">
        <v>0.63891064573246892</v>
      </c>
      <c r="BA24" s="310">
        <v>6.3019822783611712</v>
      </c>
      <c r="BB24" s="310">
        <v>3.698907416697371</v>
      </c>
      <c r="BD24" s="286" t="s">
        <v>164</v>
      </c>
      <c r="BE24" s="286">
        <v>6</v>
      </c>
      <c r="BF24" s="286">
        <v>51</v>
      </c>
    </row>
    <row r="25" spans="6:58" ht="16.5">
      <c r="F25" s="286" t="s">
        <v>159</v>
      </c>
      <c r="G25" s="286">
        <v>2.0674464768237248</v>
      </c>
      <c r="H25" s="286">
        <v>2.4142240701368185</v>
      </c>
      <c r="I25" s="286">
        <v>0.16773231965156254</v>
      </c>
      <c r="J25" s="286">
        <v>22</v>
      </c>
      <c r="L25" s="301" t="s">
        <v>144</v>
      </c>
      <c r="M25" s="302">
        <v>52</v>
      </c>
      <c r="N25" s="303">
        <v>114</v>
      </c>
      <c r="O25" s="304">
        <v>0.35087719298245612</v>
      </c>
      <c r="P25" s="304">
        <v>0.30701754385964913</v>
      </c>
      <c r="Q25" s="304">
        <v>0.23684210526315788</v>
      </c>
      <c r="R25" s="304">
        <v>7.0175438596491224E-2</v>
      </c>
      <c r="S25" s="304">
        <v>2.6315789473684209E-2</v>
      </c>
      <c r="T25" s="304">
        <v>8.771929824561403E-3</v>
      </c>
      <c r="U25" s="295" t="s">
        <v>69</v>
      </c>
      <c r="W25" s="293" t="s">
        <v>154</v>
      </c>
      <c r="X25" s="293" t="s">
        <v>191</v>
      </c>
      <c r="Y25" s="294" t="s">
        <v>191</v>
      </c>
      <c r="Z25" s="305">
        <v>2</v>
      </c>
      <c r="AA25" s="295">
        <f t="shared" si="0"/>
        <v>0</v>
      </c>
      <c r="AB25" s="306">
        <v>1.25</v>
      </c>
      <c r="AC25" s="293">
        <f>COUNTIFS(운전자별!$C:$C,숨김!AC$3,운전자별!$A:$A,숨김!$W25,운전자별!$F:$F,숨김!$X25)</f>
        <v>0</v>
      </c>
      <c r="AD25" s="293">
        <f>COUNTIFS(운전자별!$C:$C,숨김!AD$3,운전자별!$A:$A,숨김!$W25,운전자별!$F:$F,숨김!$X25)</f>
        <v>0</v>
      </c>
      <c r="AE25" s="293">
        <f>COUNTIFS(운전자별!$C:$C,숨김!AE$3,운전자별!$A:$A,숨김!$W25,운전자별!$F:$F,숨김!$X25)</f>
        <v>0</v>
      </c>
      <c r="AF25" s="293">
        <f>COUNTIFS(운전자별!$C:$C,숨김!AF$3,운전자별!$A:$A,숨김!$W25,운전자별!$F:$F,숨김!$X25)</f>
        <v>0</v>
      </c>
      <c r="AG25" s="293">
        <f>COUNTIFS(운전자별!$C:$C,숨김!AG$3,운전자별!$A:$A,숨김!$W25,운전자별!$F:$F,숨김!$X25)</f>
        <v>0</v>
      </c>
      <c r="AH25" s="293">
        <f>COUNTIFS(운전자별!$C:$C,숨김!AH$3,운전자별!$A:$A,숨김!$W25,운전자별!$F:$F,숨김!$X25)</f>
        <v>0</v>
      </c>
      <c r="AI25" s="293">
        <f>COUNTIFS(운전자별!$C:$C,숨김!AI$3,운전자별!$A:$A,숨김!$W25,운전자별!$F:$F,숨김!$X25)</f>
        <v>0</v>
      </c>
      <c r="AJ25" s="307">
        <v>0.96799991764165405</v>
      </c>
      <c r="AK25" s="295" t="s">
        <v>69</v>
      </c>
      <c r="AL25" s="295">
        <v>33</v>
      </c>
      <c r="AM25" s="295" t="s">
        <v>392</v>
      </c>
      <c r="AN25" s="301" t="s">
        <v>393</v>
      </c>
      <c r="AO25" s="308">
        <v>22</v>
      </c>
      <c r="AP25" s="308" cm="1">
        <f t="array" ref="AP25">SUM(($W$4:$W$900=W25)*($AO$4:$AO$900&lt;AO25))+1</f>
        <v>8</v>
      </c>
      <c r="AQ25" s="308" t="str">
        <f t="shared" si="1"/>
        <v>공영급행8</v>
      </c>
      <c r="AS25" s="297" t="s">
        <v>154</v>
      </c>
      <c r="AT25" s="298" t="s">
        <v>187</v>
      </c>
      <c r="AU25" s="297">
        <v>1</v>
      </c>
      <c r="AV25" s="309">
        <v>5.8218916974487698E-3</v>
      </c>
      <c r="AW25" s="309">
        <v>0.51719153502251503</v>
      </c>
      <c r="AX25" s="309">
        <v>0.46024585329230372</v>
      </c>
      <c r="AY25" s="310">
        <v>9.1635000000000009</v>
      </c>
      <c r="AZ25" s="310">
        <v>0.98671097656758777</v>
      </c>
      <c r="BA25" s="310">
        <v>16.072425462756485</v>
      </c>
      <c r="BB25" s="310">
        <v>3.5347369644829389</v>
      </c>
      <c r="BD25" s="286" t="s">
        <v>148</v>
      </c>
      <c r="BE25" s="286">
        <v>7</v>
      </c>
      <c r="BF25" s="286">
        <v>72</v>
      </c>
    </row>
    <row r="26" spans="6:58" ht="16.5">
      <c r="F26" s="286" t="s">
        <v>160</v>
      </c>
      <c r="G26" s="286">
        <v>1.932779127135916</v>
      </c>
      <c r="H26" s="286">
        <v>2.2505727469541315</v>
      </c>
      <c r="I26" s="286">
        <v>0.1644231435224246</v>
      </c>
      <c r="J26" s="286">
        <v>23</v>
      </c>
      <c r="L26" s="301" t="s">
        <v>153</v>
      </c>
      <c r="M26" s="302">
        <v>59</v>
      </c>
      <c r="N26" s="303">
        <v>146</v>
      </c>
      <c r="O26" s="304">
        <v>0.30136986301369861</v>
      </c>
      <c r="P26" s="304">
        <v>0.27397260273972601</v>
      </c>
      <c r="Q26" s="304">
        <v>0.28082191780821919</v>
      </c>
      <c r="R26" s="304">
        <v>0.11643835616438356</v>
      </c>
      <c r="S26" s="304">
        <v>2.7397260273972601E-2</v>
      </c>
      <c r="T26" s="304">
        <v>0</v>
      </c>
      <c r="U26" s="295" t="s">
        <v>69</v>
      </c>
      <c r="W26" s="293" t="s">
        <v>154</v>
      </c>
      <c r="X26" s="293" t="s">
        <v>192</v>
      </c>
      <c r="Y26" s="294" t="s">
        <v>192</v>
      </c>
      <c r="Z26" s="305">
        <v>1</v>
      </c>
      <c r="AA26" s="295">
        <f t="shared" si="0"/>
        <v>0</v>
      </c>
      <c r="AB26" s="306">
        <v>1.25</v>
      </c>
      <c r="AC26" s="293">
        <f>COUNTIFS(운전자별!$C:$C,숨김!AC$3,운전자별!$A:$A,숨김!$W26,운전자별!$F:$F,숨김!$X26)</f>
        <v>0</v>
      </c>
      <c r="AD26" s="293">
        <f>COUNTIFS(운전자별!$C:$C,숨김!AD$3,운전자별!$A:$A,숨김!$W26,운전자별!$F:$F,숨김!$X26)</f>
        <v>0</v>
      </c>
      <c r="AE26" s="293">
        <f>COUNTIFS(운전자별!$C:$C,숨김!AE$3,운전자별!$A:$A,숨김!$W26,운전자별!$F:$F,숨김!$X26)</f>
        <v>0</v>
      </c>
      <c r="AF26" s="293">
        <f>COUNTIFS(운전자별!$C:$C,숨김!AF$3,운전자별!$A:$A,숨김!$W26,운전자별!$F:$F,숨김!$X26)</f>
        <v>0</v>
      </c>
      <c r="AG26" s="293">
        <f>COUNTIFS(운전자별!$C:$C,숨김!AG$3,운전자별!$A:$A,숨김!$W26,운전자별!$F:$F,숨김!$X26)</f>
        <v>0</v>
      </c>
      <c r="AH26" s="293">
        <f>COUNTIFS(운전자별!$C:$C,숨김!AH$3,운전자별!$A:$A,숨김!$W26,운전자별!$F:$F,숨김!$X26)</f>
        <v>0</v>
      </c>
      <c r="AI26" s="293">
        <f>COUNTIFS(운전자별!$C:$C,숨김!AI$3,운전자별!$A:$A,숨김!$W26,운전자별!$F:$F,숨김!$X26)</f>
        <v>0</v>
      </c>
      <c r="AJ26" s="307">
        <v>0.96344827586206905</v>
      </c>
      <c r="AK26" s="295" t="s">
        <v>69</v>
      </c>
      <c r="AL26" s="295">
        <v>42</v>
      </c>
      <c r="AM26" s="295" t="s">
        <v>394</v>
      </c>
      <c r="AN26" s="301" t="s">
        <v>395</v>
      </c>
      <c r="AO26" s="308">
        <v>23</v>
      </c>
      <c r="AP26" s="308" cm="1">
        <f t="array" ref="AP26">SUM(($W$4:$W$900=W26)*($AO$4:$AO$900&lt;AO26))+1</f>
        <v>9</v>
      </c>
      <c r="AQ26" s="308" t="str">
        <f t="shared" si="1"/>
        <v>공영급행9</v>
      </c>
      <c r="AS26" s="297" t="s">
        <v>154</v>
      </c>
      <c r="AT26" s="298" t="s">
        <v>188</v>
      </c>
      <c r="AU26" s="297">
        <v>1</v>
      </c>
      <c r="AV26" s="309">
        <v>3.0672054149782457E-3</v>
      </c>
      <c r="AW26" s="309">
        <v>0.4960760758038128</v>
      </c>
      <c r="AX26" s="309">
        <v>0.44274915188555075</v>
      </c>
      <c r="AY26" s="310">
        <v>8.5685000000000002</v>
      </c>
      <c r="AZ26" s="310">
        <v>1.0040747504963894</v>
      </c>
      <c r="BA26" s="310">
        <v>9.3713643379663019</v>
      </c>
      <c r="BB26" s="310">
        <v>3.7336865928163032</v>
      </c>
      <c r="BD26" s="286" t="s">
        <v>145</v>
      </c>
      <c r="BE26" s="286">
        <v>2</v>
      </c>
      <c r="BF26" s="286">
        <v>61</v>
      </c>
    </row>
    <row r="27" spans="6:58" ht="16.5">
      <c r="F27" s="286" t="s">
        <v>161</v>
      </c>
      <c r="G27" s="286">
        <v>1.8703212966418323</v>
      </c>
      <c r="H27" s="286">
        <v>2.1749039625540454</v>
      </c>
      <c r="I27" s="286">
        <v>0.16285045059321734</v>
      </c>
      <c r="J27" s="286">
        <v>24</v>
      </c>
      <c r="L27" s="301" t="s">
        <v>156</v>
      </c>
      <c r="M27" s="302">
        <v>34</v>
      </c>
      <c r="N27" s="303">
        <v>87</v>
      </c>
      <c r="O27" s="304">
        <v>0.23255813953488372</v>
      </c>
      <c r="P27" s="304">
        <v>0.26744186046511625</v>
      </c>
      <c r="Q27" s="304">
        <v>0.18604651162790697</v>
      </c>
      <c r="R27" s="304">
        <v>0.20930232558139536</v>
      </c>
      <c r="S27" s="304">
        <v>5.8139534883720929E-2</v>
      </c>
      <c r="T27" s="304">
        <v>4.6511627906976744E-2</v>
      </c>
      <c r="U27" s="295" t="s">
        <v>71</v>
      </c>
      <c r="W27" s="293" t="s">
        <v>154</v>
      </c>
      <c r="X27" s="293" t="s">
        <v>193</v>
      </c>
      <c r="Y27" s="294" t="s">
        <v>193</v>
      </c>
      <c r="Z27" s="305">
        <v>2</v>
      </c>
      <c r="AA27" s="295">
        <f t="shared" si="0"/>
        <v>0</v>
      </c>
      <c r="AB27" s="306">
        <v>0.83333333333333337</v>
      </c>
      <c r="AC27" s="293">
        <f>COUNTIFS(운전자별!$C:$C,숨김!AC$3,운전자별!$A:$A,숨김!$W27,운전자별!$F:$F,숨김!$X27)</f>
        <v>0</v>
      </c>
      <c r="AD27" s="293">
        <f>COUNTIFS(운전자별!$C:$C,숨김!AD$3,운전자별!$A:$A,숨김!$W27,운전자별!$F:$F,숨김!$X27)</f>
        <v>0</v>
      </c>
      <c r="AE27" s="293">
        <f>COUNTIFS(운전자별!$C:$C,숨김!AE$3,운전자별!$A:$A,숨김!$W27,운전자별!$F:$F,숨김!$X27)</f>
        <v>0</v>
      </c>
      <c r="AF27" s="293">
        <f>COUNTIFS(운전자별!$C:$C,숨김!AF$3,운전자별!$A:$A,숨김!$W27,운전자별!$F:$F,숨김!$X27)</f>
        <v>0</v>
      </c>
      <c r="AG27" s="293">
        <f>COUNTIFS(운전자별!$C:$C,숨김!AG$3,운전자별!$A:$A,숨김!$W27,운전자별!$F:$F,숨김!$X27)</f>
        <v>0</v>
      </c>
      <c r="AH27" s="293">
        <f>COUNTIFS(운전자별!$C:$C,숨김!AH$3,운전자별!$A:$A,숨김!$W27,운전자별!$F:$F,숨김!$X27)</f>
        <v>0</v>
      </c>
      <c r="AI27" s="293">
        <f>COUNTIFS(운전자별!$C:$C,숨김!AI$3,운전자별!$A:$A,숨김!$W27,운전자별!$F:$F,숨김!$X27)</f>
        <v>0</v>
      </c>
      <c r="AJ27" s="307">
        <v>0.89668040324795217</v>
      </c>
      <c r="AK27" s="295" t="s">
        <v>72</v>
      </c>
      <c r="AL27" s="295">
        <v>5</v>
      </c>
      <c r="AM27" s="295" t="s">
        <v>396</v>
      </c>
      <c r="AN27" s="301" t="s">
        <v>397</v>
      </c>
      <c r="AO27" s="308">
        <v>24</v>
      </c>
      <c r="AP27" s="308" cm="1">
        <f t="array" ref="AP27">SUM(($W$4:$W$900=W27)*($AO$4:$AO$900&lt;AO27))+1</f>
        <v>10</v>
      </c>
      <c r="AQ27" s="308" t="str">
        <f t="shared" si="1"/>
        <v>공영급행10</v>
      </c>
      <c r="AS27" s="297" t="s">
        <v>154</v>
      </c>
      <c r="AT27" s="298" t="s">
        <v>189</v>
      </c>
      <c r="AU27" s="297">
        <v>1</v>
      </c>
      <c r="AV27" s="309">
        <v>1.767668324983529E-2</v>
      </c>
      <c r="AW27" s="309">
        <v>0.53867420766205876</v>
      </c>
      <c r="AX27" s="309">
        <v>0.48995583794643288</v>
      </c>
      <c r="AY27" s="310">
        <v>9.4116666666666671</v>
      </c>
      <c r="AZ27" s="310">
        <v>1.3340381726264261</v>
      </c>
      <c r="BA27" s="310">
        <v>9.2978418092144857</v>
      </c>
      <c r="BB27" s="310">
        <v>3.6423375505350073</v>
      </c>
      <c r="BD27" s="286" t="s">
        <v>158</v>
      </c>
      <c r="BE27" s="286">
        <v>3</v>
      </c>
      <c r="BF27" s="286">
        <v>35</v>
      </c>
    </row>
    <row r="28" spans="6:58" ht="16.5">
      <c r="F28" s="286" t="s">
        <v>162</v>
      </c>
      <c r="G28" s="286">
        <v>1.9840105286931891</v>
      </c>
      <c r="H28" s="286">
        <v>2.2911852207870815</v>
      </c>
      <c r="I28" s="286">
        <v>0.15482513205019122</v>
      </c>
      <c r="J28" s="286">
        <v>25</v>
      </c>
      <c r="L28" s="301" t="s">
        <v>167</v>
      </c>
      <c r="M28" s="302">
        <v>45</v>
      </c>
      <c r="N28" s="303">
        <v>104</v>
      </c>
      <c r="O28" s="304">
        <v>0</v>
      </c>
      <c r="P28" s="304">
        <v>3.8461538461538464E-2</v>
      </c>
      <c r="Q28" s="304">
        <v>0.25</v>
      </c>
      <c r="R28" s="304">
        <v>0.44230769230769229</v>
      </c>
      <c r="S28" s="304">
        <v>0.26923076923076922</v>
      </c>
      <c r="T28" s="304">
        <v>0</v>
      </c>
      <c r="U28" s="295" t="s">
        <v>72</v>
      </c>
      <c r="W28" s="293" t="s">
        <v>154</v>
      </c>
      <c r="X28" s="293" t="s">
        <v>194</v>
      </c>
      <c r="Y28" s="294" t="s">
        <v>194</v>
      </c>
      <c r="Z28" s="305">
        <v>2</v>
      </c>
      <c r="AA28" s="295">
        <f t="shared" si="0"/>
        <v>0</v>
      </c>
      <c r="AB28" s="306">
        <v>1.25</v>
      </c>
      <c r="AC28" s="293">
        <f>COUNTIFS(운전자별!$C:$C,숨김!AC$3,운전자별!$A:$A,숨김!$W28,운전자별!$F:$F,숨김!$X28)</f>
        <v>0</v>
      </c>
      <c r="AD28" s="293">
        <f>COUNTIFS(운전자별!$C:$C,숨김!AD$3,운전자별!$A:$A,숨김!$W28,운전자별!$F:$F,숨김!$X28)</f>
        <v>0</v>
      </c>
      <c r="AE28" s="293">
        <f>COUNTIFS(운전자별!$C:$C,숨김!AE$3,운전자별!$A:$A,숨김!$W28,운전자별!$F:$F,숨김!$X28)</f>
        <v>0</v>
      </c>
      <c r="AF28" s="293">
        <f>COUNTIFS(운전자별!$C:$C,숨김!AF$3,운전자별!$A:$A,숨김!$W28,운전자별!$F:$F,숨김!$X28)</f>
        <v>0</v>
      </c>
      <c r="AG28" s="293">
        <f>COUNTIFS(운전자별!$C:$C,숨김!AG$3,운전자별!$A:$A,숨김!$W28,운전자별!$F:$F,숨김!$X28)</f>
        <v>0</v>
      </c>
      <c r="AH28" s="293">
        <f>COUNTIFS(운전자별!$C:$C,숨김!AH$3,운전자별!$A:$A,숨김!$W28,운전자별!$F:$F,숨김!$X28)</f>
        <v>0</v>
      </c>
      <c r="AI28" s="293">
        <f>COUNTIFS(운전자별!$C:$C,숨김!AI$3,운전자별!$A:$A,숨김!$W28,운전자별!$F:$F,숨김!$X28)</f>
        <v>0</v>
      </c>
      <c r="AJ28" s="307">
        <v>0.95877039324512237</v>
      </c>
      <c r="AK28" s="295" t="s">
        <v>69</v>
      </c>
      <c r="AL28" s="295">
        <v>52</v>
      </c>
      <c r="AM28" s="295" t="s">
        <v>398</v>
      </c>
      <c r="AN28" s="301" t="s">
        <v>399</v>
      </c>
      <c r="AO28" s="308">
        <v>25</v>
      </c>
      <c r="AP28" s="308" cm="1">
        <f t="array" ref="AP28">SUM(($W$4:$W$900=W28)*($AO$4:$AO$900&lt;AO28))+1</f>
        <v>11</v>
      </c>
      <c r="AQ28" s="308" t="str">
        <f t="shared" si="1"/>
        <v>공영급행11</v>
      </c>
      <c r="AS28" s="297" t="s">
        <v>154</v>
      </c>
      <c r="AT28" s="298" t="s">
        <v>190</v>
      </c>
      <c r="AU28" s="297">
        <v>1</v>
      </c>
      <c r="AV28" s="309">
        <v>3.8866958264391079E-2</v>
      </c>
      <c r="AW28" s="309">
        <v>0.41103800666472962</v>
      </c>
      <c r="AX28" s="309">
        <v>0.20156926454850077</v>
      </c>
      <c r="AY28" s="310">
        <v>10.17825</v>
      </c>
      <c r="AZ28" s="310">
        <v>0.21963610548342791</v>
      </c>
      <c r="BA28" s="310">
        <v>22.523328365542493</v>
      </c>
      <c r="BB28" s="310">
        <v>2.3542019092809654</v>
      </c>
      <c r="BD28" s="286" t="s">
        <v>151</v>
      </c>
      <c r="BE28" s="286">
        <v>5</v>
      </c>
      <c r="BF28" s="286">
        <v>47</v>
      </c>
    </row>
    <row r="29" spans="6:58" ht="16.5">
      <c r="F29" s="286" t="s">
        <v>163</v>
      </c>
      <c r="G29" s="286">
        <v>1.7423246681955449</v>
      </c>
      <c r="H29" s="286">
        <v>1.9678215188336479</v>
      </c>
      <c r="I29" s="286">
        <v>0.12942297997286634</v>
      </c>
      <c r="J29" s="286">
        <v>26</v>
      </c>
      <c r="L29" s="301" t="s">
        <v>169</v>
      </c>
      <c r="M29" s="302">
        <v>42</v>
      </c>
      <c r="N29" s="303">
        <v>99</v>
      </c>
      <c r="O29" s="304">
        <v>5.0505050505050504E-2</v>
      </c>
      <c r="P29" s="304">
        <v>7.0707070707070704E-2</v>
      </c>
      <c r="Q29" s="304">
        <v>0.26262626262626265</v>
      </c>
      <c r="R29" s="304">
        <v>0.30303030303030304</v>
      </c>
      <c r="S29" s="304">
        <v>0.25252525252525254</v>
      </c>
      <c r="T29" s="304">
        <v>6.0606060606060608E-2</v>
      </c>
      <c r="U29" s="295" t="s">
        <v>72</v>
      </c>
      <c r="W29" s="293" t="s">
        <v>154</v>
      </c>
      <c r="X29" s="293" t="s">
        <v>195</v>
      </c>
      <c r="Y29" s="294" t="s">
        <v>195</v>
      </c>
      <c r="Z29" s="305">
        <v>2</v>
      </c>
      <c r="AA29" s="295">
        <f t="shared" si="0"/>
        <v>0</v>
      </c>
      <c r="AB29" s="306">
        <v>1.0416666666666667</v>
      </c>
      <c r="AC29" s="293">
        <f>COUNTIFS(운전자별!$C:$C,숨김!AC$3,운전자별!$A:$A,숨김!$W29,운전자별!$F:$F,숨김!$X29)</f>
        <v>0</v>
      </c>
      <c r="AD29" s="293">
        <f>COUNTIFS(운전자별!$C:$C,숨김!AD$3,운전자별!$A:$A,숨김!$W29,운전자별!$F:$F,숨김!$X29)</f>
        <v>0</v>
      </c>
      <c r="AE29" s="293">
        <f>COUNTIFS(운전자별!$C:$C,숨김!AE$3,운전자별!$A:$A,숨김!$W29,운전자별!$F:$F,숨김!$X29)</f>
        <v>0</v>
      </c>
      <c r="AF29" s="293">
        <f>COUNTIFS(운전자별!$C:$C,숨김!AF$3,운전자별!$A:$A,숨김!$W29,운전자별!$F:$F,숨김!$X29)</f>
        <v>0</v>
      </c>
      <c r="AG29" s="293">
        <f>COUNTIFS(운전자별!$C:$C,숨김!AG$3,운전자별!$A:$A,숨김!$W29,운전자별!$F:$F,숨김!$X29)</f>
        <v>0</v>
      </c>
      <c r="AH29" s="293">
        <f>COUNTIFS(운전자별!$C:$C,숨김!AH$3,운전자별!$A:$A,숨김!$W29,운전자별!$F:$F,숨김!$X29)</f>
        <v>0</v>
      </c>
      <c r="AI29" s="293">
        <f>COUNTIFS(운전자별!$C:$C,숨김!AI$3,운전자별!$A:$A,숨김!$W29,운전자별!$F:$F,숨김!$X29)</f>
        <v>0</v>
      </c>
      <c r="AJ29" s="307">
        <v>0.93168259412883359</v>
      </c>
      <c r="AK29" s="295" t="s">
        <v>71</v>
      </c>
      <c r="AL29" s="295">
        <v>28</v>
      </c>
      <c r="AM29" s="295" t="s">
        <v>400</v>
      </c>
      <c r="AN29" s="301" t="s">
        <v>401</v>
      </c>
      <c r="AO29" s="308">
        <v>26</v>
      </c>
      <c r="AP29" s="308" cm="1">
        <f t="array" ref="AP29">SUM(($W$4:$W$900=W29)*($AO$4:$AO$900&lt;AO29))+1</f>
        <v>12</v>
      </c>
      <c r="AQ29" s="308" t="str">
        <f t="shared" si="1"/>
        <v>공영급행12</v>
      </c>
      <c r="AS29" s="297" t="s">
        <v>154</v>
      </c>
      <c r="AT29" s="298" t="s">
        <v>191</v>
      </c>
      <c r="AU29" s="297">
        <v>1</v>
      </c>
      <c r="AV29" s="309">
        <v>2.9325856772225812E-2</v>
      </c>
      <c r="AW29" s="309">
        <v>0.44382908534051568</v>
      </c>
      <c r="AX29" s="309">
        <v>0.26185878554832248</v>
      </c>
      <c r="AY29" s="310">
        <v>7.7104999999999997</v>
      </c>
      <c r="AZ29" s="310">
        <v>0.27289878171781595</v>
      </c>
      <c r="BA29" s="310">
        <v>9.4274124593427331</v>
      </c>
      <c r="BB29" s="310">
        <v>2.4470058042649598</v>
      </c>
      <c r="BD29" s="286" t="s">
        <v>144</v>
      </c>
      <c r="BE29" s="286">
        <v>4</v>
      </c>
      <c r="BF29" s="286">
        <v>52</v>
      </c>
    </row>
    <row r="30" spans="6:58" ht="16.5">
      <c r="F30" s="286" t="s">
        <v>164</v>
      </c>
      <c r="G30" s="286">
        <v>2.3676337393819513</v>
      </c>
      <c r="H30" s="286">
        <v>2.6674594521775492</v>
      </c>
      <c r="I30" s="286">
        <v>0.12663517494638543</v>
      </c>
      <c r="J30" s="286">
        <v>27</v>
      </c>
      <c r="L30" s="301" t="s">
        <v>141</v>
      </c>
      <c r="M30" s="302">
        <v>73</v>
      </c>
      <c r="N30" s="303">
        <v>165</v>
      </c>
      <c r="O30" s="304">
        <v>0.52121212121212124</v>
      </c>
      <c r="P30" s="304">
        <v>0.23030303030303031</v>
      </c>
      <c r="Q30" s="304">
        <v>0.18787878787878787</v>
      </c>
      <c r="R30" s="304">
        <v>4.2424242424242427E-2</v>
      </c>
      <c r="S30" s="304">
        <v>1.8181818181818181E-2</v>
      </c>
      <c r="T30" s="304">
        <v>0</v>
      </c>
      <c r="U30" s="295" t="s">
        <v>69</v>
      </c>
      <c r="W30" s="293" t="s">
        <v>162</v>
      </c>
      <c r="X30" s="293" t="s">
        <v>196</v>
      </c>
      <c r="Y30" s="294" t="s">
        <v>196</v>
      </c>
      <c r="Z30" s="305">
        <v>2</v>
      </c>
      <c r="AA30" s="295">
        <f t="shared" si="0"/>
        <v>0</v>
      </c>
      <c r="AB30" s="306">
        <v>0.83333333333333337</v>
      </c>
      <c r="AC30" s="293">
        <f>COUNTIFS(운전자별!$C:$C,숨김!AC$3,운전자별!$A:$A,숨김!$W30,운전자별!$F:$F,숨김!$X30)</f>
        <v>0</v>
      </c>
      <c r="AD30" s="293">
        <f>COUNTIFS(운전자별!$C:$C,숨김!AD$3,운전자별!$A:$A,숨김!$W30,운전자별!$F:$F,숨김!$X30)</f>
        <v>0</v>
      </c>
      <c r="AE30" s="293">
        <f>COUNTIFS(운전자별!$C:$C,숨김!AE$3,운전자별!$A:$A,숨김!$W30,운전자별!$F:$F,숨김!$X30)</f>
        <v>0</v>
      </c>
      <c r="AF30" s="293">
        <f>COUNTIFS(운전자별!$C:$C,숨김!AF$3,운전자별!$A:$A,숨김!$W30,운전자별!$F:$F,숨김!$X30)</f>
        <v>0</v>
      </c>
      <c r="AG30" s="293">
        <f>COUNTIFS(운전자별!$C:$C,숨김!AG$3,운전자별!$A:$A,숨김!$W30,운전자별!$F:$F,숨김!$X30)</f>
        <v>0</v>
      </c>
      <c r="AH30" s="293">
        <f>COUNTIFS(운전자별!$C:$C,숨김!AH$3,운전자별!$A:$A,숨김!$W30,운전자별!$F:$F,숨김!$X30)</f>
        <v>0</v>
      </c>
      <c r="AI30" s="293">
        <f>COUNTIFS(운전자별!$C:$C,숨김!AI$3,운전자별!$A:$A,숨김!$W30,운전자별!$F:$F,숨김!$X30)</f>
        <v>0</v>
      </c>
      <c r="AJ30" s="307">
        <v>0.82512186482383454</v>
      </c>
      <c r="AK30" s="295" t="s">
        <v>70</v>
      </c>
      <c r="AL30" s="295">
        <v>2</v>
      </c>
      <c r="AM30" s="295" t="s">
        <v>402</v>
      </c>
      <c r="AN30" s="301" t="s">
        <v>403</v>
      </c>
      <c r="AO30" s="308">
        <v>27</v>
      </c>
      <c r="AP30" s="308" cm="1">
        <f t="array" ref="AP30">SUM(($W$4:$W$900=W30)*($AO$4:$AO$900&lt;AO30))+1</f>
        <v>1</v>
      </c>
      <c r="AQ30" s="308" t="str">
        <f t="shared" si="1"/>
        <v>대인교통1</v>
      </c>
      <c r="AS30" s="297" t="s">
        <v>154</v>
      </c>
      <c r="AT30" s="298" t="s">
        <v>192</v>
      </c>
      <c r="AU30" s="297">
        <v>1</v>
      </c>
      <c r="AV30" s="309">
        <v>2.9174302087371321E-2</v>
      </c>
      <c r="AW30" s="309">
        <v>0.48597566458485003</v>
      </c>
      <c r="AX30" s="309">
        <v>0.26840649130775901</v>
      </c>
      <c r="AY30" s="310">
        <v>10.912000000000001</v>
      </c>
      <c r="AZ30" s="310">
        <v>0.57911344278409538</v>
      </c>
      <c r="BA30" s="310">
        <v>20.948799321581191</v>
      </c>
      <c r="BB30" s="310">
        <v>2.3070762907055031</v>
      </c>
      <c r="BD30" s="286" t="s">
        <v>153</v>
      </c>
      <c r="BE30" s="286">
        <v>7</v>
      </c>
      <c r="BF30" s="286">
        <v>59</v>
      </c>
    </row>
    <row r="31" spans="6:58" ht="16.5">
      <c r="F31" s="286" t="s">
        <v>165</v>
      </c>
      <c r="G31" s="286">
        <v>2.0181502502527811</v>
      </c>
      <c r="H31" s="286">
        <v>2.2730361229891916</v>
      </c>
      <c r="I31" s="286">
        <v>0.12629677731104771</v>
      </c>
      <c r="J31" s="286">
        <v>28</v>
      </c>
      <c r="L31" s="301" t="s">
        <v>161</v>
      </c>
      <c r="M31" s="302">
        <v>54</v>
      </c>
      <c r="N31" s="303">
        <v>122</v>
      </c>
      <c r="O31" s="304">
        <v>0.32786885245901637</v>
      </c>
      <c r="P31" s="304">
        <v>0.22950819672131148</v>
      </c>
      <c r="Q31" s="304">
        <v>0.22950819672131148</v>
      </c>
      <c r="R31" s="304">
        <v>0.15573770491803279</v>
      </c>
      <c r="S31" s="304">
        <v>5.737704918032787E-2</v>
      </c>
      <c r="T31" s="304">
        <v>0</v>
      </c>
      <c r="U31" s="295" t="s">
        <v>69</v>
      </c>
      <c r="W31" s="293" t="s">
        <v>162</v>
      </c>
      <c r="X31" s="293" t="s">
        <v>197</v>
      </c>
      <c r="Y31" s="294" t="s">
        <v>197</v>
      </c>
      <c r="Z31" s="305">
        <v>9</v>
      </c>
      <c r="AA31" s="295">
        <f t="shared" si="0"/>
        <v>0</v>
      </c>
      <c r="AB31" s="306">
        <v>0.97222222222222232</v>
      </c>
      <c r="AC31" s="293">
        <f>COUNTIFS(운전자별!$C:$C,숨김!AC$3,운전자별!$A:$A,숨김!$W31,운전자별!$F:$F,숨김!$X31)</f>
        <v>0</v>
      </c>
      <c r="AD31" s="293">
        <f>COUNTIFS(운전자별!$C:$C,숨김!AD$3,운전자별!$A:$A,숨김!$W31,운전자별!$F:$F,숨김!$X31)</f>
        <v>0</v>
      </c>
      <c r="AE31" s="293">
        <f>COUNTIFS(운전자별!$C:$C,숨김!AE$3,운전자별!$A:$A,숨김!$W31,운전자별!$F:$F,숨김!$X31)</f>
        <v>0</v>
      </c>
      <c r="AF31" s="293">
        <f>COUNTIFS(운전자별!$C:$C,숨김!AF$3,운전자별!$A:$A,숨김!$W31,운전자별!$F:$F,숨김!$X31)</f>
        <v>0</v>
      </c>
      <c r="AG31" s="293">
        <f>COUNTIFS(운전자별!$C:$C,숨김!AG$3,운전자별!$A:$A,숨김!$W31,운전자별!$F:$F,숨김!$X31)</f>
        <v>0</v>
      </c>
      <c r="AH31" s="293">
        <f>COUNTIFS(운전자별!$C:$C,숨김!AH$3,운전자별!$A:$A,숨김!$W31,운전자별!$F:$F,숨김!$X31)</f>
        <v>0</v>
      </c>
      <c r="AI31" s="293">
        <f>COUNTIFS(운전자별!$C:$C,숨김!AI$3,운전자별!$A:$A,숨김!$W31,운전자별!$F:$F,숨김!$X31)</f>
        <v>0</v>
      </c>
      <c r="AJ31" s="307">
        <v>0.91288393388531575</v>
      </c>
      <c r="AK31" s="295" t="s">
        <v>71</v>
      </c>
      <c r="AL31" s="295">
        <v>50</v>
      </c>
      <c r="AM31" s="295" t="s">
        <v>404</v>
      </c>
      <c r="AN31" s="301" t="s">
        <v>405</v>
      </c>
      <c r="AO31" s="308">
        <v>28</v>
      </c>
      <c r="AP31" s="308" cm="1">
        <f t="array" ref="AP31">SUM(($W$4:$W$900=W31)*($AO$4:$AO$900&lt;AO31))+1</f>
        <v>2</v>
      </c>
      <c r="AQ31" s="308" t="str">
        <f t="shared" si="1"/>
        <v>대인교통2</v>
      </c>
      <c r="AS31" s="297" t="s">
        <v>154</v>
      </c>
      <c r="AT31" s="298" t="s">
        <v>193</v>
      </c>
      <c r="AU31" s="297">
        <v>1</v>
      </c>
      <c r="AV31" s="309">
        <v>3.9037833394534482E-2</v>
      </c>
      <c r="AW31" s="309">
        <v>0.39893583163741075</v>
      </c>
      <c r="AX31" s="309">
        <v>0.17872837453979687</v>
      </c>
      <c r="AY31" s="310">
        <v>6.8469999999999995</v>
      </c>
      <c r="AZ31" s="310">
        <v>0.16667638945605159</v>
      </c>
      <c r="BA31" s="310">
        <v>7.6927564364331511</v>
      </c>
      <c r="BB31" s="310">
        <v>2.4416413670733594</v>
      </c>
      <c r="BD31" s="286" t="s">
        <v>156</v>
      </c>
      <c r="BE31" s="286">
        <v>9</v>
      </c>
      <c r="BF31" s="286">
        <v>34</v>
      </c>
    </row>
    <row r="32" spans="6:58" ht="16.5">
      <c r="F32" s="286" t="s">
        <v>166</v>
      </c>
      <c r="G32" s="286">
        <v>2.0554093654867969</v>
      </c>
      <c r="H32" s="286">
        <v>2.3081828946065683</v>
      </c>
      <c r="I32" s="286">
        <v>0.12297965230877761</v>
      </c>
      <c r="J32" s="286">
        <v>29</v>
      </c>
      <c r="L32" s="301" t="s">
        <v>143</v>
      </c>
      <c r="M32" s="302">
        <v>55</v>
      </c>
      <c r="N32" s="303">
        <v>129</v>
      </c>
      <c r="O32" s="304">
        <v>0.37984496124031009</v>
      </c>
      <c r="P32" s="304">
        <v>0.20930232558139536</v>
      </c>
      <c r="Q32" s="304">
        <v>0.27131782945736432</v>
      </c>
      <c r="R32" s="304">
        <v>6.2015503875968991E-2</v>
      </c>
      <c r="S32" s="304">
        <v>6.9767441860465115E-2</v>
      </c>
      <c r="T32" s="304">
        <v>7.7519379844961239E-3</v>
      </c>
      <c r="U32" s="295" t="s">
        <v>69</v>
      </c>
      <c r="W32" s="293" t="s">
        <v>162</v>
      </c>
      <c r="X32" s="293" t="s">
        <v>198</v>
      </c>
      <c r="Y32" s="294" t="s">
        <v>198</v>
      </c>
      <c r="Z32" s="305">
        <v>3</v>
      </c>
      <c r="AA32" s="295">
        <f t="shared" si="0"/>
        <v>0</v>
      </c>
      <c r="AB32" s="306">
        <v>1.1111111111111112</v>
      </c>
      <c r="AC32" s="293">
        <f>COUNTIFS(운전자별!$C:$C,숨김!AC$3,운전자별!$A:$A,숨김!$W32,운전자별!$F:$F,숨김!$X32)</f>
        <v>0</v>
      </c>
      <c r="AD32" s="293">
        <f>COUNTIFS(운전자별!$C:$C,숨김!AD$3,운전자별!$A:$A,숨김!$W32,운전자별!$F:$F,숨김!$X32)</f>
        <v>0</v>
      </c>
      <c r="AE32" s="293">
        <f>COUNTIFS(운전자별!$C:$C,숨김!AE$3,운전자별!$A:$A,숨김!$W32,운전자별!$F:$F,숨김!$X32)</f>
        <v>0</v>
      </c>
      <c r="AF32" s="293">
        <f>COUNTIFS(운전자별!$C:$C,숨김!AF$3,운전자별!$A:$A,숨김!$W32,운전자별!$F:$F,숨김!$X32)</f>
        <v>0</v>
      </c>
      <c r="AG32" s="293">
        <f>COUNTIFS(운전자별!$C:$C,숨김!AG$3,운전자별!$A:$A,숨김!$W32,운전자별!$F:$F,숨김!$X32)</f>
        <v>0</v>
      </c>
      <c r="AH32" s="293">
        <f>COUNTIFS(운전자별!$C:$C,숨김!AH$3,운전자별!$A:$A,숨김!$W32,운전자별!$F:$F,숨김!$X32)</f>
        <v>0</v>
      </c>
      <c r="AI32" s="293">
        <f>COUNTIFS(운전자별!$C:$C,숨김!AI$3,운전자별!$A:$A,숨김!$W32,운전자별!$F:$F,숨김!$X32)</f>
        <v>0</v>
      </c>
      <c r="AJ32" s="307">
        <v>0.91110862918422364</v>
      </c>
      <c r="AK32" s="295" t="s">
        <v>71</v>
      </c>
      <c r="AL32" s="295">
        <v>52</v>
      </c>
      <c r="AM32" s="295" t="s">
        <v>406</v>
      </c>
      <c r="AN32" s="301" t="s">
        <v>407</v>
      </c>
      <c r="AO32" s="308">
        <v>29</v>
      </c>
      <c r="AP32" s="308" cm="1">
        <f t="array" ref="AP32">SUM(($W$4:$W$900=W32)*($AO$4:$AO$900&lt;AO32))+1</f>
        <v>3</v>
      </c>
      <c r="AQ32" s="308" t="str">
        <f t="shared" si="1"/>
        <v>대인교통3</v>
      </c>
      <c r="AS32" s="297" t="s">
        <v>154</v>
      </c>
      <c r="AT32" s="298" t="s">
        <v>194</v>
      </c>
      <c r="AU32" s="297">
        <v>1</v>
      </c>
      <c r="AV32" s="309">
        <v>3.7634731370841133E-2</v>
      </c>
      <c r="AW32" s="309">
        <v>0.4528760526160388</v>
      </c>
      <c r="AX32" s="309">
        <v>0.3002506840519199</v>
      </c>
      <c r="AY32" s="310">
        <v>10.613</v>
      </c>
      <c r="AZ32" s="310">
        <v>0.41467509234619926</v>
      </c>
      <c r="BA32" s="310">
        <v>16.275997374588322</v>
      </c>
      <c r="BB32" s="310">
        <v>2.3302348629105754</v>
      </c>
      <c r="BD32" s="286" t="s">
        <v>167</v>
      </c>
      <c r="BE32" s="286">
        <v>3</v>
      </c>
      <c r="BF32" s="286">
        <v>45</v>
      </c>
    </row>
    <row r="33" spans="6:58" ht="16.5">
      <c r="F33" s="286" t="s">
        <v>167</v>
      </c>
      <c r="G33" s="286">
        <v>2.3439006339503594</v>
      </c>
      <c r="H33" s="286">
        <v>2.5979446213006967</v>
      </c>
      <c r="I33" s="286">
        <v>0.10838513530421179</v>
      </c>
      <c r="J33" s="286">
        <v>30</v>
      </c>
      <c r="L33" s="301" t="s">
        <v>149</v>
      </c>
      <c r="M33" s="302">
        <v>34</v>
      </c>
      <c r="N33" s="303">
        <v>86</v>
      </c>
      <c r="O33" s="304">
        <v>0.4</v>
      </c>
      <c r="P33" s="304">
        <v>0.21176470588235294</v>
      </c>
      <c r="Q33" s="304">
        <v>0.25882352941176473</v>
      </c>
      <c r="R33" s="304">
        <v>8.2352941176470587E-2</v>
      </c>
      <c r="S33" s="304">
        <v>4.7058823529411764E-2</v>
      </c>
      <c r="T33" s="304">
        <v>0</v>
      </c>
      <c r="U33" s="295" t="s">
        <v>69</v>
      </c>
      <c r="W33" s="293" t="s">
        <v>162</v>
      </c>
      <c r="X33" s="293" t="s">
        <v>199</v>
      </c>
      <c r="Y33" s="294" t="s">
        <v>199</v>
      </c>
      <c r="Z33" s="305">
        <v>6</v>
      </c>
      <c r="AA33" s="295">
        <f t="shared" si="0"/>
        <v>0</v>
      </c>
      <c r="AB33" s="306">
        <v>0.9027777777777779</v>
      </c>
      <c r="AC33" s="293">
        <f>COUNTIFS(운전자별!$C:$C,숨김!AC$3,운전자별!$A:$A,숨김!$W33,운전자별!$F:$F,숨김!$X33)</f>
        <v>0</v>
      </c>
      <c r="AD33" s="293">
        <f>COUNTIFS(운전자별!$C:$C,숨김!AD$3,운전자별!$A:$A,숨김!$W33,운전자별!$F:$F,숨김!$X33)</f>
        <v>0</v>
      </c>
      <c r="AE33" s="293">
        <f>COUNTIFS(운전자별!$C:$C,숨김!AE$3,운전자별!$A:$A,숨김!$W33,운전자별!$F:$F,숨김!$X33)</f>
        <v>0</v>
      </c>
      <c r="AF33" s="293">
        <f>COUNTIFS(운전자별!$C:$C,숨김!AF$3,운전자별!$A:$A,숨김!$W33,운전자별!$F:$F,숨김!$X33)</f>
        <v>0</v>
      </c>
      <c r="AG33" s="293">
        <f>COUNTIFS(운전자별!$C:$C,숨김!AG$3,운전자별!$A:$A,숨김!$W33,운전자별!$F:$F,숨김!$X33)</f>
        <v>0</v>
      </c>
      <c r="AH33" s="293">
        <f>COUNTIFS(운전자별!$C:$C,숨김!AH$3,운전자별!$A:$A,숨김!$W33,운전자별!$F:$F,숨김!$X33)</f>
        <v>0</v>
      </c>
      <c r="AI33" s="293">
        <f>COUNTIFS(운전자별!$C:$C,숨김!AI$3,운전자별!$A:$A,숨김!$W33,운전자별!$F:$F,숨김!$X33)</f>
        <v>0</v>
      </c>
      <c r="AJ33" s="307">
        <v>0.90240210894553186</v>
      </c>
      <c r="AK33" s="295" t="s">
        <v>71</v>
      </c>
      <c r="AL33" s="295">
        <v>55</v>
      </c>
      <c r="AM33" s="295" t="s">
        <v>408</v>
      </c>
      <c r="AN33" s="301" t="s">
        <v>409</v>
      </c>
      <c r="AO33" s="308">
        <v>30</v>
      </c>
      <c r="AP33" s="308" cm="1">
        <f t="array" ref="AP33">SUM(($W$4:$W$900=W33)*($AO$4:$AO$900&lt;AO33))+1</f>
        <v>4</v>
      </c>
      <c r="AQ33" s="308" t="str">
        <f t="shared" si="1"/>
        <v>대인교통4</v>
      </c>
      <c r="AS33" s="297" t="s">
        <v>154</v>
      </c>
      <c r="AT33" s="298" t="s">
        <v>195</v>
      </c>
      <c r="AU33" s="297">
        <v>1</v>
      </c>
      <c r="AV33" s="309">
        <v>3.9112213118838335E-2</v>
      </c>
      <c r="AW33" s="309">
        <v>0.44766005905216333</v>
      </c>
      <c r="AX33" s="309">
        <v>0.27506542989282201</v>
      </c>
      <c r="AY33" s="310">
        <v>10.846499999999999</v>
      </c>
      <c r="AZ33" s="310">
        <v>0.6913673282763928</v>
      </c>
      <c r="BA33" s="310">
        <v>16.950845387919415</v>
      </c>
      <c r="BB33" s="310">
        <v>2.3222623956723916</v>
      </c>
      <c r="BD33" s="286" t="s">
        <v>169</v>
      </c>
      <c r="BE33" s="286">
        <v>5</v>
      </c>
      <c r="BF33" s="286">
        <v>42</v>
      </c>
    </row>
    <row r="34" spans="6:58" ht="16.5">
      <c r="F34" s="286" t="s">
        <v>168</v>
      </c>
      <c r="G34" s="286">
        <v>2.394684761506801</v>
      </c>
      <c r="H34" s="286">
        <v>2.6435543221140123</v>
      </c>
      <c r="I34" s="286">
        <v>0.10392581295360803</v>
      </c>
      <c r="J34" s="286">
        <v>31</v>
      </c>
      <c r="L34" s="301" t="s">
        <v>159</v>
      </c>
      <c r="M34" s="302">
        <v>52</v>
      </c>
      <c r="N34" s="303">
        <v>110</v>
      </c>
      <c r="O34" s="304">
        <v>0.22727272727272727</v>
      </c>
      <c r="P34" s="304">
        <v>0.22727272727272727</v>
      </c>
      <c r="Q34" s="304">
        <v>0.15454545454545454</v>
      </c>
      <c r="R34" s="304">
        <v>0.17272727272727273</v>
      </c>
      <c r="S34" s="304">
        <v>0.15454545454545454</v>
      </c>
      <c r="T34" s="304">
        <v>6.363636363636363E-2</v>
      </c>
      <c r="U34" s="295" t="s">
        <v>71</v>
      </c>
      <c r="W34" s="293" t="s">
        <v>162</v>
      </c>
      <c r="X34" s="293" t="s">
        <v>335</v>
      </c>
      <c r="Y34" s="294" t="s">
        <v>335</v>
      </c>
      <c r="Z34" s="305">
        <v>1</v>
      </c>
      <c r="AA34" s="295">
        <f t="shared" si="0"/>
        <v>0</v>
      </c>
      <c r="AB34" s="306">
        <v>0.83333333333333337</v>
      </c>
      <c r="AC34" s="293">
        <f>COUNTIFS(운전자별!$C:$C,숨김!AC$3,운전자별!$A:$A,숨김!$W34,운전자별!$F:$F,숨김!$X34)</f>
        <v>0</v>
      </c>
      <c r="AD34" s="293">
        <f>COUNTIFS(운전자별!$C:$C,숨김!AD$3,운전자별!$A:$A,숨김!$W34,운전자별!$F:$F,숨김!$X34)</f>
        <v>0</v>
      </c>
      <c r="AE34" s="293">
        <f>COUNTIFS(운전자별!$C:$C,숨김!AE$3,운전자별!$A:$A,숨김!$W34,운전자별!$F:$F,숨김!$X34)</f>
        <v>0</v>
      </c>
      <c r="AF34" s="293">
        <f>COUNTIFS(운전자별!$C:$C,숨김!AF$3,운전자별!$A:$A,숨김!$W34,운전자별!$F:$F,숨김!$X34)</f>
        <v>0</v>
      </c>
      <c r="AG34" s="293">
        <f>COUNTIFS(운전자별!$C:$C,숨김!AG$3,운전자별!$A:$A,숨김!$W34,운전자별!$F:$F,숨김!$X34)</f>
        <v>0</v>
      </c>
      <c r="AH34" s="293">
        <f>COUNTIFS(운전자별!$C:$C,숨김!AH$3,운전자별!$A:$A,숨김!$W34,운전자별!$F:$F,숨김!$X34)</f>
        <v>0</v>
      </c>
      <c r="AI34" s="293">
        <f>COUNTIFS(운전자별!$C:$C,숨김!AI$3,운전자별!$A:$A,숨김!$W34,운전자별!$F:$F,숨김!$X34)</f>
        <v>0</v>
      </c>
      <c r="AJ34" s="307">
        <v>0.89</v>
      </c>
      <c r="AK34" s="295" t="s">
        <v>72</v>
      </c>
      <c r="AL34" s="295">
        <v>11</v>
      </c>
      <c r="AM34" s="295" t="s">
        <v>410</v>
      </c>
      <c r="AN34" s="301" t="s">
        <v>411</v>
      </c>
      <c r="AO34" s="308">
        <v>31</v>
      </c>
      <c r="AP34" s="308" cm="1">
        <f t="array" ref="AP34">SUM(($W$4:$W$900=W34)*($AO$4:$AO$900&lt;AO34))+1</f>
        <v>5</v>
      </c>
      <c r="AQ34" s="308" t="str">
        <f t="shared" si="1"/>
        <v>대인교통5</v>
      </c>
      <c r="AS34" s="297" t="s">
        <v>154</v>
      </c>
      <c r="AT34" s="298" t="s">
        <v>99</v>
      </c>
      <c r="AU34" s="297">
        <v>1</v>
      </c>
      <c r="AV34" s="309">
        <v>3.2801039519766428E-2</v>
      </c>
      <c r="AW34" s="309">
        <v>0.44323850825713812</v>
      </c>
      <c r="AX34" s="309">
        <v>0.18593649080523086</v>
      </c>
      <c r="AY34" s="310">
        <v>11.812000000000001</v>
      </c>
      <c r="AZ34" s="310">
        <v>1.4179904239711483</v>
      </c>
      <c r="BA34" s="310">
        <v>17.874668020481376</v>
      </c>
      <c r="BB34" s="310">
        <v>1.9681299706023738</v>
      </c>
      <c r="BD34" s="286" t="s">
        <v>141</v>
      </c>
      <c r="BE34" s="286">
        <v>6</v>
      </c>
      <c r="BF34" s="286">
        <v>73</v>
      </c>
    </row>
    <row r="35" spans="6:58" ht="16.5">
      <c r="F35" s="286" t="s">
        <v>169</v>
      </c>
      <c r="G35" s="286">
        <v>2.8330940223239724</v>
      </c>
      <c r="H35" s="286">
        <v>3.1086368577891008</v>
      </c>
      <c r="I35" s="286">
        <v>9.7258627244252827E-2</v>
      </c>
      <c r="J35" s="286">
        <v>32</v>
      </c>
      <c r="L35" s="301" t="s">
        <v>168</v>
      </c>
      <c r="M35" s="302">
        <v>74</v>
      </c>
      <c r="N35" s="303">
        <v>153</v>
      </c>
      <c r="O35" s="304">
        <v>0.34640522875816993</v>
      </c>
      <c r="P35" s="304">
        <v>0.13071895424836602</v>
      </c>
      <c r="Q35" s="304">
        <v>0.18300653594771241</v>
      </c>
      <c r="R35" s="304">
        <v>0.20261437908496732</v>
      </c>
      <c r="S35" s="304">
        <v>0.11764705882352941</v>
      </c>
      <c r="T35" s="304">
        <v>1.9607843137254902E-2</v>
      </c>
      <c r="U35" s="295" t="s">
        <v>71</v>
      </c>
      <c r="W35" s="293" t="s">
        <v>162</v>
      </c>
      <c r="X35" s="293" t="s">
        <v>200</v>
      </c>
      <c r="Y35" s="294" t="s">
        <v>200</v>
      </c>
      <c r="Z35" s="305">
        <v>9</v>
      </c>
      <c r="AA35" s="295">
        <f t="shared" si="0"/>
        <v>0</v>
      </c>
      <c r="AB35" s="306">
        <v>0.83333333333333337</v>
      </c>
      <c r="AC35" s="293">
        <f>COUNTIFS(운전자별!$C:$C,숨김!AC$3,운전자별!$A:$A,숨김!$W35,운전자별!$F:$F,숨김!$X35)</f>
        <v>0</v>
      </c>
      <c r="AD35" s="293">
        <f>COUNTIFS(운전자별!$C:$C,숨김!AD$3,운전자별!$A:$A,숨김!$W35,운전자별!$F:$F,숨김!$X35)</f>
        <v>0</v>
      </c>
      <c r="AE35" s="293">
        <f>COUNTIFS(운전자별!$C:$C,숨김!AE$3,운전자별!$A:$A,숨김!$W35,운전자별!$F:$F,숨김!$X35)</f>
        <v>0</v>
      </c>
      <c r="AF35" s="293">
        <f>COUNTIFS(운전자별!$C:$C,숨김!AF$3,운전자별!$A:$A,숨김!$W35,운전자별!$F:$F,숨김!$X35)</f>
        <v>0</v>
      </c>
      <c r="AG35" s="293">
        <f>COUNTIFS(운전자별!$C:$C,숨김!AG$3,운전자별!$A:$A,숨김!$W35,운전자별!$F:$F,숨김!$X35)</f>
        <v>0</v>
      </c>
      <c r="AH35" s="293">
        <f>COUNTIFS(운전자별!$C:$C,숨김!AH$3,운전자별!$A:$A,숨김!$W35,운전자별!$F:$F,숨김!$X35)</f>
        <v>0</v>
      </c>
      <c r="AI35" s="293">
        <f>COUNTIFS(운전자별!$C:$C,숨김!AI$3,운전자별!$A:$A,숨김!$W35,운전자별!$F:$F,숨김!$X35)</f>
        <v>0</v>
      </c>
      <c r="AJ35" s="307">
        <v>0.91620900264356964</v>
      </c>
      <c r="AK35" s="295" t="s">
        <v>71</v>
      </c>
      <c r="AL35" s="295">
        <v>47</v>
      </c>
      <c r="AM35" s="295" t="s">
        <v>412</v>
      </c>
      <c r="AN35" s="301" t="s">
        <v>413</v>
      </c>
      <c r="AO35" s="308">
        <v>32</v>
      </c>
      <c r="AP35" s="308" cm="1">
        <f t="array" ref="AP35">SUM(($W$4:$W$900=W35)*($AO$4:$AO$900&lt;AO35))+1</f>
        <v>6</v>
      </c>
      <c r="AQ35" s="308" t="str">
        <f t="shared" si="1"/>
        <v>대인교통6</v>
      </c>
      <c r="AS35" s="297" t="s">
        <v>154</v>
      </c>
      <c r="AT35" s="298" t="s">
        <v>100</v>
      </c>
      <c r="AU35" s="297">
        <v>1</v>
      </c>
      <c r="AV35" s="309">
        <v>3.0531872573032557E-2</v>
      </c>
      <c r="AW35" s="309">
        <v>0.45371122824252375</v>
      </c>
      <c r="AX35" s="309">
        <v>0.265135899550694</v>
      </c>
      <c r="AY35" s="310">
        <v>10.283477272727271</v>
      </c>
      <c r="AZ35" s="310">
        <v>0.71114489927761848</v>
      </c>
      <c r="BA35" s="310">
        <v>14.621933092654249</v>
      </c>
      <c r="BB35" s="310">
        <v>2.3123786516021321</v>
      </c>
      <c r="BD35" s="286" t="s">
        <v>161</v>
      </c>
      <c r="BE35" s="286">
        <v>3</v>
      </c>
      <c r="BF35" s="286">
        <v>54</v>
      </c>
    </row>
    <row r="36" spans="6:58" ht="16.5">
      <c r="L36" s="305" t="s">
        <v>100</v>
      </c>
      <c r="M36" s="302">
        <v>1802</v>
      </c>
      <c r="N36" s="303">
        <v>4022</v>
      </c>
      <c r="O36" s="304">
        <v>0.27931292008961911</v>
      </c>
      <c r="P36" s="304">
        <v>0.22902663679362709</v>
      </c>
      <c r="Q36" s="304">
        <v>0.25143141647996015</v>
      </c>
      <c r="R36" s="304">
        <v>0.16131441374159822</v>
      </c>
      <c r="S36" s="304">
        <v>6.3978093104306702E-2</v>
      </c>
      <c r="T36" s="304">
        <v>1.4936519790888723E-2</v>
      </c>
      <c r="U36" s="295" t="s">
        <v>135</v>
      </c>
      <c r="W36" s="293" t="s">
        <v>162</v>
      </c>
      <c r="X36" s="293" t="s">
        <v>201</v>
      </c>
      <c r="Y36" s="294" t="s">
        <v>201</v>
      </c>
      <c r="Z36" s="305">
        <v>14</v>
      </c>
      <c r="AA36" s="295">
        <f t="shared" si="0"/>
        <v>0</v>
      </c>
      <c r="AB36" s="306">
        <v>1.0119047619047619</v>
      </c>
      <c r="AC36" s="293">
        <f>COUNTIFS(운전자별!$C:$C,숨김!AC$3,운전자별!$A:$A,숨김!$W36,운전자별!$F:$F,숨김!$X36)</f>
        <v>0</v>
      </c>
      <c r="AD36" s="293">
        <f>COUNTIFS(운전자별!$C:$C,숨김!AD$3,운전자별!$A:$A,숨김!$W36,운전자별!$F:$F,숨김!$X36)</f>
        <v>0</v>
      </c>
      <c r="AE36" s="293">
        <f>COUNTIFS(운전자별!$C:$C,숨김!AE$3,운전자별!$A:$A,숨김!$W36,운전자별!$F:$F,숨김!$X36)</f>
        <v>0</v>
      </c>
      <c r="AF36" s="293">
        <f>COUNTIFS(운전자별!$C:$C,숨김!AF$3,운전자별!$A:$A,숨김!$W36,운전자별!$F:$F,숨김!$X36)</f>
        <v>0</v>
      </c>
      <c r="AG36" s="293">
        <f>COUNTIFS(운전자별!$C:$C,숨김!AG$3,운전자별!$A:$A,숨김!$W36,운전자별!$F:$F,숨김!$X36)</f>
        <v>0</v>
      </c>
      <c r="AH36" s="293">
        <f>COUNTIFS(운전자별!$C:$C,숨김!AH$3,운전자별!$A:$A,숨김!$W36,운전자별!$F:$F,숨김!$X36)</f>
        <v>0</v>
      </c>
      <c r="AI36" s="293">
        <f>COUNTIFS(운전자별!$C:$C,숨김!AI$3,운전자별!$A:$A,숨김!$W36,운전자별!$F:$F,숨김!$X36)</f>
        <v>0</v>
      </c>
      <c r="AJ36" s="307">
        <v>0.92384191157488549</v>
      </c>
      <c r="AK36" s="295" t="s">
        <v>71</v>
      </c>
      <c r="AL36" s="295">
        <v>38</v>
      </c>
      <c r="AM36" s="295" t="s">
        <v>414</v>
      </c>
      <c r="AN36" s="301" t="s">
        <v>415</v>
      </c>
      <c r="AO36" s="308">
        <v>33</v>
      </c>
      <c r="AP36" s="308" cm="1">
        <f t="array" ref="AP36">SUM(($W$4:$W$900=W36)*($AO$4:$AO$900&lt;AO36))+1</f>
        <v>7</v>
      </c>
      <c r="AQ36" s="308" t="str">
        <f t="shared" si="1"/>
        <v>대인교통7</v>
      </c>
      <c r="AS36" s="297" t="s">
        <v>162</v>
      </c>
      <c r="AT36" s="298" t="s">
        <v>196</v>
      </c>
      <c r="AU36" s="297">
        <v>1</v>
      </c>
      <c r="AV36" s="309">
        <v>6.2818655373463567E-2</v>
      </c>
      <c r="AW36" s="309">
        <v>0.37418877616721874</v>
      </c>
      <c r="AX36" s="309">
        <v>0.15418671345880705</v>
      </c>
      <c r="AY36" s="310">
        <v>56.615000000000002</v>
      </c>
      <c r="AZ36" s="310">
        <v>6.5302608053141817</v>
      </c>
      <c r="BA36" s="310">
        <v>33.981542338764534</v>
      </c>
      <c r="BB36" s="310">
        <v>2.2283769799992452</v>
      </c>
      <c r="BD36" s="286" t="s">
        <v>143</v>
      </c>
      <c r="BE36" s="286">
        <v>4</v>
      </c>
      <c r="BF36" s="286">
        <v>55</v>
      </c>
    </row>
    <row r="37" spans="6:58" ht="16.5">
      <c r="W37" s="293" t="s">
        <v>140</v>
      </c>
      <c r="X37" s="293" t="s">
        <v>202</v>
      </c>
      <c r="Y37" s="294" t="s">
        <v>202</v>
      </c>
      <c r="Z37" s="305">
        <v>14</v>
      </c>
      <c r="AA37" s="295">
        <f t="shared" si="0"/>
        <v>0</v>
      </c>
      <c r="AB37" s="306">
        <v>0.89285714285714279</v>
      </c>
      <c r="AC37" s="293">
        <f>COUNTIFS(운전자별!$C:$C,숨김!AC$3,운전자별!$A:$A,숨김!$W37,운전자별!$F:$F,숨김!$X37)</f>
        <v>0</v>
      </c>
      <c r="AD37" s="293">
        <f>COUNTIFS(운전자별!$C:$C,숨김!AD$3,운전자별!$A:$A,숨김!$W37,운전자별!$F:$F,숨김!$X37)</f>
        <v>0</v>
      </c>
      <c r="AE37" s="293">
        <f>COUNTIFS(운전자별!$C:$C,숨김!AE$3,운전자별!$A:$A,숨김!$W37,운전자별!$F:$F,숨김!$X37)</f>
        <v>0</v>
      </c>
      <c r="AF37" s="293">
        <f>COUNTIFS(운전자별!$C:$C,숨김!AF$3,운전자별!$A:$A,숨김!$W37,운전자별!$F:$F,숨김!$X37)</f>
        <v>0</v>
      </c>
      <c r="AG37" s="293">
        <f>COUNTIFS(운전자별!$C:$C,숨김!AG$3,운전자별!$A:$A,숨김!$W37,운전자별!$F:$F,숨김!$X37)</f>
        <v>0</v>
      </c>
      <c r="AH37" s="293">
        <f>COUNTIFS(운전자별!$C:$C,숨김!AH$3,운전자별!$A:$A,숨김!$W37,운전자별!$F:$F,숨김!$X37)</f>
        <v>0</v>
      </c>
      <c r="AI37" s="293">
        <f>COUNTIFS(운전자별!$C:$C,숨김!AI$3,운전자별!$A:$A,숨김!$W37,운전자별!$F:$F,숨김!$X37)</f>
        <v>0</v>
      </c>
      <c r="AJ37" s="307">
        <v>0.99240940875966344</v>
      </c>
      <c r="AK37" s="295" t="s">
        <v>69</v>
      </c>
      <c r="AL37" s="295">
        <v>5</v>
      </c>
      <c r="AM37" s="295" t="s">
        <v>416</v>
      </c>
      <c r="AN37" s="301" t="s">
        <v>417</v>
      </c>
      <c r="AO37" s="308">
        <v>34</v>
      </c>
      <c r="AP37" s="308" cm="1">
        <f t="array" ref="AP37">SUM(($W$4:$W$900=W37)*($AO$4:$AO$900&lt;AO37))+1</f>
        <v>1</v>
      </c>
      <c r="AQ37" s="308" t="str">
        <f t="shared" si="1"/>
        <v>도영운수1</v>
      </c>
      <c r="AS37" s="297" t="s">
        <v>162</v>
      </c>
      <c r="AT37" s="298" t="s">
        <v>197</v>
      </c>
      <c r="AU37" s="297">
        <v>1</v>
      </c>
      <c r="AV37" s="309">
        <v>2.5731608100916972E-2</v>
      </c>
      <c r="AW37" s="309">
        <v>0.41197637167309259</v>
      </c>
      <c r="AX37" s="309">
        <v>0.17708574651989567</v>
      </c>
      <c r="AY37" s="310">
        <v>12.716666666666665</v>
      </c>
      <c r="AZ37" s="310">
        <v>1.2958437108817178</v>
      </c>
      <c r="BA37" s="310">
        <v>21.433641797001787</v>
      </c>
      <c r="BB37" s="310">
        <v>1.8677791750782857</v>
      </c>
      <c r="BD37" s="286" t="s">
        <v>149</v>
      </c>
      <c r="BE37" s="286">
        <v>4</v>
      </c>
      <c r="BF37" s="286">
        <v>34</v>
      </c>
    </row>
    <row r="38" spans="6:58" ht="16.5">
      <c r="W38" s="293" t="s">
        <v>140</v>
      </c>
      <c r="X38" s="293" t="s">
        <v>203</v>
      </c>
      <c r="Y38" s="294" t="s">
        <v>203</v>
      </c>
      <c r="Z38" s="305">
        <v>11</v>
      </c>
      <c r="AA38" s="295">
        <f t="shared" si="0"/>
        <v>0</v>
      </c>
      <c r="AB38" s="306">
        <v>1.0984848484848486</v>
      </c>
      <c r="AC38" s="293">
        <f>COUNTIFS(운전자별!$C:$C,숨김!AC$3,운전자별!$A:$A,숨김!$W38,운전자별!$F:$F,숨김!$X38)</f>
        <v>0</v>
      </c>
      <c r="AD38" s="293">
        <f>COUNTIFS(운전자별!$C:$C,숨김!AD$3,운전자별!$A:$A,숨김!$W38,운전자별!$F:$F,숨김!$X38)</f>
        <v>0</v>
      </c>
      <c r="AE38" s="293">
        <f>COUNTIFS(운전자별!$C:$C,숨김!AE$3,운전자별!$A:$A,숨김!$W38,운전자별!$F:$F,숨김!$X38)</f>
        <v>0</v>
      </c>
      <c r="AF38" s="293">
        <f>COUNTIFS(운전자별!$C:$C,숨김!AF$3,운전자별!$A:$A,숨김!$W38,운전자별!$F:$F,숨김!$X38)</f>
        <v>0</v>
      </c>
      <c r="AG38" s="293">
        <f>COUNTIFS(운전자별!$C:$C,숨김!AG$3,운전자별!$A:$A,숨김!$W38,운전자별!$F:$F,숨김!$X38)</f>
        <v>0</v>
      </c>
      <c r="AH38" s="293">
        <f>COUNTIFS(운전자별!$C:$C,숨김!AH$3,운전자별!$A:$A,숨김!$W38,운전자별!$F:$F,숨김!$X38)</f>
        <v>0</v>
      </c>
      <c r="AI38" s="293">
        <f>COUNTIFS(운전자별!$C:$C,숨김!AI$3,운전자별!$A:$A,숨김!$W38,운전자별!$F:$F,숨김!$X38)</f>
        <v>0</v>
      </c>
      <c r="AJ38" s="307">
        <v>0.97933362357928466</v>
      </c>
      <c r="AK38" s="295" t="s">
        <v>69</v>
      </c>
      <c r="AL38" s="295">
        <v>18</v>
      </c>
      <c r="AM38" s="295" t="s">
        <v>418</v>
      </c>
      <c r="AN38" s="301" t="s">
        <v>419</v>
      </c>
      <c r="AO38" s="308">
        <v>35</v>
      </c>
      <c r="AP38" s="308" cm="1">
        <f t="array" ref="AP38">SUM(($W$4:$W$900=W38)*($AO$4:$AO$900&lt;AO38))+1</f>
        <v>2</v>
      </c>
      <c r="AQ38" s="308" t="str">
        <f t="shared" si="1"/>
        <v>도영운수2</v>
      </c>
      <c r="AS38" s="297" t="s">
        <v>162</v>
      </c>
      <c r="AT38" s="298" t="s">
        <v>198</v>
      </c>
      <c r="AU38" s="297">
        <v>1</v>
      </c>
      <c r="AV38" s="309">
        <v>4.4927189708626199E-2</v>
      </c>
      <c r="AW38" s="309">
        <v>0.42429680767383665</v>
      </c>
      <c r="AX38" s="309">
        <v>0.21723424680581532</v>
      </c>
      <c r="AY38" s="310">
        <v>9.4973333333333319</v>
      </c>
      <c r="AZ38" s="310">
        <v>0.40824203556901517</v>
      </c>
      <c r="BA38" s="310">
        <v>10.045228269152735</v>
      </c>
      <c r="BB38" s="310">
        <v>1.8678447566515386</v>
      </c>
      <c r="BD38" s="286" t="s">
        <v>159</v>
      </c>
      <c r="BE38" s="286">
        <v>11</v>
      </c>
      <c r="BF38" s="286">
        <v>52</v>
      </c>
    </row>
    <row r="39" spans="6:58" ht="16.5">
      <c r="W39" s="293" t="s">
        <v>140</v>
      </c>
      <c r="X39" s="293" t="s">
        <v>204</v>
      </c>
      <c r="Y39" s="294" t="s">
        <v>204</v>
      </c>
      <c r="Z39" s="305">
        <v>8</v>
      </c>
      <c r="AA39" s="295">
        <f t="shared" si="0"/>
        <v>0</v>
      </c>
      <c r="AB39" s="306">
        <v>0.9375</v>
      </c>
      <c r="AC39" s="293">
        <f>COUNTIFS(운전자별!$C:$C,숨김!AC$3,운전자별!$A:$A,숨김!$W39,운전자별!$F:$F,숨김!$X39)</f>
        <v>0</v>
      </c>
      <c r="AD39" s="293">
        <f>COUNTIFS(운전자별!$C:$C,숨김!AD$3,운전자별!$A:$A,숨김!$W39,운전자별!$F:$F,숨김!$X39)</f>
        <v>0</v>
      </c>
      <c r="AE39" s="293">
        <f>COUNTIFS(운전자별!$C:$C,숨김!AE$3,운전자별!$A:$A,숨김!$W39,운전자별!$F:$F,숨김!$X39)</f>
        <v>0</v>
      </c>
      <c r="AF39" s="293">
        <f>COUNTIFS(운전자별!$C:$C,숨김!AF$3,운전자별!$A:$A,숨김!$W39,운전자별!$F:$F,숨김!$X39)</f>
        <v>0</v>
      </c>
      <c r="AG39" s="293">
        <f>COUNTIFS(운전자별!$C:$C,숨김!AG$3,운전자별!$A:$A,숨김!$W39,운전자별!$F:$F,숨김!$X39)</f>
        <v>0</v>
      </c>
      <c r="AH39" s="293">
        <f>COUNTIFS(운전자별!$C:$C,숨김!AH$3,운전자별!$A:$A,숨김!$W39,운전자별!$F:$F,숨김!$X39)</f>
        <v>0</v>
      </c>
      <c r="AI39" s="293">
        <f>COUNTIFS(운전자별!$C:$C,숨김!AI$3,운전자별!$A:$A,숨김!$W39,운전자별!$F:$F,숨김!$X39)</f>
        <v>0</v>
      </c>
      <c r="AJ39" s="307">
        <v>1.0549947060940066</v>
      </c>
      <c r="AK39" s="295" t="s">
        <v>74</v>
      </c>
      <c r="AL39" s="295">
        <v>3</v>
      </c>
      <c r="AM39" s="295" t="s">
        <v>420</v>
      </c>
      <c r="AN39" s="301" t="s">
        <v>421</v>
      </c>
      <c r="AO39" s="308">
        <v>36</v>
      </c>
      <c r="AP39" s="308" cm="1">
        <f t="array" ref="AP39">SUM(($W$4:$W$900=W39)*($AO$4:$AO$900&lt;AO39))+1</f>
        <v>3</v>
      </c>
      <c r="AQ39" s="308" t="str">
        <f t="shared" si="1"/>
        <v>도영운수3</v>
      </c>
      <c r="AS39" s="297" t="s">
        <v>162</v>
      </c>
      <c r="AT39" s="298" t="s">
        <v>199</v>
      </c>
      <c r="AU39" s="297">
        <v>1</v>
      </c>
      <c r="AV39" s="309">
        <v>1.3653998035352286E-2</v>
      </c>
      <c r="AW39" s="309">
        <v>0.52915525892262827</v>
      </c>
      <c r="AX39" s="309">
        <v>0.21699115320287415</v>
      </c>
      <c r="AY39" s="310">
        <v>9.4396000000000004</v>
      </c>
      <c r="AZ39" s="310">
        <v>2.197035426179101</v>
      </c>
      <c r="BA39" s="310">
        <v>15.162256830050831</v>
      </c>
      <c r="BB39" s="310">
        <v>1.9401240735758545</v>
      </c>
      <c r="BD39" s="286" t="s">
        <v>168</v>
      </c>
      <c r="BE39" s="286">
        <v>11</v>
      </c>
      <c r="BF39" s="286">
        <v>74</v>
      </c>
    </row>
    <row r="40" spans="6:58" ht="16.5">
      <c r="W40" s="293" t="s">
        <v>140</v>
      </c>
      <c r="X40" s="293" t="s">
        <v>205</v>
      </c>
      <c r="Y40" s="294" t="s">
        <v>205</v>
      </c>
      <c r="Z40" s="305">
        <v>7</v>
      </c>
      <c r="AA40" s="295">
        <f t="shared" si="0"/>
        <v>0</v>
      </c>
      <c r="AB40" s="306">
        <v>0.95238095238095233</v>
      </c>
      <c r="AC40" s="293">
        <f>COUNTIFS(운전자별!$C:$C,숨김!AC$3,운전자별!$A:$A,숨김!$W40,운전자별!$F:$F,숨김!$X40)</f>
        <v>0</v>
      </c>
      <c r="AD40" s="293">
        <f>COUNTIFS(운전자별!$C:$C,숨김!AD$3,운전자별!$A:$A,숨김!$W40,운전자별!$F:$F,숨김!$X40)</f>
        <v>0</v>
      </c>
      <c r="AE40" s="293">
        <f>COUNTIFS(운전자별!$C:$C,숨김!AE$3,운전자별!$A:$A,숨김!$W40,운전자별!$F:$F,숨김!$X40)</f>
        <v>0</v>
      </c>
      <c r="AF40" s="293">
        <f>COUNTIFS(운전자별!$C:$C,숨김!AF$3,운전자별!$A:$A,숨김!$W40,운전자별!$F:$F,숨김!$X40)</f>
        <v>0</v>
      </c>
      <c r="AG40" s="293">
        <f>COUNTIFS(운전자별!$C:$C,숨김!AG$3,운전자별!$A:$A,숨김!$W40,운전자별!$F:$F,숨김!$X40)</f>
        <v>0</v>
      </c>
      <c r="AH40" s="293">
        <f>COUNTIFS(운전자별!$C:$C,숨김!AH$3,운전자별!$A:$A,숨김!$W40,운전자별!$F:$F,숨김!$X40)</f>
        <v>0</v>
      </c>
      <c r="AI40" s="293">
        <f>COUNTIFS(운전자별!$C:$C,숨김!AI$3,운전자별!$A:$A,숨김!$W40,운전자별!$F:$F,숨김!$X40)</f>
        <v>0</v>
      </c>
      <c r="AJ40" s="307">
        <v>1.0069878146193381</v>
      </c>
      <c r="AK40" s="295" t="s">
        <v>74</v>
      </c>
      <c r="AL40" s="295">
        <v>15</v>
      </c>
      <c r="AM40" s="295" t="s">
        <v>422</v>
      </c>
      <c r="AN40" s="301" t="s">
        <v>423</v>
      </c>
      <c r="AO40" s="308">
        <v>37</v>
      </c>
      <c r="AP40" s="308" cm="1">
        <f t="array" ref="AP40">SUM(($W$4:$W$900=W40)*($AO$4:$AO$900&lt;AO40))+1</f>
        <v>4</v>
      </c>
      <c r="AQ40" s="308" t="str">
        <f t="shared" si="1"/>
        <v>도영운수4</v>
      </c>
      <c r="AS40" s="297" t="s">
        <v>162</v>
      </c>
      <c r="AT40" s="298" t="s">
        <v>200</v>
      </c>
      <c r="AU40" s="297">
        <v>1</v>
      </c>
      <c r="AV40" s="309">
        <v>3.2349945290273227E-2</v>
      </c>
      <c r="AW40" s="309">
        <v>0.40421094588775319</v>
      </c>
      <c r="AX40" s="309">
        <v>0.19144402221821671</v>
      </c>
      <c r="AY40" s="310">
        <v>6.0106666666666664</v>
      </c>
      <c r="AZ40" s="310">
        <v>0.36511892349310249</v>
      </c>
      <c r="BA40" s="310">
        <v>4.977787990289297</v>
      </c>
      <c r="BB40" s="310">
        <v>2.2548169211825431</v>
      </c>
    </row>
    <row r="41" spans="6:58" ht="16.5">
      <c r="W41" s="293" t="s">
        <v>140</v>
      </c>
      <c r="X41" s="293" t="s">
        <v>206</v>
      </c>
      <c r="Y41" s="294" t="s">
        <v>206</v>
      </c>
      <c r="Z41" s="305">
        <v>9</v>
      </c>
      <c r="AA41" s="295">
        <f t="shared" si="0"/>
        <v>0</v>
      </c>
      <c r="AB41" s="306">
        <v>0.92592592592592604</v>
      </c>
      <c r="AC41" s="293">
        <f>COUNTIFS(운전자별!$C:$C,숨김!AC$3,운전자별!$A:$A,숨김!$W41,운전자별!$F:$F,숨김!$X41)</f>
        <v>0</v>
      </c>
      <c r="AD41" s="293">
        <f>COUNTIFS(운전자별!$C:$C,숨김!AD$3,운전자별!$A:$A,숨김!$W41,운전자별!$F:$F,숨김!$X41)</f>
        <v>0</v>
      </c>
      <c r="AE41" s="293">
        <f>COUNTIFS(운전자별!$C:$C,숨김!AE$3,운전자별!$A:$A,숨김!$W41,운전자별!$F:$F,숨김!$X41)</f>
        <v>0</v>
      </c>
      <c r="AF41" s="293">
        <f>COUNTIFS(운전자별!$C:$C,숨김!AF$3,운전자별!$A:$A,숨김!$W41,운전자별!$F:$F,숨김!$X41)</f>
        <v>0</v>
      </c>
      <c r="AG41" s="293">
        <f>COUNTIFS(운전자별!$C:$C,숨김!AG$3,운전자별!$A:$A,숨김!$W41,운전자별!$F:$F,숨김!$X41)</f>
        <v>0</v>
      </c>
      <c r="AH41" s="293">
        <f>COUNTIFS(운전자별!$C:$C,숨김!AH$3,운전자별!$A:$A,숨김!$W41,운전자별!$F:$F,숨김!$X41)</f>
        <v>0</v>
      </c>
      <c r="AI41" s="293">
        <f>COUNTIFS(운전자별!$C:$C,숨김!AI$3,운전자별!$A:$A,숨김!$W41,운전자별!$F:$F,숨김!$X41)</f>
        <v>0</v>
      </c>
      <c r="AJ41" s="307">
        <v>0.96038550563858427</v>
      </c>
      <c r="AK41" s="295" t="s">
        <v>69</v>
      </c>
      <c r="AL41" s="295">
        <v>46</v>
      </c>
      <c r="AM41" s="295" t="s">
        <v>424</v>
      </c>
      <c r="AN41" s="301" t="s">
        <v>425</v>
      </c>
      <c r="AO41" s="308">
        <v>38</v>
      </c>
      <c r="AP41" s="308" cm="1">
        <f t="array" ref="AP41">SUM(($W$4:$W$900=W41)*($AO$4:$AO$900&lt;AO41))+1</f>
        <v>5</v>
      </c>
      <c r="AQ41" s="308" t="str">
        <f t="shared" si="1"/>
        <v>도영운수5</v>
      </c>
      <c r="AS41" s="297" t="s">
        <v>162</v>
      </c>
      <c r="AT41" s="298" t="s">
        <v>201</v>
      </c>
      <c r="AU41" s="297">
        <v>1</v>
      </c>
      <c r="AV41" s="309">
        <v>4.3425443031112655E-2</v>
      </c>
      <c r="AW41" s="309">
        <v>0.37036734043785707</v>
      </c>
      <c r="AX41" s="309">
        <v>0.18705326957032975</v>
      </c>
      <c r="AY41" s="310">
        <v>13.534916666666666</v>
      </c>
      <c r="AZ41" s="310">
        <v>2.2604115091804022</v>
      </c>
      <c r="BA41" s="310">
        <v>59.418037236188951</v>
      </c>
      <c r="BB41" s="310">
        <v>2.0391642130046099</v>
      </c>
    </row>
    <row r="42" spans="6:58" ht="16.5">
      <c r="W42" s="293" t="s">
        <v>140</v>
      </c>
      <c r="X42" s="293" t="s">
        <v>207</v>
      </c>
      <c r="Y42" s="294" t="s">
        <v>207</v>
      </c>
      <c r="Z42" s="305">
        <v>6</v>
      </c>
      <c r="AA42" s="295">
        <f t="shared" si="0"/>
        <v>0</v>
      </c>
      <c r="AB42" s="306">
        <v>0.83333333333333337</v>
      </c>
      <c r="AC42" s="293">
        <f>COUNTIFS(운전자별!$C:$C,숨김!AC$3,운전자별!$A:$A,숨김!$W42,운전자별!$F:$F,숨김!$X42)</f>
        <v>0</v>
      </c>
      <c r="AD42" s="293">
        <f>COUNTIFS(운전자별!$C:$C,숨김!AD$3,운전자별!$A:$A,숨김!$W42,운전자별!$F:$F,숨김!$X42)</f>
        <v>0</v>
      </c>
      <c r="AE42" s="293">
        <f>COUNTIFS(운전자별!$C:$C,숨김!AE$3,운전자별!$A:$A,숨김!$W42,운전자별!$F:$F,숨김!$X42)</f>
        <v>0</v>
      </c>
      <c r="AF42" s="293">
        <f>COUNTIFS(운전자별!$C:$C,숨김!AF$3,운전자별!$A:$A,숨김!$W42,운전자별!$F:$F,숨김!$X42)</f>
        <v>0</v>
      </c>
      <c r="AG42" s="293">
        <f>COUNTIFS(운전자별!$C:$C,숨김!AG$3,운전자별!$A:$A,숨김!$W42,운전자별!$F:$F,숨김!$X42)</f>
        <v>0</v>
      </c>
      <c r="AH42" s="293">
        <f>COUNTIFS(운전자별!$C:$C,숨김!AH$3,운전자별!$A:$A,숨김!$W42,운전자별!$F:$F,숨김!$X42)</f>
        <v>0</v>
      </c>
      <c r="AI42" s="293">
        <f>COUNTIFS(운전자별!$C:$C,숨김!AI$3,운전자별!$A:$A,숨김!$W42,운전자별!$F:$F,숨김!$X42)</f>
        <v>0</v>
      </c>
      <c r="AJ42" s="307">
        <v>0.89518999460629911</v>
      </c>
      <c r="AK42" s="295" t="s">
        <v>72</v>
      </c>
      <c r="AL42" s="295">
        <v>8</v>
      </c>
      <c r="AM42" s="295" t="s">
        <v>426</v>
      </c>
      <c r="AN42" s="301" t="s">
        <v>427</v>
      </c>
      <c r="AO42" s="308">
        <v>39</v>
      </c>
      <c r="AP42" s="308" cm="1">
        <f t="array" ref="AP42">SUM(($W$4:$W$900=W42)*($AO$4:$AO$900&lt;AO42))+1</f>
        <v>6</v>
      </c>
      <c r="AQ42" s="308" t="str">
        <f t="shared" si="1"/>
        <v>도영운수6</v>
      </c>
      <c r="AS42" s="297" t="s">
        <v>162</v>
      </c>
      <c r="AT42" s="298" t="s">
        <v>99</v>
      </c>
      <c r="AU42" s="297">
        <v>1</v>
      </c>
      <c r="AV42" s="309">
        <v>3.2993634295462891E-2</v>
      </c>
      <c r="AW42" s="309">
        <v>0.42379364858642377</v>
      </c>
      <c r="AX42" s="309">
        <v>0.20462250421931605</v>
      </c>
      <c r="AY42" s="310">
        <v>10.101000000000001</v>
      </c>
      <c r="AZ42" s="310">
        <v>0.81849001687726419</v>
      </c>
      <c r="BA42" s="310">
        <v>15.674083823199609</v>
      </c>
      <c r="BB42" s="310">
        <v>1.8468759495048592</v>
      </c>
    </row>
    <row r="43" spans="6:58" ht="16.5">
      <c r="W43" s="293" t="s">
        <v>147</v>
      </c>
      <c r="X43" s="293" t="s">
        <v>208</v>
      </c>
      <c r="Y43" s="294" t="s">
        <v>208</v>
      </c>
      <c r="Z43" s="305">
        <v>16</v>
      </c>
      <c r="AA43" s="295">
        <f t="shared" si="0"/>
        <v>0</v>
      </c>
      <c r="AB43" s="306">
        <v>0.9375</v>
      </c>
      <c r="AC43" s="293">
        <f>COUNTIFS(운전자별!$C:$C,숨김!AC$3,운전자별!$A:$A,숨김!$W43,운전자별!$F:$F,숨김!$X43)</f>
        <v>0</v>
      </c>
      <c r="AD43" s="293">
        <f>COUNTIFS(운전자별!$C:$C,숨김!AD$3,운전자별!$A:$A,숨김!$W43,운전자별!$F:$F,숨김!$X43)</f>
        <v>0</v>
      </c>
      <c r="AE43" s="293">
        <f>COUNTIFS(운전자별!$C:$C,숨김!AE$3,운전자별!$A:$A,숨김!$W43,운전자별!$F:$F,숨김!$X43)</f>
        <v>0</v>
      </c>
      <c r="AF43" s="293">
        <f>COUNTIFS(운전자별!$C:$C,숨김!AF$3,운전자별!$A:$A,숨김!$W43,운전자별!$F:$F,숨김!$X43)</f>
        <v>0</v>
      </c>
      <c r="AG43" s="293">
        <f>COUNTIFS(운전자별!$C:$C,숨김!AG$3,운전자별!$A:$A,숨김!$W43,운전자별!$F:$F,숨김!$X43)</f>
        <v>0</v>
      </c>
      <c r="AH43" s="293">
        <f>COUNTIFS(운전자별!$C:$C,숨김!AH$3,운전자별!$A:$A,숨김!$W43,운전자별!$F:$F,숨김!$X43)</f>
        <v>0</v>
      </c>
      <c r="AI43" s="293">
        <f>COUNTIFS(운전자별!$C:$C,숨김!AI$3,운전자별!$A:$A,숨김!$W43,운전자별!$F:$F,숨김!$X43)</f>
        <v>0</v>
      </c>
      <c r="AJ43" s="307">
        <v>0.95379051673262283</v>
      </c>
      <c r="AK43" s="295" t="s">
        <v>69</v>
      </c>
      <c r="AL43" s="295">
        <v>61</v>
      </c>
      <c r="AM43" s="295" t="s">
        <v>428</v>
      </c>
      <c r="AN43" s="301" t="s">
        <v>429</v>
      </c>
      <c r="AO43" s="308">
        <v>40</v>
      </c>
      <c r="AP43" s="308" cm="1">
        <f t="array" ref="AP43">SUM(($W$4:$W$900=W43)*($AO$4:$AO$900&lt;AO43))+1</f>
        <v>1</v>
      </c>
      <c r="AQ43" s="308" t="str">
        <f t="shared" si="1"/>
        <v>동화운수1</v>
      </c>
      <c r="AS43" s="297" t="s">
        <v>162</v>
      </c>
      <c r="AT43" s="298" t="s">
        <v>100</v>
      </c>
      <c r="AU43" s="297">
        <v>1</v>
      </c>
      <c r="AV43" s="309">
        <v>3.2630638292533785E-2</v>
      </c>
      <c r="AW43" s="309">
        <v>0.41957359755913043</v>
      </c>
      <c r="AX43" s="309">
        <v>0.19122621864287304</v>
      </c>
      <c r="AY43" s="310">
        <v>12.861970588235296</v>
      </c>
      <c r="AZ43" s="310">
        <v>1.772713993303439</v>
      </c>
      <c r="BA43" s="310">
        <v>35.160979632005045</v>
      </c>
      <c r="BB43" s="310">
        <v>1.9808020389040335</v>
      </c>
    </row>
    <row r="44" spans="6:58" ht="16.5">
      <c r="W44" s="293" t="s">
        <v>147</v>
      </c>
      <c r="X44" s="293" t="s">
        <v>209</v>
      </c>
      <c r="Y44" s="294" t="s">
        <v>209</v>
      </c>
      <c r="Z44" s="305">
        <v>31</v>
      </c>
      <c r="AA44" s="295">
        <f t="shared" si="0"/>
        <v>0</v>
      </c>
      <c r="AB44" s="306">
        <v>1.0080645161290325</v>
      </c>
      <c r="AC44" s="293">
        <f>COUNTIFS(운전자별!$C:$C,숨김!AC$3,운전자별!$A:$A,숨김!$W44,운전자별!$F:$F,숨김!$X44)</f>
        <v>0</v>
      </c>
      <c r="AD44" s="293">
        <f>COUNTIFS(운전자별!$C:$C,숨김!AD$3,운전자별!$A:$A,숨김!$W44,운전자별!$F:$F,숨김!$X44)</f>
        <v>0</v>
      </c>
      <c r="AE44" s="293">
        <f>COUNTIFS(운전자별!$C:$C,숨김!AE$3,운전자별!$A:$A,숨김!$W44,운전자별!$F:$F,숨김!$X44)</f>
        <v>0</v>
      </c>
      <c r="AF44" s="293">
        <f>COUNTIFS(운전자별!$C:$C,숨김!AF$3,운전자별!$A:$A,숨김!$W44,운전자별!$F:$F,숨김!$X44)</f>
        <v>0</v>
      </c>
      <c r="AG44" s="293">
        <f>COUNTIFS(운전자별!$C:$C,숨김!AG$3,운전자별!$A:$A,숨김!$W44,운전자별!$F:$F,숨김!$X44)</f>
        <v>0</v>
      </c>
      <c r="AH44" s="293">
        <f>COUNTIFS(운전자별!$C:$C,숨김!AH$3,운전자별!$A:$A,숨김!$W44,운전자별!$F:$F,숨김!$X44)</f>
        <v>0</v>
      </c>
      <c r="AI44" s="293">
        <f>COUNTIFS(운전자별!$C:$C,숨김!AI$3,운전자별!$A:$A,숨김!$W44,운전자별!$F:$F,숨김!$X44)</f>
        <v>0</v>
      </c>
      <c r="AJ44" s="307">
        <v>0.97811771751056786</v>
      </c>
      <c r="AK44" s="295" t="s">
        <v>69</v>
      </c>
      <c r="AL44" s="295">
        <v>22</v>
      </c>
      <c r="AM44" s="295" t="s">
        <v>430</v>
      </c>
      <c r="AN44" s="301" t="s">
        <v>431</v>
      </c>
      <c r="AO44" s="308">
        <v>41</v>
      </c>
      <c r="AP44" s="308" cm="1">
        <f t="array" ref="AP44">SUM(($W$4:$W$900=W44)*($AO$4:$AO$900&lt;AO44))+1</f>
        <v>2</v>
      </c>
      <c r="AQ44" s="308" t="str">
        <f t="shared" si="1"/>
        <v>동화운수2</v>
      </c>
      <c r="AS44" s="297" t="s">
        <v>140</v>
      </c>
      <c r="AT44" s="298" t="s">
        <v>202</v>
      </c>
      <c r="AU44" s="297">
        <v>1</v>
      </c>
      <c r="AV44" s="309">
        <v>6.7733199946496278E-2</v>
      </c>
      <c r="AW44" s="309">
        <v>0.38617129133179268</v>
      </c>
      <c r="AX44" s="309">
        <v>0.18883784168951637</v>
      </c>
      <c r="AY44" s="310">
        <v>15.646666666666668</v>
      </c>
      <c r="AZ44" s="310">
        <v>4.8302487338562248</v>
      </c>
      <c r="BA44" s="310">
        <v>56.804841392957222</v>
      </c>
      <c r="BB44" s="310">
        <v>1.972870191175891</v>
      </c>
    </row>
    <row r="45" spans="6:58" ht="16.5">
      <c r="W45" s="293" t="s">
        <v>147</v>
      </c>
      <c r="X45" s="293" t="s">
        <v>210</v>
      </c>
      <c r="Y45" s="294" t="s">
        <v>210</v>
      </c>
      <c r="Z45" s="305">
        <v>10</v>
      </c>
      <c r="AA45" s="295">
        <f t="shared" si="0"/>
        <v>0</v>
      </c>
      <c r="AB45" s="306">
        <v>1.0416666666666667</v>
      </c>
      <c r="AC45" s="293">
        <f>COUNTIFS(운전자별!$C:$C,숨김!AC$3,운전자별!$A:$A,숨김!$W45,운전자별!$F:$F,숨김!$X45)</f>
        <v>0</v>
      </c>
      <c r="AD45" s="293">
        <f>COUNTIFS(운전자별!$C:$C,숨김!AD$3,운전자별!$A:$A,숨김!$W45,운전자별!$F:$F,숨김!$X45)</f>
        <v>0</v>
      </c>
      <c r="AE45" s="293">
        <f>COUNTIFS(운전자별!$C:$C,숨김!AE$3,운전자별!$A:$A,숨김!$W45,운전자별!$F:$F,숨김!$X45)</f>
        <v>0</v>
      </c>
      <c r="AF45" s="293">
        <f>COUNTIFS(운전자별!$C:$C,숨김!AF$3,운전자별!$A:$A,숨김!$W45,운전자별!$F:$F,숨김!$X45)</f>
        <v>0</v>
      </c>
      <c r="AG45" s="293">
        <f>COUNTIFS(운전자별!$C:$C,숨김!AG$3,운전자별!$A:$A,숨김!$W45,운전자별!$F:$F,숨김!$X45)</f>
        <v>0</v>
      </c>
      <c r="AH45" s="293">
        <f>COUNTIFS(운전자별!$C:$C,숨김!AH$3,운전자별!$A:$A,숨김!$W45,운전자별!$F:$F,숨김!$X45)</f>
        <v>0</v>
      </c>
      <c r="AI45" s="293">
        <f>COUNTIFS(운전자별!$C:$C,숨김!AI$3,운전자별!$A:$A,숨김!$W45,운전자별!$F:$F,숨김!$X45)</f>
        <v>0</v>
      </c>
      <c r="AJ45" s="307">
        <v>1.0020143663110768</v>
      </c>
      <c r="AK45" s="295" t="s">
        <v>74</v>
      </c>
      <c r="AL45" s="295">
        <v>18</v>
      </c>
      <c r="AM45" s="295" t="s">
        <v>432</v>
      </c>
      <c r="AN45" s="301" t="s">
        <v>433</v>
      </c>
      <c r="AO45" s="308">
        <v>42</v>
      </c>
      <c r="AP45" s="308" cm="1">
        <f t="array" ref="AP45">SUM(($W$4:$W$900=W45)*($AO$4:$AO$900&lt;AO45))+1</f>
        <v>3</v>
      </c>
      <c r="AQ45" s="308" t="str">
        <f t="shared" si="1"/>
        <v>동화운수3</v>
      </c>
      <c r="AS45" s="297" t="s">
        <v>140</v>
      </c>
      <c r="AT45" s="298" t="s">
        <v>203</v>
      </c>
      <c r="AU45" s="297">
        <v>1</v>
      </c>
      <c r="AV45" s="309">
        <v>4.3131125170486319E-2</v>
      </c>
      <c r="AW45" s="309">
        <v>0.35880878829551521</v>
      </c>
      <c r="AX45" s="309">
        <v>0.23513040884448563</v>
      </c>
      <c r="AY45" s="310">
        <v>17.456900000000001</v>
      </c>
      <c r="AZ45" s="310">
        <v>6.6172498680281553</v>
      </c>
      <c r="BA45" s="310">
        <v>111.19965003791675</v>
      </c>
      <c r="BB45" s="310">
        <v>1.8662932908253584</v>
      </c>
    </row>
    <row r="46" spans="6:58" ht="16.5">
      <c r="W46" s="293" t="s">
        <v>147</v>
      </c>
      <c r="X46" s="293" t="s">
        <v>211</v>
      </c>
      <c r="Y46" s="294" t="s">
        <v>211</v>
      </c>
      <c r="Z46" s="305">
        <v>37</v>
      </c>
      <c r="AA46" s="295">
        <f t="shared" si="0"/>
        <v>0</v>
      </c>
      <c r="AB46" s="306">
        <v>0.93468468468468469</v>
      </c>
      <c r="AC46" s="293">
        <f>COUNTIFS(운전자별!$C:$C,숨김!AC$3,운전자별!$A:$A,숨김!$W46,운전자별!$F:$F,숨김!$X46)</f>
        <v>0</v>
      </c>
      <c r="AD46" s="293">
        <f>COUNTIFS(운전자별!$C:$C,숨김!AD$3,운전자별!$A:$A,숨김!$W46,운전자별!$F:$F,숨김!$X46)</f>
        <v>0</v>
      </c>
      <c r="AE46" s="293">
        <f>COUNTIFS(운전자별!$C:$C,숨김!AE$3,운전자별!$A:$A,숨김!$W46,운전자별!$F:$F,숨김!$X46)</f>
        <v>0</v>
      </c>
      <c r="AF46" s="293">
        <f>COUNTIFS(운전자별!$C:$C,숨김!AF$3,운전자별!$A:$A,숨김!$W46,운전자별!$F:$F,숨김!$X46)</f>
        <v>0</v>
      </c>
      <c r="AG46" s="293">
        <f>COUNTIFS(운전자별!$C:$C,숨김!AG$3,운전자별!$A:$A,숨김!$W46,운전자별!$F:$F,숨김!$X46)</f>
        <v>0</v>
      </c>
      <c r="AH46" s="293">
        <f>COUNTIFS(운전자별!$C:$C,숨김!AH$3,운전자별!$A:$A,숨김!$W46,운전자별!$F:$F,숨김!$X46)</f>
        <v>0</v>
      </c>
      <c r="AI46" s="293">
        <f>COUNTIFS(운전자별!$C:$C,숨김!AI$3,운전자별!$A:$A,숨김!$W46,운전자별!$F:$F,숨김!$X46)</f>
        <v>0</v>
      </c>
      <c r="AJ46" s="307">
        <v>0.96437030769148846</v>
      </c>
      <c r="AK46" s="295" t="s">
        <v>69</v>
      </c>
      <c r="AL46" s="295">
        <v>41</v>
      </c>
      <c r="AM46" s="295" t="s">
        <v>434</v>
      </c>
      <c r="AN46" s="301" t="s">
        <v>435</v>
      </c>
      <c r="AO46" s="308">
        <v>43</v>
      </c>
      <c r="AP46" s="308" cm="1">
        <f t="array" ref="AP46">SUM(($W$4:$W$900=W46)*($AO$4:$AO$900&lt;AO46))+1</f>
        <v>4</v>
      </c>
      <c r="AQ46" s="308" t="str">
        <f t="shared" si="1"/>
        <v>동화운수4</v>
      </c>
      <c r="AS46" s="297" t="s">
        <v>140</v>
      </c>
      <c r="AT46" s="298" t="s">
        <v>204</v>
      </c>
      <c r="AU46" s="297">
        <v>1</v>
      </c>
      <c r="AV46" s="309">
        <v>5.2468238067196124E-2</v>
      </c>
      <c r="AW46" s="309">
        <v>0.38207449826726986</v>
      </c>
      <c r="AX46" s="309">
        <v>0.25002538203119384</v>
      </c>
      <c r="AY46" s="310">
        <v>18.727333333333334</v>
      </c>
      <c r="AZ46" s="310">
        <v>7.5018614406191908</v>
      </c>
      <c r="BA46" s="310">
        <v>85.2044262742467</v>
      </c>
      <c r="BB46" s="310">
        <v>1.682505826073567</v>
      </c>
    </row>
    <row r="47" spans="6:58" ht="16.5">
      <c r="W47" s="293" t="s">
        <v>147</v>
      </c>
      <c r="X47" s="293" t="s">
        <v>212</v>
      </c>
      <c r="Y47" s="294" t="s">
        <v>212</v>
      </c>
      <c r="Z47" s="305">
        <v>12</v>
      </c>
      <c r="AA47" s="295">
        <f t="shared" si="0"/>
        <v>0</v>
      </c>
      <c r="AB47" s="306">
        <v>1.0763888888888891</v>
      </c>
      <c r="AC47" s="293">
        <f>COUNTIFS(운전자별!$C:$C,숨김!AC$3,운전자별!$A:$A,숨김!$W47,운전자별!$F:$F,숨김!$X47)</f>
        <v>0</v>
      </c>
      <c r="AD47" s="293">
        <f>COUNTIFS(운전자별!$C:$C,숨김!AD$3,운전자별!$A:$A,숨김!$W47,운전자별!$F:$F,숨김!$X47)</f>
        <v>0</v>
      </c>
      <c r="AE47" s="293">
        <f>COUNTIFS(운전자별!$C:$C,숨김!AE$3,운전자별!$A:$A,숨김!$W47,운전자별!$F:$F,숨김!$X47)</f>
        <v>0</v>
      </c>
      <c r="AF47" s="293">
        <f>COUNTIFS(운전자별!$C:$C,숨김!AF$3,운전자별!$A:$A,숨김!$W47,운전자별!$F:$F,숨김!$X47)</f>
        <v>0</v>
      </c>
      <c r="AG47" s="293">
        <f>COUNTIFS(운전자별!$C:$C,숨김!AG$3,운전자별!$A:$A,숨김!$W47,운전자별!$F:$F,숨김!$X47)</f>
        <v>0</v>
      </c>
      <c r="AH47" s="293">
        <f>COUNTIFS(운전자별!$C:$C,숨김!AH$3,운전자별!$A:$A,숨김!$W47,운전자별!$F:$F,숨김!$X47)</f>
        <v>0</v>
      </c>
      <c r="AI47" s="293">
        <f>COUNTIFS(운전자별!$C:$C,숨김!AI$3,운전자별!$A:$A,숨김!$W47,운전자별!$F:$F,숨김!$X47)</f>
        <v>0</v>
      </c>
      <c r="AJ47" s="307">
        <v>0.94250138417740914</v>
      </c>
      <c r="AK47" s="295" t="s">
        <v>71</v>
      </c>
      <c r="AL47" s="295">
        <v>10</v>
      </c>
      <c r="AM47" s="295" t="s">
        <v>436</v>
      </c>
      <c r="AN47" s="301" t="s">
        <v>437</v>
      </c>
      <c r="AO47" s="308">
        <v>44</v>
      </c>
      <c r="AP47" s="308" cm="1">
        <f t="array" ref="AP47">SUM(($W$4:$W$900=W47)*($AO$4:$AO$900&lt;AO47))+1</f>
        <v>5</v>
      </c>
      <c r="AQ47" s="308" t="str">
        <f t="shared" si="1"/>
        <v>동화운수5</v>
      </c>
      <c r="AS47" s="297" t="s">
        <v>140</v>
      </c>
      <c r="AT47" s="298" t="s">
        <v>205</v>
      </c>
      <c r="AU47" s="297">
        <v>1</v>
      </c>
      <c r="AV47" s="309">
        <v>7.1202348222222447E-2</v>
      </c>
      <c r="AW47" s="309">
        <v>0.37770500755628217</v>
      </c>
      <c r="AX47" s="309">
        <v>0.19094864232901809</v>
      </c>
      <c r="AY47" s="310">
        <v>19.113500000000002</v>
      </c>
      <c r="AZ47" s="310">
        <v>5.0514001403121336</v>
      </c>
      <c r="BA47" s="310">
        <v>80.838736602763944</v>
      </c>
      <c r="BB47" s="310">
        <v>1.8963699939031515</v>
      </c>
    </row>
    <row r="48" spans="6:58" ht="16.5">
      <c r="W48" s="293" t="s">
        <v>163</v>
      </c>
      <c r="X48" s="293" t="s">
        <v>213</v>
      </c>
      <c r="Y48" s="294" t="s">
        <v>213</v>
      </c>
      <c r="Z48" s="305">
        <v>5</v>
      </c>
      <c r="AA48" s="295">
        <f t="shared" si="0"/>
        <v>0</v>
      </c>
      <c r="AB48" s="306">
        <v>0.5</v>
      </c>
      <c r="AC48" s="293">
        <f>COUNTIFS(운전자별!$C:$C,숨김!AC$3,운전자별!$A:$A,숨김!$W48,운전자별!$F:$F,숨김!$X48)</f>
        <v>0</v>
      </c>
      <c r="AD48" s="293">
        <f>COUNTIFS(운전자별!$C:$C,숨김!AD$3,운전자별!$A:$A,숨김!$W48,운전자별!$F:$F,숨김!$X48)</f>
        <v>0</v>
      </c>
      <c r="AE48" s="293">
        <f>COUNTIFS(운전자별!$C:$C,숨김!AE$3,운전자별!$A:$A,숨김!$W48,운전자별!$F:$F,숨김!$X48)</f>
        <v>0</v>
      </c>
      <c r="AF48" s="293">
        <f>COUNTIFS(운전자별!$C:$C,숨김!AF$3,운전자별!$A:$A,숨김!$W48,운전자별!$F:$F,숨김!$X48)</f>
        <v>0</v>
      </c>
      <c r="AG48" s="293">
        <f>COUNTIFS(운전자별!$C:$C,숨김!AG$3,운전자별!$A:$A,숨김!$W48,운전자별!$F:$F,숨김!$X48)</f>
        <v>0</v>
      </c>
      <c r="AH48" s="293">
        <f>COUNTIFS(운전자별!$C:$C,숨김!AH$3,운전자별!$A:$A,숨김!$W48,운전자별!$F:$F,숨김!$X48)</f>
        <v>0</v>
      </c>
      <c r="AI48" s="293">
        <f>COUNTIFS(운전자별!$C:$C,숨김!AI$3,운전자별!$A:$A,숨김!$W48,운전자별!$F:$F,숨김!$X48)</f>
        <v>0</v>
      </c>
      <c r="AJ48" s="307">
        <v>0.8984919092934871</v>
      </c>
      <c r="AK48" s="295" t="s">
        <v>72</v>
      </c>
      <c r="AL48" s="295">
        <v>2</v>
      </c>
      <c r="AM48" s="295" t="s">
        <v>438</v>
      </c>
      <c r="AN48" s="301" t="s">
        <v>439</v>
      </c>
      <c r="AO48" s="308">
        <v>45</v>
      </c>
      <c r="AP48" s="308" cm="1">
        <f t="array" ref="AP48">SUM(($W$4:$W$900=W48)*($AO$4:$AO$900&lt;AO48))+1</f>
        <v>1</v>
      </c>
      <c r="AQ48" s="308" t="str">
        <f t="shared" si="1"/>
        <v>마니교통1</v>
      </c>
      <c r="AS48" s="297" t="s">
        <v>140</v>
      </c>
      <c r="AT48" s="298" t="s">
        <v>206</v>
      </c>
      <c r="AU48" s="297">
        <v>1</v>
      </c>
      <c r="AV48" s="309">
        <v>5.8678134529910844E-2</v>
      </c>
      <c r="AW48" s="309">
        <v>0.38053111319651817</v>
      </c>
      <c r="AX48" s="309">
        <v>0.18867870228080119</v>
      </c>
      <c r="AY48" s="310">
        <v>16.840499999999999</v>
      </c>
      <c r="AZ48" s="310">
        <v>4.8292763083776498</v>
      </c>
      <c r="BA48" s="310">
        <v>46.587073922532646</v>
      </c>
      <c r="BB48" s="310">
        <v>1.8068383913244008</v>
      </c>
    </row>
    <row r="49" spans="23:54" ht="16.5">
      <c r="W49" s="293" t="s">
        <v>163</v>
      </c>
      <c r="X49" s="293" t="s">
        <v>214</v>
      </c>
      <c r="Y49" s="294" t="s">
        <v>214</v>
      </c>
      <c r="Z49" s="305">
        <v>5</v>
      </c>
      <c r="AA49" s="295">
        <f t="shared" si="0"/>
        <v>0</v>
      </c>
      <c r="AB49" s="306">
        <v>1.0833333333333333</v>
      </c>
      <c r="AC49" s="293">
        <f>COUNTIFS(운전자별!$C:$C,숨김!AC$3,운전자별!$A:$A,숨김!$W49,운전자별!$F:$F,숨김!$X49)</f>
        <v>0</v>
      </c>
      <c r="AD49" s="293">
        <f>COUNTIFS(운전자별!$C:$C,숨김!AD$3,운전자별!$A:$A,숨김!$W49,운전자별!$F:$F,숨김!$X49)</f>
        <v>0</v>
      </c>
      <c r="AE49" s="293">
        <f>COUNTIFS(운전자별!$C:$C,숨김!AE$3,운전자별!$A:$A,숨김!$W49,운전자별!$F:$F,숨김!$X49)</f>
        <v>0</v>
      </c>
      <c r="AF49" s="293">
        <f>COUNTIFS(운전자별!$C:$C,숨김!AF$3,운전자별!$A:$A,숨김!$W49,운전자별!$F:$F,숨김!$X49)</f>
        <v>0</v>
      </c>
      <c r="AG49" s="293">
        <f>COUNTIFS(운전자별!$C:$C,숨김!AG$3,운전자별!$A:$A,숨김!$W49,운전자별!$F:$F,숨김!$X49)</f>
        <v>0</v>
      </c>
      <c r="AH49" s="293">
        <f>COUNTIFS(운전자별!$C:$C,숨김!AH$3,운전자별!$A:$A,숨김!$W49,운전자별!$F:$F,숨김!$X49)</f>
        <v>0</v>
      </c>
      <c r="AI49" s="293">
        <f>COUNTIFS(운전자별!$C:$C,숨김!AI$3,운전자별!$A:$A,숨김!$W49,운전자별!$F:$F,숨김!$X49)</f>
        <v>0</v>
      </c>
      <c r="AJ49" s="307">
        <v>0.89741650489938785</v>
      </c>
      <c r="AK49" s="295" t="s">
        <v>72</v>
      </c>
      <c r="AL49" s="295">
        <v>3</v>
      </c>
      <c r="AM49" s="295" t="s">
        <v>440</v>
      </c>
      <c r="AN49" s="301" t="s">
        <v>441</v>
      </c>
      <c r="AO49" s="308">
        <v>46</v>
      </c>
      <c r="AP49" s="308" cm="1">
        <f t="array" ref="AP49">SUM(($W$4:$W$900=W49)*($AO$4:$AO$900&lt;AO49))+1</f>
        <v>2</v>
      </c>
      <c r="AQ49" s="308" t="str">
        <f t="shared" si="1"/>
        <v>마니교통2</v>
      </c>
      <c r="AS49" s="297" t="s">
        <v>140</v>
      </c>
      <c r="AT49" s="298" t="s">
        <v>207</v>
      </c>
      <c r="AU49" s="297">
        <v>1</v>
      </c>
      <c r="AV49" s="309">
        <v>5.1159500683115165E-2</v>
      </c>
      <c r="AW49" s="309">
        <v>0.43134926420723441</v>
      </c>
      <c r="AX49" s="309">
        <v>0.25417534309724493</v>
      </c>
      <c r="AY49" s="310">
        <v>9.4480000000000004</v>
      </c>
      <c r="AZ49" s="310">
        <v>4.1678441352591724</v>
      </c>
      <c r="BA49" s="310">
        <v>15.155796855487898</v>
      </c>
      <c r="BB49" s="310">
        <v>2.4259467351148554</v>
      </c>
    </row>
    <row r="50" spans="23:54" ht="16.5">
      <c r="W50" s="293" t="s">
        <v>163</v>
      </c>
      <c r="X50" s="293" t="s">
        <v>215</v>
      </c>
      <c r="Y50" s="294" t="s">
        <v>215</v>
      </c>
      <c r="Z50" s="305">
        <v>8</v>
      </c>
      <c r="AA50" s="295">
        <f t="shared" si="0"/>
        <v>0</v>
      </c>
      <c r="AB50" s="306">
        <v>0.88541666666666674</v>
      </c>
      <c r="AC50" s="293">
        <f>COUNTIFS(운전자별!$C:$C,숨김!AC$3,운전자별!$A:$A,숨김!$W50,운전자별!$F:$F,숨김!$X50)</f>
        <v>0</v>
      </c>
      <c r="AD50" s="293">
        <f>COUNTIFS(운전자별!$C:$C,숨김!AD$3,운전자별!$A:$A,숨김!$W50,운전자별!$F:$F,숨김!$X50)</f>
        <v>0</v>
      </c>
      <c r="AE50" s="293">
        <f>COUNTIFS(운전자별!$C:$C,숨김!AE$3,운전자별!$A:$A,숨김!$W50,운전자별!$F:$F,숨김!$X50)</f>
        <v>0</v>
      </c>
      <c r="AF50" s="293">
        <f>COUNTIFS(운전자별!$C:$C,숨김!AF$3,운전자별!$A:$A,숨김!$W50,운전자별!$F:$F,숨김!$X50)</f>
        <v>0</v>
      </c>
      <c r="AG50" s="293">
        <f>COUNTIFS(운전자별!$C:$C,숨김!AG$3,운전자별!$A:$A,숨김!$W50,운전자별!$F:$F,숨김!$X50)</f>
        <v>0</v>
      </c>
      <c r="AH50" s="293">
        <f>COUNTIFS(운전자별!$C:$C,숨김!AH$3,운전자별!$A:$A,숨김!$W50,운전자별!$F:$F,숨김!$X50)</f>
        <v>0</v>
      </c>
      <c r="AI50" s="293">
        <f>COUNTIFS(운전자별!$C:$C,숨김!AI$3,운전자별!$A:$A,숨김!$W50,운전자별!$F:$F,숨김!$X50)</f>
        <v>0</v>
      </c>
      <c r="AJ50" s="307">
        <v>0.89632473391619771</v>
      </c>
      <c r="AK50" s="295" t="s">
        <v>72</v>
      </c>
      <c r="AL50" s="295">
        <v>6</v>
      </c>
      <c r="AM50" s="295" t="s">
        <v>442</v>
      </c>
      <c r="AN50" s="301" t="s">
        <v>443</v>
      </c>
      <c r="AO50" s="308">
        <v>47</v>
      </c>
      <c r="AP50" s="308" cm="1">
        <f t="array" ref="AP50">SUM(($W$4:$W$900=W50)*($AO$4:$AO$900&lt;AO50))+1</f>
        <v>3</v>
      </c>
      <c r="AQ50" s="308" t="str">
        <f t="shared" si="1"/>
        <v>마니교통3</v>
      </c>
      <c r="AS50" s="297" t="s">
        <v>140</v>
      </c>
      <c r="AT50" s="298" t="s">
        <v>100</v>
      </c>
      <c r="AU50" s="297">
        <v>1</v>
      </c>
      <c r="AV50" s="309">
        <v>5.9252611822716475E-2</v>
      </c>
      <c r="AW50" s="309">
        <v>0.37830108983884875</v>
      </c>
      <c r="AX50" s="309">
        <v>0.20563530477579703</v>
      </c>
      <c r="AY50" s="310">
        <v>16.934100000000004</v>
      </c>
      <c r="AZ50" s="310">
        <v>5.4526640540365525</v>
      </c>
      <c r="BA50" s="310">
        <v>72.831160037670202</v>
      </c>
      <c r="BB50" s="310">
        <v>1.8863117546676891</v>
      </c>
    </row>
    <row r="51" spans="23:54" ht="16.5">
      <c r="W51" s="293" t="s">
        <v>163</v>
      </c>
      <c r="X51" s="293" t="s">
        <v>216</v>
      </c>
      <c r="Y51" s="294" t="s">
        <v>216</v>
      </c>
      <c r="Z51" s="305">
        <v>5</v>
      </c>
      <c r="AA51" s="295">
        <f t="shared" si="0"/>
        <v>0</v>
      </c>
      <c r="AB51" s="306">
        <v>1.0833333333333333</v>
      </c>
      <c r="AC51" s="293">
        <f>COUNTIFS(운전자별!$C:$C,숨김!AC$3,운전자별!$A:$A,숨김!$W51,운전자별!$F:$F,숨김!$X51)</f>
        <v>0</v>
      </c>
      <c r="AD51" s="293">
        <f>COUNTIFS(운전자별!$C:$C,숨김!AD$3,운전자별!$A:$A,숨김!$W51,운전자별!$F:$F,숨김!$X51)</f>
        <v>0</v>
      </c>
      <c r="AE51" s="293">
        <f>COUNTIFS(운전자별!$C:$C,숨김!AE$3,운전자별!$A:$A,숨김!$W51,운전자별!$F:$F,숨김!$X51)</f>
        <v>0</v>
      </c>
      <c r="AF51" s="293">
        <f>COUNTIFS(운전자별!$C:$C,숨김!AF$3,운전자별!$A:$A,숨김!$W51,운전자별!$F:$F,숨김!$X51)</f>
        <v>0</v>
      </c>
      <c r="AG51" s="293">
        <f>COUNTIFS(운전자별!$C:$C,숨김!AG$3,운전자별!$A:$A,숨김!$W51,운전자별!$F:$F,숨김!$X51)</f>
        <v>0</v>
      </c>
      <c r="AH51" s="293">
        <f>COUNTIFS(운전자별!$C:$C,숨김!AH$3,운전자별!$A:$A,숨김!$W51,운전자별!$F:$F,숨김!$X51)</f>
        <v>0</v>
      </c>
      <c r="AI51" s="293">
        <f>COUNTIFS(운전자별!$C:$C,숨김!AI$3,운전자별!$A:$A,숨김!$W51,운전자별!$F:$F,숨김!$X51)</f>
        <v>0</v>
      </c>
      <c r="AJ51" s="307">
        <v>0.92774467802662675</v>
      </c>
      <c r="AK51" s="295" t="s">
        <v>71</v>
      </c>
      <c r="AL51" s="295">
        <v>34</v>
      </c>
      <c r="AM51" s="295" t="s">
        <v>444</v>
      </c>
      <c r="AN51" s="301" t="s">
        <v>445</v>
      </c>
      <c r="AO51" s="308">
        <v>48</v>
      </c>
      <c r="AP51" s="308" cm="1">
        <f t="array" ref="AP51">SUM(($W$4:$W$900=W51)*($AO$4:$AO$900&lt;AO51))+1</f>
        <v>4</v>
      </c>
      <c r="AQ51" s="308" t="str">
        <f t="shared" si="1"/>
        <v>마니교통4</v>
      </c>
      <c r="AS51" s="297" t="s">
        <v>147</v>
      </c>
      <c r="AT51" s="298" t="s">
        <v>208</v>
      </c>
      <c r="AU51" s="297">
        <v>1</v>
      </c>
      <c r="AV51" s="309">
        <v>4.4456996974096323E-2</v>
      </c>
      <c r="AW51" s="309">
        <v>0.4118833377381666</v>
      </c>
      <c r="AX51" s="309">
        <v>0.19860660051146156</v>
      </c>
      <c r="AY51" s="310">
        <v>14.505769230769232</v>
      </c>
      <c r="AZ51" s="310">
        <v>2.2658335029036971</v>
      </c>
      <c r="BA51" s="310">
        <v>43.189304158125474</v>
      </c>
      <c r="BB51" s="310">
        <v>1.94502149162655</v>
      </c>
    </row>
    <row r="52" spans="23:54" ht="16.5">
      <c r="W52" s="293" t="s">
        <v>152</v>
      </c>
      <c r="X52" s="293" t="s">
        <v>217</v>
      </c>
      <c r="Y52" s="294" t="s">
        <v>217</v>
      </c>
      <c r="Z52" s="305">
        <v>12</v>
      </c>
      <c r="AA52" s="295">
        <f t="shared" si="0"/>
        <v>0</v>
      </c>
      <c r="AB52" s="306">
        <v>0.93750000000000011</v>
      </c>
      <c r="AC52" s="293">
        <f>COUNTIFS(운전자별!$C:$C,숨김!AC$3,운전자별!$A:$A,숨김!$W52,운전자별!$F:$F,숨김!$X52)</f>
        <v>0</v>
      </c>
      <c r="AD52" s="293">
        <f>COUNTIFS(운전자별!$C:$C,숨김!AD$3,운전자별!$A:$A,숨김!$W52,운전자별!$F:$F,숨김!$X52)</f>
        <v>0</v>
      </c>
      <c r="AE52" s="293">
        <f>COUNTIFS(운전자별!$C:$C,숨김!AE$3,운전자별!$A:$A,숨김!$W52,운전자별!$F:$F,숨김!$X52)</f>
        <v>0</v>
      </c>
      <c r="AF52" s="293">
        <f>COUNTIFS(운전자별!$C:$C,숨김!AF$3,운전자별!$A:$A,숨김!$W52,운전자별!$F:$F,숨김!$X52)</f>
        <v>0</v>
      </c>
      <c r="AG52" s="293">
        <f>COUNTIFS(운전자별!$C:$C,숨김!AG$3,운전자별!$A:$A,숨김!$W52,운전자별!$F:$F,숨김!$X52)</f>
        <v>0</v>
      </c>
      <c r="AH52" s="293">
        <f>COUNTIFS(운전자별!$C:$C,숨김!AH$3,운전자별!$A:$A,숨김!$W52,운전자별!$F:$F,숨김!$X52)</f>
        <v>0</v>
      </c>
      <c r="AI52" s="293">
        <f>COUNTIFS(운전자별!$C:$C,숨김!AI$3,운전자별!$A:$A,숨김!$W52,운전자별!$F:$F,숨김!$X52)</f>
        <v>0</v>
      </c>
      <c r="AJ52" s="307">
        <v>0.96902352240039591</v>
      </c>
      <c r="AK52" s="295" t="s">
        <v>69</v>
      </c>
      <c r="AL52" s="295">
        <v>31</v>
      </c>
      <c r="AM52" s="295" t="s">
        <v>446</v>
      </c>
      <c r="AN52" s="301" t="s">
        <v>447</v>
      </c>
      <c r="AO52" s="308">
        <v>49</v>
      </c>
      <c r="AP52" s="308" cm="1">
        <f t="array" ref="AP52">SUM(($W$4:$W$900=W52)*($AO$4:$AO$900&lt;AO52))+1</f>
        <v>1</v>
      </c>
      <c r="AQ52" s="308" t="str">
        <f t="shared" si="1"/>
        <v>명진교통1</v>
      </c>
      <c r="AS52" s="297" t="s">
        <v>147</v>
      </c>
      <c r="AT52" s="298" t="s">
        <v>209</v>
      </c>
      <c r="AU52" s="297">
        <v>1</v>
      </c>
      <c r="AV52" s="309">
        <v>5.0710398735990037E-2</v>
      </c>
      <c r="AW52" s="309">
        <v>0.39489842208933323</v>
      </c>
      <c r="AX52" s="309">
        <v>0.21040151971083632</v>
      </c>
      <c r="AY52" s="310">
        <v>15.603965517241379</v>
      </c>
      <c r="AZ52" s="310">
        <v>2.6654766341083107</v>
      </c>
      <c r="BA52" s="310">
        <v>40.378337331470135</v>
      </c>
      <c r="BB52" s="310">
        <v>1.8376765178104644</v>
      </c>
    </row>
    <row r="53" spans="23:54" ht="16.5">
      <c r="W53" s="293" t="s">
        <v>152</v>
      </c>
      <c r="X53" s="293" t="s">
        <v>218</v>
      </c>
      <c r="Y53" s="294" t="s">
        <v>218</v>
      </c>
      <c r="Z53" s="305">
        <v>8</v>
      </c>
      <c r="AA53" s="295">
        <f t="shared" si="0"/>
        <v>0</v>
      </c>
      <c r="AB53" s="306">
        <v>0.15625</v>
      </c>
      <c r="AC53" s="293">
        <f>COUNTIFS(운전자별!$C:$C,숨김!AC$3,운전자별!$A:$A,숨김!$W53,운전자별!$F:$F,숨김!$X53)</f>
        <v>0</v>
      </c>
      <c r="AD53" s="293">
        <f>COUNTIFS(운전자별!$C:$C,숨김!AD$3,운전자별!$A:$A,숨김!$W53,운전자별!$F:$F,숨김!$X53)</f>
        <v>0</v>
      </c>
      <c r="AE53" s="293">
        <f>COUNTIFS(운전자별!$C:$C,숨김!AE$3,운전자별!$A:$A,숨김!$W53,운전자별!$F:$F,숨김!$X53)</f>
        <v>0</v>
      </c>
      <c r="AF53" s="293">
        <f>COUNTIFS(운전자별!$C:$C,숨김!AF$3,운전자별!$A:$A,숨김!$W53,운전자별!$F:$F,숨김!$X53)</f>
        <v>0</v>
      </c>
      <c r="AG53" s="293">
        <f>COUNTIFS(운전자별!$C:$C,숨김!AG$3,운전자별!$A:$A,숨김!$W53,운전자별!$F:$F,숨김!$X53)</f>
        <v>0</v>
      </c>
      <c r="AH53" s="293">
        <f>COUNTIFS(운전자별!$C:$C,숨김!AH$3,운전자별!$A:$A,숨김!$W53,운전자별!$F:$F,숨김!$X53)</f>
        <v>0</v>
      </c>
      <c r="AI53" s="293">
        <f>COUNTIFS(운전자별!$C:$C,숨김!AI$3,운전자별!$A:$A,숨김!$W53,운전자별!$F:$F,숨김!$X53)</f>
        <v>0</v>
      </c>
      <c r="AJ53" s="307">
        <v>0.87126215200217616</v>
      </c>
      <c r="AK53" s="295" t="s">
        <v>72</v>
      </c>
      <c r="AL53" s="295">
        <v>21</v>
      </c>
      <c r="AM53" s="295" t="s">
        <v>448</v>
      </c>
      <c r="AN53" s="301" t="s">
        <v>449</v>
      </c>
      <c r="AO53" s="308">
        <v>50</v>
      </c>
      <c r="AP53" s="308" cm="1">
        <f t="array" ref="AP53">SUM(($W$4:$W$900=W53)*($AO$4:$AO$900&lt;AO53))+1</f>
        <v>2</v>
      </c>
      <c r="AQ53" s="308" t="str">
        <f t="shared" si="1"/>
        <v>명진교통2</v>
      </c>
      <c r="AS53" s="297" t="s">
        <v>147</v>
      </c>
      <c r="AT53" s="298" t="s">
        <v>210</v>
      </c>
      <c r="AU53" s="297">
        <v>1</v>
      </c>
      <c r="AV53" s="309">
        <v>3.8038974072539769E-2</v>
      </c>
      <c r="AW53" s="309">
        <v>0.40925682207921343</v>
      </c>
      <c r="AX53" s="309">
        <v>0.19004617680128419</v>
      </c>
      <c r="AY53" s="310">
        <v>16.2622</v>
      </c>
      <c r="AZ53" s="310">
        <v>2.6767386380717544</v>
      </c>
      <c r="BA53" s="310">
        <v>53.049741374011418</v>
      </c>
      <c r="BB53" s="310">
        <v>2.0683748711392766</v>
      </c>
    </row>
    <row r="54" spans="23:54" ht="16.5">
      <c r="W54" s="293" t="s">
        <v>152</v>
      </c>
      <c r="X54" s="293" t="s">
        <v>219</v>
      </c>
      <c r="Y54" s="294" t="s">
        <v>219</v>
      </c>
      <c r="Z54" s="305">
        <v>8</v>
      </c>
      <c r="AA54" s="295">
        <f t="shared" si="0"/>
        <v>0</v>
      </c>
      <c r="AB54" s="306">
        <v>0.9375</v>
      </c>
      <c r="AC54" s="293">
        <f>COUNTIFS(운전자별!$C:$C,숨김!AC$3,운전자별!$A:$A,숨김!$W54,운전자별!$F:$F,숨김!$X54)</f>
        <v>0</v>
      </c>
      <c r="AD54" s="293">
        <f>COUNTIFS(운전자별!$C:$C,숨김!AD$3,운전자별!$A:$A,숨김!$W54,운전자별!$F:$F,숨김!$X54)</f>
        <v>0</v>
      </c>
      <c r="AE54" s="293">
        <f>COUNTIFS(운전자별!$C:$C,숨김!AE$3,운전자별!$A:$A,숨김!$W54,운전자별!$F:$F,숨김!$X54)</f>
        <v>0</v>
      </c>
      <c r="AF54" s="293">
        <f>COUNTIFS(운전자별!$C:$C,숨김!AF$3,운전자별!$A:$A,숨김!$W54,운전자별!$F:$F,숨김!$X54)</f>
        <v>0</v>
      </c>
      <c r="AG54" s="293">
        <f>COUNTIFS(운전자별!$C:$C,숨김!AG$3,운전자별!$A:$A,숨김!$W54,운전자별!$F:$F,숨김!$X54)</f>
        <v>0</v>
      </c>
      <c r="AH54" s="293">
        <f>COUNTIFS(운전자별!$C:$C,숨김!AH$3,운전자별!$A:$A,숨김!$W54,운전자별!$F:$F,숨김!$X54)</f>
        <v>0</v>
      </c>
      <c r="AI54" s="293">
        <f>COUNTIFS(운전자별!$C:$C,숨김!AI$3,운전자별!$A:$A,숨김!$W54,운전자별!$F:$F,숨김!$X54)</f>
        <v>0</v>
      </c>
      <c r="AJ54" s="307">
        <v>0.99720792514610435</v>
      </c>
      <c r="AK54" s="295" t="s">
        <v>69</v>
      </c>
      <c r="AL54" s="295">
        <v>2</v>
      </c>
      <c r="AM54" s="295" t="s">
        <v>450</v>
      </c>
      <c r="AN54" s="301" t="s">
        <v>451</v>
      </c>
      <c r="AO54" s="308">
        <v>51</v>
      </c>
      <c r="AP54" s="308" cm="1">
        <f t="array" ref="AP54">SUM(($W$4:$W$900=W54)*($AO$4:$AO$900&lt;AO54))+1</f>
        <v>3</v>
      </c>
      <c r="AQ54" s="308" t="str">
        <f t="shared" si="1"/>
        <v>명진교통3</v>
      </c>
      <c r="AS54" s="297" t="s">
        <v>147</v>
      </c>
      <c r="AT54" s="298" t="s">
        <v>211</v>
      </c>
      <c r="AU54" s="297">
        <v>1</v>
      </c>
      <c r="AV54" s="309">
        <v>4.0723344985278936E-2</v>
      </c>
      <c r="AW54" s="309">
        <v>0.37761276188133625</v>
      </c>
      <c r="AX54" s="309">
        <v>0.2012328723655735</v>
      </c>
      <c r="AY54" s="310">
        <v>14.838676470588231</v>
      </c>
      <c r="AZ54" s="310">
        <v>2.2952876120342558</v>
      </c>
      <c r="BA54" s="310">
        <v>37.491169567556064</v>
      </c>
      <c r="BB54" s="310">
        <v>1.9252712258556832</v>
      </c>
    </row>
    <row r="55" spans="23:54" ht="16.5">
      <c r="W55" s="293" t="s">
        <v>152</v>
      </c>
      <c r="X55" s="293" t="s">
        <v>220</v>
      </c>
      <c r="Y55" s="294" t="s">
        <v>220</v>
      </c>
      <c r="Z55" s="305">
        <v>8</v>
      </c>
      <c r="AA55" s="295">
        <f t="shared" si="0"/>
        <v>0</v>
      </c>
      <c r="AB55" s="306">
        <v>1.0416666666666667</v>
      </c>
      <c r="AC55" s="293">
        <f>COUNTIFS(운전자별!$C:$C,숨김!AC$3,운전자별!$A:$A,숨김!$W55,운전자별!$F:$F,숨김!$X55)</f>
        <v>0</v>
      </c>
      <c r="AD55" s="293">
        <f>COUNTIFS(운전자별!$C:$C,숨김!AD$3,운전자별!$A:$A,숨김!$W55,운전자별!$F:$F,숨김!$X55)</f>
        <v>0</v>
      </c>
      <c r="AE55" s="293">
        <f>COUNTIFS(운전자별!$C:$C,숨김!AE$3,운전자별!$A:$A,숨김!$W55,운전자별!$F:$F,숨김!$X55)</f>
        <v>0</v>
      </c>
      <c r="AF55" s="293">
        <f>COUNTIFS(운전자별!$C:$C,숨김!AF$3,운전자별!$A:$A,숨김!$W55,운전자별!$F:$F,숨김!$X55)</f>
        <v>0</v>
      </c>
      <c r="AG55" s="293">
        <f>COUNTIFS(운전자별!$C:$C,숨김!AG$3,운전자별!$A:$A,숨김!$W55,운전자별!$F:$F,숨김!$X55)</f>
        <v>0</v>
      </c>
      <c r="AH55" s="293">
        <f>COUNTIFS(운전자별!$C:$C,숨김!AH$3,운전자별!$A:$A,숨김!$W55,운전자별!$F:$F,숨김!$X55)</f>
        <v>0</v>
      </c>
      <c r="AI55" s="293">
        <f>COUNTIFS(운전자별!$C:$C,숨김!AI$3,운전자별!$A:$A,숨김!$W55,운전자별!$F:$F,숨김!$X55)</f>
        <v>0</v>
      </c>
      <c r="AJ55" s="307">
        <v>0.95832932031734086</v>
      </c>
      <c r="AK55" s="295" t="s">
        <v>69</v>
      </c>
      <c r="AL55" s="295">
        <v>54</v>
      </c>
      <c r="AM55" s="295" t="s">
        <v>452</v>
      </c>
      <c r="AN55" s="301" t="s">
        <v>453</v>
      </c>
      <c r="AO55" s="308">
        <v>52</v>
      </c>
      <c r="AP55" s="308" cm="1">
        <f t="array" ref="AP55">SUM(($W$4:$W$900=W55)*($AO$4:$AO$900&lt;AO55))+1</f>
        <v>4</v>
      </c>
      <c r="AQ55" s="308" t="str">
        <f t="shared" si="1"/>
        <v>명진교통4</v>
      </c>
      <c r="AS55" s="297" t="s">
        <v>147</v>
      </c>
      <c r="AT55" s="298" t="s">
        <v>212</v>
      </c>
      <c r="AU55" s="297">
        <v>1</v>
      </c>
      <c r="AV55" s="309">
        <v>4.6806470329442088E-2</v>
      </c>
      <c r="AW55" s="309">
        <v>0.40652140985803903</v>
      </c>
      <c r="AX55" s="309">
        <v>0.17114653916762185</v>
      </c>
      <c r="AY55" s="310">
        <v>14.279</v>
      </c>
      <c r="AZ55" s="310">
        <v>1.8347823667723417</v>
      </c>
      <c r="BA55" s="310">
        <v>28.403737707570645</v>
      </c>
      <c r="BB55" s="310">
        <v>2.1237495411067204</v>
      </c>
    </row>
    <row r="56" spans="23:54" ht="16.5">
      <c r="W56" s="293" t="s">
        <v>152</v>
      </c>
      <c r="X56" s="293" t="s">
        <v>221</v>
      </c>
      <c r="Y56" s="294" t="s">
        <v>221</v>
      </c>
      <c r="Z56" s="305">
        <v>11</v>
      </c>
      <c r="AA56" s="295">
        <f t="shared" si="0"/>
        <v>0</v>
      </c>
      <c r="AB56" s="306">
        <v>0.79545454545454553</v>
      </c>
      <c r="AC56" s="293">
        <f>COUNTIFS(운전자별!$C:$C,숨김!AC$3,운전자별!$A:$A,숨김!$W56,운전자별!$F:$F,숨김!$X56)</f>
        <v>0</v>
      </c>
      <c r="AD56" s="293">
        <f>COUNTIFS(운전자별!$C:$C,숨김!AD$3,운전자별!$A:$A,숨김!$W56,운전자별!$F:$F,숨김!$X56)</f>
        <v>0</v>
      </c>
      <c r="AE56" s="293">
        <f>COUNTIFS(운전자별!$C:$C,숨김!AE$3,운전자별!$A:$A,숨김!$W56,운전자별!$F:$F,숨김!$X56)</f>
        <v>0</v>
      </c>
      <c r="AF56" s="293">
        <f>COUNTIFS(운전자별!$C:$C,숨김!AF$3,운전자별!$A:$A,숨김!$W56,운전자별!$F:$F,숨김!$X56)</f>
        <v>0</v>
      </c>
      <c r="AG56" s="293">
        <f>COUNTIFS(운전자별!$C:$C,숨김!AG$3,운전자별!$A:$A,숨김!$W56,운전자별!$F:$F,숨김!$X56)</f>
        <v>0</v>
      </c>
      <c r="AH56" s="293">
        <f>COUNTIFS(운전자별!$C:$C,숨김!AH$3,운전자별!$A:$A,숨김!$W56,운전자별!$F:$F,숨김!$X56)</f>
        <v>0</v>
      </c>
      <c r="AI56" s="293">
        <f>COUNTIFS(운전자별!$C:$C,숨김!AI$3,운전자별!$A:$A,숨김!$W56,운전자별!$F:$F,숨김!$X56)</f>
        <v>0</v>
      </c>
      <c r="AJ56" s="307">
        <v>0.95089304055338797</v>
      </c>
      <c r="AK56" s="295" t="s">
        <v>69</v>
      </c>
      <c r="AL56" s="295">
        <v>64</v>
      </c>
      <c r="AM56" s="295" t="s">
        <v>454</v>
      </c>
      <c r="AN56" s="301" t="s">
        <v>455</v>
      </c>
      <c r="AO56" s="308">
        <v>53</v>
      </c>
      <c r="AP56" s="308" cm="1">
        <f t="array" ref="AP56">SUM(($W$4:$W$900=W56)*($AO$4:$AO$900&lt;AO56))+1</f>
        <v>5</v>
      </c>
      <c r="AQ56" s="308" t="str">
        <f t="shared" si="1"/>
        <v>명진교통5</v>
      </c>
      <c r="AS56" s="297" t="s">
        <v>147</v>
      </c>
      <c r="AT56" s="298" t="s">
        <v>100</v>
      </c>
      <c r="AU56" s="297">
        <v>1</v>
      </c>
      <c r="AV56" s="309">
        <v>4.4323265284370542E-2</v>
      </c>
      <c r="AW56" s="309">
        <v>0.39376057232507494</v>
      </c>
      <c r="AX56" s="309">
        <v>0.19834054976951324</v>
      </c>
      <c r="AY56" s="310">
        <v>15.11476041666667</v>
      </c>
      <c r="AZ56" s="310">
        <v>2.393493761537508</v>
      </c>
      <c r="BA56" s="310">
        <v>39.997825931257303</v>
      </c>
      <c r="BB56" s="310">
        <v>1.942385647261839</v>
      </c>
    </row>
    <row r="57" spans="23:54" ht="16.5">
      <c r="W57" s="293" t="s">
        <v>152</v>
      </c>
      <c r="X57" s="293" t="s">
        <v>222</v>
      </c>
      <c r="Y57" s="294" t="s">
        <v>222</v>
      </c>
      <c r="Z57" s="305">
        <v>3</v>
      </c>
      <c r="AA57" s="295">
        <f t="shared" si="0"/>
        <v>0</v>
      </c>
      <c r="AB57" s="306">
        <v>1.1111111111111112</v>
      </c>
      <c r="AC57" s="293">
        <f>COUNTIFS(운전자별!$C:$C,숨김!AC$3,운전자별!$A:$A,숨김!$W57,운전자별!$F:$F,숨김!$X57)</f>
        <v>0</v>
      </c>
      <c r="AD57" s="293">
        <f>COUNTIFS(운전자별!$C:$C,숨김!AD$3,운전자별!$A:$A,숨김!$W57,운전자별!$F:$F,숨김!$X57)</f>
        <v>0</v>
      </c>
      <c r="AE57" s="293">
        <f>COUNTIFS(운전자별!$C:$C,숨김!AE$3,운전자별!$A:$A,숨김!$W57,운전자별!$F:$F,숨김!$X57)</f>
        <v>0</v>
      </c>
      <c r="AF57" s="293">
        <f>COUNTIFS(운전자별!$C:$C,숨김!AF$3,운전자별!$A:$A,숨김!$W57,운전자별!$F:$F,숨김!$X57)</f>
        <v>0</v>
      </c>
      <c r="AG57" s="293">
        <f>COUNTIFS(운전자별!$C:$C,숨김!AG$3,운전자별!$A:$A,숨김!$W57,운전자별!$F:$F,숨김!$X57)</f>
        <v>0</v>
      </c>
      <c r="AH57" s="293">
        <f>COUNTIFS(운전자별!$C:$C,숨김!AH$3,운전자별!$A:$A,숨김!$W57,운전자별!$F:$F,숨김!$X57)</f>
        <v>0</v>
      </c>
      <c r="AI57" s="293">
        <f>COUNTIFS(운전자별!$C:$C,숨김!AI$3,운전자별!$A:$A,숨김!$W57,운전자별!$F:$F,숨김!$X57)</f>
        <v>0</v>
      </c>
      <c r="AJ57" s="307">
        <v>0.95657953684128583</v>
      </c>
      <c r="AK57" s="295" t="s">
        <v>69</v>
      </c>
      <c r="AL57" s="295">
        <v>57</v>
      </c>
      <c r="AM57" s="295" t="s">
        <v>456</v>
      </c>
      <c r="AN57" s="301" t="s">
        <v>457</v>
      </c>
      <c r="AO57" s="308">
        <v>54</v>
      </c>
      <c r="AP57" s="308" cm="1">
        <f t="array" ref="AP57">SUM(($W$4:$W$900=W57)*($AO$4:$AO$900&lt;AO57))+1</f>
        <v>6</v>
      </c>
      <c r="AQ57" s="308" t="str">
        <f t="shared" si="1"/>
        <v>명진교통6</v>
      </c>
      <c r="AS57" s="297" t="s">
        <v>163</v>
      </c>
      <c r="AT57" s="298" t="s">
        <v>213</v>
      </c>
      <c r="AU57" s="297">
        <v>1</v>
      </c>
      <c r="AV57" s="309">
        <v>0.10580851109718649</v>
      </c>
      <c r="AW57" s="309">
        <v>0.3871060304663948</v>
      </c>
      <c r="AX57" s="309">
        <v>0.19638870481257339</v>
      </c>
      <c r="AY57" s="310">
        <v>27.254000000000001</v>
      </c>
      <c r="AZ57" s="310">
        <v>6.4261268135000078</v>
      </c>
      <c r="BA57" s="310">
        <v>33.180757229706138</v>
      </c>
      <c r="BB57" s="310">
        <v>1.6246074839556042</v>
      </c>
    </row>
    <row r="58" spans="23:54" ht="16.5">
      <c r="W58" s="293" t="s">
        <v>152</v>
      </c>
      <c r="X58" s="293" t="s">
        <v>223</v>
      </c>
      <c r="Y58" s="294" t="s">
        <v>223</v>
      </c>
      <c r="Z58" s="305">
        <v>6</v>
      </c>
      <c r="AA58" s="295">
        <f t="shared" si="0"/>
        <v>0</v>
      </c>
      <c r="AB58" s="306">
        <v>0.9027777777777779</v>
      </c>
      <c r="AC58" s="293">
        <f>COUNTIFS(운전자별!$C:$C,숨김!AC$3,운전자별!$A:$A,숨김!$W58,운전자별!$F:$F,숨김!$X58)</f>
        <v>0</v>
      </c>
      <c r="AD58" s="293">
        <f>COUNTIFS(운전자별!$C:$C,숨김!AD$3,운전자별!$A:$A,숨김!$W58,운전자별!$F:$F,숨김!$X58)</f>
        <v>0</v>
      </c>
      <c r="AE58" s="293">
        <f>COUNTIFS(운전자별!$C:$C,숨김!AE$3,운전자별!$A:$A,숨김!$W58,운전자별!$F:$F,숨김!$X58)</f>
        <v>0</v>
      </c>
      <c r="AF58" s="293">
        <f>COUNTIFS(운전자별!$C:$C,숨김!AF$3,운전자별!$A:$A,숨김!$W58,운전자별!$F:$F,숨김!$X58)</f>
        <v>0</v>
      </c>
      <c r="AG58" s="293">
        <f>COUNTIFS(운전자별!$C:$C,숨김!AG$3,운전자별!$A:$A,숨김!$W58,운전자별!$F:$F,숨김!$X58)</f>
        <v>0</v>
      </c>
      <c r="AH58" s="293">
        <f>COUNTIFS(운전자별!$C:$C,숨김!AH$3,운전자별!$A:$A,숨김!$W58,운전자별!$F:$F,숨김!$X58)</f>
        <v>0</v>
      </c>
      <c r="AI58" s="293">
        <f>COUNTIFS(운전자별!$C:$C,숨김!AI$3,운전자별!$A:$A,숨김!$W58,운전자별!$F:$F,숨김!$X58)</f>
        <v>0</v>
      </c>
      <c r="AJ58" s="307">
        <v>0.95843118080073553</v>
      </c>
      <c r="AK58" s="295" t="s">
        <v>69</v>
      </c>
      <c r="AL58" s="295">
        <v>53</v>
      </c>
      <c r="AM58" s="295" t="s">
        <v>458</v>
      </c>
      <c r="AN58" s="301" t="s">
        <v>459</v>
      </c>
      <c r="AO58" s="308">
        <v>55</v>
      </c>
      <c r="AP58" s="308" cm="1">
        <f t="array" ref="AP58">SUM(($W$4:$W$900=W58)*($AO$4:$AO$900&lt;AO58))+1</f>
        <v>7</v>
      </c>
      <c r="AQ58" s="308" t="str">
        <f t="shared" si="1"/>
        <v>명진교통7</v>
      </c>
      <c r="AS58" s="297" t="s">
        <v>163</v>
      </c>
      <c r="AT58" s="298" t="s">
        <v>214</v>
      </c>
      <c r="AU58" s="297">
        <v>1</v>
      </c>
      <c r="AV58" s="309">
        <v>4.9734414991513619E-2</v>
      </c>
      <c r="AW58" s="309">
        <v>0.38938162539842364</v>
      </c>
      <c r="AX58" s="309">
        <v>0.21985608345759652</v>
      </c>
      <c r="AY58" s="310">
        <v>18.080249999999999</v>
      </c>
      <c r="AZ58" s="310">
        <v>6.5445531819935709</v>
      </c>
      <c r="BA58" s="310">
        <v>42.675940540916415</v>
      </c>
      <c r="BB58" s="310">
        <v>1.6667768860486878</v>
      </c>
    </row>
    <row r="59" spans="23:54" ht="16.5">
      <c r="W59" s="293" t="s">
        <v>155</v>
      </c>
      <c r="X59" s="293" t="s">
        <v>224</v>
      </c>
      <c r="Y59" s="294" t="s">
        <v>224</v>
      </c>
      <c r="Z59" s="305">
        <v>20</v>
      </c>
      <c r="AA59" s="295">
        <f t="shared" si="0"/>
        <v>0</v>
      </c>
      <c r="AB59" s="306">
        <v>1.0416666666666667</v>
      </c>
      <c r="AC59" s="293">
        <f>COUNTIFS(운전자별!$C:$C,숨김!AC$3,운전자별!$A:$A,숨김!$W59,운전자별!$F:$F,숨김!$X59)</f>
        <v>0</v>
      </c>
      <c r="AD59" s="293">
        <f>COUNTIFS(운전자별!$C:$C,숨김!AD$3,운전자별!$A:$A,숨김!$W59,운전자별!$F:$F,숨김!$X59)</f>
        <v>0</v>
      </c>
      <c r="AE59" s="293">
        <f>COUNTIFS(운전자별!$C:$C,숨김!AE$3,운전자별!$A:$A,숨김!$W59,운전자별!$F:$F,숨김!$X59)</f>
        <v>0</v>
      </c>
      <c r="AF59" s="293">
        <f>COUNTIFS(운전자별!$C:$C,숨김!AF$3,운전자별!$A:$A,숨김!$W59,운전자별!$F:$F,숨김!$X59)</f>
        <v>0</v>
      </c>
      <c r="AG59" s="293">
        <f>COUNTIFS(운전자별!$C:$C,숨김!AG$3,운전자별!$A:$A,숨김!$W59,운전자별!$F:$F,숨김!$X59)</f>
        <v>0</v>
      </c>
      <c r="AH59" s="293">
        <f>COUNTIFS(운전자별!$C:$C,숨김!AH$3,운전자별!$A:$A,숨김!$W59,운전자별!$F:$F,숨김!$X59)</f>
        <v>0</v>
      </c>
      <c r="AI59" s="293">
        <f>COUNTIFS(운전자별!$C:$C,숨김!AI$3,운전자별!$A:$A,숨김!$W59,운전자별!$F:$F,숨김!$X59)</f>
        <v>0</v>
      </c>
      <c r="AJ59" s="307">
        <v>0.97058023268004567</v>
      </c>
      <c r="AK59" s="295" t="s">
        <v>69</v>
      </c>
      <c r="AL59" s="295">
        <v>28</v>
      </c>
      <c r="AM59" s="295" t="s">
        <v>460</v>
      </c>
      <c r="AN59" s="301" t="s">
        <v>461</v>
      </c>
      <c r="AO59" s="308">
        <v>56</v>
      </c>
      <c r="AP59" s="308" cm="1">
        <f t="array" ref="AP59">SUM(($W$4:$W$900=W59)*($AO$4:$AO$900&lt;AO59))+1</f>
        <v>1</v>
      </c>
      <c r="AQ59" s="308" t="str">
        <f t="shared" si="1"/>
        <v>미래교통1</v>
      </c>
      <c r="AS59" s="297" t="s">
        <v>163</v>
      </c>
      <c r="AT59" s="298" t="s">
        <v>215</v>
      </c>
      <c r="AU59" s="297">
        <v>1</v>
      </c>
      <c r="AV59" s="309">
        <v>7.0265788207618321E-2</v>
      </c>
      <c r="AW59" s="309">
        <v>0.39576348899014469</v>
      </c>
      <c r="AX59" s="309">
        <v>0.14760096972306747</v>
      </c>
      <c r="AY59" s="310">
        <v>17.53</v>
      </c>
      <c r="AZ59" s="310">
        <v>1.9841960892339423</v>
      </c>
      <c r="BA59" s="310">
        <v>31.863234007432297</v>
      </c>
      <c r="BB59" s="310">
        <v>2.0136306066700649</v>
      </c>
    </row>
    <row r="60" spans="23:54" ht="16.5">
      <c r="W60" s="293" t="s">
        <v>155</v>
      </c>
      <c r="X60" s="293" t="s">
        <v>225</v>
      </c>
      <c r="Y60" s="294" t="s">
        <v>225</v>
      </c>
      <c r="Z60" s="305">
        <v>16</v>
      </c>
      <c r="AA60" s="295">
        <f t="shared" si="0"/>
        <v>0</v>
      </c>
      <c r="AB60" s="306">
        <v>0.91145833333333337</v>
      </c>
      <c r="AC60" s="293">
        <f>COUNTIFS(운전자별!$C:$C,숨김!AC$3,운전자별!$A:$A,숨김!$W60,운전자별!$F:$F,숨김!$X60)</f>
        <v>0</v>
      </c>
      <c r="AD60" s="293">
        <f>COUNTIFS(운전자별!$C:$C,숨김!AD$3,운전자별!$A:$A,숨김!$W60,운전자별!$F:$F,숨김!$X60)</f>
        <v>0</v>
      </c>
      <c r="AE60" s="293">
        <f>COUNTIFS(운전자별!$C:$C,숨김!AE$3,운전자별!$A:$A,숨김!$W60,운전자별!$F:$F,숨김!$X60)</f>
        <v>0</v>
      </c>
      <c r="AF60" s="293">
        <f>COUNTIFS(운전자별!$C:$C,숨김!AF$3,운전자별!$A:$A,숨김!$W60,운전자별!$F:$F,숨김!$X60)</f>
        <v>0</v>
      </c>
      <c r="AG60" s="293">
        <f>COUNTIFS(운전자별!$C:$C,숨김!AG$3,운전자별!$A:$A,숨김!$W60,운전자별!$F:$F,숨김!$X60)</f>
        <v>0</v>
      </c>
      <c r="AH60" s="293">
        <f>COUNTIFS(운전자별!$C:$C,숨김!AH$3,운전자별!$A:$A,숨김!$W60,운전자별!$F:$F,숨김!$X60)</f>
        <v>0</v>
      </c>
      <c r="AI60" s="293">
        <f>COUNTIFS(운전자별!$C:$C,숨김!AI$3,운전자별!$A:$A,숨김!$W60,운전자별!$F:$F,숨김!$X60)</f>
        <v>0</v>
      </c>
      <c r="AJ60" s="307">
        <v>0.96305061945546544</v>
      </c>
      <c r="AK60" s="295" t="s">
        <v>69</v>
      </c>
      <c r="AL60" s="295">
        <v>43</v>
      </c>
      <c r="AM60" s="295" t="s">
        <v>462</v>
      </c>
      <c r="AN60" s="301" t="s">
        <v>463</v>
      </c>
      <c r="AO60" s="308">
        <v>57</v>
      </c>
      <c r="AP60" s="308" cm="1">
        <f t="array" ref="AP60">SUM(($W$4:$W$900=W60)*($AO$4:$AO$900&lt;AO60))+1</f>
        <v>2</v>
      </c>
      <c r="AQ60" s="308" t="str">
        <f t="shared" si="1"/>
        <v>미래교통2</v>
      </c>
      <c r="AS60" s="297" t="s">
        <v>163</v>
      </c>
      <c r="AT60" s="298" t="s">
        <v>216</v>
      </c>
      <c r="AU60" s="297">
        <v>1</v>
      </c>
      <c r="AV60" s="309">
        <v>6.5686794639407034E-2</v>
      </c>
      <c r="AW60" s="309">
        <v>0.41931462227621874</v>
      </c>
      <c r="AX60" s="309">
        <v>0.23080122252757274</v>
      </c>
      <c r="AY60" s="310">
        <v>22.714000000000002</v>
      </c>
      <c r="AZ60" s="310">
        <v>3.0043859743245172</v>
      </c>
      <c r="BA60" s="310">
        <v>64.546013673389766</v>
      </c>
      <c r="BB60" s="310">
        <v>1.6241175772495127</v>
      </c>
    </row>
    <row r="61" spans="23:54" ht="16.5">
      <c r="W61" s="293" t="s">
        <v>155</v>
      </c>
      <c r="X61" s="293" t="s">
        <v>226</v>
      </c>
      <c r="Y61" s="294" t="s">
        <v>226</v>
      </c>
      <c r="Z61" s="305">
        <v>2</v>
      </c>
      <c r="AA61" s="295">
        <f t="shared" si="0"/>
        <v>0</v>
      </c>
      <c r="AB61" s="306">
        <v>1.0416666666666667</v>
      </c>
      <c r="AC61" s="293">
        <f>COUNTIFS(운전자별!$C:$C,숨김!AC$3,운전자별!$A:$A,숨김!$W61,운전자별!$F:$F,숨김!$X61)</f>
        <v>0</v>
      </c>
      <c r="AD61" s="293">
        <f>COUNTIFS(운전자별!$C:$C,숨김!AD$3,운전자별!$A:$A,숨김!$W61,운전자별!$F:$F,숨김!$X61)</f>
        <v>0</v>
      </c>
      <c r="AE61" s="293">
        <f>COUNTIFS(운전자별!$C:$C,숨김!AE$3,운전자별!$A:$A,숨김!$W61,운전자별!$F:$F,숨김!$X61)</f>
        <v>0</v>
      </c>
      <c r="AF61" s="293">
        <f>COUNTIFS(운전자별!$C:$C,숨김!AF$3,운전자별!$A:$A,숨김!$W61,운전자별!$F:$F,숨김!$X61)</f>
        <v>0</v>
      </c>
      <c r="AG61" s="293">
        <f>COUNTIFS(운전자별!$C:$C,숨김!AG$3,운전자별!$A:$A,숨김!$W61,운전자별!$F:$F,숨김!$X61)</f>
        <v>0</v>
      </c>
      <c r="AH61" s="293">
        <f>COUNTIFS(운전자별!$C:$C,숨김!AH$3,운전자별!$A:$A,숨김!$W61,운전자별!$F:$F,숨김!$X61)</f>
        <v>0</v>
      </c>
      <c r="AI61" s="293">
        <f>COUNTIFS(운전자별!$C:$C,숨김!AI$3,운전자별!$A:$A,숨김!$W61,운전자별!$F:$F,숨김!$X61)</f>
        <v>0</v>
      </c>
      <c r="AJ61" s="307">
        <v>0.96456181826289344</v>
      </c>
      <c r="AK61" s="295" t="s">
        <v>69</v>
      </c>
      <c r="AL61" s="295">
        <v>40</v>
      </c>
      <c r="AM61" s="295" t="s">
        <v>464</v>
      </c>
      <c r="AN61" s="301" t="s">
        <v>465</v>
      </c>
      <c r="AO61" s="308">
        <v>58</v>
      </c>
      <c r="AP61" s="308" cm="1">
        <f t="array" ref="AP61">SUM(($W$4:$W$900=W61)*($AO$4:$AO$900&lt;AO61))+1</f>
        <v>3</v>
      </c>
      <c r="AQ61" s="308" t="str">
        <f t="shared" si="1"/>
        <v>미래교통3</v>
      </c>
      <c r="AS61" s="297" t="s">
        <v>163</v>
      </c>
      <c r="AT61" s="298" t="s">
        <v>99</v>
      </c>
      <c r="AU61" s="297">
        <v>1</v>
      </c>
      <c r="AV61" s="309">
        <v>6.5103432573444725E-2</v>
      </c>
      <c r="AW61" s="309">
        <v>0.41751394724616037</v>
      </c>
      <c r="AX61" s="309">
        <v>0.24122093925270391</v>
      </c>
      <c r="AY61" s="310">
        <v>38.661000000000001</v>
      </c>
      <c r="AZ61" s="310">
        <v>11.689120404316048</v>
      </c>
      <c r="BA61" s="310">
        <v>50.050688276662356</v>
      </c>
      <c r="BB61" s="310">
        <v>2.1013199038039994</v>
      </c>
    </row>
    <row r="62" spans="23:54" ht="16.5">
      <c r="W62" s="293" t="s">
        <v>155</v>
      </c>
      <c r="X62" s="293" t="s">
        <v>98</v>
      </c>
      <c r="Y62" s="294" t="s">
        <v>98</v>
      </c>
      <c r="Z62" s="305">
        <v>5</v>
      </c>
      <c r="AA62" s="295">
        <f t="shared" si="0"/>
        <v>0</v>
      </c>
      <c r="AB62" s="306">
        <v>1.0833333333333333</v>
      </c>
      <c r="AC62" s="293">
        <f>COUNTIFS(운전자별!$C:$C,숨김!AC$3,운전자별!$A:$A,숨김!$W62,운전자별!$F:$F,숨김!$X62)</f>
        <v>0</v>
      </c>
      <c r="AD62" s="293">
        <f>COUNTIFS(운전자별!$C:$C,숨김!AD$3,운전자별!$A:$A,숨김!$W62,운전자별!$F:$F,숨김!$X62)</f>
        <v>0</v>
      </c>
      <c r="AE62" s="293">
        <f>COUNTIFS(운전자별!$C:$C,숨김!AE$3,운전자별!$A:$A,숨김!$W62,운전자별!$F:$F,숨김!$X62)</f>
        <v>0</v>
      </c>
      <c r="AF62" s="293">
        <f>COUNTIFS(운전자별!$C:$C,숨김!AF$3,운전자별!$A:$A,숨김!$W62,운전자별!$F:$F,숨김!$X62)</f>
        <v>0</v>
      </c>
      <c r="AG62" s="293">
        <f>COUNTIFS(운전자별!$C:$C,숨김!AG$3,운전자별!$A:$A,숨김!$W62,운전자별!$F:$F,숨김!$X62)</f>
        <v>0</v>
      </c>
      <c r="AH62" s="293">
        <f>COUNTIFS(운전자별!$C:$C,숨김!AH$3,운전자별!$A:$A,숨김!$W62,운전자별!$F:$F,숨김!$X62)</f>
        <v>0</v>
      </c>
      <c r="AI62" s="293">
        <f>COUNTIFS(운전자별!$C:$C,숨김!AI$3,운전자별!$A:$A,숨김!$W62,운전자별!$F:$F,숨김!$X62)</f>
        <v>0</v>
      </c>
      <c r="AJ62" s="307">
        <v>0.93713220396314312</v>
      </c>
      <c r="AK62" s="295" t="s">
        <v>71</v>
      </c>
      <c r="AL62" s="295">
        <v>19</v>
      </c>
      <c r="AM62" s="295" t="s">
        <v>466</v>
      </c>
      <c r="AN62" s="301" t="s">
        <v>467</v>
      </c>
      <c r="AO62" s="308">
        <v>59</v>
      </c>
      <c r="AP62" s="308" cm="1">
        <f t="array" ref="AP62">SUM(($W$4:$W$900=W62)*($AO$4:$AO$900&lt;AO62))+1</f>
        <v>4</v>
      </c>
      <c r="AQ62" s="308" t="str">
        <f t="shared" si="1"/>
        <v>미래교통4</v>
      </c>
      <c r="AS62" s="297" t="s">
        <v>163</v>
      </c>
      <c r="AT62" s="298" t="s">
        <v>100</v>
      </c>
      <c r="AU62" s="297">
        <v>1</v>
      </c>
      <c r="AV62" s="309">
        <v>6.7715156896309539E-2</v>
      </c>
      <c r="AW62" s="309">
        <v>0.40056657245528138</v>
      </c>
      <c r="AX62" s="309">
        <v>0.20037294245033796</v>
      </c>
      <c r="AY62" s="310">
        <v>21.9374</v>
      </c>
      <c r="AZ62" s="310">
        <v>4.3916506335701442</v>
      </c>
      <c r="BA62" s="310">
        <v>45.20698076161969</v>
      </c>
      <c r="BB62" s="310">
        <v>1.7537285056679037</v>
      </c>
    </row>
    <row r="63" spans="23:54" ht="16.5">
      <c r="W63" s="293" t="s">
        <v>150</v>
      </c>
      <c r="X63" s="293" t="s">
        <v>227</v>
      </c>
      <c r="Y63" s="294" t="s">
        <v>227</v>
      </c>
      <c r="Z63" s="305">
        <v>25</v>
      </c>
      <c r="AA63" s="295">
        <f t="shared" si="0"/>
        <v>0</v>
      </c>
      <c r="AB63" s="306">
        <v>0.8833333333333333</v>
      </c>
      <c r="AC63" s="293">
        <f>COUNTIFS(운전자별!$C:$C,숨김!AC$3,운전자별!$A:$A,숨김!$W63,운전자별!$F:$F,숨김!$X63)</f>
        <v>0</v>
      </c>
      <c r="AD63" s="293">
        <f>COUNTIFS(운전자별!$C:$C,숨김!AD$3,운전자별!$A:$A,숨김!$W63,운전자별!$F:$F,숨김!$X63)</f>
        <v>0</v>
      </c>
      <c r="AE63" s="293">
        <f>COUNTIFS(운전자별!$C:$C,숨김!AE$3,운전자별!$A:$A,숨김!$W63,운전자별!$F:$F,숨김!$X63)</f>
        <v>0</v>
      </c>
      <c r="AF63" s="293">
        <f>COUNTIFS(운전자별!$C:$C,숨김!AF$3,운전자별!$A:$A,숨김!$W63,운전자별!$F:$F,숨김!$X63)</f>
        <v>0</v>
      </c>
      <c r="AG63" s="293">
        <f>COUNTIFS(운전자별!$C:$C,숨김!AG$3,운전자별!$A:$A,숨김!$W63,운전자별!$F:$F,숨김!$X63)</f>
        <v>0</v>
      </c>
      <c r="AH63" s="293">
        <f>COUNTIFS(운전자별!$C:$C,숨김!AH$3,운전자별!$A:$A,숨김!$W63,운전자별!$F:$F,숨김!$X63)</f>
        <v>0</v>
      </c>
      <c r="AI63" s="293">
        <f>COUNTIFS(운전자별!$C:$C,숨김!AI$3,운전자별!$A:$A,숨김!$W63,운전자별!$F:$F,숨김!$X63)</f>
        <v>0</v>
      </c>
      <c r="AJ63" s="307">
        <v>0.97031696792512256</v>
      </c>
      <c r="AK63" s="295" t="s">
        <v>69</v>
      </c>
      <c r="AL63" s="295">
        <v>29</v>
      </c>
      <c r="AM63" s="295" t="s">
        <v>468</v>
      </c>
      <c r="AN63" s="301" t="s">
        <v>469</v>
      </c>
      <c r="AO63" s="308">
        <v>60</v>
      </c>
      <c r="AP63" s="308" cm="1">
        <f t="array" ref="AP63">SUM(($W$4:$W$900=W63)*($AO$4:$AO$900&lt;AO63))+1</f>
        <v>1</v>
      </c>
      <c r="AQ63" s="308" t="str">
        <f t="shared" si="1"/>
        <v>미추홀교통1</v>
      </c>
      <c r="AS63" s="297" t="s">
        <v>152</v>
      </c>
      <c r="AT63" s="298" t="s">
        <v>217</v>
      </c>
      <c r="AU63" s="297">
        <v>1</v>
      </c>
      <c r="AV63" s="309">
        <v>2.802483091645128E-2</v>
      </c>
      <c r="AW63" s="309">
        <v>0.5563906565430724</v>
      </c>
      <c r="AX63" s="309">
        <v>0.23516692247094528</v>
      </c>
      <c r="AY63" s="310">
        <v>13.788333333333334</v>
      </c>
      <c r="AZ63" s="310">
        <v>1.7276016634596951</v>
      </c>
      <c r="BA63" s="310">
        <v>41.43199760297172</v>
      </c>
      <c r="BB63" s="310">
        <v>1.792563814096239</v>
      </c>
    </row>
    <row r="64" spans="23:54" ht="16.5">
      <c r="W64" s="293" t="s">
        <v>150</v>
      </c>
      <c r="X64" s="293" t="s">
        <v>228</v>
      </c>
      <c r="Y64" s="294" t="s">
        <v>228</v>
      </c>
      <c r="Z64" s="305">
        <v>8</v>
      </c>
      <c r="AA64" s="295">
        <f t="shared" si="0"/>
        <v>0</v>
      </c>
      <c r="AB64" s="306">
        <v>1.09375</v>
      </c>
      <c r="AC64" s="293">
        <f>COUNTIFS(운전자별!$C:$C,숨김!AC$3,운전자별!$A:$A,숨김!$W64,운전자별!$F:$F,숨김!$X64)</f>
        <v>0</v>
      </c>
      <c r="AD64" s="293">
        <f>COUNTIFS(운전자별!$C:$C,숨김!AD$3,운전자별!$A:$A,숨김!$W64,운전자별!$F:$F,숨김!$X64)</f>
        <v>0</v>
      </c>
      <c r="AE64" s="293">
        <f>COUNTIFS(운전자별!$C:$C,숨김!AE$3,운전자별!$A:$A,숨김!$W64,운전자별!$F:$F,숨김!$X64)</f>
        <v>0</v>
      </c>
      <c r="AF64" s="293">
        <f>COUNTIFS(운전자별!$C:$C,숨김!AF$3,운전자별!$A:$A,숨김!$W64,운전자별!$F:$F,숨김!$X64)</f>
        <v>0</v>
      </c>
      <c r="AG64" s="293">
        <f>COUNTIFS(운전자별!$C:$C,숨김!AG$3,운전자별!$A:$A,숨김!$W64,운전자별!$F:$F,숨김!$X64)</f>
        <v>0</v>
      </c>
      <c r="AH64" s="293">
        <f>COUNTIFS(운전자별!$C:$C,숨김!AH$3,운전자별!$A:$A,숨김!$W64,운전자별!$F:$F,숨김!$X64)</f>
        <v>0</v>
      </c>
      <c r="AI64" s="293">
        <f>COUNTIFS(운전자별!$C:$C,숨김!AI$3,운전자별!$A:$A,숨김!$W64,운전자별!$F:$F,숨김!$X64)</f>
        <v>0</v>
      </c>
      <c r="AJ64" s="307">
        <v>1.0071861175130772</v>
      </c>
      <c r="AK64" s="295" t="s">
        <v>74</v>
      </c>
      <c r="AL64" s="295">
        <v>14</v>
      </c>
      <c r="AM64" s="295" t="s">
        <v>470</v>
      </c>
      <c r="AN64" s="301" t="s">
        <v>471</v>
      </c>
      <c r="AO64" s="308">
        <v>61</v>
      </c>
      <c r="AP64" s="308" cm="1">
        <f t="array" ref="AP64">SUM(($W$4:$W$900=W64)*($AO$4:$AO$900&lt;AO64))+1</f>
        <v>2</v>
      </c>
      <c r="AQ64" s="308" t="str">
        <f t="shared" si="1"/>
        <v>미추홀교통2</v>
      </c>
      <c r="AS64" s="297" t="s">
        <v>152</v>
      </c>
      <c r="AT64" s="298" t="s">
        <v>218</v>
      </c>
      <c r="AU64" s="297">
        <v>1</v>
      </c>
      <c r="AV64" s="309">
        <v>2.2812138806905802E-2</v>
      </c>
      <c r="AW64" s="309">
        <v>0.53215597368201206</v>
      </c>
      <c r="AX64" s="309">
        <v>0.19386150131918689</v>
      </c>
      <c r="AY64" s="310">
        <v>8.3680000000000003</v>
      </c>
      <c r="AZ64" s="310">
        <v>0.62685754917581393</v>
      </c>
      <c r="BA64" s="310">
        <v>19.595102648310629</v>
      </c>
      <c r="BB64" s="310">
        <v>1.7858785962627228</v>
      </c>
    </row>
    <row r="65" spans="23:54" ht="16.5">
      <c r="W65" s="293" t="s">
        <v>150</v>
      </c>
      <c r="X65" s="293" t="s">
        <v>229</v>
      </c>
      <c r="Y65" s="294" t="s">
        <v>229</v>
      </c>
      <c r="Z65" s="305">
        <v>8</v>
      </c>
      <c r="AA65" s="295">
        <f t="shared" si="0"/>
        <v>0</v>
      </c>
      <c r="AB65" s="306">
        <v>1.09375</v>
      </c>
      <c r="AC65" s="293">
        <f>COUNTIFS(운전자별!$C:$C,숨김!AC$3,운전자별!$A:$A,숨김!$W65,운전자별!$F:$F,숨김!$X65)</f>
        <v>0</v>
      </c>
      <c r="AD65" s="293">
        <f>COUNTIFS(운전자별!$C:$C,숨김!AD$3,운전자별!$A:$A,숨김!$W65,운전자별!$F:$F,숨김!$X65)</f>
        <v>0</v>
      </c>
      <c r="AE65" s="293">
        <f>COUNTIFS(운전자별!$C:$C,숨김!AE$3,운전자별!$A:$A,숨김!$W65,운전자별!$F:$F,숨김!$X65)</f>
        <v>0</v>
      </c>
      <c r="AF65" s="293">
        <f>COUNTIFS(운전자별!$C:$C,숨김!AF$3,운전자별!$A:$A,숨김!$W65,운전자별!$F:$F,숨김!$X65)</f>
        <v>0</v>
      </c>
      <c r="AG65" s="293">
        <f>COUNTIFS(운전자별!$C:$C,숨김!AG$3,운전자별!$A:$A,숨김!$W65,운전자별!$F:$F,숨김!$X65)</f>
        <v>0</v>
      </c>
      <c r="AH65" s="293">
        <f>COUNTIFS(운전자별!$C:$C,숨김!AH$3,운전자별!$A:$A,숨김!$W65,운전자별!$F:$F,숨김!$X65)</f>
        <v>0</v>
      </c>
      <c r="AI65" s="293">
        <f>COUNTIFS(운전자별!$C:$C,숨김!AI$3,운전자별!$A:$A,숨김!$W65,운전자별!$F:$F,숨김!$X65)</f>
        <v>0</v>
      </c>
      <c r="AJ65" s="307">
        <v>0.93008050029431844</v>
      </c>
      <c r="AK65" s="295" t="s">
        <v>71</v>
      </c>
      <c r="AL65" s="295">
        <v>30</v>
      </c>
      <c r="AM65" s="295" t="s">
        <v>472</v>
      </c>
      <c r="AN65" s="301" t="s">
        <v>473</v>
      </c>
      <c r="AO65" s="308">
        <v>62</v>
      </c>
      <c r="AP65" s="308" cm="1">
        <f t="array" ref="AP65">SUM(($W$4:$W$900=W65)*($AO$4:$AO$900&lt;AO65))+1</f>
        <v>3</v>
      </c>
      <c r="AQ65" s="308" t="str">
        <f t="shared" si="1"/>
        <v>미추홀교통3</v>
      </c>
      <c r="AS65" s="297" t="s">
        <v>152</v>
      </c>
      <c r="AT65" s="298" t="s">
        <v>219</v>
      </c>
      <c r="AU65" s="297">
        <v>1</v>
      </c>
      <c r="AV65" s="309">
        <v>2.0329760043394245E-2</v>
      </c>
      <c r="AW65" s="309">
        <v>0.58066909837381764</v>
      </c>
      <c r="AX65" s="309">
        <v>0.24753228571718422</v>
      </c>
      <c r="AY65" s="310">
        <v>12.664125000000002</v>
      </c>
      <c r="AZ65" s="310">
        <v>1.494497206849053</v>
      </c>
      <c r="BA65" s="310">
        <v>15.905013320572372</v>
      </c>
      <c r="BB65" s="310">
        <v>2.0734096538202773</v>
      </c>
    </row>
    <row r="66" spans="23:54" ht="16.5">
      <c r="W66" s="293" t="s">
        <v>150</v>
      </c>
      <c r="X66" s="293" t="s">
        <v>230</v>
      </c>
      <c r="Y66" s="294" t="s">
        <v>230</v>
      </c>
      <c r="Z66" s="305">
        <v>4</v>
      </c>
      <c r="AA66" s="295">
        <f t="shared" si="0"/>
        <v>0</v>
      </c>
      <c r="AB66" s="306">
        <v>1.0416666666666667</v>
      </c>
      <c r="AC66" s="293">
        <f>COUNTIFS(운전자별!$C:$C,숨김!AC$3,운전자별!$A:$A,숨김!$W66,운전자별!$F:$F,숨김!$X66)</f>
        <v>0</v>
      </c>
      <c r="AD66" s="293">
        <f>COUNTIFS(운전자별!$C:$C,숨김!AD$3,운전자별!$A:$A,숨김!$W66,운전자별!$F:$F,숨김!$X66)</f>
        <v>0</v>
      </c>
      <c r="AE66" s="293">
        <f>COUNTIFS(운전자별!$C:$C,숨김!AE$3,운전자별!$A:$A,숨김!$W66,운전자별!$F:$F,숨김!$X66)</f>
        <v>0</v>
      </c>
      <c r="AF66" s="293">
        <f>COUNTIFS(운전자별!$C:$C,숨김!AF$3,운전자별!$A:$A,숨김!$W66,운전자별!$F:$F,숨김!$X66)</f>
        <v>0</v>
      </c>
      <c r="AG66" s="293">
        <f>COUNTIFS(운전자별!$C:$C,숨김!AG$3,운전자별!$A:$A,숨김!$W66,운전자별!$F:$F,숨김!$X66)</f>
        <v>0</v>
      </c>
      <c r="AH66" s="293">
        <f>COUNTIFS(운전자별!$C:$C,숨김!AH$3,운전자별!$A:$A,숨김!$W66,운전자별!$F:$F,숨김!$X66)</f>
        <v>0</v>
      </c>
      <c r="AI66" s="293">
        <f>COUNTIFS(운전자별!$C:$C,숨김!AI$3,운전자별!$A:$A,숨김!$W66,운전자별!$F:$F,숨김!$X66)</f>
        <v>0</v>
      </c>
      <c r="AJ66" s="307">
        <v>0.98253795018852186</v>
      </c>
      <c r="AK66" s="295" t="s">
        <v>69</v>
      </c>
      <c r="AL66" s="295">
        <v>14</v>
      </c>
      <c r="AM66" s="295" t="s">
        <v>474</v>
      </c>
      <c r="AN66" s="301" t="s">
        <v>475</v>
      </c>
      <c r="AO66" s="308">
        <v>63</v>
      </c>
      <c r="AP66" s="308" cm="1">
        <f t="array" ref="AP66">SUM(($W$4:$W$900=W66)*($AO$4:$AO$900&lt;AO66))+1</f>
        <v>4</v>
      </c>
      <c r="AQ66" s="308" t="str">
        <f t="shared" si="1"/>
        <v>미추홀교통4</v>
      </c>
      <c r="AS66" s="297" t="s">
        <v>152</v>
      </c>
      <c r="AT66" s="298" t="s">
        <v>220</v>
      </c>
      <c r="AU66" s="297">
        <v>1</v>
      </c>
      <c r="AV66" s="309">
        <v>1.6876009118535328E-2</v>
      </c>
      <c r="AW66" s="309">
        <v>0.50896532439155706</v>
      </c>
      <c r="AX66" s="309">
        <v>0.25126009218629214</v>
      </c>
      <c r="AY66" s="310">
        <v>11.198666666666668</v>
      </c>
      <c r="AZ66" s="310">
        <v>2.0664289667987692</v>
      </c>
      <c r="BA66" s="310">
        <v>38.098863753662819</v>
      </c>
      <c r="BB66" s="310">
        <v>2.150108822994595</v>
      </c>
    </row>
    <row r="67" spans="23:54" ht="16.5">
      <c r="W67" s="293" t="s">
        <v>142</v>
      </c>
      <c r="X67" s="293" t="s">
        <v>231</v>
      </c>
      <c r="Y67" s="294" t="s">
        <v>231</v>
      </c>
      <c r="Z67" s="305">
        <v>20</v>
      </c>
      <c r="AA67" s="295">
        <f t="shared" si="0"/>
        <v>0</v>
      </c>
      <c r="AB67" s="306">
        <v>0.875</v>
      </c>
      <c r="AC67" s="293">
        <f>COUNTIFS(운전자별!$C:$C,숨김!AC$3,운전자별!$A:$A,숨김!$W67,운전자별!$F:$F,숨김!$X67)</f>
        <v>0</v>
      </c>
      <c r="AD67" s="293">
        <f>COUNTIFS(운전자별!$C:$C,숨김!AD$3,운전자별!$A:$A,숨김!$W67,운전자별!$F:$F,숨김!$X67)</f>
        <v>0</v>
      </c>
      <c r="AE67" s="293">
        <f>COUNTIFS(운전자별!$C:$C,숨김!AE$3,운전자별!$A:$A,숨김!$W67,운전자별!$F:$F,숨김!$X67)</f>
        <v>0</v>
      </c>
      <c r="AF67" s="293">
        <f>COUNTIFS(운전자별!$C:$C,숨김!AF$3,운전자별!$A:$A,숨김!$W67,운전자별!$F:$F,숨김!$X67)</f>
        <v>0</v>
      </c>
      <c r="AG67" s="293">
        <f>COUNTIFS(운전자별!$C:$C,숨김!AG$3,운전자별!$A:$A,숨김!$W67,운전자별!$F:$F,숨김!$X67)</f>
        <v>0</v>
      </c>
      <c r="AH67" s="293">
        <f>COUNTIFS(운전자별!$C:$C,숨김!AH$3,운전자별!$A:$A,숨김!$W67,운전자별!$F:$F,숨김!$X67)</f>
        <v>0</v>
      </c>
      <c r="AI67" s="293">
        <f>COUNTIFS(운전자별!$C:$C,숨김!AI$3,운전자별!$A:$A,숨김!$W67,운전자별!$F:$F,숨김!$X67)</f>
        <v>0</v>
      </c>
      <c r="AJ67" s="307">
        <v>0.92598654573547179</v>
      </c>
      <c r="AK67" s="295" t="s">
        <v>71</v>
      </c>
      <c r="AL67" s="295">
        <v>35</v>
      </c>
      <c r="AM67" s="295" t="s">
        <v>476</v>
      </c>
      <c r="AN67" s="301" t="s">
        <v>477</v>
      </c>
      <c r="AO67" s="308">
        <v>64</v>
      </c>
      <c r="AP67" s="308" cm="1">
        <f t="array" ref="AP67">SUM(($W$4:$W$900=W67)*($AO$4:$AO$900&lt;AO67))+1</f>
        <v>1</v>
      </c>
      <c r="AQ67" s="308" t="str">
        <f t="shared" si="1"/>
        <v>부성여객1</v>
      </c>
      <c r="AS67" s="297" t="s">
        <v>152</v>
      </c>
      <c r="AT67" s="298" t="s">
        <v>221</v>
      </c>
      <c r="AU67" s="297">
        <v>1</v>
      </c>
      <c r="AV67" s="309">
        <v>2.0712172912782188E-2</v>
      </c>
      <c r="AW67" s="309">
        <v>0.58887835935339417</v>
      </c>
      <c r="AX67" s="309">
        <v>0.25907363264877964</v>
      </c>
      <c r="AY67" s="310">
        <v>15.161333333333333</v>
      </c>
      <c r="AZ67" s="310">
        <v>3.7485566450931942</v>
      </c>
      <c r="BA67" s="310">
        <v>36.922527196779839</v>
      </c>
      <c r="BB67" s="310">
        <v>2.2555093462066074</v>
      </c>
    </row>
    <row r="68" spans="23:54" ht="16.5">
      <c r="W68" s="293" t="s">
        <v>142</v>
      </c>
      <c r="X68" s="293" t="s">
        <v>232</v>
      </c>
      <c r="Y68" s="294" t="s">
        <v>232</v>
      </c>
      <c r="Z68" s="305">
        <v>34</v>
      </c>
      <c r="AA68" s="295">
        <f t="shared" si="0"/>
        <v>0</v>
      </c>
      <c r="AB68" s="306">
        <v>0.90686274509803932</v>
      </c>
      <c r="AC68" s="293">
        <f>COUNTIFS(운전자별!$C:$C,숨김!AC$3,운전자별!$A:$A,숨김!$W68,운전자별!$F:$F,숨김!$X68)</f>
        <v>0</v>
      </c>
      <c r="AD68" s="293">
        <f>COUNTIFS(운전자별!$C:$C,숨김!AD$3,운전자별!$A:$A,숨김!$W68,운전자별!$F:$F,숨김!$X68)</f>
        <v>0</v>
      </c>
      <c r="AE68" s="293">
        <f>COUNTIFS(운전자별!$C:$C,숨김!AE$3,운전자별!$A:$A,숨김!$W68,운전자별!$F:$F,숨김!$X68)</f>
        <v>0</v>
      </c>
      <c r="AF68" s="293">
        <f>COUNTIFS(운전자별!$C:$C,숨김!AF$3,운전자별!$A:$A,숨김!$W68,운전자별!$F:$F,숨김!$X68)</f>
        <v>0</v>
      </c>
      <c r="AG68" s="293">
        <f>COUNTIFS(운전자별!$C:$C,숨김!AG$3,운전자별!$A:$A,숨김!$W68,운전자별!$F:$F,숨김!$X68)</f>
        <v>0</v>
      </c>
      <c r="AH68" s="293">
        <f>COUNTIFS(운전자별!$C:$C,숨김!AH$3,운전자별!$A:$A,숨김!$W68,운전자별!$F:$F,숨김!$X68)</f>
        <v>0</v>
      </c>
      <c r="AI68" s="293">
        <f>COUNTIFS(운전자별!$C:$C,숨김!AI$3,운전자별!$A:$A,숨김!$W68,운전자별!$F:$F,숨김!$X68)</f>
        <v>0</v>
      </c>
      <c r="AJ68" s="307">
        <v>0.96687897293199199</v>
      </c>
      <c r="AK68" s="295" t="s">
        <v>69</v>
      </c>
      <c r="AL68" s="295">
        <v>36</v>
      </c>
      <c r="AM68" s="295" t="s">
        <v>478</v>
      </c>
      <c r="AN68" s="301" t="s">
        <v>479</v>
      </c>
      <c r="AO68" s="308">
        <v>65</v>
      </c>
      <c r="AP68" s="308" cm="1">
        <f t="array" ref="AP68">SUM(($W$4:$W$900=W68)*($AO$4:$AO$900&lt;AO68))+1</f>
        <v>2</v>
      </c>
      <c r="AQ68" s="308" t="str">
        <f t="shared" si="1"/>
        <v>부성여객2</v>
      </c>
      <c r="AS68" s="297" t="s">
        <v>152</v>
      </c>
      <c r="AT68" s="298" t="s">
        <v>222</v>
      </c>
      <c r="AU68" s="297">
        <v>1</v>
      </c>
      <c r="AV68" s="309">
        <v>4.5916760767701417E-2</v>
      </c>
      <c r="AW68" s="309">
        <v>0.5470189819974266</v>
      </c>
      <c r="AX68" s="309">
        <v>0.28985298210212174</v>
      </c>
      <c r="AY68" s="310">
        <v>14.777000000000001</v>
      </c>
      <c r="AZ68" s="310">
        <v>1.6498107706562484</v>
      </c>
      <c r="BA68" s="310">
        <v>35.861156272348396</v>
      </c>
      <c r="BB68" s="310">
        <v>2.0390509596904431</v>
      </c>
    </row>
    <row r="69" spans="23:54" ht="16.5">
      <c r="W69" s="293" t="s">
        <v>142</v>
      </c>
      <c r="X69" s="293" t="s">
        <v>233</v>
      </c>
      <c r="Y69" s="294" t="s">
        <v>233</v>
      </c>
      <c r="Z69" s="305">
        <v>6</v>
      </c>
      <c r="AA69" s="295">
        <f t="shared" ref="AA69:AA132" si="2">SUM(AC69:AH69)</f>
        <v>0</v>
      </c>
      <c r="AB69" s="306">
        <v>1.1805555555555556</v>
      </c>
      <c r="AC69" s="293">
        <f>COUNTIFS(운전자별!$C:$C,숨김!AC$3,운전자별!$A:$A,숨김!$W69,운전자별!$F:$F,숨김!$X69)</f>
        <v>0</v>
      </c>
      <c r="AD69" s="293">
        <f>COUNTIFS(운전자별!$C:$C,숨김!AD$3,운전자별!$A:$A,숨김!$W69,운전자별!$F:$F,숨김!$X69)</f>
        <v>0</v>
      </c>
      <c r="AE69" s="293">
        <f>COUNTIFS(운전자별!$C:$C,숨김!AE$3,운전자별!$A:$A,숨김!$W69,운전자별!$F:$F,숨김!$X69)</f>
        <v>0</v>
      </c>
      <c r="AF69" s="293">
        <f>COUNTIFS(운전자별!$C:$C,숨김!AF$3,운전자별!$A:$A,숨김!$W69,운전자별!$F:$F,숨김!$X69)</f>
        <v>0</v>
      </c>
      <c r="AG69" s="293">
        <f>COUNTIFS(운전자별!$C:$C,숨김!AG$3,운전자별!$A:$A,숨김!$W69,운전자별!$F:$F,숨김!$X69)</f>
        <v>0</v>
      </c>
      <c r="AH69" s="293">
        <f>COUNTIFS(운전자별!$C:$C,숨김!AH$3,운전자별!$A:$A,숨김!$W69,운전자별!$F:$F,숨김!$X69)</f>
        <v>0</v>
      </c>
      <c r="AI69" s="293">
        <f>COUNTIFS(운전자별!$C:$C,숨김!AI$3,운전자별!$A:$A,숨김!$W69,운전자별!$F:$F,숨김!$X69)</f>
        <v>0</v>
      </c>
      <c r="AJ69" s="307">
        <v>0.93663218363264444</v>
      </c>
      <c r="AK69" s="295" t="s">
        <v>71</v>
      </c>
      <c r="AL69" s="295">
        <v>20</v>
      </c>
      <c r="AM69" s="295" t="s">
        <v>480</v>
      </c>
      <c r="AN69" s="301" t="s">
        <v>481</v>
      </c>
      <c r="AO69" s="308">
        <v>66</v>
      </c>
      <c r="AP69" s="308" cm="1">
        <f t="array" ref="AP69">SUM(($W$4:$W$900=W69)*($AO$4:$AO$900&lt;AO69))+1</f>
        <v>3</v>
      </c>
      <c r="AQ69" s="308" t="str">
        <f t="shared" ref="AQ69:AQ132" si="3">W69&amp;AP69</f>
        <v>부성여객3</v>
      </c>
      <c r="AS69" s="297" t="s">
        <v>152</v>
      </c>
      <c r="AT69" s="298" t="s">
        <v>223</v>
      </c>
      <c r="AU69" s="297">
        <v>1</v>
      </c>
      <c r="AV69" s="309">
        <v>1.6642513768987902E-2</v>
      </c>
      <c r="AW69" s="309">
        <v>0.53101912891647107</v>
      </c>
      <c r="AX69" s="309">
        <v>0.21697934074999026</v>
      </c>
      <c r="AY69" s="310">
        <v>14.77</v>
      </c>
      <c r="AZ69" s="310">
        <v>1.6661699593957524</v>
      </c>
      <c r="BA69" s="310">
        <v>38.20873525753958</v>
      </c>
      <c r="BB69" s="310">
        <v>1.8344347426512992</v>
      </c>
    </row>
    <row r="70" spans="23:54" ht="16.5">
      <c r="W70" s="293" t="s">
        <v>160</v>
      </c>
      <c r="X70" s="293" t="s">
        <v>234</v>
      </c>
      <c r="Y70" s="294" t="s">
        <v>234</v>
      </c>
      <c r="Z70" s="305">
        <v>19</v>
      </c>
      <c r="AA70" s="295">
        <f t="shared" si="2"/>
        <v>0</v>
      </c>
      <c r="AB70" s="306">
        <v>1.118421052631579</v>
      </c>
      <c r="AC70" s="293">
        <f>COUNTIFS(운전자별!$C:$C,숨김!AC$3,운전자별!$A:$A,숨김!$W70,운전자별!$F:$F,숨김!$X70)</f>
        <v>0</v>
      </c>
      <c r="AD70" s="293">
        <f>COUNTIFS(운전자별!$C:$C,숨김!AD$3,운전자별!$A:$A,숨김!$W70,운전자별!$F:$F,숨김!$X70)</f>
        <v>0</v>
      </c>
      <c r="AE70" s="293">
        <f>COUNTIFS(운전자별!$C:$C,숨김!AE$3,운전자별!$A:$A,숨김!$W70,운전자별!$F:$F,숨김!$X70)</f>
        <v>0</v>
      </c>
      <c r="AF70" s="293">
        <f>COUNTIFS(운전자별!$C:$C,숨김!AF$3,운전자별!$A:$A,숨김!$W70,운전자별!$F:$F,숨김!$X70)</f>
        <v>0</v>
      </c>
      <c r="AG70" s="293">
        <f>COUNTIFS(운전자별!$C:$C,숨김!AG$3,운전자별!$A:$A,숨김!$W70,운전자별!$F:$F,숨김!$X70)</f>
        <v>0</v>
      </c>
      <c r="AH70" s="293">
        <f>COUNTIFS(운전자별!$C:$C,숨김!AH$3,운전자별!$A:$A,숨김!$W70,운전자별!$F:$F,숨김!$X70)</f>
        <v>0</v>
      </c>
      <c r="AI70" s="293">
        <f>COUNTIFS(운전자별!$C:$C,숨김!AI$3,운전자별!$A:$A,숨김!$W70,운전자별!$F:$F,숨김!$X70)</f>
        <v>0</v>
      </c>
      <c r="AJ70" s="307">
        <v>0.95388532897506195</v>
      </c>
      <c r="AK70" s="295" t="s">
        <v>69</v>
      </c>
      <c r="AL70" s="295">
        <v>60</v>
      </c>
      <c r="AM70" s="295" t="s">
        <v>482</v>
      </c>
      <c r="AN70" s="301" t="s">
        <v>483</v>
      </c>
      <c r="AO70" s="308">
        <v>67</v>
      </c>
      <c r="AP70" s="308" cm="1">
        <f t="array" ref="AP70">SUM(($W$4:$W$900=W70)*($AO$4:$AO$900&lt;AO70))+1</f>
        <v>1</v>
      </c>
      <c r="AQ70" s="308" t="str">
        <f t="shared" si="3"/>
        <v>삼환교통1</v>
      </c>
      <c r="AS70" s="297" t="s">
        <v>152</v>
      </c>
      <c r="AT70" s="298" t="s">
        <v>99</v>
      </c>
      <c r="AU70" s="297">
        <v>1</v>
      </c>
      <c r="AV70" s="309">
        <v>5.0162640594496509E-2</v>
      </c>
      <c r="AW70" s="309">
        <v>0.6227586114014021</v>
      </c>
      <c r="AX70" s="309">
        <v>0.23970768723927863</v>
      </c>
      <c r="AY70" s="310">
        <v>21.728000000000002</v>
      </c>
      <c r="AZ70" s="310">
        <v>2.8300503942477899</v>
      </c>
      <c r="BA70" s="310">
        <v>47.578710474234214</v>
      </c>
      <c r="BB70" s="310">
        <v>1.7711976378330576</v>
      </c>
    </row>
    <row r="71" spans="23:54" ht="16.5">
      <c r="W71" s="293" t="s">
        <v>160</v>
      </c>
      <c r="X71" s="293" t="s">
        <v>235</v>
      </c>
      <c r="Y71" s="294" t="s">
        <v>235</v>
      </c>
      <c r="Z71" s="305">
        <v>21</v>
      </c>
      <c r="AA71" s="295">
        <f t="shared" si="2"/>
        <v>0</v>
      </c>
      <c r="AB71" s="306">
        <v>0.93253968253968256</v>
      </c>
      <c r="AC71" s="293">
        <f>COUNTIFS(운전자별!$C:$C,숨김!AC$3,운전자별!$A:$A,숨김!$W71,운전자별!$F:$F,숨김!$X71)</f>
        <v>0</v>
      </c>
      <c r="AD71" s="293">
        <f>COUNTIFS(운전자별!$C:$C,숨김!AD$3,운전자별!$A:$A,숨김!$W71,운전자별!$F:$F,숨김!$X71)</f>
        <v>0</v>
      </c>
      <c r="AE71" s="293">
        <f>COUNTIFS(운전자별!$C:$C,숨김!AE$3,운전자별!$A:$A,숨김!$W71,운전자별!$F:$F,숨김!$X71)</f>
        <v>0</v>
      </c>
      <c r="AF71" s="293">
        <f>COUNTIFS(운전자별!$C:$C,숨김!AF$3,운전자별!$A:$A,숨김!$W71,운전자별!$F:$F,숨김!$X71)</f>
        <v>0</v>
      </c>
      <c r="AG71" s="293">
        <f>COUNTIFS(운전자별!$C:$C,숨김!AG$3,운전자별!$A:$A,숨김!$W71,운전자별!$F:$F,숨김!$X71)</f>
        <v>0</v>
      </c>
      <c r="AH71" s="293">
        <f>COUNTIFS(운전자별!$C:$C,숨김!AH$3,운전자별!$A:$A,숨김!$W71,운전자별!$F:$F,숨김!$X71)</f>
        <v>0</v>
      </c>
      <c r="AI71" s="293">
        <f>COUNTIFS(운전자별!$C:$C,숨김!AI$3,운전자별!$A:$A,숨김!$W71,운전자별!$F:$F,숨김!$X71)</f>
        <v>0</v>
      </c>
      <c r="AJ71" s="307">
        <v>0.92861742317586926</v>
      </c>
      <c r="AK71" s="295" t="s">
        <v>71</v>
      </c>
      <c r="AL71" s="295">
        <v>33</v>
      </c>
      <c r="AM71" s="295" t="s">
        <v>484</v>
      </c>
      <c r="AN71" s="301" t="s">
        <v>485</v>
      </c>
      <c r="AO71" s="308">
        <v>68</v>
      </c>
      <c r="AP71" s="308" cm="1">
        <f t="array" ref="AP71">SUM(($W$4:$W$900=W71)*($AO$4:$AO$900&lt;AO71))+1</f>
        <v>2</v>
      </c>
      <c r="AQ71" s="308" t="str">
        <f t="shared" si="3"/>
        <v>삼환교통2</v>
      </c>
      <c r="AS71" s="297" t="s">
        <v>152</v>
      </c>
      <c r="AT71" s="298" t="s">
        <v>100</v>
      </c>
      <c r="AU71" s="297">
        <v>1</v>
      </c>
      <c r="AV71" s="309">
        <v>2.4138346687025528E-2</v>
      </c>
      <c r="AW71" s="309">
        <v>0.55738043998398701</v>
      </c>
      <c r="AX71" s="309">
        <v>0.24220269058906124</v>
      </c>
      <c r="AY71" s="310">
        <v>13.321851063829788</v>
      </c>
      <c r="AZ71" s="310">
        <v>2.0519563259240341</v>
      </c>
      <c r="BA71" s="310">
        <v>33.60619147434214</v>
      </c>
      <c r="BB71" s="310">
        <v>1.9821223583049288</v>
      </c>
    </row>
    <row r="72" spans="23:54" ht="16.5">
      <c r="W72" s="293" t="s">
        <v>160</v>
      </c>
      <c r="X72" s="293" t="s">
        <v>236</v>
      </c>
      <c r="Y72" s="294" t="s">
        <v>236</v>
      </c>
      <c r="Z72" s="305">
        <v>23</v>
      </c>
      <c r="AA72" s="295">
        <f t="shared" si="2"/>
        <v>0</v>
      </c>
      <c r="AB72" s="306">
        <v>0.99637681159420299</v>
      </c>
      <c r="AC72" s="293">
        <f>COUNTIFS(운전자별!$C:$C,숨김!AC$3,운전자별!$A:$A,숨김!$W72,운전자별!$F:$F,숨김!$X72)</f>
        <v>0</v>
      </c>
      <c r="AD72" s="293">
        <f>COUNTIFS(운전자별!$C:$C,숨김!AD$3,운전자별!$A:$A,숨김!$W72,운전자별!$F:$F,숨김!$X72)</f>
        <v>0</v>
      </c>
      <c r="AE72" s="293">
        <f>COUNTIFS(운전자별!$C:$C,숨김!AE$3,운전자별!$A:$A,숨김!$W72,운전자별!$F:$F,숨김!$X72)</f>
        <v>0</v>
      </c>
      <c r="AF72" s="293">
        <f>COUNTIFS(운전자별!$C:$C,숨김!AF$3,운전자별!$A:$A,숨김!$W72,운전자별!$F:$F,숨김!$X72)</f>
        <v>0</v>
      </c>
      <c r="AG72" s="293">
        <f>COUNTIFS(운전자별!$C:$C,숨김!AG$3,운전자별!$A:$A,숨김!$W72,운전자별!$F:$F,숨김!$X72)</f>
        <v>0</v>
      </c>
      <c r="AH72" s="293">
        <f>COUNTIFS(운전자별!$C:$C,숨김!AH$3,운전자별!$A:$A,숨김!$W72,운전자별!$F:$F,숨김!$X72)</f>
        <v>0</v>
      </c>
      <c r="AI72" s="293">
        <f>COUNTIFS(운전자별!$C:$C,숨김!AI$3,운전자별!$A:$A,숨김!$W72,운전자별!$F:$F,숨김!$X72)</f>
        <v>0</v>
      </c>
      <c r="AJ72" s="307">
        <v>0.93371778589675403</v>
      </c>
      <c r="AK72" s="295" t="s">
        <v>71</v>
      </c>
      <c r="AL72" s="295">
        <v>26</v>
      </c>
      <c r="AM72" s="295" t="s">
        <v>486</v>
      </c>
      <c r="AN72" s="301" t="s">
        <v>487</v>
      </c>
      <c r="AO72" s="308">
        <v>69</v>
      </c>
      <c r="AP72" s="308" cm="1">
        <f t="array" ref="AP72">SUM(($W$4:$W$900=W72)*($AO$4:$AO$900&lt;AO72))+1</f>
        <v>3</v>
      </c>
      <c r="AQ72" s="308" t="str">
        <f t="shared" si="3"/>
        <v>삼환교통3</v>
      </c>
      <c r="AS72" s="297" t="s">
        <v>155</v>
      </c>
      <c r="AT72" s="298" t="s">
        <v>224</v>
      </c>
      <c r="AU72" s="297">
        <v>1</v>
      </c>
      <c r="AV72" s="309">
        <v>4.7950913160410523E-2</v>
      </c>
      <c r="AW72" s="309">
        <v>0.40215809825201687</v>
      </c>
      <c r="AX72" s="309">
        <v>0.15184994350370873</v>
      </c>
      <c r="AY72" s="310">
        <v>25.293049999999997</v>
      </c>
      <c r="AZ72" s="310">
        <v>1.966204308961951</v>
      </c>
      <c r="BA72" s="310">
        <v>51.694215386437868</v>
      </c>
      <c r="BB72" s="310">
        <v>2.3428171829015678</v>
      </c>
    </row>
    <row r="73" spans="23:54" ht="16.5">
      <c r="W73" s="293" t="s">
        <v>160</v>
      </c>
      <c r="X73" s="293" t="s">
        <v>237</v>
      </c>
      <c r="Y73" s="294" t="s">
        <v>237</v>
      </c>
      <c r="Z73" s="305">
        <v>12</v>
      </c>
      <c r="AA73" s="295">
        <f t="shared" si="2"/>
        <v>0</v>
      </c>
      <c r="AB73" s="306">
        <v>1.0069444444444446</v>
      </c>
      <c r="AC73" s="293">
        <f>COUNTIFS(운전자별!$C:$C,숨김!AC$3,운전자별!$A:$A,숨김!$W73,운전자별!$F:$F,숨김!$X73)</f>
        <v>0</v>
      </c>
      <c r="AD73" s="293">
        <f>COUNTIFS(운전자별!$C:$C,숨김!AD$3,운전자별!$A:$A,숨김!$W73,운전자별!$F:$F,숨김!$X73)</f>
        <v>0</v>
      </c>
      <c r="AE73" s="293">
        <f>COUNTIFS(운전자별!$C:$C,숨김!AE$3,운전자별!$A:$A,숨김!$W73,운전자별!$F:$F,숨김!$X73)</f>
        <v>0</v>
      </c>
      <c r="AF73" s="293">
        <f>COUNTIFS(운전자별!$C:$C,숨김!AF$3,운전자별!$A:$A,숨김!$W73,운전자별!$F:$F,숨김!$X73)</f>
        <v>0</v>
      </c>
      <c r="AG73" s="293">
        <f>COUNTIFS(운전자별!$C:$C,숨김!AG$3,운전자별!$A:$A,숨김!$W73,운전자별!$F:$F,숨김!$X73)</f>
        <v>0</v>
      </c>
      <c r="AH73" s="293">
        <f>COUNTIFS(운전자별!$C:$C,숨김!AH$3,운전자별!$A:$A,숨김!$W73,운전자별!$F:$F,숨김!$X73)</f>
        <v>0</v>
      </c>
      <c r="AI73" s="293">
        <f>COUNTIFS(운전자별!$C:$C,숨김!AI$3,운전자별!$A:$A,숨김!$W73,운전자별!$F:$F,숨김!$X73)</f>
        <v>0</v>
      </c>
      <c r="AJ73" s="307">
        <v>0.92381022242836397</v>
      </c>
      <c r="AK73" s="295" t="s">
        <v>71</v>
      </c>
      <c r="AL73" s="295">
        <v>39</v>
      </c>
      <c r="AM73" s="295" t="s">
        <v>488</v>
      </c>
      <c r="AN73" s="301" t="s">
        <v>489</v>
      </c>
      <c r="AO73" s="308">
        <v>70</v>
      </c>
      <c r="AP73" s="308" cm="1">
        <f t="array" ref="AP73">SUM(($W$4:$W$900=W73)*($AO$4:$AO$900&lt;AO73))+1</f>
        <v>4</v>
      </c>
      <c r="AQ73" s="308" t="str">
        <f t="shared" si="3"/>
        <v>삼환교통4</v>
      </c>
      <c r="AS73" s="297" t="s">
        <v>155</v>
      </c>
      <c r="AT73" s="298" t="s">
        <v>225</v>
      </c>
      <c r="AU73" s="297">
        <v>1</v>
      </c>
      <c r="AV73" s="309">
        <v>6.6139866691780527E-2</v>
      </c>
      <c r="AW73" s="309">
        <v>0.44567788482005993</v>
      </c>
      <c r="AX73" s="309">
        <v>0.2092790222105628</v>
      </c>
      <c r="AY73" s="310">
        <v>20.173181818181817</v>
      </c>
      <c r="AZ73" s="310">
        <v>5.671445374573433</v>
      </c>
      <c r="BA73" s="310">
        <v>76.82523777064354</v>
      </c>
      <c r="BB73" s="310">
        <v>1.6097896049269946</v>
      </c>
    </row>
    <row r="74" spans="23:54" ht="16.5">
      <c r="W74" s="293" t="s">
        <v>160</v>
      </c>
      <c r="X74" s="293" t="s">
        <v>238</v>
      </c>
      <c r="Y74" s="294" t="s">
        <v>238</v>
      </c>
      <c r="Z74" s="305">
        <v>21</v>
      </c>
      <c r="AA74" s="295">
        <f t="shared" si="2"/>
        <v>0</v>
      </c>
      <c r="AB74" s="306">
        <v>1.0119047619047619</v>
      </c>
      <c r="AC74" s="293">
        <f>COUNTIFS(운전자별!$C:$C,숨김!AC$3,운전자별!$A:$A,숨김!$W74,운전자별!$F:$F,숨김!$X74)</f>
        <v>0</v>
      </c>
      <c r="AD74" s="293">
        <f>COUNTIFS(운전자별!$C:$C,숨김!AD$3,운전자별!$A:$A,숨김!$W74,운전자별!$F:$F,숨김!$X74)</f>
        <v>0</v>
      </c>
      <c r="AE74" s="293">
        <f>COUNTIFS(운전자별!$C:$C,숨김!AE$3,운전자별!$A:$A,숨김!$W74,운전자별!$F:$F,숨김!$X74)</f>
        <v>0</v>
      </c>
      <c r="AF74" s="293">
        <f>COUNTIFS(운전자별!$C:$C,숨김!AF$3,운전자별!$A:$A,숨김!$W74,운전자별!$F:$F,숨김!$X74)</f>
        <v>0</v>
      </c>
      <c r="AG74" s="293">
        <f>COUNTIFS(운전자별!$C:$C,숨김!AG$3,운전자별!$A:$A,숨김!$W74,운전자별!$F:$F,숨김!$X74)</f>
        <v>0</v>
      </c>
      <c r="AH74" s="293">
        <f>COUNTIFS(운전자별!$C:$C,숨김!AH$3,운전자별!$A:$A,숨김!$W74,운전자별!$F:$F,숨김!$X74)</f>
        <v>0</v>
      </c>
      <c r="AI74" s="293">
        <f>COUNTIFS(운전자별!$C:$C,숨김!AI$3,운전자별!$A:$A,숨김!$W74,운전자별!$F:$F,숨김!$X74)</f>
        <v>0</v>
      </c>
      <c r="AJ74" s="307">
        <v>0.93152313446001178</v>
      </c>
      <c r="AK74" s="295" t="s">
        <v>71</v>
      </c>
      <c r="AL74" s="295">
        <v>29</v>
      </c>
      <c r="AM74" s="295" t="s">
        <v>490</v>
      </c>
      <c r="AN74" s="301" t="s">
        <v>491</v>
      </c>
      <c r="AO74" s="308">
        <v>71</v>
      </c>
      <c r="AP74" s="308" cm="1">
        <f t="array" ref="AP74">SUM(($W$4:$W$900=W74)*($AO$4:$AO$900&lt;AO74))+1</f>
        <v>5</v>
      </c>
      <c r="AQ74" s="308" t="str">
        <f t="shared" si="3"/>
        <v>삼환교통5</v>
      </c>
      <c r="AS74" s="297" t="s">
        <v>155</v>
      </c>
      <c r="AT74" s="298" t="s">
        <v>226</v>
      </c>
      <c r="AU74" s="297">
        <v>1</v>
      </c>
      <c r="AV74" s="309">
        <v>8.3346098257112602E-2</v>
      </c>
      <c r="AW74" s="309">
        <v>0.37309714432957375</v>
      </c>
      <c r="AX74" s="309">
        <v>9.3139369761223417E-2</v>
      </c>
      <c r="AY74" s="310">
        <v>28.378999999999998</v>
      </c>
      <c r="AZ74" s="310">
        <v>0.65097408972898096</v>
      </c>
      <c r="BA74" s="310">
        <v>20.688099642815526</v>
      </c>
      <c r="BB74" s="310">
        <v>2.2491530913232625</v>
      </c>
    </row>
    <row r="75" spans="23:54" ht="16.5">
      <c r="W75" s="293" t="s">
        <v>160</v>
      </c>
      <c r="X75" s="293" t="s">
        <v>239</v>
      </c>
      <c r="Y75" s="294" t="s">
        <v>239</v>
      </c>
      <c r="Z75" s="305">
        <v>15</v>
      </c>
      <c r="AA75" s="295">
        <f t="shared" si="2"/>
        <v>0</v>
      </c>
      <c r="AB75" s="306">
        <v>1.0277777777777777</v>
      </c>
      <c r="AC75" s="293">
        <f>COUNTIFS(운전자별!$C:$C,숨김!AC$3,운전자별!$A:$A,숨김!$W75,운전자별!$F:$F,숨김!$X75)</f>
        <v>0</v>
      </c>
      <c r="AD75" s="293">
        <f>COUNTIFS(운전자별!$C:$C,숨김!AD$3,운전자별!$A:$A,숨김!$W75,운전자별!$F:$F,숨김!$X75)</f>
        <v>0</v>
      </c>
      <c r="AE75" s="293">
        <f>COUNTIFS(운전자별!$C:$C,숨김!AE$3,운전자별!$A:$A,숨김!$W75,운전자별!$F:$F,숨김!$X75)</f>
        <v>0</v>
      </c>
      <c r="AF75" s="293">
        <f>COUNTIFS(운전자별!$C:$C,숨김!AF$3,운전자별!$A:$A,숨김!$W75,운전자별!$F:$F,숨김!$X75)</f>
        <v>0</v>
      </c>
      <c r="AG75" s="293">
        <f>COUNTIFS(운전자별!$C:$C,숨김!AG$3,운전자별!$A:$A,숨김!$W75,운전자별!$F:$F,숨김!$X75)</f>
        <v>0</v>
      </c>
      <c r="AH75" s="293">
        <f>COUNTIFS(운전자별!$C:$C,숨김!AH$3,운전자별!$A:$A,숨김!$W75,운전자별!$F:$F,숨김!$X75)</f>
        <v>0</v>
      </c>
      <c r="AI75" s="293">
        <f>COUNTIFS(운전자별!$C:$C,숨김!AI$3,운전자별!$A:$A,숨김!$W75,운전자별!$F:$F,숨김!$X75)</f>
        <v>0</v>
      </c>
      <c r="AJ75" s="307">
        <v>0.94891792741030434</v>
      </c>
      <c r="AK75" s="295" t="s">
        <v>71</v>
      </c>
      <c r="AL75" s="295">
        <v>3</v>
      </c>
      <c r="AM75" s="295" t="s">
        <v>492</v>
      </c>
      <c r="AN75" s="301" t="s">
        <v>493</v>
      </c>
      <c r="AO75" s="308">
        <v>72</v>
      </c>
      <c r="AP75" s="308" cm="1">
        <f t="array" ref="AP75">SUM(($W$4:$W$900=W75)*($AO$4:$AO$900&lt;AO75))+1</f>
        <v>6</v>
      </c>
      <c r="AQ75" s="308" t="str">
        <f t="shared" si="3"/>
        <v>삼환교통6</v>
      </c>
      <c r="AS75" s="297" t="s">
        <v>155</v>
      </c>
      <c r="AT75" s="298" t="s">
        <v>98</v>
      </c>
      <c r="AU75" s="297">
        <v>1</v>
      </c>
      <c r="AV75" s="309">
        <v>5.7892194739185387E-2</v>
      </c>
      <c r="AW75" s="309">
        <v>0.36216696314186286</v>
      </c>
      <c r="AX75" s="309">
        <v>0.17236274869641663</v>
      </c>
      <c r="AY75" s="310">
        <v>24.331</v>
      </c>
      <c r="AZ75" s="310">
        <v>2.5672508169040151</v>
      </c>
      <c r="BA75" s="310">
        <v>40.139035165364248</v>
      </c>
      <c r="BB75" s="310">
        <v>2.3865294171707228</v>
      </c>
    </row>
    <row r="76" spans="23:54" ht="16.5">
      <c r="W76" s="293" t="s">
        <v>160</v>
      </c>
      <c r="X76" s="293" t="s">
        <v>240</v>
      </c>
      <c r="Y76" s="294" t="s">
        <v>240</v>
      </c>
      <c r="Z76" s="305">
        <v>9</v>
      </c>
      <c r="AA76" s="295">
        <f t="shared" si="2"/>
        <v>0</v>
      </c>
      <c r="AB76" s="306">
        <v>1.1111111111111112</v>
      </c>
      <c r="AC76" s="293">
        <f>COUNTIFS(운전자별!$C:$C,숨김!AC$3,운전자별!$A:$A,숨김!$W76,운전자별!$F:$F,숨김!$X76)</f>
        <v>0</v>
      </c>
      <c r="AD76" s="293">
        <f>COUNTIFS(운전자별!$C:$C,숨김!AD$3,운전자별!$A:$A,숨김!$W76,운전자별!$F:$F,숨김!$X76)</f>
        <v>0</v>
      </c>
      <c r="AE76" s="293">
        <f>COUNTIFS(운전자별!$C:$C,숨김!AE$3,운전자별!$A:$A,숨김!$W76,운전자별!$F:$F,숨김!$X76)</f>
        <v>0</v>
      </c>
      <c r="AF76" s="293">
        <f>COUNTIFS(운전자별!$C:$C,숨김!AF$3,운전자별!$A:$A,숨김!$W76,운전자별!$F:$F,숨김!$X76)</f>
        <v>0</v>
      </c>
      <c r="AG76" s="293">
        <f>COUNTIFS(운전자별!$C:$C,숨김!AG$3,운전자별!$A:$A,숨김!$W76,운전자별!$F:$F,숨김!$X76)</f>
        <v>0</v>
      </c>
      <c r="AH76" s="293">
        <f>COUNTIFS(운전자별!$C:$C,숨김!AH$3,운전자별!$A:$A,숨김!$W76,운전자별!$F:$F,숨김!$X76)</f>
        <v>0</v>
      </c>
      <c r="AI76" s="293">
        <f>COUNTIFS(운전자별!$C:$C,숨김!AI$3,운전자별!$A:$A,숨김!$W76,운전자별!$F:$F,숨김!$X76)</f>
        <v>0</v>
      </c>
      <c r="AJ76" s="307">
        <v>0.95729366102853974</v>
      </c>
      <c r="AK76" s="295" t="s">
        <v>69</v>
      </c>
      <c r="AL76" s="295">
        <v>56</v>
      </c>
      <c r="AM76" s="295" t="s">
        <v>494</v>
      </c>
      <c r="AN76" s="301" t="s">
        <v>495</v>
      </c>
      <c r="AO76" s="308">
        <v>73</v>
      </c>
      <c r="AP76" s="308" cm="1">
        <f t="array" ref="AP76">SUM(($W$4:$W$900=W76)*($AO$4:$AO$900&lt;AO76))+1</f>
        <v>7</v>
      </c>
      <c r="AQ76" s="308" t="str">
        <f t="shared" si="3"/>
        <v>삼환교통7</v>
      </c>
      <c r="AS76" s="297" t="s">
        <v>155</v>
      </c>
      <c r="AT76" s="298" t="s">
        <v>99</v>
      </c>
      <c r="AU76" s="297">
        <v>1</v>
      </c>
      <c r="AV76" s="309">
        <v>0.15441646443689774</v>
      </c>
      <c r="AW76" s="309">
        <v>0.48483924934197281</v>
      </c>
      <c r="AX76" s="309">
        <v>0.17218305052739979</v>
      </c>
      <c r="AY76" s="310">
        <v>26.766999999999999</v>
      </c>
      <c r="AZ76" s="310">
        <v>3.7876611540033753</v>
      </c>
      <c r="BA76" s="310">
        <v>55.259597512513011</v>
      </c>
      <c r="BB76" s="310">
        <v>2.0767140798657553</v>
      </c>
    </row>
    <row r="77" spans="23:54" ht="16.5">
      <c r="W77" s="293" t="s">
        <v>146</v>
      </c>
      <c r="X77" s="293" t="s">
        <v>241</v>
      </c>
      <c r="Y77" s="294" t="s">
        <v>241</v>
      </c>
      <c r="Z77" s="305">
        <v>7</v>
      </c>
      <c r="AA77" s="295">
        <f t="shared" si="2"/>
        <v>0</v>
      </c>
      <c r="AB77" s="306">
        <v>0.83333333333333326</v>
      </c>
      <c r="AC77" s="293">
        <f>COUNTIFS(운전자별!$C:$C,숨김!AC$3,운전자별!$A:$A,숨김!$W77,운전자별!$F:$F,숨김!$X77)</f>
        <v>0</v>
      </c>
      <c r="AD77" s="293">
        <f>COUNTIFS(운전자별!$C:$C,숨김!AD$3,운전자별!$A:$A,숨김!$W77,운전자별!$F:$F,숨김!$X77)</f>
        <v>0</v>
      </c>
      <c r="AE77" s="293">
        <f>COUNTIFS(운전자별!$C:$C,숨김!AE$3,운전자별!$A:$A,숨김!$W77,운전자별!$F:$F,숨김!$X77)</f>
        <v>0</v>
      </c>
      <c r="AF77" s="293">
        <f>COUNTIFS(운전자별!$C:$C,숨김!AF$3,운전자별!$A:$A,숨김!$W77,운전자별!$F:$F,숨김!$X77)</f>
        <v>0</v>
      </c>
      <c r="AG77" s="293">
        <f>COUNTIFS(운전자별!$C:$C,숨김!AG$3,운전자별!$A:$A,숨김!$W77,운전자별!$F:$F,숨김!$X77)</f>
        <v>0</v>
      </c>
      <c r="AH77" s="293">
        <f>COUNTIFS(운전자별!$C:$C,숨김!AH$3,운전자별!$A:$A,숨김!$W77,운전자별!$F:$F,숨김!$X77)</f>
        <v>0</v>
      </c>
      <c r="AI77" s="293">
        <f>COUNTIFS(운전자별!$C:$C,숨김!AI$3,운전자별!$A:$A,숨김!$W77,운전자별!$F:$F,숨김!$X77)</f>
        <v>0</v>
      </c>
      <c r="AJ77" s="307">
        <v>0.96773127326073982</v>
      </c>
      <c r="AK77" s="295" t="s">
        <v>69</v>
      </c>
      <c r="AL77" s="295">
        <v>34</v>
      </c>
      <c r="AM77" s="295" t="s">
        <v>496</v>
      </c>
      <c r="AN77" s="301" t="s">
        <v>497</v>
      </c>
      <c r="AO77" s="308">
        <v>74</v>
      </c>
      <c r="AP77" s="308" cm="1">
        <f t="array" ref="AP77">SUM(($W$4:$W$900=W77)*($AO$4:$AO$900&lt;AO77))+1</f>
        <v>1</v>
      </c>
      <c r="AQ77" s="308" t="str">
        <f t="shared" si="3"/>
        <v>삼환운수1</v>
      </c>
      <c r="AS77" s="297" t="s">
        <v>155</v>
      </c>
      <c r="AT77" s="298" t="s">
        <v>100</v>
      </c>
      <c r="AU77" s="297">
        <v>1</v>
      </c>
      <c r="AV77" s="309">
        <v>5.9373915244577073E-2</v>
      </c>
      <c r="AW77" s="309">
        <v>0.41107287946070992</v>
      </c>
      <c r="AX77" s="309">
        <v>0.16119323120964546</v>
      </c>
      <c r="AY77" s="310">
        <v>24.053725000000004</v>
      </c>
      <c r="AZ77" s="310">
        <v>2.6442519748962741</v>
      </c>
      <c r="BA77" s="310">
        <v>52.544932393999034</v>
      </c>
      <c r="BB77" s="310">
        <v>2.1659981232572716</v>
      </c>
    </row>
    <row r="78" spans="23:54" ht="16.5">
      <c r="W78" s="293" t="s">
        <v>146</v>
      </c>
      <c r="X78" s="293" t="s">
        <v>242</v>
      </c>
      <c r="Y78" s="294" t="s">
        <v>242</v>
      </c>
      <c r="Z78" s="305">
        <v>16</v>
      </c>
      <c r="AA78" s="295">
        <f t="shared" si="2"/>
        <v>0</v>
      </c>
      <c r="AB78" s="306">
        <v>0.88541666666666674</v>
      </c>
      <c r="AC78" s="293">
        <f>COUNTIFS(운전자별!$C:$C,숨김!AC$3,운전자별!$A:$A,숨김!$W78,운전자별!$F:$F,숨김!$X78)</f>
        <v>0</v>
      </c>
      <c r="AD78" s="293">
        <f>COUNTIFS(운전자별!$C:$C,숨김!AD$3,운전자별!$A:$A,숨김!$W78,운전자별!$F:$F,숨김!$X78)</f>
        <v>0</v>
      </c>
      <c r="AE78" s="293">
        <f>COUNTIFS(운전자별!$C:$C,숨김!AE$3,운전자별!$A:$A,숨김!$W78,운전자별!$F:$F,숨김!$X78)</f>
        <v>0</v>
      </c>
      <c r="AF78" s="293">
        <f>COUNTIFS(운전자별!$C:$C,숨김!AF$3,운전자별!$A:$A,숨김!$W78,운전자별!$F:$F,숨김!$X78)</f>
        <v>0</v>
      </c>
      <c r="AG78" s="293">
        <f>COUNTIFS(운전자별!$C:$C,숨김!AG$3,운전자별!$A:$A,숨김!$W78,운전자별!$F:$F,숨김!$X78)</f>
        <v>0</v>
      </c>
      <c r="AH78" s="293">
        <f>COUNTIFS(운전자별!$C:$C,숨김!AH$3,운전자별!$A:$A,숨김!$W78,운전자별!$F:$F,숨김!$X78)</f>
        <v>0</v>
      </c>
      <c r="AI78" s="293">
        <f>COUNTIFS(운전자별!$C:$C,숨김!AI$3,운전자별!$A:$A,숨김!$W78,운전자별!$F:$F,숨김!$X78)</f>
        <v>0</v>
      </c>
      <c r="AJ78" s="307">
        <v>0.94880670640935771</v>
      </c>
      <c r="AK78" s="295" t="s">
        <v>71</v>
      </c>
      <c r="AL78" s="295">
        <v>4</v>
      </c>
      <c r="AM78" s="295" t="s">
        <v>498</v>
      </c>
      <c r="AN78" s="301" t="s">
        <v>499</v>
      </c>
      <c r="AO78" s="308">
        <v>75</v>
      </c>
      <c r="AP78" s="308" cm="1">
        <f t="array" ref="AP78">SUM(($W$4:$W$900=W78)*($AO$4:$AO$900&lt;AO78))+1</f>
        <v>2</v>
      </c>
      <c r="AQ78" s="308" t="str">
        <f t="shared" si="3"/>
        <v>삼환운수2</v>
      </c>
      <c r="AS78" s="297" t="s">
        <v>150</v>
      </c>
      <c r="AT78" s="298" t="s">
        <v>227</v>
      </c>
      <c r="AU78" s="297">
        <v>1</v>
      </c>
      <c r="AV78" s="309">
        <v>4.7332524956438221E-2</v>
      </c>
      <c r="AW78" s="309">
        <v>0.39893183214493921</v>
      </c>
      <c r="AX78" s="309">
        <v>0.18402435355562125</v>
      </c>
      <c r="AY78" s="310">
        <v>13.330789473684211</v>
      </c>
      <c r="AZ78" s="310">
        <v>1.910673470035628</v>
      </c>
      <c r="BA78" s="310">
        <v>49.372430059196191</v>
      </c>
      <c r="BB78" s="310">
        <v>1.6676657392969325</v>
      </c>
    </row>
    <row r="79" spans="23:54" ht="16.5">
      <c r="W79" s="293" t="s">
        <v>146</v>
      </c>
      <c r="X79" s="293" t="s">
        <v>243</v>
      </c>
      <c r="Y79" s="294" t="s">
        <v>243</v>
      </c>
      <c r="Z79" s="305">
        <v>10</v>
      </c>
      <c r="AA79" s="295">
        <f t="shared" si="2"/>
        <v>0</v>
      </c>
      <c r="AB79" s="306">
        <v>0.625</v>
      </c>
      <c r="AC79" s="293">
        <f>COUNTIFS(운전자별!$C:$C,숨김!AC$3,운전자별!$A:$A,숨김!$W79,운전자별!$F:$F,숨김!$X79)</f>
        <v>0</v>
      </c>
      <c r="AD79" s="293">
        <f>COUNTIFS(운전자별!$C:$C,숨김!AD$3,운전자별!$A:$A,숨김!$W79,운전자별!$F:$F,숨김!$X79)</f>
        <v>0</v>
      </c>
      <c r="AE79" s="293">
        <f>COUNTIFS(운전자별!$C:$C,숨김!AE$3,운전자별!$A:$A,숨김!$W79,운전자별!$F:$F,숨김!$X79)</f>
        <v>0</v>
      </c>
      <c r="AF79" s="293">
        <f>COUNTIFS(운전자별!$C:$C,숨김!AF$3,운전자별!$A:$A,숨김!$W79,운전자별!$F:$F,숨김!$X79)</f>
        <v>0</v>
      </c>
      <c r="AG79" s="293">
        <f>COUNTIFS(운전자별!$C:$C,숨김!AG$3,운전자별!$A:$A,숨김!$W79,운전자별!$F:$F,숨김!$X79)</f>
        <v>0</v>
      </c>
      <c r="AH79" s="293">
        <f>COUNTIFS(운전자별!$C:$C,숨김!AH$3,운전자별!$A:$A,숨김!$W79,운전자별!$F:$F,숨김!$X79)</f>
        <v>0</v>
      </c>
      <c r="AI79" s="293">
        <f>COUNTIFS(운전자별!$C:$C,숨김!AI$3,운전자별!$A:$A,숨김!$W79,운전자별!$F:$F,숨김!$X79)</f>
        <v>0</v>
      </c>
      <c r="AJ79" s="307">
        <v>0.9339542684964437</v>
      </c>
      <c r="AK79" s="295" t="s">
        <v>71</v>
      </c>
      <c r="AL79" s="295">
        <v>24</v>
      </c>
      <c r="AM79" s="295" t="s">
        <v>500</v>
      </c>
      <c r="AN79" s="301" t="s">
        <v>501</v>
      </c>
      <c r="AO79" s="308">
        <v>76</v>
      </c>
      <c r="AP79" s="308" cm="1">
        <f t="array" ref="AP79">SUM(($W$4:$W$900=W79)*($AO$4:$AO$900&lt;AO79))+1</f>
        <v>3</v>
      </c>
      <c r="AQ79" s="308" t="str">
        <f t="shared" si="3"/>
        <v>삼환운수3</v>
      </c>
      <c r="AS79" s="297" t="s">
        <v>150</v>
      </c>
      <c r="AT79" s="298" t="s">
        <v>228</v>
      </c>
      <c r="AU79" s="297">
        <v>1</v>
      </c>
      <c r="AV79" s="309">
        <v>0.13076311934008963</v>
      </c>
      <c r="AW79" s="309">
        <v>0.40066435811137185</v>
      </c>
      <c r="AX79" s="309">
        <v>0.27392169968192676</v>
      </c>
      <c r="AY79" s="310">
        <v>13.067999999999998</v>
      </c>
      <c r="AZ79" s="310">
        <v>1.7277341133368425</v>
      </c>
      <c r="BA79" s="310">
        <v>28.180194306823829</v>
      </c>
      <c r="BB79" s="310">
        <v>2.1018144674508519</v>
      </c>
    </row>
    <row r="80" spans="23:54" ht="16.5">
      <c r="W80" s="293" t="s">
        <v>146</v>
      </c>
      <c r="X80" s="293" t="s">
        <v>244</v>
      </c>
      <c r="Y80" s="294" t="s">
        <v>244</v>
      </c>
      <c r="Z80" s="305">
        <v>4</v>
      </c>
      <c r="AA80" s="295">
        <f t="shared" si="2"/>
        <v>0</v>
      </c>
      <c r="AB80" s="306">
        <v>1.1458333333333335</v>
      </c>
      <c r="AC80" s="293">
        <f>COUNTIFS(운전자별!$C:$C,숨김!AC$3,운전자별!$A:$A,숨김!$W80,운전자별!$F:$F,숨김!$X80)</f>
        <v>0</v>
      </c>
      <c r="AD80" s="293">
        <f>COUNTIFS(운전자별!$C:$C,숨김!AD$3,운전자별!$A:$A,숨김!$W80,운전자별!$F:$F,숨김!$X80)</f>
        <v>0</v>
      </c>
      <c r="AE80" s="293">
        <f>COUNTIFS(운전자별!$C:$C,숨김!AE$3,운전자별!$A:$A,숨김!$W80,운전자별!$F:$F,숨김!$X80)</f>
        <v>0</v>
      </c>
      <c r="AF80" s="293">
        <f>COUNTIFS(운전자별!$C:$C,숨김!AF$3,운전자별!$A:$A,숨김!$W80,운전자별!$F:$F,숨김!$X80)</f>
        <v>0</v>
      </c>
      <c r="AG80" s="293">
        <f>COUNTIFS(운전자별!$C:$C,숨김!AG$3,운전자별!$A:$A,숨김!$W80,운전자별!$F:$F,숨김!$X80)</f>
        <v>0</v>
      </c>
      <c r="AH80" s="293">
        <f>COUNTIFS(운전자별!$C:$C,숨김!AH$3,운전자별!$A:$A,숨김!$W80,운전자별!$F:$F,숨김!$X80)</f>
        <v>0</v>
      </c>
      <c r="AI80" s="293">
        <f>COUNTIFS(운전자별!$C:$C,숨김!AI$3,운전자별!$A:$A,숨김!$W80,운전자별!$F:$F,숨김!$X80)</f>
        <v>0</v>
      </c>
      <c r="AJ80" s="307">
        <v>1.0019833769313282</v>
      </c>
      <c r="AK80" s="295" t="s">
        <v>74</v>
      </c>
      <c r="AL80" s="295">
        <v>19</v>
      </c>
      <c r="AM80" s="295" t="s">
        <v>502</v>
      </c>
      <c r="AN80" s="301" t="s">
        <v>503</v>
      </c>
      <c r="AO80" s="308">
        <v>77</v>
      </c>
      <c r="AP80" s="308" cm="1">
        <f t="array" ref="AP80">SUM(($W$4:$W$900=W80)*($AO$4:$AO$900&lt;AO80))+1</f>
        <v>4</v>
      </c>
      <c r="AQ80" s="308" t="str">
        <f t="shared" si="3"/>
        <v>삼환운수4</v>
      </c>
      <c r="AS80" s="297" t="s">
        <v>150</v>
      </c>
      <c r="AT80" s="298" t="s">
        <v>229</v>
      </c>
      <c r="AU80" s="297">
        <v>1</v>
      </c>
      <c r="AV80" s="309">
        <v>0.11495703529420813</v>
      </c>
      <c r="AW80" s="309">
        <v>0.34362799766703717</v>
      </c>
      <c r="AX80" s="309">
        <v>0.30920670891227536</v>
      </c>
      <c r="AY80" s="310">
        <v>10.648250000000001</v>
      </c>
      <c r="AZ80" s="310">
        <v>0.9081011705424088</v>
      </c>
      <c r="BA80" s="310">
        <v>22.486811744121027</v>
      </c>
      <c r="BB80" s="310">
        <v>2.4225763692589037</v>
      </c>
    </row>
    <row r="81" spans="23:54" ht="16.5">
      <c r="W81" s="293" t="s">
        <v>146</v>
      </c>
      <c r="X81" s="293" t="s">
        <v>245</v>
      </c>
      <c r="Y81" s="294" t="s">
        <v>245</v>
      </c>
      <c r="Z81" s="305">
        <v>7</v>
      </c>
      <c r="AA81" s="295">
        <f t="shared" si="2"/>
        <v>0</v>
      </c>
      <c r="AB81" s="306">
        <v>0.83333333333333326</v>
      </c>
      <c r="AC81" s="293">
        <f>COUNTIFS(운전자별!$C:$C,숨김!AC$3,운전자별!$A:$A,숨김!$W81,운전자별!$F:$F,숨김!$X81)</f>
        <v>0</v>
      </c>
      <c r="AD81" s="293">
        <f>COUNTIFS(운전자별!$C:$C,숨김!AD$3,운전자별!$A:$A,숨김!$W81,운전자별!$F:$F,숨김!$X81)</f>
        <v>0</v>
      </c>
      <c r="AE81" s="293">
        <f>COUNTIFS(운전자별!$C:$C,숨김!AE$3,운전자별!$A:$A,숨김!$W81,운전자별!$F:$F,숨김!$X81)</f>
        <v>0</v>
      </c>
      <c r="AF81" s="293">
        <f>COUNTIFS(운전자별!$C:$C,숨김!AF$3,운전자별!$A:$A,숨김!$W81,운전자별!$F:$F,숨김!$X81)</f>
        <v>0</v>
      </c>
      <c r="AG81" s="293">
        <f>COUNTIFS(운전자별!$C:$C,숨김!AG$3,운전자별!$A:$A,숨김!$W81,운전자별!$F:$F,숨김!$X81)</f>
        <v>0</v>
      </c>
      <c r="AH81" s="293">
        <f>COUNTIFS(운전자별!$C:$C,숨김!AH$3,운전자별!$A:$A,숨김!$W81,운전자별!$F:$F,숨김!$X81)</f>
        <v>0</v>
      </c>
      <c r="AI81" s="293">
        <f>COUNTIFS(운전자별!$C:$C,숨김!AI$3,운전자별!$A:$A,숨김!$W81,운전자별!$F:$F,숨김!$X81)</f>
        <v>0</v>
      </c>
      <c r="AJ81" s="307">
        <v>0.98338282133767052</v>
      </c>
      <c r="AK81" s="295" t="s">
        <v>69</v>
      </c>
      <c r="AL81" s="295">
        <v>12</v>
      </c>
      <c r="AM81" s="295" t="s">
        <v>504</v>
      </c>
      <c r="AN81" s="301" t="s">
        <v>505</v>
      </c>
      <c r="AO81" s="308">
        <v>78</v>
      </c>
      <c r="AP81" s="308" cm="1">
        <f t="array" ref="AP81">SUM(($W$4:$W$900=W81)*($AO$4:$AO$900&lt;AO81))+1</f>
        <v>5</v>
      </c>
      <c r="AQ81" s="308" t="str">
        <f t="shared" si="3"/>
        <v>삼환운수5</v>
      </c>
      <c r="AS81" s="297" t="s">
        <v>150</v>
      </c>
      <c r="AT81" s="298" t="s">
        <v>230</v>
      </c>
      <c r="AU81" s="297">
        <v>1</v>
      </c>
      <c r="AV81" s="309">
        <v>7.7950677531613707E-2</v>
      </c>
      <c r="AW81" s="309">
        <v>0.35825788858119811</v>
      </c>
      <c r="AX81" s="309">
        <v>0.20314052087650397</v>
      </c>
      <c r="AY81" s="310">
        <v>9.158666666666667</v>
      </c>
      <c r="AZ81" s="310">
        <v>0.72362232177511132</v>
      </c>
      <c r="BA81" s="310">
        <v>13.051515330925644</v>
      </c>
      <c r="BB81" s="310">
        <v>2.0211457586825383</v>
      </c>
    </row>
    <row r="82" spans="23:54" ht="16.5">
      <c r="W82" s="293" t="s">
        <v>146</v>
      </c>
      <c r="X82" s="293" t="s">
        <v>246</v>
      </c>
      <c r="Y82" s="294" t="s">
        <v>246</v>
      </c>
      <c r="Z82" s="305">
        <v>5</v>
      </c>
      <c r="AA82" s="295">
        <f t="shared" si="2"/>
        <v>0</v>
      </c>
      <c r="AB82" s="306">
        <v>0.91666666666666663</v>
      </c>
      <c r="AC82" s="293">
        <f>COUNTIFS(운전자별!$C:$C,숨김!AC$3,운전자별!$A:$A,숨김!$W82,운전자별!$F:$F,숨김!$X82)</f>
        <v>0</v>
      </c>
      <c r="AD82" s="293">
        <f>COUNTIFS(운전자별!$C:$C,숨김!AD$3,운전자별!$A:$A,숨김!$W82,운전자별!$F:$F,숨김!$X82)</f>
        <v>0</v>
      </c>
      <c r="AE82" s="293">
        <f>COUNTIFS(운전자별!$C:$C,숨김!AE$3,운전자별!$A:$A,숨김!$W82,운전자별!$F:$F,숨김!$X82)</f>
        <v>0</v>
      </c>
      <c r="AF82" s="293">
        <f>COUNTIFS(운전자별!$C:$C,숨김!AF$3,운전자별!$A:$A,숨김!$W82,운전자별!$F:$F,숨김!$X82)</f>
        <v>0</v>
      </c>
      <c r="AG82" s="293">
        <f>COUNTIFS(운전자별!$C:$C,숨김!AG$3,운전자별!$A:$A,숨김!$W82,운전자별!$F:$F,숨김!$X82)</f>
        <v>0</v>
      </c>
      <c r="AH82" s="293">
        <f>COUNTIFS(운전자별!$C:$C,숨김!AH$3,운전자별!$A:$A,숨김!$W82,운전자별!$F:$F,숨김!$X82)</f>
        <v>0</v>
      </c>
      <c r="AI82" s="293">
        <f>COUNTIFS(운전자별!$C:$C,숨김!AI$3,운전자별!$A:$A,숨김!$W82,운전자별!$F:$F,숨김!$X82)</f>
        <v>0</v>
      </c>
      <c r="AJ82" s="307">
        <v>0.96466841673393722</v>
      </c>
      <c r="AK82" s="295" t="s">
        <v>69</v>
      </c>
      <c r="AL82" s="295">
        <v>39</v>
      </c>
      <c r="AM82" s="295" t="s">
        <v>506</v>
      </c>
      <c r="AN82" s="301" t="s">
        <v>507</v>
      </c>
      <c r="AO82" s="308">
        <v>79</v>
      </c>
      <c r="AP82" s="308" cm="1">
        <f t="array" ref="AP82">SUM(($W$4:$W$900=W82)*($AO$4:$AO$900&lt;AO82))+1</f>
        <v>6</v>
      </c>
      <c r="AQ82" s="308" t="str">
        <f t="shared" si="3"/>
        <v>삼환운수6</v>
      </c>
      <c r="AS82" s="297" t="s">
        <v>150</v>
      </c>
      <c r="AT82" s="298" t="s">
        <v>100</v>
      </c>
      <c r="AU82" s="297">
        <v>1</v>
      </c>
      <c r="AV82" s="309">
        <v>8.513254558522039E-2</v>
      </c>
      <c r="AW82" s="309">
        <v>0.38322295413288066</v>
      </c>
      <c r="AX82" s="309">
        <v>0.23515421597525316</v>
      </c>
      <c r="AY82" s="310">
        <v>12.362783783783785</v>
      </c>
      <c r="AZ82" s="310">
        <v>1.5563198612852689</v>
      </c>
      <c r="BA82" s="310">
        <v>35.941132379324998</v>
      </c>
      <c r="BB82" s="310">
        <v>1.9200258621006345</v>
      </c>
    </row>
    <row r="83" spans="23:54" ht="16.5">
      <c r="W83" s="293" t="s">
        <v>165</v>
      </c>
      <c r="X83" s="293" t="s">
        <v>247</v>
      </c>
      <c r="Y83" s="294" t="s">
        <v>247</v>
      </c>
      <c r="Z83" s="305">
        <v>7</v>
      </c>
      <c r="AA83" s="295">
        <f t="shared" si="2"/>
        <v>0</v>
      </c>
      <c r="AB83" s="306">
        <v>1.1309523809523809</v>
      </c>
      <c r="AC83" s="293">
        <f>COUNTIFS(운전자별!$C:$C,숨김!AC$3,운전자별!$A:$A,숨김!$W83,운전자별!$F:$F,숨김!$X83)</f>
        <v>0</v>
      </c>
      <c r="AD83" s="293">
        <f>COUNTIFS(운전자별!$C:$C,숨김!AD$3,운전자별!$A:$A,숨김!$W83,운전자별!$F:$F,숨김!$X83)</f>
        <v>0</v>
      </c>
      <c r="AE83" s="293">
        <f>COUNTIFS(운전자별!$C:$C,숨김!AE$3,운전자별!$A:$A,숨김!$W83,운전자별!$F:$F,숨김!$X83)</f>
        <v>0</v>
      </c>
      <c r="AF83" s="293">
        <f>COUNTIFS(운전자별!$C:$C,숨김!AF$3,운전자별!$A:$A,숨김!$W83,운전자별!$F:$F,숨김!$X83)</f>
        <v>0</v>
      </c>
      <c r="AG83" s="293">
        <f>COUNTIFS(운전자별!$C:$C,숨김!AG$3,운전자별!$A:$A,숨김!$W83,운전자별!$F:$F,숨김!$X83)</f>
        <v>0</v>
      </c>
      <c r="AH83" s="293">
        <f>COUNTIFS(운전자별!$C:$C,숨김!AH$3,운전자별!$A:$A,숨김!$W83,운전자별!$F:$F,숨김!$X83)</f>
        <v>0</v>
      </c>
      <c r="AI83" s="293">
        <f>COUNTIFS(운전자별!$C:$C,숨김!AI$3,운전자별!$A:$A,숨김!$W83,운전자별!$F:$F,숨김!$X83)</f>
        <v>0</v>
      </c>
      <c r="AJ83" s="307">
        <v>0.94914810597897703</v>
      </c>
      <c r="AK83" s="295" t="s">
        <v>71</v>
      </c>
      <c r="AL83" s="295">
        <v>2</v>
      </c>
      <c r="AM83" s="295" t="s">
        <v>508</v>
      </c>
      <c r="AN83" s="301" t="s">
        <v>509</v>
      </c>
      <c r="AO83" s="308">
        <v>80</v>
      </c>
      <c r="AP83" s="308" cm="1">
        <f t="array" ref="AP83">SUM(($W$4:$W$900=W83)*($AO$4:$AO$900&lt;AO83))+1</f>
        <v>1</v>
      </c>
      <c r="AQ83" s="308" t="str">
        <f t="shared" si="3"/>
        <v>선진여객1</v>
      </c>
      <c r="AS83" s="297" t="s">
        <v>142</v>
      </c>
      <c r="AT83" s="298" t="s">
        <v>231</v>
      </c>
      <c r="AU83" s="297">
        <v>1</v>
      </c>
      <c r="AV83" s="309">
        <v>5.7401091645707399E-2</v>
      </c>
      <c r="AW83" s="309">
        <v>0.42838201521595348</v>
      </c>
      <c r="AX83" s="309">
        <v>0.19707722686963011</v>
      </c>
      <c r="AY83" s="310">
        <v>16.382166666666667</v>
      </c>
      <c r="AZ83" s="310">
        <v>2.6969477420461798</v>
      </c>
      <c r="BA83" s="310">
        <v>28.470995242887863</v>
      </c>
      <c r="BB83" s="310">
        <v>1.7411097604555927</v>
      </c>
    </row>
    <row r="84" spans="23:54" ht="16.5">
      <c r="W84" s="293" t="s">
        <v>165</v>
      </c>
      <c r="X84" s="293" t="s">
        <v>248</v>
      </c>
      <c r="Y84" s="294" t="s">
        <v>248</v>
      </c>
      <c r="Z84" s="305">
        <v>5</v>
      </c>
      <c r="AA84" s="295">
        <f t="shared" si="2"/>
        <v>0</v>
      </c>
      <c r="AB84" s="306">
        <v>0.91666666666666663</v>
      </c>
      <c r="AC84" s="293">
        <f>COUNTIFS(운전자별!$C:$C,숨김!AC$3,운전자별!$A:$A,숨김!$W84,운전자별!$F:$F,숨김!$X84)</f>
        <v>0</v>
      </c>
      <c r="AD84" s="293">
        <f>COUNTIFS(운전자별!$C:$C,숨김!AD$3,운전자별!$A:$A,숨김!$W84,운전자별!$F:$F,숨김!$X84)</f>
        <v>0</v>
      </c>
      <c r="AE84" s="293">
        <f>COUNTIFS(운전자별!$C:$C,숨김!AE$3,운전자별!$A:$A,숨김!$W84,운전자별!$F:$F,숨김!$X84)</f>
        <v>0</v>
      </c>
      <c r="AF84" s="293">
        <f>COUNTIFS(운전자별!$C:$C,숨김!AF$3,운전자별!$A:$A,숨김!$W84,운전자별!$F:$F,숨김!$X84)</f>
        <v>0</v>
      </c>
      <c r="AG84" s="293">
        <f>COUNTIFS(운전자별!$C:$C,숨김!AG$3,운전자별!$A:$A,숨김!$W84,운전자별!$F:$F,숨김!$X84)</f>
        <v>0</v>
      </c>
      <c r="AH84" s="293">
        <f>COUNTIFS(운전자별!$C:$C,숨김!AH$3,운전자별!$A:$A,숨김!$W84,운전자별!$F:$F,숨김!$X84)</f>
        <v>0</v>
      </c>
      <c r="AI84" s="293">
        <f>COUNTIFS(운전자별!$C:$C,숨김!AI$3,운전자별!$A:$A,숨김!$W84,운전자별!$F:$F,숨김!$X84)</f>
        <v>0</v>
      </c>
      <c r="AJ84" s="307">
        <v>0.9138402484040884</v>
      </c>
      <c r="AK84" s="295" t="s">
        <v>71</v>
      </c>
      <c r="AL84" s="295">
        <v>49</v>
      </c>
      <c r="AM84" s="295" t="s">
        <v>510</v>
      </c>
      <c r="AN84" s="301" t="s">
        <v>511</v>
      </c>
      <c r="AO84" s="308">
        <v>81</v>
      </c>
      <c r="AP84" s="308" cm="1">
        <f t="array" ref="AP84">SUM(($W$4:$W$900=W84)*($AO$4:$AO$900&lt;AO84))+1</f>
        <v>2</v>
      </c>
      <c r="AQ84" s="308" t="str">
        <f t="shared" si="3"/>
        <v>선진여객2</v>
      </c>
      <c r="AS84" s="297" t="s">
        <v>142</v>
      </c>
      <c r="AT84" s="298" t="s">
        <v>232</v>
      </c>
      <c r="AU84" s="297">
        <v>1</v>
      </c>
      <c r="AV84" s="309">
        <v>5.6968887198506131E-2</v>
      </c>
      <c r="AW84" s="309">
        <v>0.43904558085902051</v>
      </c>
      <c r="AX84" s="309">
        <v>0.20094873360040671</v>
      </c>
      <c r="AY84" s="310">
        <v>16.676639999999992</v>
      </c>
      <c r="AZ84" s="310">
        <v>4.9243495778672539</v>
      </c>
      <c r="BA84" s="310">
        <v>33.858633915699393</v>
      </c>
      <c r="BB84" s="310">
        <v>1.6527205739044275</v>
      </c>
    </row>
    <row r="85" spans="23:54" ht="16.5">
      <c r="W85" s="293" t="s">
        <v>165</v>
      </c>
      <c r="X85" s="293" t="s">
        <v>249</v>
      </c>
      <c r="Y85" s="294" t="s">
        <v>249</v>
      </c>
      <c r="Z85" s="305">
        <v>17</v>
      </c>
      <c r="AA85" s="295">
        <f t="shared" si="2"/>
        <v>0</v>
      </c>
      <c r="AB85" s="306">
        <v>0.68627450980392157</v>
      </c>
      <c r="AC85" s="293">
        <f>COUNTIFS(운전자별!$C:$C,숨김!AC$3,운전자별!$A:$A,숨김!$W85,운전자별!$F:$F,숨김!$X85)</f>
        <v>0</v>
      </c>
      <c r="AD85" s="293">
        <f>COUNTIFS(운전자별!$C:$C,숨김!AD$3,운전자별!$A:$A,숨김!$W85,운전자별!$F:$F,숨김!$X85)</f>
        <v>0</v>
      </c>
      <c r="AE85" s="293">
        <f>COUNTIFS(운전자별!$C:$C,숨김!AE$3,운전자별!$A:$A,숨김!$W85,운전자별!$F:$F,숨김!$X85)</f>
        <v>0</v>
      </c>
      <c r="AF85" s="293">
        <f>COUNTIFS(운전자별!$C:$C,숨김!AF$3,운전자별!$A:$A,숨김!$W85,운전자별!$F:$F,숨김!$X85)</f>
        <v>0</v>
      </c>
      <c r="AG85" s="293">
        <f>COUNTIFS(운전자별!$C:$C,숨김!AG$3,운전자별!$A:$A,숨김!$W85,운전자별!$F:$F,숨김!$X85)</f>
        <v>0</v>
      </c>
      <c r="AH85" s="293">
        <f>COUNTIFS(운전자별!$C:$C,숨김!AH$3,운전자별!$A:$A,숨김!$W85,운전자별!$F:$F,숨김!$X85)</f>
        <v>0</v>
      </c>
      <c r="AI85" s="293">
        <f>COUNTIFS(운전자별!$C:$C,숨김!AI$3,운전자별!$A:$A,숨김!$W85,운전자별!$F:$F,숨김!$X85)</f>
        <v>0</v>
      </c>
      <c r="AJ85" s="307">
        <v>0.91620736044522222</v>
      </c>
      <c r="AK85" s="295" t="s">
        <v>71</v>
      </c>
      <c r="AL85" s="295">
        <v>48</v>
      </c>
      <c r="AM85" s="295" t="s">
        <v>512</v>
      </c>
      <c r="AN85" s="301" t="s">
        <v>513</v>
      </c>
      <c r="AO85" s="308">
        <v>82</v>
      </c>
      <c r="AP85" s="308" cm="1">
        <f t="array" ref="AP85">SUM(($W$4:$W$900=W85)*($AO$4:$AO$900&lt;AO85))+1</f>
        <v>3</v>
      </c>
      <c r="AQ85" s="308" t="str">
        <f t="shared" si="3"/>
        <v>선진여객3</v>
      </c>
      <c r="AS85" s="297" t="s">
        <v>142</v>
      </c>
      <c r="AT85" s="298" t="s">
        <v>233</v>
      </c>
      <c r="AU85" s="297">
        <v>1</v>
      </c>
      <c r="AV85" s="309">
        <v>6.8559312286022758E-2</v>
      </c>
      <c r="AW85" s="309">
        <v>0.31571332616521741</v>
      </c>
      <c r="AX85" s="309">
        <v>0.24139433681697908</v>
      </c>
      <c r="AY85" s="310">
        <v>11.197833333333334</v>
      </c>
      <c r="AZ85" s="310">
        <v>1.0632132700995975</v>
      </c>
      <c r="BA85" s="310">
        <v>27.838217874861297</v>
      </c>
      <c r="BB85" s="310">
        <v>2.0373969382923365</v>
      </c>
    </row>
    <row r="86" spans="23:54" ht="16.5">
      <c r="W86" s="293" t="s">
        <v>165</v>
      </c>
      <c r="X86" s="293" t="s">
        <v>250</v>
      </c>
      <c r="Y86" s="294" t="s">
        <v>250</v>
      </c>
      <c r="Z86" s="305">
        <v>22</v>
      </c>
      <c r="AA86" s="295">
        <f t="shared" si="2"/>
        <v>0</v>
      </c>
      <c r="AB86" s="306">
        <v>0.92803030303030309</v>
      </c>
      <c r="AC86" s="293">
        <f>COUNTIFS(운전자별!$C:$C,숨김!AC$3,운전자별!$A:$A,숨김!$W86,운전자별!$F:$F,숨김!$X86)</f>
        <v>0</v>
      </c>
      <c r="AD86" s="293">
        <f>COUNTIFS(운전자별!$C:$C,숨김!AD$3,운전자별!$A:$A,숨김!$W86,운전자별!$F:$F,숨김!$X86)</f>
        <v>0</v>
      </c>
      <c r="AE86" s="293">
        <f>COUNTIFS(운전자별!$C:$C,숨김!AE$3,운전자별!$A:$A,숨김!$W86,운전자별!$F:$F,숨김!$X86)</f>
        <v>0</v>
      </c>
      <c r="AF86" s="293">
        <f>COUNTIFS(운전자별!$C:$C,숨김!AF$3,운전자별!$A:$A,숨김!$W86,운전자별!$F:$F,숨김!$X86)</f>
        <v>0</v>
      </c>
      <c r="AG86" s="293">
        <f>COUNTIFS(운전자별!$C:$C,숨김!AG$3,운전자별!$A:$A,숨김!$W86,운전자별!$F:$F,숨김!$X86)</f>
        <v>0</v>
      </c>
      <c r="AH86" s="293">
        <f>COUNTIFS(운전자별!$C:$C,숨김!AH$3,운전자별!$A:$A,숨김!$W86,운전자별!$F:$F,숨김!$X86)</f>
        <v>0</v>
      </c>
      <c r="AI86" s="293">
        <f>COUNTIFS(운전자별!$C:$C,숨김!AI$3,운전자별!$A:$A,숨김!$W86,운전자별!$F:$F,숨김!$X86)</f>
        <v>0</v>
      </c>
      <c r="AJ86" s="307">
        <v>0.94121514393739891</v>
      </c>
      <c r="AK86" s="295" t="s">
        <v>71</v>
      </c>
      <c r="AL86" s="295">
        <v>11</v>
      </c>
      <c r="AM86" s="295" t="s">
        <v>514</v>
      </c>
      <c r="AN86" s="301" t="s">
        <v>515</v>
      </c>
      <c r="AO86" s="308">
        <v>83</v>
      </c>
      <c r="AP86" s="308" cm="1">
        <f t="array" ref="AP86">SUM(($W$4:$W$900=W86)*($AO$4:$AO$900&lt;AO86))+1</f>
        <v>4</v>
      </c>
      <c r="AQ86" s="308" t="str">
        <f t="shared" si="3"/>
        <v>선진여객4</v>
      </c>
      <c r="AS86" s="297" t="s">
        <v>142</v>
      </c>
      <c r="AT86" s="298" t="s">
        <v>99</v>
      </c>
      <c r="AU86" s="297">
        <v>1</v>
      </c>
      <c r="AV86" s="309">
        <v>0.14053851053255251</v>
      </c>
      <c r="AW86" s="309">
        <v>0.43807737369268313</v>
      </c>
      <c r="AX86" s="309">
        <v>0.18577401342558744</v>
      </c>
      <c r="AY86" s="310">
        <v>16.670500000000001</v>
      </c>
      <c r="AZ86" s="310">
        <v>3.005167864237444</v>
      </c>
      <c r="BA86" s="310">
        <v>25.680525385301795</v>
      </c>
      <c r="BB86" s="310">
        <v>1.6840386945617472</v>
      </c>
    </row>
    <row r="87" spans="23:54" ht="16.5">
      <c r="W87" s="293" t="s">
        <v>165</v>
      </c>
      <c r="X87" s="293" t="s">
        <v>251</v>
      </c>
      <c r="Y87" s="294" t="s">
        <v>251</v>
      </c>
      <c r="Z87" s="305">
        <v>25</v>
      </c>
      <c r="AA87" s="295">
        <f t="shared" si="2"/>
        <v>0</v>
      </c>
      <c r="AB87" s="306">
        <v>0.96666666666666667</v>
      </c>
      <c r="AC87" s="293">
        <f>COUNTIFS(운전자별!$C:$C,숨김!AC$3,운전자별!$A:$A,숨김!$W87,운전자별!$F:$F,숨김!$X87)</f>
        <v>0</v>
      </c>
      <c r="AD87" s="293">
        <f>COUNTIFS(운전자별!$C:$C,숨김!AD$3,운전자별!$A:$A,숨김!$W87,운전자별!$F:$F,숨김!$X87)</f>
        <v>0</v>
      </c>
      <c r="AE87" s="293">
        <f>COUNTIFS(운전자별!$C:$C,숨김!AE$3,운전자별!$A:$A,숨김!$W87,운전자별!$F:$F,숨김!$X87)</f>
        <v>0</v>
      </c>
      <c r="AF87" s="293">
        <f>COUNTIFS(운전자별!$C:$C,숨김!AF$3,운전자별!$A:$A,숨김!$W87,운전자별!$F:$F,숨김!$X87)</f>
        <v>0</v>
      </c>
      <c r="AG87" s="293">
        <f>COUNTIFS(운전자별!$C:$C,숨김!AG$3,운전자별!$A:$A,숨김!$W87,운전자별!$F:$F,숨김!$X87)</f>
        <v>0</v>
      </c>
      <c r="AH87" s="293">
        <f>COUNTIFS(운전자별!$C:$C,숨김!AH$3,운전자별!$A:$A,숨김!$W87,운전자별!$F:$F,숨김!$X87)</f>
        <v>0</v>
      </c>
      <c r="AI87" s="293">
        <f>COUNTIFS(운전자별!$C:$C,숨김!AI$3,운전자별!$A:$A,숨김!$W87,운전자별!$F:$F,숨김!$X87)</f>
        <v>0</v>
      </c>
      <c r="AJ87" s="307">
        <v>0.87939011940606793</v>
      </c>
      <c r="AK87" s="295" t="s">
        <v>72</v>
      </c>
      <c r="AL87" s="295">
        <v>16</v>
      </c>
      <c r="AM87" s="295" t="s">
        <v>516</v>
      </c>
      <c r="AN87" s="301" t="s">
        <v>517</v>
      </c>
      <c r="AO87" s="308">
        <v>84</v>
      </c>
      <c r="AP87" s="308" cm="1">
        <f t="array" ref="AP87">SUM(($W$4:$W$900=W87)*($AO$4:$AO$900&lt;AO87))+1</f>
        <v>5</v>
      </c>
      <c r="AQ87" s="308" t="str">
        <f t="shared" si="3"/>
        <v>선진여객5</v>
      </c>
      <c r="AS87" s="297" t="s">
        <v>142</v>
      </c>
      <c r="AT87" s="298" t="s">
        <v>100</v>
      </c>
      <c r="AU87" s="297">
        <v>1</v>
      </c>
      <c r="AV87" s="309">
        <v>5.9860773283974843E-2</v>
      </c>
      <c r="AW87" s="309">
        <v>0.43194458066410824</v>
      </c>
      <c r="AX87" s="309">
        <v>0.20146967747153111</v>
      </c>
      <c r="AY87" s="310">
        <v>15.867333333333335</v>
      </c>
      <c r="AZ87" s="310">
        <v>3.9322881453522411</v>
      </c>
      <c r="BA87" s="310">
        <v>31.553647927548354</v>
      </c>
      <c r="BB87" s="310">
        <v>1.6993056435792249</v>
      </c>
    </row>
    <row r="88" spans="23:54" ht="16.5">
      <c r="W88" s="293" t="s">
        <v>166</v>
      </c>
      <c r="X88" s="293" t="s">
        <v>252</v>
      </c>
      <c r="Y88" s="294" t="s">
        <v>252</v>
      </c>
      <c r="Z88" s="305">
        <v>12</v>
      </c>
      <c r="AA88" s="295">
        <f t="shared" si="2"/>
        <v>0</v>
      </c>
      <c r="AB88" s="306">
        <v>0.83333333333333337</v>
      </c>
      <c r="AC88" s="293">
        <f>COUNTIFS(운전자별!$C:$C,숨김!AC$3,운전자별!$A:$A,숨김!$W88,운전자별!$F:$F,숨김!$X88)</f>
        <v>0</v>
      </c>
      <c r="AD88" s="293">
        <f>COUNTIFS(운전자별!$C:$C,숨김!AD$3,운전자별!$A:$A,숨김!$W88,운전자별!$F:$F,숨김!$X88)</f>
        <v>0</v>
      </c>
      <c r="AE88" s="293">
        <f>COUNTIFS(운전자별!$C:$C,숨김!AE$3,운전자별!$A:$A,숨김!$W88,운전자별!$F:$F,숨김!$X88)</f>
        <v>0</v>
      </c>
      <c r="AF88" s="293">
        <f>COUNTIFS(운전자별!$C:$C,숨김!AF$3,운전자별!$A:$A,숨김!$W88,운전자별!$F:$F,숨김!$X88)</f>
        <v>0</v>
      </c>
      <c r="AG88" s="293">
        <f>COUNTIFS(운전자별!$C:$C,숨김!AG$3,운전자별!$A:$A,숨김!$W88,운전자별!$F:$F,숨김!$X88)</f>
        <v>0</v>
      </c>
      <c r="AH88" s="293">
        <f>COUNTIFS(운전자별!$C:$C,숨김!AH$3,운전자별!$A:$A,숨김!$W88,운전자별!$F:$F,숨김!$X88)</f>
        <v>0</v>
      </c>
      <c r="AI88" s="293">
        <f>COUNTIFS(운전자별!$C:$C,숨김!AI$3,운전자별!$A:$A,숨김!$W88,운전자별!$F:$F,숨김!$X88)</f>
        <v>0</v>
      </c>
      <c r="AJ88" s="307">
        <v>0.92192256973465136</v>
      </c>
      <c r="AK88" s="295" t="s">
        <v>71</v>
      </c>
      <c r="AL88" s="295">
        <v>43</v>
      </c>
      <c r="AM88" s="295" t="s">
        <v>518</v>
      </c>
      <c r="AN88" s="301" t="s">
        <v>519</v>
      </c>
      <c r="AO88" s="308">
        <v>85</v>
      </c>
      <c r="AP88" s="308" cm="1">
        <f t="array" ref="AP88">SUM(($W$4:$W$900=W88)*($AO$4:$AO$900&lt;AO88))+1</f>
        <v>1</v>
      </c>
      <c r="AQ88" s="308" t="str">
        <f t="shared" si="3"/>
        <v>성산여객1</v>
      </c>
      <c r="AS88" s="297" t="s">
        <v>160</v>
      </c>
      <c r="AT88" s="298" t="s">
        <v>234</v>
      </c>
      <c r="AU88" s="297">
        <v>1</v>
      </c>
      <c r="AV88" s="309">
        <v>4.8595966074153306E-2</v>
      </c>
      <c r="AW88" s="309">
        <v>0.37704966998854589</v>
      </c>
      <c r="AX88" s="309">
        <v>0.20053794630517766</v>
      </c>
      <c r="AY88" s="310">
        <v>13.381625</v>
      </c>
      <c r="AZ88" s="310">
        <v>2.6977768533011739</v>
      </c>
      <c r="BA88" s="310">
        <v>37.797677834329967</v>
      </c>
      <c r="BB88" s="310">
        <v>1.6378174074159213</v>
      </c>
    </row>
    <row r="89" spans="23:54" ht="16.5">
      <c r="W89" s="293" t="s">
        <v>166</v>
      </c>
      <c r="X89" s="293" t="s">
        <v>253</v>
      </c>
      <c r="Y89" s="294" t="s">
        <v>253</v>
      </c>
      <c r="Z89" s="305">
        <v>8</v>
      </c>
      <c r="AA89" s="295">
        <f t="shared" si="2"/>
        <v>0</v>
      </c>
      <c r="AB89" s="306">
        <v>0.10416666666666667</v>
      </c>
      <c r="AC89" s="293">
        <f>COUNTIFS(운전자별!$C:$C,숨김!AC$3,운전자별!$A:$A,숨김!$W89,운전자별!$F:$F,숨김!$X89)</f>
        <v>0</v>
      </c>
      <c r="AD89" s="293">
        <f>COUNTIFS(운전자별!$C:$C,숨김!AD$3,운전자별!$A:$A,숨김!$W89,운전자별!$F:$F,숨김!$X89)</f>
        <v>0</v>
      </c>
      <c r="AE89" s="293">
        <f>COUNTIFS(운전자별!$C:$C,숨김!AE$3,운전자별!$A:$A,숨김!$W89,운전자별!$F:$F,숨김!$X89)</f>
        <v>0</v>
      </c>
      <c r="AF89" s="293">
        <f>COUNTIFS(운전자별!$C:$C,숨김!AF$3,운전자별!$A:$A,숨김!$W89,운전자별!$F:$F,숨김!$X89)</f>
        <v>0</v>
      </c>
      <c r="AG89" s="293">
        <f>COUNTIFS(운전자별!$C:$C,숨김!AG$3,운전자별!$A:$A,숨김!$W89,운전자별!$F:$F,숨김!$X89)</f>
        <v>0</v>
      </c>
      <c r="AH89" s="293">
        <f>COUNTIFS(운전자별!$C:$C,숨김!AH$3,운전자별!$A:$A,숨김!$W89,운전자별!$F:$F,숨김!$X89)</f>
        <v>0</v>
      </c>
      <c r="AI89" s="293">
        <f>COUNTIFS(운전자별!$C:$C,숨김!AI$3,운전자별!$A:$A,숨김!$W89,운전자별!$F:$F,숨김!$X89)</f>
        <v>0</v>
      </c>
      <c r="AJ89" s="307">
        <v>0.89384190754902082</v>
      </c>
      <c r="AK89" s="295" t="s">
        <v>72</v>
      </c>
      <c r="AL89" s="295">
        <v>9</v>
      </c>
      <c r="AM89" s="295" t="s">
        <v>520</v>
      </c>
      <c r="AN89" s="301" t="s">
        <v>521</v>
      </c>
      <c r="AO89" s="308">
        <v>86</v>
      </c>
      <c r="AP89" s="308" cm="1">
        <f t="array" ref="AP89">SUM(($W$4:$W$900=W89)*($AO$4:$AO$900&lt;AO89))+1</f>
        <v>2</v>
      </c>
      <c r="AQ89" s="308" t="str">
        <f t="shared" si="3"/>
        <v>성산여객2</v>
      </c>
      <c r="AS89" s="297" t="s">
        <v>160</v>
      </c>
      <c r="AT89" s="298" t="s">
        <v>235</v>
      </c>
      <c r="AU89" s="297">
        <v>1</v>
      </c>
      <c r="AV89" s="309">
        <v>5.391382013901138E-2</v>
      </c>
      <c r="AW89" s="309">
        <v>0.39722123274603632</v>
      </c>
      <c r="AX89" s="309">
        <v>0.19919336394879683</v>
      </c>
      <c r="AY89" s="310">
        <v>13.292538461538459</v>
      </c>
      <c r="AZ89" s="310">
        <v>1.8693445739555703</v>
      </c>
      <c r="BA89" s="310">
        <v>35.323401326258377</v>
      </c>
      <c r="BB89" s="310">
        <v>1.6412919036698683</v>
      </c>
    </row>
    <row r="90" spans="23:54" ht="16.5">
      <c r="W90" s="293" t="s">
        <v>166</v>
      </c>
      <c r="X90" s="293" t="s">
        <v>254</v>
      </c>
      <c r="Y90" s="294" t="s">
        <v>254</v>
      </c>
      <c r="Z90" s="305">
        <v>9</v>
      </c>
      <c r="AA90" s="295">
        <f t="shared" si="2"/>
        <v>0</v>
      </c>
      <c r="AB90" s="306">
        <v>0.97222222222222232</v>
      </c>
      <c r="AC90" s="293">
        <f>COUNTIFS(운전자별!$C:$C,숨김!AC$3,운전자별!$A:$A,숨김!$W90,운전자별!$F:$F,숨김!$X90)</f>
        <v>0</v>
      </c>
      <c r="AD90" s="293">
        <f>COUNTIFS(운전자별!$C:$C,숨김!AD$3,운전자별!$A:$A,숨김!$W90,운전자별!$F:$F,숨김!$X90)</f>
        <v>0</v>
      </c>
      <c r="AE90" s="293">
        <f>COUNTIFS(운전자별!$C:$C,숨김!AE$3,운전자별!$A:$A,숨김!$W90,운전자별!$F:$F,숨김!$X90)</f>
        <v>0</v>
      </c>
      <c r="AF90" s="293">
        <f>COUNTIFS(운전자별!$C:$C,숨김!AF$3,운전자별!$A:$A,숨김!$W90,운전자별!$F:$F,숨김!$X90)</f>
        <v>0</v>
      </c>
      <c r="AG90" s="293">
        <f>COUNTIFS(운전자별!$C:$C,숨김!AG$3,운전자별!$A:$A,숨김!$W90,운전자별!$F:$F,숨김!$X90)</f>
        <v>0</v>
      </c>
      <c r="AH90" s="293">
        <f>COUNTIFS(운전자별!$C:$C,숨김!AH$3,운전자별!$A:$A,숨김!$W90,운전자별!$F:$F,숨김!$X90)</f>
        <v>0</v>
      </c>
      <c r="AI90" s="293">
        <f>COUNTIFS(운전자별!$C:$C,숨김!AI$3,운전자별!$A:$A,숨김!$W90,운전자별!$F:$F,숨김!$X90)</f>
        <v>0</v>
      </c>
      <c r="AJ90" s="307">
        <v>0.88748828787503076</v>
      </c>
      <c r="AK90" s="295" t="s">
        <v>72</v>
      </c>
      <c r="AL90" s="295">
        <v>13</v>
      </c>
      <c r="AM90" s="295" t="s">
        <v>522</v>
      </c>
      <c r="AN90" s="301" t="s">
        <v>523</v>
      </c>
      <c r="AO90" s="308">
        <v>87</v>
      </c>
      <c r="AP90" s="308" cm="1">
        <f t="array" ref="AP90">SUM(($W$4:$W$900=W90)*($AO$4:$AO$900&lt;AO90))+1</f>
        <v>3</v>
      </c>
      <c r="AQ90" s="308" t="str">
        <f t="shared" si="3"/>
        <v>성산여객3</v>
      </c>
      <c r="AS90" s="297" t="s">
        <v>160</v>
      </c>
      <c r="AT90" s="298" t="s">
        <v>236</v>
      </c>
      <c r="AU90" s="297">
        <v>1</v>
      </c>
      <c r="AV90" s="309">
        <v>7.4673767883378983E-2</v>
      </c>
      <c r="AW90" s="309">
        <v>0.34274687618793559</v>
      </c>
      <c r="AX90" s="309">
        <v>0.25198345141691775</v>
      </c>
      <c r="AY90" s="310">
        <v>11.874047619047619</v>
      </c>
      <c r="AZ90" s="310">
        <v>1.5471136600345852</v>
      </c>
      <c r="BA90" s="310">
        <v>43.238603644508252</v>
      </c>
      <c r="BB90" s="310">
        <v>2.33805821938132</v>
      </c>
    </row>
    <row r="91" spans="23:54" ht="16.5">
      <c r="W91" s="293" t="s">
        <v>166</v>
      </c>
      <c r="X91" s="293" t="s">
        <v>255</v>
      </c>
      <c r="Y91" s="294" t="s">
        <v>255</v>
      </c>
      <c r="Z91" s="305">
        <v>14</v>
      </c>
      <c r="AA91" s="295">
        <f t="shared" si="2"/>
        <v>0</v>
      </c>
      <c r="AB91" s="306">
        <v>0.80357142857142849</v>
      </c>
      <c r="AC91" s="293">
        <f>COUNTIFS(운전자별!$C:$C,숨김!AC$3,운전자별!$A:$A,숨김!$W91,운전자별!$F:$F,숨김!$X91)</f>
        <v>0</v>
      </c>
      <c r="AD91" s="293">
        <f>COUNTIFS(운전자별!$C:$C,숨김!AD$3,운전자별!$A:$A,숨김!$W91,운전자별!$F:$F,숨김!$X91)</f>
        <v>0</v>
      </c>
      <c r="AE91" s="293">
        <f>COUNTIFS(운전자별!$C:$C,숨김!AE$3,운전자별!$A:$A,숨김!$W91,운전자별!$F:$F,숨김!$X91)</f>
        <v>0</v>
      </c>
      <c r="AF91" s="293">
        <f>COUNTIFS(운전자별!$C:$C,숨김!AF$3,운전자별!$A:$A,숨김!$W91,운전자별!$F:$F,숨김!$X91)</f>
        <v>0</v>
      </c>
      <c r="AG91" s="293">
        <f>COUNTIFS(운전자별!$C:$C,숨김!AG$3,운전자별!$A:$A,숨김!$W91,운전자별!$F:$F,숨김!$X91)</f>
        <v>0</v>
      </c>
      <c r="AH91" s="293">
        <f>COUNTIFS(운전자별!$C:$C,숨김!AH$3,운전자별!$A:$A,숨김!$W91,운전자별!$F:$F,숨김!$X91)</f>
        <v>0</v>
      </c>
      <c r="AI91" s="293">
        <f>COUNTIFS(운전자별!$C:$C,숨김!AI$3,운전자별!$A:$A,숨김!$W91,운전자별!$F:$F,숨김!$X91)</f>
        <v>0</v>
      </c>
      <c r="AJ91" s="307">
        <v>0.91224432563985269</v>
      </c>
      <c r="AK91" s="295" t="s">
        <v>71</v>
      </c>
      <c r="AL91" s="295">
        <v>51</v>
      </c>
      <c r="AM91" s="295" t="s">
        <v>524</v>
      </c>
      <c r="AN91" s="301" t="s">
        <v>525</v>
      </c>
      <c r="AO91" s="308">
        <v>88</v>
      </c>
      <c r="AP91" s="308" cm="1">
        <f t="array" ref="AP91">SUM(($W$4:$W$900=W91)*($AO$4:$AO$900&lt;AO91))+1</f>
        <v>4</v>
      </c>
      <c r="AQ91" s="308" t="str">
        <f t="shared" si="3"/>
        <v>성산여객4</v>
      </c>
      <c r="AS91" s="297" t="s">
        <v>160</v>
      </c>
      <c r="AT91" s="298" t="s">
        <v>237</v>
      </c>
      <c r="AU91" s="297">
        <v>1</v>
      </c>
      <c r="AV91" s="309">
        <v>6.9280757012897307E-2</v>
      </c>
      <c r="AW91" s="309">
        <v>0.38280144019812534</v>
      </c>
      <c r="AX91" s="309">
        <v>0.25447792565056965</v>
      </c>
      <c r="AY91" s="310">
        <v>13.328083333333334</v>
      </c>
      <c r="AZ91" s="310">
        <v>1.0506196735719719</v>
      </c>
      <c r="BA91" s="310">
        <v>28.317173654670981</v>
      </c>
      <c r="BB91" s="310">
        <v>2.2970967724125271</v>
      </c>
    </row>
    <row r="92" spans="23:54" ht="16.5">
      <c r="W92" s="293" t="s">
        <v>164</v>
      </c>
      <c r="X92" s="293" t="s">
        <v>256</v>
      </c>
      <c r="Y92" s="294" t="s">
        <v>256</v>
      </c>
      <c r="Z92" s="305">
        <v>13</v>
      </c>
      <c r="AA92" s="295">
        <f t="shared" si="2"/>
        <v>0</v>
      </c>
      <c r="AB92" s="306">
        <v>1.0256410256410258</v>
      </c>
      <c r="AC92" s="293">
        <f>COUNTIFS(운전자별!$C:$C,숨김!AC$3,운전자별!$A:$A,숨김!$W92,운전자별!$F:$F,숨김!$X92)</f>
        <v>0</v>
      </c>
      <c r="AD92" s="293">
        <f>COUNTIFS(운전자별!$C:$C,숨김!AD$3,운전자별!$A:$A,숨김!$W92,운전자별!$F:$F,숨김!$X92)</f>
        <v>0</v>
      </c>
      <c r="AE92" s="293">
        <f>COUNTIFS(운전자별!$C:$C,숨김!AE$3,운전자별!$A:$A,숨김!$W92,운전자별!$F:$F,숨김!$X92)</f>
        <v>0</v>
      </c>
      <c r="AF92" s="293">
        <f>COUNTIFS(운전자별!$C:$C,숨김!AF$3,운전자별!$A:$A,숨김!$W92,운전자별!$F:$F,숨김!$X92)</f>
        <v>0</v>
      </c>
      <c r="AG92" s="293">
        <f>COUNTIFS(운전자별!$C:$C,숨김!AG$3,운전자별!$A:$A,숨김!$W92,운전자별!$F:$F,숨김!$X92)</f>
        <v>0</v>
      </c>
      <c r="AH92" s="293">
        <f>COUNTIFS(운전자별!$C:$C,숨김!AH$3,운전자별!$A:$A,숨김!$W92,운전자별!$F:$F,숨김!$X92)</f>
        <v>0</v>
      </c>
      <c r="AI92" s="293">
        <f>COUNTIFS(운전자별!$C:$C,숨김!AI$3,운전자별!$A:$A,숨김!$W92,운전자별!$F:$F,숨김!$X92)</f>
        <v>0</v>
      </c>
      <c r="AJ92" s="307">
        <v>0.97835005654027973</v>
      </c>
      <c r="AK92" s="295" t="s">
        <v>69</v>
      </c>
      <c r="AL92" s="295">
        <v>21</v>
      </c>
      <c r="AM92" s="295" t="s">
        <v>526</v>
      </c>
      <c r="AN92" s="301" t="s">
        <v>527</v>
      </c>
      <c r="AO92" s="308">
        <v>89</v>
      </c>
      <c r="AP92" s="308" cm="1">
        <f t="array" ref="AP92">SUM(($W$4:$W$900=W92)*($AO$4:$AO$900&lt;AO92))+1</f>
        <v>1</v>
      </c>
      <c r="AQ92" s="308" t="str">
        <f t="shared" si="3"/>
        <v>성원운수1</v>
      </c>
      <c r="AS92" s="297" t="s">
        <v>160</v>
      </c>
      <c r="AT92" s="298" t="s">
        <v>238</v>
      </c>
      <c r="AU92" s="297">
        <v>1</v>
      </c>
      <c r="AV92" s="309">
        <v>4.3798853187746636E-2</v>
      </c>
      <c r="AW92" s="309">
        <v>0.38061165129757574</v>
      </c>
      <c r="AX92" s="309">
        <v>0.21309768729010914</v>
      </c>
      <c r="AY92" s="310">
        <v>12.808190476190475</v>
      </c>
      <c r="AZ92" s="310">
        <v>2.2048665009489792</v>
      </c>
      <c r="BA92" s="310">
        <v>25.475665958350842</v>
      </c>
      <c r="BB92" s="310">
        <v>1.8456682142494485</v>
      </c>
    </row>
    <row r="93" spans="23:54" ht="16.5">
      <c r="W93" s="293" t="s">
        <v>164</v>
      </c>
      <c r="X93" s="293" t="s">
        <v>257</v>
      </c>
      <c r="Y93" s="294" t="s">
        <v>257</v>
      </c>
      <c r="Z93" s="305">
        <v>14</v>
      </c>
      <c r="AA93" s="295">
        <f t="shared" si="2"/>
        <v>0</v>
      </c>
      <c r="AB93" s="306">
        <v>1.0416666666666665</v>
      </c>
      <c r="AC93" s="293">
        <f>COUNTIFS(운전자별!$C:$C,숨김!AC$3,운전자별!$A:$A,숨김!$W93,운전자별!$F:$F,숨김!$X93)</f>
        <v>0</v>
      </c>
      <c r="AD93" s="293">
        <f>COUNTIFS(운전자별!$C:$C,숨김!AD$3,운전자별!$A:$A,숨김!$W93,운전자별!$F:$F,숨김!$X93)</f>
        <v>0</v>
      </c>
      <c r="AE93" s="293">
        <f>COUNTIFS(운전자별!$C:$C,숨김!AE$3,운전자별!$A:$A,숨김!$W93,운전자별!$F:$F,숨김!$X93)</f>
        <v>0</v>
      </c>
      <c r="AF93" s="293">
        <f>COUNTIFS(운전자별!$C:$C,숨김!AF$3,운전자별!$A:$A,숨김!$W93,운전자별!$F:$F,숨김!$X93)</f>
        <v>0</v>
      </c>
      <c r="AG93" s="293">
        <f>COUNTIFS(운전자별!$C:$C,숨김!AG$3,운전자별!$A:$A,숨김!$W93,운전자별!$F:$F,숨김!$X93)</f>
        <v>0</v>
      </c>
      <c r="AH93" s="293">
        <f>COUNTIFS(운전자별!$C:$C,숨김!AH$3,운전자별!$A:$A,숨김!$W93,운전자별!$F:$F,숨김!$X93)</f>
        <v>0</v>
      </c>
      <c r="AI93" s="293">
        <f>COUNTIFS(운전자별!$C:$C,숨김!AI$3,운전자별!$A:$A,숨김!$W93,운전자별!$F:$F,숨김!$X93)</f>
        <v>0</v>
      </c>
      <c r="AJ93" s="307">
        <v>0.93658335663392278</v>
      </c>
      <c r="AK93" s="295" t="s">
        <v>71</v>
      </c>
      <c r="AL93" s="295">
        <v>21</v>
      </c>
      <c r="AM93" s="295" t="s">
        <v>528</v>
      </c>
      <c r="AN93" s="301" t="s">
        <v>529</v>
      </c>
      <c r="AO93" s="308">
        <v>90</v>
      </c>
      <c r="AP93" s="308" cm="1">
        <f t="array" ref="AP93">SUM(($W$4:$W$900=W93)*($AO$4:$AO$900&lt;AO93))+1</f>
        <v>2</v>
      </c>
      <c r="AQ93" s="308" t="str">
        <f t="shared" si="3"/>
        <v>성원운수2</v>
      </c>
      <c r="AS93" s="297" t="s">
        <v>160</v>
      </c>
      <c r="AT93" s="298" t="s">
        <v>239</v>
      </c>
      <c r="AU93" s="297">
        <v>1</v>
      </c>
      <c r="AV93" s="309">
        <v>5.213890440396992E-2</v>
      </c>
      <c r="AW93" s="309">
        <v>0.38813654423160504</v>
      </c>
      <c r="AX93" s="309">
        <v>0.22583204051460262</v>
      </c>
      <c r="AY93" s="310">
        <v>14.15807142857143</v>
      </c>
      <c r="AZ93" s="310">
        <v>3.8612850848771272</v>
      </c>
      <c r="BA93" s="310">
        <v>48.907643039898822</v>
      </c>
      <c r="BB93" s="310">
        <v>1.8394460198291402</v>
      </c>
    </row>
    <row r="94" spans="23:54" ht="16.5">
      <c r="W94" s="293" t="s">
        <v>164</v>
      </c>
      <c r="X94" s="293" t="s">
        <v>258</v>
      </c>
      <c r="Y94" s="294" t="s">
        <v>258</v>
      </c>
      <c r="Z94" s="305">
        <v>12</v>
      </c>
      <c r="AA94" s="295">
        <f t="shared" si="2"/>
        <v>0</v>
      </c>
      <c r="AB94" s="306">
        <v>0.62500000000000011</v>
      </c>
      <c r="AC94" s="293">
        <f>COUNTIFS(운전자별!$C:$C,숨김!AC$3,운전자별!$A:$A,숨김!$W94,운전자별!$F:$F,숨김!$X94)</f>
        <v>0</v>
      </c>
      <c r="AD94" s="293">
        <f>COUNTIFS(운전자별!$C:$C,숨김!AD$3,운전자별!$A:$A,숨김!$W94,운전자별!$F:$F,숨김!$X94)</f>
        <v>0</v>
      </c>
      <c r="AE94" s="293">
        <f>COUNTIFS(운전자별!$C:$C,숨김!AE$3,운전자별!$A:$A,숨김!$W94,운전자별!$F:$F,숨김!$X94)</f>
        <v>0</v>
      </c>
      <c r="AF94" s="293">
        <f>COUNTIFS(운전자별!$C:$C,숨김!AF$3,운전자별!$A:$A,숨김!$W94,운전자별!$F:$F,숨김!$X94)</f>
        <v>0</v>
      </c>
      <c r="AG94" s="293">
        <f>COUNTIFS(운전자별!$C:$C,숨김!AG$3,운전자별!$A:$A,숨김!$W94,운전자별!$F:$F,숨김!$X94)</f>
        <v>0</v>
      </c>
      <c r="AH94" s="293">
        <f>COUNTIFS(운전자별!$C:$C,숨김!AH$3,운전자별!$A:$A,숨김!$W94,운전자별!$F:$F,숨김!$X94)</f>
        <v>0</v>
      </c>
      <c r="AI94" s="293">
        <f>COUNTIFS(운전자별!$C:$C,숨김!AI$3,운전자별!$A:$A,숨김!$W94,운전자별!$F:$F,숨김!$X94)</f>
        <v>0</v>
      </c>
      <c r="AJ94" s="307">
        <v>0.92236284515893718</v>
      </c>
      <c r="AK94" s="295" t="s">
        <v>71</v>
      </c>
      <c r="AL94" s="295">
        <v>41</v>
      </c>
      <c r="AM94" s="295" t="s">
        <v>530</v>
      </c>
      <c r="AN94" s="301" t="s">
        <v>531</v>
      </c>
      <c r="AO94" s="308">
        <v>91</v>
      </c>
      <c r="AP94" s="308" cm="1">
        <f t="array" ref="AP94">SUM(($W$4:$W$900=W94)*($AO$4:$AO$900&lt;AO94))+1</f>
        <v>3</v>
      </c>
      <c r="AQ94" s="308" t="str">
        <f t="shared" si="3"/>
        <v>성원운수3</v>
      </c>
      <c r="AS94" s="297" t="s">
        <v>160</v>
      </c>
      <c r="AT94" s="298" t="s">
        <v>240</v>
      </c>
      <c r="AU94" s="297">
        <v>1</v>
      </c>
      <c r="AV94" s="309">
        <v>5.7076802784118495E-2</v>
      </c>
      <c r="AW94" s="309">
        <v>0.35386754028845513</v>
      </c>
      <c r="AX94" s="309">
        <v>0.2098952024767741</v>
      </c>
      <c r="AY94" s="310">
        <v>12.803111111111111</v>
      </c>
      <c r="AZ94" s="310">
        <v>1.6586161806729536</v>
      </c>
      <c r="BA94" s="310">
        <v>17.581331515133307</v>
      </c>
      <c r="BB94" s="310">
        <v>2.495623144375382</v>
      </c>
    </row>
    <row r="95" spans="23:54" ht="16.5">
      <c r="W95" s="293" t="s">
        <v>164</v>
      </c>
      <c r="X95" s="293" t="s">
        <v>259</v>
      </c>
      <c r="Y95" s="294" t="s">
        <v>259</v>
      </c>
      <c r="Z95" s="305">
        <v>10</v>
      </c>
      <c r="AA95" s="295">
        <f t="shared" si="2"/>
        <v>0</v>
      </c>
      <c r="AB95" s="306">
        <v>0.75</v>
      </c>
      <c r="AC95" s="293">
        <f>COUNTIFS(운전자별!$C:$C,숨김!AC$3,운전자별!$A:$A,숨김!$W95,운전자별!$F:$F,숨김!$X95)</f>
        <v>0</v>
      </c>
      <c r="AD95" s="293">
        <f>COUNTIFS(운전자별!$C:$C,숨김!AD$3,운전자별!$A:$A,숨김!$W95,운전자별!$F:$F,숨김!$X95)</f>
        <v>0</v>
      </c>
      <c r="AE95" s="293">
        <f>COUNTIFS(운전자별!$C:$C,숨김!AE$3,운전자별!$A:$A,숨김!$W95,운전자별!$F:$F,숨김!$X95)</f>
        <v>0</v>
      </c>
      <c r="AF95" s="293">
        <f>COUNTIFS(운전자별!$C:$C,숨김!AF$3,운전자별!$A:$A,숨김!$W95,운전자별!$F:$F,숨김!$X95)</f>
        <v>0</v>
      </c>
      <c r="AG95" s="293">
        <f>COUNTIFS(운전자별!$C:$C,숨김!AG$3,운전자별!$A:$A,숨김!$W95,운전자별!$F:$F,숨김!$X95)</f>
        <v>0</v>
      </c>
      <c r="AH95" s="293">
        <f>COUNTIFS(운전자별!$C:$C,숨김!AH$3,운전자별!$A:$A,숨김!$W95,운전자별!$F:$F,숨김!$X95)</f>
        <v>0</v>
      </c>
      <c r="AI95" s="293">
        <f>COUNTIFS(운전자별!$C:$C,숨김!AI$3,운전자별!$A:$A,숨김!$W95,운전자별!$F:$F,숨김!$X95)</f>
        <v>0</v>
      </c>
      <c r="AJ95" s="307">
        <v>0.97922002523052198</v>
      </c>
      <c r="AK95" s="295" t="s">
        <v>69</v>
      </c>
      <c r="AL95" s="295">
        <v>19</v>
      </c>
      <c r="AM95" s="295" t="s">
        <v>532</v>
      </c>
      <c r="AN95" s="301" t="s">
        <v>533</v>
      </c>
      <c r="AO95" s="308">
        <v>92</v>
      </c>
      <c r="AP95" s="308" cm="1">
        <f t="array" ref="AP95">SUM(($W$4:$W$900=W95)*($AO$4:$AO$900&lt;AO95))+1</f>
        <v>4</v>
      </c>
      <c r="AQ95" s="308" t="str">
        <f t="shared" si="3"/>
        <v>성원운수4</v>
      </c>
      <c r="AS95" s="297" t="s">
        <v>160</v>
      </c>
      <c r="AT95" s="298" t="s">
        <v>99</v>
      </c>
      <c r="AU95" s="297">
        <v>1</v>
      </c>
      <c r="AV95" s="309">
        <v>7.700120221722459E-2</v>
      </c>
      <c r="AW95" s="309">
        <v>0.38633943356701467</v>
      </c>
      <c r="AX95" s="309">
        <v>0.24308617180541264</v>
      </c>
      <c r="AY95" s="310">
        <v>10.917</v>
      </c>
      <c r="AZ95" s="310">
        <v>0.41859857383465887</v>
      </c>
      <c r="BA95" s="310">
        <v>45.836543834895146</v>
      </c>
      <c r="BB95" s="310">
        <v>2.3554642024330108</v>
      </c>
    </row>
    <row r="96" spans="23:54" ht="16.5">
      <c r="W96" s="293" t="s">
        <v>164</v>
      </c>
      <c r="X96" s="293" t="s">
        <v>260</v>
      </c>
      <c r="Y96" s="294" t="s">
        <v>260</v>
      </c>
      <c r="Z96" s="305">
        <v>5</v>
      </c>
      <c r="AA96" s="295">
        <f t="shared" si="2"/>
        <v>0</v>
      </c>
      <c r="AB96" s="306">
        <v>0.91666666666666663</v>
      </c>
      <c r="AC96" s="293">
        <f>COUNTIFS(운전자별!$C:$C,숨김!AC$3,운전자별!$A:$A,숨김!$W96,운전자별!$F:$F,숨김!$X96)</f>
        <v>0</v>
      </c>
      <c r="AD96" s="293">
        <f>COUNTIFS(운전자별!$C:$C,숨김!AD$3,운전자별!$A:$A,숨김!$W96,운전자별!$F:$F,숨김!$X96)</f>
        <v>0</v>
      </c>
      <c r="AE96" s="293">
        <f>COUNTIFS(운전자별!$C:$C,숨김!AE$3,운전자별!$A:$A,숨김!$W96,운전자별!$F:$F,숨김!$X96)</f>
        <v>0</v>
      </c>
      <c r="AF96" s="293">
        <f>COUNTIFS(운전자별!$C:$C,숨김!AF$3,운전자별!$A:$A,숨김!$W96,운전자별!$F:$F,숨김!$X96)</f>
        <v>0</v>
      </c>
      <c r="AG96" s="293">
        <f>COUNTIFS(운전자별!$C:$C,숨김!AG$3,운전자별!$A:$A,숨김!$W96,운전자별!$F:$F,숨김!$X96)</f>
        <v>0</v>
      </c>
      <c r="AH96" s="293">
        <f>COUNTIFS(운전자별!$C:$C,숨김!AH$3,운전자별!$A:$A,숨김!$W96,운전자별!$F:$F,숨김!$X96)</f>
        <v>0</v>
      </c>
      <c r="AI96" s="293">
        <f>COUNTIFS(운전자별!$C:$C,숨김!AI$3,운전자별!$A:$A,숨김!$W96,운전자별!$F:$F,숨김!$X96)</f>
        <v>0</v>
      </c>
      <c r="AJ96" s="307">
        <v>0.90227378479363929</v>
      </c>
      <c r="AK96" s="295" t="s">
        <v>71</v>
      </c>
      <c r="AL96" s="295">
        <v>56</v>
      </c>
      <c r="AM96" s="295" t="s">
        <v>534</v>
      </c>
      <c r="AN96" s="301" t="s">
        <v>535</v>
      </c>
      <c r="AO96" s="308">
        <v>93</v>
      </c>
      <c r="AP96" s="308" cm="1">
        <f t="array" ref="AP96">SUM(($W$4:$W$900=W96)*($AO$4:$AO$900&lt;AO96))+1</f>
        <v>5</v>
      </c>
      <c r="AQ96" s="308" t="str">
        <f t="shared" si="3"/>
        <v>성원운수5</v>
      </c>
      <c r="AS96" s="297" t="s">
        <v>160</v>
      </c>
      <c r="AT96" s="298" t="s">
        <v>100</v>
      </c>
      <c r="AU96" s="297">
        <v>1</v>
      </c>
      <c r="AV96" s="309">
        <v>5.734723681084624E-2</v>
      </c>
      <c r="AW96" s="309">
        <v>0.37307690390580706</v>
      </c>
      <c r="AX96" s="309">
        <v>0.22424658705077552</v>
      </c>
      <c r="AY96" s="310">
        <v>12.967111111111107</v>
      </c>
      <c r="AZ96" s="310">
        <v>2.1380090915668117</v>
      </c>
      <c r="BA96" s="310">
        <v>34.857583329380638</v>
      </c>
      <c r="BB96" s="310">
        <v>1.9696743148950608</v>
      </c>
    </row>
    <row r="97" spans="23:54" ht="16.5">
      <c r="W97" s="293" t="s">
        <v>164</v>
      </c>
      <c r="X97" s="293" t="s">
        <v>261</v>
      </c>
      <c r="Y97" s="294" t="s">
        <v>261</v>
      </c>
      <c r="Z97" s="305">
        <v>2</v>
      </c>
      <c r="AA97" s="295">
        <f t="shared" si="2"/>
        <v>0</v>
      </c>
      <c r="AB97" s="306">
        <v>0.625</v>
      </c>
      <c r="AC97" s="293">
        <f>COUNTIFS(운전자별!$C:$C,숨김!AC$3,운전자별!$A:$A,숨김!$W97,운전자별!$F:$F,숨김!$X97)</f>
        <v>0</v>
      </c>
      <c r="AD97" s="293">
        <f>COUNTIFS(운전자별!$C:$C,숨김!AD$3,운전자별!$A:$A,숨김!$W97,운전자별!$F:$F,숨김!$X97)</f>
        <v>0</v>
      </c>
      <c r="AE97" s="293">
        <f>COUNTIFS(운전자별!$C:$C,숨김!AE$3,운전자별!$A:$A,숨김!$W97,운전자별!$F:$F,숨김!$X97)</f>
        <v>0</v>
      </c>
      <c r="AF97" s="293">
        <f>COUNTIFS(운전자별!$C:$C,숨김!AF$3,운전자별!$A:$A,숨김!$W97,운전자별!$F:$F,숨김!$X97)</f>
        <v>0</v>
      </c>
      <c r="AG97" s="293">
        <f>COUNTIFS(운전자별!$C:$C,숨김!AG$3,운전자별!$A:$A,숨김!$W97,운전자별!$F:$F,숨김!$X97)</f>
        <v>0</v>
      </c>
      <c r="AH97" s="293">
        <f>COUNTIFS(운전자별!$C:$C,숨김!AH$3,운전자별!$A:$A,숨김!$W97,운전자별!$F:$F,숨김!$X97)</f>
        <v>0</v>
      </c>
      <c r="AI97" s="293">
        <f>COUNTIFS(운전자별!$C:$C,숨김!AI$3,운전자별!$A:$A,숨김!$W97,운전자별!$F:$F,숨김!$X97)</f>
        <v>0</v>
      </c>
      <c r="AJ97" s="307">
        <v>0.94771741765233974</v>
      </c>
      <c r="AK97" s="295" t="s">
        <v>71</v>
      </c>
      <c r="AL97" s="295">
        <v>6</v>
      </c>
      <c r="AM97" s="295" t="s">
        <v>536</v>
      </c>
      <c r="AN97" s="301" t="s">
        <v>537</v>
      </c>
      <c r="AO97" s="308">
        <v>94</v>
      </c>
      <c r="AP97" s="308" cm="1">
        <f t="array" ref="AP97">SUM(($W$4:$W$900=W97)*($AO$4:$AO$900&lt;AO97))+1</f>
        <v>6</v>
      </c>
      <c r="AQ97" s="308" t="str">
        <f t="shared" si="3"/>
        <v>성원운수6</v>
      </c>
      <c r="AS97" s="297" t="s">
        <v>146</v>
      </c>
      <c r="AT97" s="298" t="s">
        <v>241</v>
      </c>
      <c r="AU97" s="297">
        <v>1</v>
      </c>
      <c r="AV97" s="309">
        <v>5.2326895699666899E-2</v>
      </c>
      <c r="AW97" s="309">
        <v>0.42362128933659549</v>
      </c>
      <c r="AX97" s="309">
        <v>0.2605035975057351</v>
      </c>
      <c r="AY97" s="310">
        <v>15.039499999999999</v>
      </c>
      <c r="AZ97" s="310">
        <v>0.23929349248961054</v>
      </c>
      <c r="BA97" s="310">
        <v>36.242087135244653</v>
      </c>
      <c r="BB97" s="310">
        <v>2.6294773782250944</v>
      </c>
    </row>
    <row r="98" spans="23:54" ht="16.5">
      <c r="W98" s="293" t="s">
        <v>148</v>
      </c>
      <c r="X98" s="293" t="s">
        <v>262</v>
      </c>
      <c r="Y98" s="294" t="s">
        <v>262</v>
      </c>
      <c r="Z98" s="305">
        <v>21</v>
      </c>
      <c r="AA98" s="295">
        <f t="shared" si="2"/>
        <v>0</v>
      </c>
      <c r="AB98" s="306">
        <v>0.99206349206349209</v>
      </c>
      <c r="AC98" s="293">
        <f>COUNTIFS(운전자별!$C:$C,숨김!AC$3,운전자별!$A:$A,숨김!$W98,운전자별!$F:$F,숨김!$X98)</f>
        <v>0</v>
      </c>
      <c r="AD98" s="293">
        <f>COUNTIFS(운전자별!$C:$C,숨김!AD$3,운전자별!$A:$A,숨김!$W98,운전자별!$F:$F,숨김!$X98)</f>
        <v>0</v>
      </c>
      <c r="AE98" s="293">
        <f>COUNTIFS(운전자별!$C:$C,숨김!AE$3,운전자별!$A:$A,숨김!$W98,운전자별!$F:$F,숨김!$X98)</f>
        <v>0</v>
      </c>
      <c r="AF98" s="293">
        <f>COUNTIFS(운전자별!$C:$C,숨김!AF$3,운전자별!$A:$A,숨김!$W98,운전자별!$F:$F,숨김!$X98)</f>
        <v>0</v>
      </c>
      <c r="AG98" s="293">
        <f>COUNTIFS(운전자별!$C:$C,숨김!AG$3,운전자별!$A:$A,숨김!$W98,운전자별!$F:$F,숨김!$X98)</f>
        <v>0</v>
      </c>
      <c r="AH98" s="293">
        <f>COUNTIFS(운전자별!$C:$C,숨김!AH$3,운전자별!$A:$A,숨김!$W98,운전자별!$F:$F,숨김!$X98)</f>
        <v>0</v>
      </c>
      <c r="AI98" s="293">
        <f>COUNTIFS(운전자별!$C:$C,숨김!AI$3,운전자별!$A:$A,숨김!$W98,운전자별!$F:$F,숨김!$X98)</f>
        <v>0</v>
      </c>
      <c r="AJ98" s="307">
        <v>0.94919384520345185</v>
      </c>
      <c r="AK98" s="295" t="s">
        <v>71</v>
      </c>
      <c r="AL98" s="295">
        <v>1</v>
      </c>
      <c r="AM98" s="295" t="s">
        <v>538</v>
      </c>
      <c r="AN98" s="301" t="s">
        <v>539</v>
      </c>
      <c r="AO98" s="308">
        <v>95</v>
      </c>
      <c r="AP98" s="308" cm="1">
        <f t="array" ref="AP98">SUM(($W$4:$W$900=W98)*($AO$4:$AO$900&lt;AO98))+1</f>
        <v>1</v>
      </c>
      <c r="AQ98" s="308" t="str">
        <f t="shared" si="3"/>
        <v>세운교통1</v>
      </c>
      <c r="AS98" s="297" t="s">
        <v>146</v>
      </c>
      <c r="AT98" s="298" t="s">
        <v>242</v>
      </c>
      <c r="AU98" s="297">
        <v>1</v>
      </c>
      <c r="AV98" s="309">
        <v>5.9768051555742871E-2</v>
      </c>
      <c r="AW98" s="309">
        <v>0.38269113657295784</v>
      </c>
      <c r="AX98" s="309">
        <v>0.24479744823139968</v>
      </c>
      <c r="AY98" s="310">
        <v>12.159600000000001</v>
      </c>
      <c r="AZ98" s="310">
        <v>0.46799512161885232</v>
      </c>
      <c r="BA98" s="310">
        <v>11.169483569303274</v>
      </c>
      <c r="BB98" s="310">
        <v>2.3218651664230592</v>
      </c>
    </row>
    <row r="99" spans="23:54" ht="16.5">
      <c r="W99" s="293" t="s">
        <v>148</v>
      </c>
      <c r="X99" s="293" t="s">
        <v>263</v>
      </c>
      <c r="Y99" s="294" t="s">
        <v>263</v>
      </c>
      <c r="Z99" s="305">
        <v>14</v>
      </c>
      <c r="AA99" s="295">
        <f t="shared" si="2"/>
        <v>0</v>
      </c>
      <c r="AB99" s="306">
        <v>1.1607142857142856</v>
      </c>
      <c r="AC99" s="293">
        <f>COUNTIFS(운전자별!$C:$C,숨김!AC$3,운전자별!$A:$A,숨김!$W99,운전자별!$F:$F,숨김!$X99)</f>
        <v>0</v>
      </c>
      <c r="AD99" s="293">
        <f>COUNTIFS(운전자별!$C:$C,숨김!AD$3,운전자별!$A:$A,숨김!$W99,운전자별!$F:$F,숨김!$X99)</f>
        <v>0</v>
      </c>
      <c r="AE99" s="293">
        <f>COUNTIFS(운전자별!$C:$C,숨김!AE$3,운전자별!$A:$A,숨김!$W99,운전자별!$F:$F,숨김!$X99)</f>
        <v>0</v>
      </c>
      <c r="AF99" s="293">
        <f>COUNTIFS(운전자별!$C:$C,숨김!AF$3,운전자별!$A:$A,숨김!$W99,운전자별!$F:$F,숨김!$X99)</f>
        <v>0</v>
      </c>
      <c r="AG99" s="293">
        <f>COUNTIFS(운전자별!$C:$C,숨김!AG$3,운전자별!$A:$A,숨김!$W99,운전자별!$F:$F,숨김!$X99)</f>
        <v>0</v>
      </c>
      <c r="AH99" s="293">
        <f>COUNTIFS(운전자별!$C:$C,숨김!AH$3,운전자별!$A:$A,숨김!$W99,운전자별!$F:$F,숨김!$X99)</f>
        <v>0</v>
      </c>
      <c r="AI99" s="293">
        <f>COUNTIFS(운전자별!$C:$C,숨김!AI$3,운전자별!$A:$A,숨김!$W99,운전자별!$F:$F,숨김!$X99)</f>
        <v>0</v>
      </c>
      <c r="AJ99" s="307">
        <v>0.95328113497467126</v>
      </c>
      <c r="AK99" s="295" t="s">
        <v>69</v>
      </c>
      <c r="AL99" s="295">
        <v>62</v>
      </c>
      <c r="AM99" s="295" t="s">
        <v>540</v>
      </c>
      <c r="AN99" s="301" t="s">
        <v>541</v>
      </c>
      <c r="AO99" s="308">
        <v>96</v>
      </c>
      <c r="AP99" s="308" cm="1">
        <f t="array" ref="AP99">SUM(($W$4:$W$900=W99)*($AO$4:$AO$900&lt;AO99))+1</f>
        <v>2</v>
      </c>
      <c r="AQ99" s="308" t="str">
        <f t="shared" si="3"/>
        <v>세운교통2</v>
      </c>
      <c r="AS99" s="297" t="s">
        <v>146</v>
      </c>
      <c r="AT99" s="298" t="s">
        <v>243</v>
      </c>
      <c r="AU99" s="297">
        <v>1</v>
      </c>
      <c r="AV99" s="309">
        <v>3.9449744483962081E-2</v>
      </c>
      <c r="AW99" s="309">
        <v>0.42249972105649303</v>
      </c>
      <c r="AX99" s="309">
        <v>0.19381615121437445</v>
      </c>
      <c r="AY99" s="310">
        <v>9.1189999999999998</v>
      </c>
      <c r="AZ99" s="310">
        <v>0.47925448300281681</v>
      </c>
      <c r="BA99" s="310">
        <v>6.6249884415095268</v>
      </c>
      <c r="BB99" s="310">
        <v>1.5550116718724316</v>
      </c>
    </row>
    <row r="100" spans="23:54" ht="16.5">
      <c r="W100" s="293" t="s">
        <v>148</v>
      </c>
      <c r="X100" s="293" t="s">
        <v>264</v>
      </c>
      <c r="Y100" s="294" t="s">
        <v>264</v>
      </c>
      <c r="Z100" s="305">
        <v>10</v>
      </c>
      <c r="AA100" s="295">
        <f t="shared" si="2"/>
        <v>0</v>
      </c>
      <c r="AB100" s="306">
        <v>1.0833333333333333</v>
      </c>
      <c r="AC100" s="293">
        <f>COUNTIFS(운전자별!$C:$C,숨김!AC$3,운전자별!$A:$A,숨김!$W100,운전자별!$F:$F,숨김!$X100)</f>
        <v>0</v>
      </c>
      <c r="AD100" s="293">
        <f>COUNTIFS(운전자별!$C:$C,숨김!AD$3,운전자별!$A:$A,숨김!$W100,운전자별!$F:$F,숨김!$X100)</f>
        <v>0</v>
      </c>
      <c r="AE100" s="293">
        <f>COUNTIFS(운전자별!$C:$C,숨김!AE$3,운전자별!$A:$A,숨김!$W100,운전자별!$F:$F,숨김!$X100)</f>
        <v>0</v>
      </c>
      <c r="AF100" s="293">
        <f>COUNTIFS(운전자별!$C:$C,숨김!AF$3,운전자별!$A:$A,숨김!$W100,운전자별!$F:$F,숨김!$X100)</f>
        <v>0</v>
      </c>
      <c r="AG100" s="293">
        <f>COUNTIFS(운전자별!$C:$C,숨김!AG$3,운전자별!$A:$A,숨김!$W100,운전자별!$F:$F,숨김!$X100)</f>
        <v>0</v>
      </c>
      <c r="AH100" s="293">
        <f>COUNTIFS(운전자별!$C:$C,숨김!AH$3,운전자별!$A:$A,숨김!$W100,운전자별!$F:$F,숨김!$X100)</f>
        <v>0</v>
      </c>
      <c r="AI100" s="293">
        <f>COUNTIFS(운전자별!$C:$C,숨김!AI$3,운전자별!$A:$A,숨김!$W100,운전자별!$F:$F,숨김!$X100)</f>
        <v>0</v>
      </c>
      <c r="AJ100" s="307">
        <v>0.9363377608993122</v>
      </c>
      <c r="AK100" s="295" t="s">
        <v>71</v>
      </c>
      <c r="AL100" s="295">
        <v>22</v>
      </c>
      <c r="AM100" s="295" t="s">
        <v>542</v>
      </c>
      <c r="AN100" s="301" t="s">
        <v>543</v>
      </c>
      <c r="AO100" s="308">
        <v>97</v>
      </c>
      <c r="AP100" s="308" cm="1">
        <f t="array" ref="AP100">SUM(($W$4:$W$900=W100)*($AO$4:$AO$900&lt;AO100))+1</f>
        <v>3</v>
      </c>
      <c r="AQ100" s="308" t="str">
        <f t="shared" si="3"/>
        <v>세운교통3</v>
      </c>
      <c r="AS100" s="297" t="s">
        <v>146</v>
      </c>
      <c r="AT100" s="298" t="s">
        <v>244</v>
      </c>
      <c r="AU100" s="297">
        <v>1</v>
      </c>
      <c r="AV100" s="309">
        <v>3.9473353927280741E-2</v>
      </c>
      <c r="AW100" s="309">
        <v>0.45918695475936067</v>
      </c>
      <c r="AX100" s="309">
        <v>0.17145877677005597</v>
      </c>
      <c r="AY100" s="310">
        <v>11.919500000000001</v>
      </c>
      <c r="AZ100" s="310">
        <v>0.67294489500685317</v>
      </c>
      <c r="BA100" s="310">
        <v>8.2838568765632346</v>
      </c>
      <c r="BB100" s="310">
        <v>2.1415616130439359</v>
      </c>
    </row>
    <row r="101" spans="23:54" ht="16.5">
      <c r="W101" s="293" t="s">
        <v>148</v>
      </c>
      <c r="X101" s="293" t="s">
        <v>265</v>
      </c>
      <c r="Y101" s="294" t="s">
        <v>265</v>
      </c>
      <c r="Z101" s="305">
        <v>14</v>
      </c>
      <c r="AA101" s="295">
        <f t="shared" si="2"/>
        <v>0</v>
      </c>
      <c r="AB101" s="306">
        <v>0.92261904761904756</v>
      </c>
      <c r="AC101" s="293">
        <f>COUNTIFS(운전자별!$C:$C,숨김!AC$3,운전자별!$A:$A,숨김!$W101,운전자별!$F:$F,숨김!$X101)</f>
        <v>0</v>
      </c>
      <c r="AD101" s="293">
        <f>COUNTIFS(운전자별!$C:$C,숨김!AD$3,운전자별!$A:$A,숨김!$W101,운전자별!$F:$F,숨김!$X101)</f>
        <v>0</v>
      </c>
      <c r="AE101" s="293">
        <f>COUNTIFS(운전자별!$C:$C,숨김!AE$3,운전자별!$A:$A,숨김!$W101,운전자별!$F:$F,숨김!$X101)</f>
        <v>0</v>
      </c>
      <c r="AF101" s="293">
        <f>COUNTIFS(운전자별!$C:$C,숨김!AF$3,운전자별!$A:$A,숨김!$W101,운전자별!$F:$F,숨김!$X101)</f>
        <v>0</v>
      </c>
      <c r="AG101" s="293">
        <f>COUNTIFS(운전자별!$C:$C,숨김!AG$3,운전자별!$A:$A,숨김!$W101,운전자별!$F:$F,숨김!$X101)</f>
        <v>0</v>
      </c>
      <c r="AH101" s="293">
        <f>COUNTIFS(운전자별!$C:$C,숨김!AH$3,운전자별!$A:$A,숨김!$W101,운전자별!$F:$F,숨김!$X101)</f>
        <v>0</v>
      </c>
      <c r="AI101" s="293">
        <f>COUNTIFS(운전자별!$C:$C,숨김!AI$3,운전자별!$A:$A,숨김!$W101,운전자별!$F:$F,숨김!$X101)</f>
        <v>0</v>
      </c>
      <c r="AJ101" s="307">
        <v>0.96668395828435572</v>
      </c>
      <c r="AK101" s="295" t="s">
        <v>69</v>
      </c>
      <c r="AL101" s="295">
        <v>37</v>
      </c>
      <c r="AM101" s="295" t="s">
        <v>544</v>
      </c>
      <c r="AN101" s="301" t="s">
        <v>545</v>
      </c>
      <c r="AO101" s="308">
        <v>98</v>
      </c>
      <c r="AP101" s="308" cm="1">
        <f t="array" ref="AP101">SUM(($W$4:$W$900=W101)*($AO$4:$AO$900&lt;AO101))+1</f>
        <v>4</v>
      </c>
      <c r="AQ101" s="308" t="str">
        <f t="shared" si="3"/>
        <v>세운교통4</v>
      </c>
      <c r="AS101" s="297" t="s">
        <v>146</v>
      </c>
      <c r="AT101" s="298" t="s">
        <v>245</v>
      </c>
      <c r="AU101" s="297">
        <v>1</v>
      </c>
      <c r="AV101" s="309">
        <v>4.1126787682906972E-2</v>
      </c>
      <c r="AW101" s="309">
        <v>0.46715094861859635</v>
      </c>
      <c r="AX101" s="309">
        <v>0.1848548883389268</v>
      </c>
      <c r="AY101" s="310">
        <v>10.32075</v>
      </c>
      <c r="AZ101" s="310">
        <v>1.1589288468176044</v>
      </c>
      <c r="BA101" s="310">
        <v>10.820494084643574</v>
      </c>
      <c r="BB101" s="310">
        <v>2.050228208451323</v>
      </c>
    </row>
    <row r="102" spans="23:54" ht="16.5">
      <c r="W102" s="293" t="s">
        <v>148</v>
      </c>
      <c r="X102" s="293" t="s">
        <v>266</v>
      </c>
      <c r="Y102" s="294" t="s">
        <v>266</v>
      </c>
      <c r="Z102" s="305">
        <v>8</v>
      </c>
      <c r="AA102" s="295">
        <f t="shared" si="2"/>
        <v>0</v>
      </c>
      <c r="AB102" s="306">
        <v>0.78125</v>
      </c>
      <c r="AC102" s="293">
        <f>COUNTIFS(운전자별!$C:$C,숨김!AC$3,운전자별!$A:$A,숨김!$W102,운전자별!$F:$F,숨김!$X102)</f>
        <v>0</v>
      </c>
      <c r="AD102" s="293">
        <f>COUNTIFS(운전자별!$C:$C,숨김!AD$3,운전자별!$A:$A,숨김!$W102,운전자별!$F:$F,숨김!$X102)</f>
        <v>0</v>
      </c>
      <c r="AE102" s="293">
        <f>COUNTIFS(운전자별!$C:$C,숨김!AE$3,운전자별!$A:$A,숨김!$W102,운전자별!$F:$F,숨김!$X102)</f>
        <v>0</v>
      </c>
      <c r="AF102" s="293">
        <f>COUNTIFS(운전자별!$C:$C,숨김!AF$3,운전자별!$A:$A,숨김!$W102,운전자별!$F:$F,숨김!$X102)</f>
        <v>0</v>
      </c>
      <c r="AG102" s="293">
        <f>COUNTIFS(운전자별!$C:$C,숨김!AG$3,운전자별!$A:$A,숨김!$W102,운전자별!$F:$F,숨김!$X102)</f>
        <v>0</v>
      </c>
      <c r="AH102" s="293">
        <f>COUNTIFS(운전자별!$C:$C,숨김!AH$3,운전자별!$A:$A,숨김!$W102,운전자별!$F:$F,숨김!$X102)</f>
        <v>0</v>
      </c>
      <c r="AI102" s="293">
        <f>COUNTIFS(운전자별!$C:$C,숨김!AI$3,운전자별!$A:$A,숨김!$W102,운전자별!$F:$F,숨김!$X102)</f>
        <v>0</v>
      </c>
      <c r="AJ102" s="307">
        <v>0.87904186999975809</v>
      </c>
      <c r="AK102" s="295" t="s">
        <v>72</v>
      </c>
      <c r="AL102" s="295">
        <v>17</v>
      </c>
      <c r="AM102" s="295" t="s">
        <v>546</v>
      </c>
      <c r="AN102" s="301" t="s">
        <v>547</v>
      </c>
      <c r="AO102" s="308">
        <v>99</v>
      </c>
      <c r="AP102" s="308" cm="1">
        <f t="array" ref="AP102">SUM(($W$4:$W$900=W102)*($AO$4:$AO$900&lt;AO102))+1</f>
        <v>5</v>
      </c>
      <c r="AQ102" s="308" t="str">
        <f t="shared" si="3"/>
        <v>세운교통5</v>
      </c>
      <c r="AS102" s="297" t="s">
        <v>146</v>
      </c>
      <c r="AT102" s="298" t="s">
        <v>246</v>
      </c>
      <c r="AU102" s="297">
        <v>1</v>
      </c>
      <c r="AV102" s="309">
        <v>6.4072666659333602E-2</v>
      </c>
      <c r="AW102" s="309">
        <v>0.42049803061579716</v>
      </c>
      <c r="AX102" s="309">
        <v>0.19508423581925852</v>
      </c>
      <c r="AY102" s="310">
        <v>15.284600000000001</v>
      </c>
      <c r="AZ102" s="310">
        <v>0.42496225637959645</v>
      </c>
      <c r="BA102" s="310">
        <v>22.250758142625433</v>
      </c>
      <c r="BB102" s="310">
        <v>2.515684608016763</v>
      </c>
    </row>
    <row r="103" spans="23:54" ht="16.5">
      <c r="W103" s="293" t="s">
        <v>145</v>
      </c>
      <c r="X103" s="293" t="s">
        <v>267</v>
      </c>
      <c r="Y103" s="294" t="s">
        <v>267</v>
      </c>
      <c r="Z103" s="305">
        <v>21</v>
      </c>
      <c r="AA103" s="295">
        <f t="shared" si="2"/>
        <v>51</v>
      </c>
      <c r="AB103" s="306">
        <v>1.1111111111111112</v>
      </c>
      <c r="AC103" s="293">
        <f>COUNTIFS(운전자별!$C:$C,숨김!AC$3,운전자별!$A:$A,숨김!$W103,운전자별!$F:$F,숨김!$X103)</f>
        <v>16</v>
      </c>
      <c r="AD103" s="293">
        <f>COUNTIFS(운전자별!$C:$C,숨김!AD$3,운전자별!$A:$A,숨김!$W103,운전자별!$F:$F,숨김!$X103)</f>
        <v>20</v>
      </c>
      <c r="AE103" s="293">
        <f>COUNTIFS(운전자별!$C:$C,숨김!AE$3,운전자별!$A:$A,숨김!$W103,운전자별!$F:$F,숨김!$X103)</f>
        <v>9</v>
      </c>
      <c r="AF103" s="293">
        <f>COUNTIFS(운전자별!$C:$C,숨김!AF$3,운전자별!$A:$A,숨김!$W103,운전자별!$F:$F,숨김!$X103)</f>
        <v>4</v>
      </c>
      <c r="AG103" s="293">
        <f>COUNTIFS(운전자별!$C:$C,숨김!AG$3,운전자별!$A:$A,숨김!$W103,운전자별!$F:$F,숨김!$X103)</f>
        <v>2</v>
      </c>
      <c r="AH103" s="293">
        <f>COUNTIFS(운전자별!$C:$C,숨김!AH$3,운전자별!$A:$A,숨김!$W103,운전자별!$F:$F,숨김!$X103)</f>
        <v>0</v>
      </c>
      <c r="AI103" s="293">
        <f>COUNTIFS(운전자별!$C:$C,숨김!AI$3,운전자별!$A:$A,숨김!$W103,운전자별!$F:$F,숨김!$X103)</f>
        <v>0</v>
      </c>
      <c r="AJ103" s="307">
        <v>0.97168148988064862</v>
      </c>
      <c r="AK103" s="295" t="s">
        <v>69</v>
      </c>
      <c r="AL103" s="295">
        <v>26</v>
      </c>
      <c r="AM103" s="295" t="s">
        <v>548</v>
      </c>
      <c r="AN103" s="301" t="s">
        <v>549</v>
      </c>
      <c r="AO103" s="308">
        <v>100</v>
      </c>
      <c r="AP103" s="308" cm="1">
        <f t="array" ref="AP103">SUM(($W$4:$W$900=W103)*($AO$4:$AO$900&lt;AO103))+1</f>
        <v>1</v>
      </c>
      <c r="AQ103" s="308" t="str">
        <f t="shared" si="3"/>
        <v>송도버스1</v>
      </c>
      <c r="AS103" s="297" t="s">
        <v>146</v>
      </c>
      <c r="AT103" s="298" t="s">
        <v>100</v>
      </c>
      <c r="AU103" s="297">
        <v>1</v>
      </c>
      <c r="AV103" s="309">
        <v>5.3317180057215717E-2</v>
      </c>
      <c r="AW103" s="309">
        <v>0.41409087607641576</v>
      </c>
      <c r="AX103" s="309">
        <v>0.22028386579979198</v>
      </c>
      <c r="AY103" s="310">
        <v>12.577621621621624</v>
      </c>
      <c r="AZ103" s="310">
        <v>0.5277363372909224</v>
      </c>
      <c r="BA103" s="310">
        <v>14.763613674027775</v>
      </c>
      <c r="BB103" s="310">
        <v>2.2415680071713906</v>
      </c>
    </row>
    <row r="104" spans="23:54" ht="16.5">
      <c r="W104" s="293" t="s">
        <v>145</v>
      </c>
      <c r="X104" s="293" t="s">
        <v>268</v>
      </c>
      <c r="Y104" s="294" t="s">
        <v>268</v>
      </c>
      <c r="Z104" s="305">
        <v>40</v>
      </c>
      <c r="AA104" s="295">
        <f t="shared" si="2"/>
        <v>86</v>
      </c>
      <c r="AB104" s="306">
        <v>0.90625</v>
      </c>
      <c r="AC104" s="293">
        <f>COUNTIFS(운전자별!$C:$C,숨김!AC$3,운전자별!$A:$A,숨김!$W104,운전자별!$F:$F,숨김!$X104)</f>
        <v>26</v>
      </c>
      <c r="AD104" s="293">
        <f>COUNTIFS(운전자별!$C:$C,숨김!AD$3,운전자별!$A:$A,숨김!$W104,운전자별!$F:$F,숨김!$X104)</f>
        <v>18</v>
      </c>
      <c r="AE104" s="293">
        <f>COUNTIFS(운전자별!$C:$C,숨김!AE$3,운전자별!$A:$A,숨김!$W104,운전자별!$F:$F,숨김!$X104)</f>
        <v>21</v>
      </c>
      <c r="AF104" s="293">
        <f>COUNTIFS(운전자별!$C:$C,숨김!AF$3,운전자별!$A:$A,숨김!$W104,운전자별!$F:$F,숨김!$X104)</f>
        <v>19</v>
      </c>
      <c r="AG104" s="293">
        <f>COUNTIFS(운전자별!$C:$C,숨김!AG$3,운전자별!$A:$A,숨김!$W104,운전자별!$F:$F,숨김!$X104)</f>
        <v>2</v>
      </c>
      <c r="AH104" s="293">
        <f>COUNTIFS(운전자별!$C:$C,숨김!AH$3,운전자별!$A:$A,숨김!$W104,운전자별!$F:$F,숨김!$X104)</f>
        <v>0</v>
      </c>
      <c r="AI104" s="293">
        <f>COUNTIFS(운전자별!$C:$C,숨김!AI$3,운전자별!$A:$A,숨김!$W104,운전자별!$F:$F,숨김!$X104)</f>
        <v>0</v>
      </c>
      <c r="AJ104" s="307">
        <v>0.96731154025607924</v>
      </c>
      <c r="AK104" s="295" t="s">
        <v>69</v>
      </c>
      <c r="AL104" s="295">
        <v>35</v>
      </c>
      <c r="AM104" s="295" t="s">
        <v>550</v>
      </c>
      <c r="AN104" s="301" t="s">
        <v>551</v>
      </c>
      <c r="AO104" s="308">
        <v>101</v>
      </c>
      <c r="AP104" s="308" cm="1">
        <f t="array" ref="AP104">SUM(($W$4:$W$900=W104)*($AO$4:$AO$900&lt;AO104))+1</f>
        <v>2</v>
      </c>
      <c r="AQ104" s="308" t="str">
        <f t="shared" si="3"/>
        <v>송도버스2</v>
      </c>
      <c r="AS104" s="297" t="s">
        <v>165</v>
      </c>
      <c r="AT104" s="298" t="s">
        <v>247</v>
      </c>
      <c r="AU104" s="297">
        <v>1</v>
      </c>
      <c r="AV104" s="309">
        <v>4.5170679275899753E-2</v>
      </c>
      <c r="AW104" s="309">
        <v>0.3293965805048838</v>
      </c>
      <c r="AX104" s="309">
        <v>0.21425965158410715</v>
      </c>
      <c r="AY104" s="310">
        <v>12.827500000000001</v>
      </c>
      <c r="AZ104" s="310">
        <v>0.65605723899057378</v>
      </c>
      <c r="BA104" s="310">
        <v>30.465412505220957</v>
      </c>
      <c r="BB104" s="310">
        <v>2.6118114791221063</v>
      </c>
    </row>
    <row r="105" spans="23:54" ht="16.5">
      <c r="W105" s="293" t="s">
        <v>158</v>
      </c>
      <c r="X105" s="293" t="s">
        <v>269</v>
      </c>
      <c r="Y105" s="294" t="s">
        <v>269</v>
      </c>
      <c r="Z105" s="305">
        <v>17</v>
      </c>
      <c r="AA105" s="295">
        <f t="shared" si="2"/>
        <v>0</v>
      </c>
      <c r="AB105" s="306">
        <v>1.1029411764705883</v>
      </c>
      <c r="AC105" s="293">
        <f>COUNTIFS(운전자별!$C:$C,숨김!AC$3,운전자별!$A:$A,숨김!$W105,운전자별!$F:$F,숨김!$X105)</f>
        <v>0</v>
      </c>
      <c r="AD105" s="293">
        <f>COUNTIFS(운전자별!$C:$C,숨김!AD$3,운전자별!$A:$A,숨김!$W105,운전자별!$F:$F,숨김!$X105)</f>
        <v>0</v>
      </c>
      <c r="AE105" s="293">
        <f>COUNTIFS(운전자별!$C:$C,숨김!AE$3,운전자별!$A:$A,숨김!$W105,운전자별!$F:$F,숨김!$X105)</f>
        <v>0</v>
      </c>
      <c r="AF105" s="293">
        <f>COUNTIFS(운전자별!$C:$C,숨김!AF$3,운전자별!$A:$A,숨김!$W105,운전자별!$F:$F,숨김!$X105)</f>
        <v>0</v>
      </c>
      <c r="AG105" s="293">
        <f>COUNTIFS(운전자별!$C:$C,숨김!AG$3,운전자별!$A:$A,숨김!$W105,운전자별!$F:$F,숨김!$X105)</f>
        <v>0</v>
      </c>
      <c r="AH105" s="293">
        <f>COUNTIFS(운전자별!$C:$C,숨김!AH$3,운전자별!$A:$A,숨김!$W105,운전자별!$F:$F,숨김!$X105)</f>
        <v>0</v>
      </c>
      <c r="AI105" s="293">
        <f>COUNTIFS(운전자별!$C:$C,숨김!AI$3,운전자별!$A:$A,숨김!$W105,운전자별!$F:$F,숨김!$X105)</f>
        <v>0</v>
      </c>
      <c r="AJ105" s="307">
        <v>0.93961722701294437</v>
      </c>
      <c r="AK105" s="295" t="s">
        <v>71</v>
      </c>
      <c r="AL105" s="295">
        <v>14</v>
      </c>
      <c r="AM105" s="295" t="s">
        <v>552</v>
      </c>
      <c r="AN105" s="301" t="s">
        <v>553</v>
      </c>
      <c r="AO105" s="308">
        <v>102</v>
      </c>
      <c r="AP105" s="308" cm="1">
        <f t="array" ref="AP105">SUM(($W$4:$W$900=W105)*($AO$4:$AO$900&lt;AO105))+1</f>
        <v>1</v>
      </c>
      <c r="AQ105" s="308" t="str">
        <f t="shared" si="3"/>
        <v>시영운수1</v>
      </c>
      <c r="AS105" s="297" t="s">
        <v>165</v>
      </c>
      <c r="AT105" s="298" t="s">
        <v>248</v>
      </c>
      <c r="AU105" s="297">
        <v>1</v>
      </c>
      <c r="AV105" s="309">
        <v>3.2506686770411602E-2</v>
      </c>
      <c r="AW105" s="309">
        <v>0.31484580574628168</v>
      </c>
      <c r="AX105" s="309">
        <v>0.14498791059614116</v>
      </c>
      <c r="AY105" s="310">
        <v>8.0815000000000001</v>
      </c>
      <c r="AZ105" s="310">
        <v>0.11280523936541875</v>
      </c>
      <c r="BA105" s="310">
        <v>9.6614369715323356</v>
      </c>
      <c r="BB105" s="310">
        <v>2.3937812163851038</v>
      </c>
    </row>
    <row r="106" spans="23:54" ht="16.5">
      <c r="W106" s="293" t="s">
        <v>158</v>
      </c>
      <c r="X106" s="293" t="s">
        <v>270</v>
      </c>
      <c r="Y106" s="294" t="s">
        <v>270</v>
      </c>
      <c r="Z106" s="305">
        <v>9</v>
      </c>
      <c r="AA106" s="295">
        <f t="shared" si="2"/>
        <v>0</v>
      </c>
      <c r="AB106" s="306">
        <v>0.78703703703703709</v>
      </c>
      <c r="AC106" s="293">
        <f>COUNTIFS(운전자별!$C:$C,숨김!AC$3,운전자별!$A:$A,숨김!$W106,운전자별!$F:$F,숨김!$X106)</f>
        <v>0</v>
      </c>
      <c r="AD106" s="293">
        <f>COUNTIFS(운전자별!$C:$C,숨김!AD$3,운전자별!$A:$A,숨김!$W106,운전자별!$F:$F,숨김!$X106)</f>
        <v>0</v>
      </c>
      <c r="AE106" s="293">
        <f>COUNTIFS(운전자별!$C:$C,숨김!AE$3,운전자별!$A:$A,숨김!$W106,운전자별!$F:$F,숨김!$X106)</f>
        <v>0</v>
      </c>
      <c r="AF106" s="293">
        <f>COUNTIFS(운전자별!$C:$C,숨김!AF$3,운전자별!$A:$A,숨김!$W106,운전자별!$F:$F,숨김!$X106)</f>
        <v>0</v>
      </c>
      <c r="AG106" s="293">
        <f>COUNTIFS(운전자별!$C:$C,숨김!AG$3,운전자별!$A:$A,숨김!$W106,운전자별!$F:$F,숨김!$X106)</f>
        <v>0</v>
      </c>
      <c r="AH106" s="293">
        <f>COUNTIFS(운전자별!$C:$C,숨김!AH$3,운전자별!$A:$A,숨김!$W106,운전자별!$F:$F,숨김!$X106)</f>
        <v>0</v>
      </c>
      <c r="AI106" s="293">
        <f>COUNTIFS(운전자별!$C:$C,숨김!AI$3,운전자별!$A:$A,숨김!$W106,운전자별!$F:$F,숨김!$X106)</f>
        <v>0</v>
      </c>
      <c r="AJ106" s="307">
        <v>0.91959398243052315</v>
      </c>
      <c r="AK106" s="295" t="s">
        <v>71</v>
      </c>
      <c r="AL106" s="295">
        <v>45</v>
      </c>
      <c r="AM106" s="295" t="s">
        <v>554</v>
      </c>
      <c r="AN106" s="301" t="s">
        <v>555</v>
      </c>
      <c r="AO106" s="308">
        <v>103</v>
      </c>
      <c r="AP106" s="308" cm="1">
        <f t="array" ref="AP106">SUM(($W$4:$W$900=W106)*($AO$4:$AO$900&lt;AO106))+1</f>
        <v>2</v>
      </c>
      <c r="AQ106" s="308" t="str">
        <f t="shared" si="3"/>
        <v>시영운수2</v>
      </c>
      <c r="AS106" s="297" t="s">
        <v>165</v>
      </c>
      <c r="AT106" s="298" t="s">
        <v>249</v>
      </c>
      <c r="AU106" s="297">
        <v>1</v>
      </c>
      <c r="AV106" s="309">
        <v>4.2058781607850988E-2</v>
      </c>
      <c r="AW106" s="309">
        <v>0.36368630379961553</v>
      </c>
      <c r="AX106" s="309">
        <v>0.22352034322506648</v>
      </c>
      <c r="AY106" s="310">
        <v>13.93990909090909</v>
      </c>
      <c r="AZ106" s="310">
        <v>1.1661930950873034</v>
      </c>
      <c r="BA106" s="310">
        <v>37.529204459999981</v>
      </c>
      <c r="BB106" s="310">
        <v>1.8371418147694605</v>
      </c>
    </row>
    <row r="107" spans="23:54" ht="16.5">
      <c r="W107" s="293" t="s">
        <v>158</v>
      </c>
      <c r="X107" s="293" t="s">
        <v>271</v>
      </c>
      <c r="Y107" s="294" t="s">
        <v>271</v>
      </c>
      <c r="Z107" s="305">
        <v>5</v>
      </c>
      <c r="AA107" s="295">
        <f t="shared" si="2"/>
        <v>0</v>
      </c>
      <c r="AB107" s="306">
        <v>0.75</v>
      </c>
      <c r="AC107" s="293">
        <f>COUNTIFS(운전자별!$C:$C,숨김!AC$3,운전자별!$A:$A,숨김!$W107,운전자별!$F:$F,숨김!$X107)</f>
        <v>0</v>
      </c>
      <c r="AD107" s="293">
        <f>COUNTIFS(운전자별!$C:$C,숨김!AD$3,운전자별!$A:$A,숨김!$W107,운전자별!$F:$F,숨김!$X107)</f>
        <v>0</v>
      </c>
      <c r="AE107" s="293">
        <f>COUNTIFS(운전자별!$C:$C,숨김!AE$3,운전자별!$A:$A,숨김!$W107,운전자별!$F:$F,숨김!$X107)</f>
        <v>0</v>
      </c>
      <c r="AF107" s="293">
        <f>COUNTIFS(운전자별!$C:$C,숨김!AF$3,운전자별!$A:$A,숨김!$W107,운전자별!$F:$F,숨김!$X107)</f>
        <v>0</v>
      </c>
      <c r="AG107" s="293">
        <f>COUNTIFS(운전자별!$C:$C,숨김!AG$3,운전자별!$A:$A,숨김!$W107,운전자별!$F:$F,숨김!$X107)</f>
        <v>0</v>
      </c>
      <c r="AH107" s="293">
        <f>COUNTIFS(운전자별!$C:$C,숨김!AH$3,운전자별!$A:$A,숨김!$W107,운전자별!$F:$F,숨김!$X107)</f>
        <v>0</v>
      </c>
      <c r="AI107" s="293">
        <f>COUNTIFS(운전자별!$C:$C,숨김!AI$3,운전자별!$A:$A,숨김!$W107,운전자별!$F:$F,숨김!$X107)</f>
        <v>0</v>
      </c>
      <c r="AJ107" s="307">
        <v>1.0139791509210085</v>
      </c>
      <c r="AK107" s="295" t="s">
        <v>74</v>
      </c>
      <c r="AL107" s="295">
        <v>9</v>
      </c>
      <c r="AM107" s="295" t="s">
        <v>556</v>
      </c>
      <c r="AN107" s="301" t="s">
        <v>557</v>
      </c>
      <c r="AO107" s="308">
        <v>104</v>
      </c>
      <c r="AP107" s="308" cm="1">
        <f t="array" ref="AP107">SUM(($W$4:$W$900=W107)*($AO$4:$AO$900&lt;AO107))+1</f>
        <v>3</v>
      </c>
      <c r="AQ107" s="308" t="str">
        <f t="shared" si="3"/>
        <v>시영운수3</v>
      </c>
      <c r="AS107" s="297" t="s">
        <v>165</v>
      </c>
      <c r="AT107" s="298" t="s">
        <v>250</v>
      </c>
      <c r="AU107" s="297">
        <v>1</v>
      </c>
      <c r="AV107" s="309">
        <v>5.2353957859057207E-2</v>
      </c>
      <c r="AW107" s="309">
        <v>0.37754057494098547</v>
      </c>
      <c r="AX107" s="309">
        <v>0.22470300550749994</v>
      </c>
      <c r="AY107" s="310">
        <v>12.881050000000002</v>
      </c>
      <c r="AZ107" s="310">
        <v>0.98265306320230661</v>
      </c>
      <c r="BA107" s="310">
        <v>37.091396816838134</v>
      </c>
      <c r="BB107" s="310">
        <v>2.1654243624844201</v>
      </c>
    </row>
    <row r="108" spans="23:54" ht="16.5">
      <c r="W108" s="293" t="s">
        <v>151</v>
      </c>
      <c r="X108" s="293" t="s">
        <v>272</v>
      </c>
      <c r="Y108" s="294" t="s">
        <v>272</v>
      </c>
      <c r="Z108" s="305">
        <v>21</v>
      </c>
      <c r="AA108" s="295">
        <f t="shared" si="2"/>
        <v>0</v>
      </c>
      <c r="AB108" s="306">
        <v>1.0714285714285714</v>
      </c>
      <c r="AC108" s="293">
        <f>COUNTIFS(운전자별!$C:$C,숨김!AC$3,운전자별!$A:$A,숨김!$W108,운전자별!$F:$F,숨김!$X108)</f>
        <v>0</v>
      </c>
      <c r="AD108" s="293">
        <f>COUNTIFS(운전자별!$C:$C,숨김!AD$3,운전자별!$A:$A,숨김!$W108,운전자별!$F:$F,숨김!$X108)</f>
        <v>0</v>
      </c>
      <c r="AE108" s="293">
        <f>COUNTIFS(운전자별!$C:$C,숨김!AE$3,운전자별!$A:$A,숨김!$W108,운전자별!$F:$F,숨김!$X108)</f>
        <v>0</v>
      </c>
      <c r="AF108" s="293">
        <f>COUNTIFS(운전자별!$C:$C,숨김!AF$3,운전자별!$A:$A,숨김!$W108,운전자별!$F:$F,숨김!$X108)</f>
        <v>0</v>
      </c>
      <c r="AG108" s="293">
        <f>COUNTIFS(운전자별!$C:$C,숨김!AG$3,운전자별!$A:$A,숨김!$W108,운전자별!$F:$F,숨김!$X108)</f>
        <v>0</v>
      </c>
      <c r="AH108" s="293">
        <f>COUNTIFS(운전자별!$C:$C,숨김!AH$3,운전자별!$A:$A,숨김!$W108,운전자별!$F:$F,숨김!$X108)</f>
        <v>0</v>
      </c>
      <c r="AI108" s="293">
        <f>COUNTIFS(운전자별!$C:$C,숨김!AI$3,운전자별!$A:$A,숨김!$W108,운전자별!$F:$F,숨김!$X108)</f>
        <v>0</v>
      </c>
      <c r="AJ108" s="307">
        <v>0.93888649846802763</v>
      </c>
      <c r="AK108" s="295" t="s">
        <v>71</v>
      </c>
      <c r="AL108" s="295">
        <v>15</v>
      </c>
      <c r="AM108" s="295" t="s">
        <v>558</v>
      </c>
      <c r="AN108" s="301" t="s">
        <v>559</v>
      </c>
      <c r="AO108" s="308">
        <v>105</v>
      </c>
      <c r="AP108" s="308" cm="1">
        <f t="array" ref="AP108">SUM(($W$4:$W$900=W108)*($AO$4:$AO$900&lt;AO108))+1</f>
        <v>1</v>
      </c>
      <c r="AQ108" s="308" t="str">
        <f t="shared" si="3"/>
        <v>신동아교통1</v>
      </c>
      <c r="AS108" s="297" t="s">
        <v>165</v>
      </c>
      <c r="AT108" s="298" t="s">
        <v>251</v>
      </c>
      <c r="AU108" s="297">
        <v>1</v>
      </c>
      <c r="AV108" s="309">
        <v>2.5633585183256022E-2</v>
      </c>
      <c r="AW108" s="309">
        <v>0.38923470783275249</v>
      </c>
      <c r="AX108" s="309">
        <v>0.23255125305302532</v>
      </c>
      <c r="AY108" s="310">
        <v>15.783809523809525</v>
      </c>
      <c r="AZ108" s="310">
        <v>1.9644000466982623</v>
      </c>
      <c r="BA108" s="310">
        <v>43.673864404563844</v>
      </c>
      <c r="BB108" s="310">
        <v>1.7880894057642993</v>
      </c>
    </row>
    <row r="109" spans="23:54" ht="16.5">
      <c r="W109" s="293" t="s">
        <v>151</v>
      </c>
      <c r="X109" s="293" t="s">
        <v>273</v>
      </c>
      <c r="Y109" s="294" t="s">
        <v>273</v>
      </c>
      <c r="Z109" s="305">
        <v>7</v>
      </c>
      <c r="AA109" s="295">
        <f t="shared" si="2"/>
        <v>0</v>
      </c>
      <c r="AB109" s="306">
        <v>0.95238095238095233</v>
      </c>
      <c r="AC109" s="293">
        <f>COUNTIFS(운전자별!$C:$C,숨김!AC$3,운전자별!$A:$A,숨김!$W109,운전자별!$F:$F,숨김!$X109)</f>
        <v>0</v>
      </c>
      <c r="AD109" s="293">
        <f>COUNTIFS(운전자별!$C:$C,숨김!AD$3,운전자별!$A:$A,숨김!$W109,운전자별!$F:$F,숨김!$X109)</f>
        <v>0</v>
      </c>
      <c r="AE109" s="293">
        <f>COUNTIFS(운전자별!$C:$C,숨김!AE$3,운전자별!$A:$A,숨김!$W109,운전자별!$F:$F,숨김!$X109)</f>
        <v>0</v>
      </c>
      <c r="AF109" s="293">
        <f>COUNTIFS(운전자별!$C:$C,숨김!AF$3,운전자별!$A:$A,숨김!$W109,운전자별!$F:$F,숨김!$X109)</f>
        <v>0</v>
      </c>
      <c r="AG109" s="293">
        <f>COUNTIFS(운전자별!$C:$C,숨김!AG$3,운전자별!$A:$A,숨김!$W109,운전자별!$F:$F,숨김!$X109)</f>
        <v>0</v>
      </c>
      <c r="AH109" s="293">
        <f>COUNTIFS(운전자별!$C:$C,숨김!AH$3,운전자별!$A:$A,숨김!$W109,운전자별!$F:$F,숨김!$X109)</f>
        <v>0</v>
      </c>
      <c r="AI109" s="293">
        <f>COUNTIFS(운전자별!$C:$C,숨김!AI$3,운전자별!$A:$A,숨김!$W109,운전자별!$F:$F,숨김!$X109)</f>
        <v>0</v>
      </c>
      <c r="AJ109" s="307">
        <v>0.97839382138370035</v>
      </c>
      <c r="AK109" s="295" t="s">
        <v>69</v>
      </c>
      <c r="AL109" s="295">
        <v>20</v>
      </c>
      <c r="AM109" s="295" t="s">
        <v>560</v>
      </c>
      <c r="AN109" s="301" t="s">
        <v>561</v>
      </c>
      <c r="AO109" s="308">
        <v>106</v>
      </c>
      <c r="AP109" s="308" cm="1">
        <f t="array" ref="AP109">SUM(($W$4:$W$900=W109)*($AO$4:$AO$900&lt;AO109))+1</f>
        <v>2</v>
      </c>
      <c r="AQ109" s="308" t="str">
        <f t="shared" si="3"/>
        <v>신동아교통2</v>
      </c>
      <c r="AS109" s="297" t="s">
        <v>165</v>
      </c>
      <c r="AT109" s="298" t="s">
        <v>99</v>
      </c>
      <c r="AU109" s="297">
        <v>1</v>
      </c>
      <c r="AV109" s="309">
        <v>6.1855738171541795E-2</v>
      </c>
      <c r="AW109" s="309">
        <v>0.35586720123216981</v>
      </c>
      <c r="AX109" s="309">
        <v>0.2486160909385676</v>
      </c>
      <c r="AY109" s="310">
        <v>13.839499999999999</v>
      </c>
      <c r="AZ109" s="310">
        <v>1.027946034595377</v>
      </c>
      <c r="BA109" s="310">
        <v>33.39356118099839</v>
      </c>
      <c r="BB109" s="310">
        <v>2.2421165998775838</v>
      </c>
    </row>
    <row r="110" spans="23:54" ht="16.5">
      <c r="W110" s="293" t="s">
        <v>151</v>
      </c>
      <c r="X110" s="293" t="s">
        <v>274</v>
      </c>
      <c r="Y110" s="294" t="s">
        <v>274</v>
      </c>
      <c r="Z110" s="305">
        <v>9</v>
      </c>
      <c r="AA110" s="295">
        <f t="shared" si="2"/>
        <v>0</v>
      </c>
      <c r="AB110" s="306">
        <v>0.87962962962962976</v>
      </c>
      <c r="AC110" s="293">
        <f>COUNTIFS(운전자별!$C:$C,숨김!AC$3,운전자별!$A:$A,숨김!$W110,운전자별!$F:$F,숨김!$X110)</f>
        <v>0</v>
      </c>
      <c r="AD110" s="293">
        <f>COUNTIFS(운전자별!$C:$C,숨김!AD$3,운전자별!$A:$A,숨김!$W110,운전자별!$F:$F,숨김!$X110)</f>
        <v>0</v>
      </c>
      <c r="AE110" s="293">
        <f>COUNTIFS(운전자별!$C:$C,숨김!AE$3,운전자별!$A:$A,숨김!$W110,운전자별!$F:$F,숨김!$X110)</f>
        <v>0</v>
      </c>
      <c r="AF110" s="293">
        <f>COUNTIFS(운전자별!$C:$C,숨김!AF$3,운전자별!$A:$A,숨김!$W110,운전자별!$F:$F,숨김!$X110)</f>
        <v>0</v>
      </c>
      <c r="AG110" s="293">
        <f>COUNTIFS(운전자별!$C:$C,숨김!AG$3,운전자별!$A:$A,숨김!$W110,운전자별!$F:$F,숨김!$X110)</f>
        <v>0</v>
      </c>
      <c r="AH110" s="293">
        <f>COUNTIFS(운전자별!$C:$C,숨김!AH$3,운전자별!$A:$A,숨김!$W110,운전자별!$F:$F,숨김!$X110)</f>
        <v>0</v>
      </c>
      <c r="AI110" s="293">
        <f>COUNTIFS(운전자별!$C:$C,숨김!AI$3,운전자별!$A:$A,숨김!$W110,운전자별!$F:$F,숨김!$X110)</f>
        <v>0</v>
      </c>
      <c r="AJ110" s="307">
        <v>1.0073038793995333</v>
      </c>
      <c r="AK110" s="295" t="s">
        <v>74</v>
      </c>
      <c r="AL110" s="295">
        <v>12</v>
      </c>
      <c r="AM110" s="295" t="s">
        <v>562</v>
      </c>
      <c r="AN110" s="301" t="s">
        <v>563</v>
      </c>
      <c r="AO110" s="308">
        <v>107</v>
      </c>
      <c r="AP110" s="308" cm="1">
        <f t="array" ref="AP110">SUM(($W$4:$W$900=W110)*($AO$4:$AO$900&lt;AO110))+1</f>
        <v>3</v>
      </c>
      <c r="AQ110" s="308" t="str">
        <f t="shared" si="3"/>
        <v>신동아교통3</v>
      </c>
      <c r="AS110" s="297" t="s">
        <v>165</v>
      </c>
      <c r="AT110" s="298" t="s">
        <v>100</v>
      </c>
      <c r="AU110" s="297">
        <v>1</v>
      </c>
      <c r="AV110" s="309">
        <v>4.1197374998863501E-2</v>
      </c>
      <c r="AW110" s="309">
        <v>0.36827013332133124</v>
      </c>
      <c r="AX110" s="309">
        <v>0.22062606602949453</v>
      </c>
      <c r="AY110" s="310">
        <v>13.743469696969701</v>
      </c>
      <c r="AZ110" s="310">
        <v>1.2003645875868396</v>
      </c>
      <c r="BA110" s="310">
        <v>36.215566708874917</v>
      </c>
      <c r="BB110" s="310">
        <v>2.0361514533252651</v>
      </c>
    </row>
    <row r="111" spans="23:54" ht="16.5">
      <c r="W111" s="293" t="s">
        <v>151</v>
      </c>
      <c r="X111" s="293" t="s">
        <v>275</v>
      </c>
      <c r="Y111" s="294" t="s">
        <v>275</v>
      </c>
      <c r="Z111" s="305">
        <v>6</v>
      </c>
      <c r="AA111" s="295">
        <f t="shared" si="2"/>
        <v>0</v>
      </c>
      <c r="AB111" s="306">
        <v>1.1111111111111112</v>
      </c>
      <c r="AC111" s="293">
        <f>COUNTIFS(운전자별!$C:$C,숨김!AC$3,운전자별!$A:$A,숨김!$W111,운전자별!$F:$F,숨김!$X111)</f>
        <v>0</v>
      </c>
      <c r="AD111" s="293">
        <f>COUNTIFS(운전자별!$C:$C,숨김!AD$3,운전자별!$A:$A,숨김!$W111,운전자별!$F:$F,숨김!$X111)</f>
        <v>0</v>
      </c>
      <c r="AE111" s="293">
        <f>COUNTIFS(운전자별!$C:$C,숨김!AE$3,운전자별!$A:$A,숨김!$W111,운전자별!$F:$F,숨김!$X111)</f>
        <v>0</v>
      </c>
      <c r="AF111" s="293">
        <f>COUNTIFS(운전자별!$C:$C,숨김!AF$3,운전자별!$A:$A,숨김!$W111,운전자별!$F:$F,숨김!$X111)</f>
        <v>0</v>
      </c>
      <c r="AG111" s="293">
        <f>COUNTIFS(운전자별!$C:$C,숨김!AG$3,운전자별!$A:$A,숨김!$W111,운전자별!$F:$F,숨김!$X111)</f>
        <v>0</v>
      </c>
      <c r="AH111" s="293">
        <f>COUNTIFS(운전자별!$C:$C,숨김!AH$3,운전자별!$A:$A,숨김!$W111,운전자별!$F:$F,숨김!$X111)</f>
        <v>0</v>
      </c>
      <c r="AI111" s="293">
        <f>COUNTIFS(운전자별!$C:$C,숨김!AI$3,운전자별!$A:$A,숨김!$W111,운전자별!$F:$F,숨김!$X111)</f>
        <v>0</v>
      </c>
      <c r="AJ111" s="307">
        <v>0.94452590924613378</v>
      </c>
      <c r="AK111" s="295" t="s">
        <v>71</v>
      </c>
      <c r="AL111" s="295">
        <v>7</v>
      </c>
      <c r="AM111" s="295" t="s">
        <v>564</v>
      </c>
      <c r="AN111" s="301" t="s">
        <v>565</v>
      </c>
      <c r="AO111" s="308">
        <v>108</v>
      </c>
      <c r="AP111" s="308" cm="1">
        <f t="array" ref="AP111">SUM(($W$4:$W$900=W111)*($AO$4:$AO$900&lt;AO111))+1</f>
        <v>4</v>
      </c>
      <c r="AQ111" s="308" t="str">
        <f t="shared" si="3"/>
        <v>신동아교통4</v>
      </c>
      <c r="AS111" s="297" t="s">
        <v>166</v>
      </c>
      <c r="AT111" s="298" t="s">
        <v>252</v>
      </c>
      <c r="AU111" s="297">
        <v>1</v>
      </c>
      <c r="AV111" s="309">
        <v>1.9546714899597809E-2</v>
      </c>
      <c r="AW111" s="309">
        <v>0.53106835593257473</v>
      </c>
      <c r="AX111" s="309">
        <v>0.17085869055141095</v>
      </c>
      <c r="AY111" s="310">
        <v>11.128666666666666</v>
      </c>
      <c r="AZ111" s="310">
        <v>0.41384457919026874</v>
      </c>
      <c r="BA111" s="310">
        <v>14.188957000809214</v>
      </c>
      <c r="BB111" s="310">
        <v>2.0914813363075218</v>
      </c>
    </row>
    <row r="112" spans="23:54" ht="16.5">
      <c r="W112" s="293" t="s">
        <v>144</v>
      </c>
      <c r="X112" s="293" t="s">
        <v>276</v>
      </c>
      <c r="Y112" s="294" t="s">
        <v>276</v>
      </c>
      <c r="Z112" s="305">
        <v>22</v>
      </c>
      <c r="AA112" s="295">
        <f t="shared" si="2"/>
        <v>0</v>
      </c>
      <c r="AB112" s="306">
        <v>0.92803030303030309</v>
      </c>
      <c r="AC112" s="293">
        <f>COUNTIFS(운전자별!$C:$C,숨김!AC$3,운전자별!$A:$A,숨김!$W112,운전자별!$F:$F,숨김!$X112)</f>
        <v>0</v>
      </c>
      <c r="AD112" s="293">
        <f>COUNTIFS(운전자별!$C:$C,숨김!AD$3,운전자별!$A:$A,숨김!$W112,운전자별!$F:$F,숨김!$X112)</f>
        <v>0</v>
      </c>
      <c r="AE112" s="293">
        <f>COUNTIFS(운전자별!$C:$C,숨김!AE$3,운전자별!$A:$A,숨김!$W112,운전자별!$F:$F,숨김!$X112)</f>
        <v>0</v>
      </c>
      <c r="AF112" s="293">
        <f>COUNTIFS(운전자별!$C:$C,숨김!AF$3,운전자별!$A:$A,숨김!$W112,운전자별!$F:$F,숨김!$X112)</f>
        <v>0</v>
      </c>
      <c r="AG112" s="293">
        <f>COUNTIFS(운전자별!$C:$C,숨김!AG$3,운전자별!$A:$A,숨김!$W112,운전자별!$F:$F,숨김!$X112)</f>
        <v>0</v>
      </c>
      <c r="AH112" s="293">
        <f>COUNTIFS(운전자별!$C:$C,숨김!AH$3,운전자별!$A:$A,숨김!$W112,운전자별!$F:$F,숨김!$X112)</f>
        <v>0</v>
      </c>
      <c r="AI112" s="293">
        <f>COUNTIFS(운전자별!$C:$C,숨김!AI$3,운전자별!$A:$A,숨김!$W112,운전자별!$F:$F,숨김!$X112)</f>
        <v>0</v>
      </c>
      <c r="AJ112" s="307">
        <v>0.98047208044170242</v>
      </c>
      <c r="AK112" s="295" t="s">
        <v>69</v>
      </c>
      <c r="AL112" s="295">
        <v>16</v>
      </c>
      <c r="AM112" s="295" t="s">
        <v>566</v>
      </c>
      <c r="AN112" s="301" t="s">
        <v>567</v>
      </c>
      <c r="AO112" s="308">
        <v>109</v>
      </c>
      <c r="AP112" s="308" cm="1">
        <f t="array" ref="AP112">SUM(($W$4:$W$900=W112)*($AO$4:$AO$900&lt;AO112))+1</f>
        <v>1</v>
      </c>
      <c r="AQ112" s="308" t="str">
        <f t="shared" si="3"/>
        <v>신화여객1</v>
      </c>
      <c r="AS112" s="297" t="s">
        <v>166</v>
      </c>
      <c r="AT112" s="298" t="s">
        <v>253</v>
      </c>
      <c r="AU112" s="297">
        <v>1</v>
      </c>
      <c r="AV112" s="309">
        <v>0.21377762932673564</v>
      </c>
      <c r="AW112" s="309">
        <v>0.39661682172286877</v>
      </c>
      <c r="AX112" s="309">
        <v>0.24045886392744784</v>
      </c>
      <c r="AY112" s="310">
        <v>16.137</v>
      </c>
      <c r="AZ112" s="310">
        <v>1.3079352431200091</v>
      </c>
      <c r="BA112" s="310">
        <v>17.808041387095507</v>
      </c>
      <c r="BB112" s="310">
        <v>2.1123690306675451</v>
      </c>
    </row>
    <row r="113" spans="23:54" ht="16.5">
      <c r="W113" s="293" t="s">
        <v>144</v>
      </c>
      <c r="X113" s="293" t="s">
        <v>277</v>
      </c>
      <c r="Y113" s="294" t="s">
        <v>277</v>
      </c>
      <c r="Z113" s="305">
        <v>11</v>
      </c>
      <c r="AA113" s="295">
        <f t="shared" si="2"/>
        <v>0</v>
      </c>
      <c r="AB113" s="306">
        <v>0.83333333333333337</v>
      </c>
      <c r="AC113" s="293">
        <f>COUNTIFS(운전자별!$C:$C,숨김!AC$3,운전자별!$A:$A,숨김!$W113,운전자별!$F:$F,숨김!$X113)</f>
        <v>0</v>
      </c>
      <c r="AD113" s="293">
        <f>COUNTIFS(운전자별!$C:$C,숨김!AD$3,운전자별!$A:$A,숨김!$W113,운전자별!$F:$F,숨김!$X113)</f>
        <v>0</v>
      </c>
      <c r="AE113" s="293">
        <f>COUNTIFS(운전자별!$C:$C,숨김!AE$3,운전자별!$A:$A,숨김!$W113,운전자별!$F:$F,숨김!$X113)</f>
        <v>0</v>
      </c>
      <c r="AF113" s="293">
        <f>COUNTIFS(운전자별!$C:$C,숨김!AF$3,운전자별!$A:$A,숨김!$W113,운전자별!$F:$F,숨김!$X113)</f>
        <v>0</v>
      </c>
      <c r="AG113" s="293">
        <f>COUNTIFS(운전자별!$C:$C,숨김!AG$3,운전자별!$A:$A,숨김!$W113,운전자별!$F:$F,숨김!$X113)</f>
        <v>0</v>
      </c>
      <c r="AH113" s="293">
        <f>COUNTIFS(운전자별!$C:$C,숨김!AH$3,운전자별!$A:$A,숨김!$W113,운전자별!$F:$F,숨김!$X113)</f>
        <v>0</v>
      </c>
      <c r="AI113" s="293">
        <f>COUNTIFS(운전자별!$C:$C,숨김!AI$3,운전자별!$A:$A,숨김!$W113,운전자별!$F:$F,숨김!$X113)</f>
        <v>0</v>
      </c>
      <c r="AJ113" s="307">
        <v>0.95642076412123844</v>
      </c>
      <c r="AK113" s="295" t="s">
        <v>69</v>
      </c>
      <c r="AL113" s="295">
        <v>58</v>
      </c>
      <c r="AM113" s="295" t="s">
        <v>568</v>
      </c>
      <c r="AN113" s="301" t="s">
        <v>569</v>
      </c>
      <c r="AO113" s="308">
        <v>110</v>
      </c>
      <c r="AP113" s="308" cm="1">
        <f t="array" ref="AP113">SUM(($W$4:$W$900=W113)*($AO$4:$AO$900&lt;AO113))+1</f>
        <v>2</v>
      </c>
      <c r="AQ113" s="308" t="str">
        <f t="shared" si="3"/>
        <v>신화여객2</v>
      </c>
      <c r="AS113" s="297" t="s">
        <v>166</v>
      </c>
      <c r="AT113" s="298" t="s">
        <v>254</v>
      </c>
      <c r="AU113" s="297">
        <v>1</v>
      </c>
      <c r="AV113" s="309">
        <v>2.845351787864538E-2</v>
      </c>
      <c r="AW113" s="309">
        <v>0.49949194967468674</v>
      </c>
      <c r="AX113" s="309">
        <v>0.19287518390325628</v>
      </c>
      <c r="AY113" s="310">
        <v>7.6786666666666674</v>
      </c>
      <c r="AZ113" s="310">
        <v>29.968789597666451</v>
      </c>
      <c r="BA113" s="310">
        <v>62.194026085206389</v>
      </c>
      <c r="BB113" s="310">
        <v>2.031255002318197</v>
      </c>
    </row>
    <row r="114" spans="23:54" ht="16.5">
      <c r="W114" s="293" t="s">
        <v>144</v>
      </c>
      <c r="X114" s="293" t="s">
        <v>278</v>
      </c>
      <c r="Y114" s="294" t="s">
        <v>278</v>
      </c>
      <c r="Z114" s="305">
        <v>11</v>
      </c>
      <c r="AA114" s="295">
        <f t="shared" si="2"/>
        <v>0</v>
      </c>
      <c r="AB114" s="306">
        <v>0.79545454545454553</v>
      </c>
      <c r="AC114" s="293">
        <f>COUNTIFS(운전자별!$C:$C,숨김!AC$3,운전자별!$A:$A,숨김!$W114,운전자별!$F:$F,숨김!$X114)</f>
        <v>0</v>
      </c>
      <c r="AD114" s="293">
        <f>COUNTIFS(운전자별!$C:$C,숨김!AD$3,운전자별!$A:$A,숨김!$W114,운전자별!$F:$F,숨김!$X114)</f>
        <v>0</v>
      </c>
      <c r="AE114" s="293">
        <f>COUNTIFS(운전자별!$C:$C,숨김!AE$3,운전자별!$A:$A,숨김!$W114,운전자별!$F:$F,숨김!$X114)</f>
        <v>0</v>
      </c>
      <c r="AF114" s="293">
        <f>COUNTIFS(운전자별!$C:$C,숨김!AF$3,운전자별!$A:$A,숨김!$W114,운전자별!$F:$F,숨김!$X114)</f>
        <v>0</v>
      </c>
      <c r="AG114" s="293">
        <f>COUNTIFS(운전자별!$C:$C,숨김!AG$3,운전자별!$A:$A,숨김!$W114,운전자별!$F:$F,숨김!$X114)</f>
        <v>0</v>
      </c>
      <c r="AH114" s="293">
        <f>COUNTIFS(운전자별!$C:$C,숨김!AH$3,운전자별!$A:$A,숨김!$W114,운전자별!$F:$F,숨김!$X114)</f>
        <v>0</v>
      </c>
      <c r="AI114" s="293">
        <f>COUNTIFS(운전자별!$C:$C,숨김!AI$3,운전자별!$A:$A,숨김!$W114,운전자별!$F:$F,숨김!$X114)</f>
        <v>0</v>
      </c>
      <c r="AJ114" s="307">
        <v>0.95957913323929322</v>
      </c>
      <c r="AK114" s="295" t="s">
        <v>69</v>
      </c>
      <c r="AL114" s="295">
        <v>49</v>
      </c>
      <c r="AM114" s="295" t="s">
        <v>570</v>
      </c>
      <c r="AN114" s="301" t="s">
        <v>571</v>
      </c>
      <c r="AO114" s="308">
        <v>111</v>
      </c>
      <c r="AP114" s="308" cm="1">
        <f t="array" ref="AP114">SUM(($W$4:$W$900=W114)*($AO$4:$AO$900&lt;AO114))+1</f>
        <v>3</v>
      </c>
      <c r="AQ114" s="308" t="str">
        <f t="shared" si="3"/>
        <v>신화여객3</v>
      </c>
      <c r="AS114" s="297" t="s">
        <v>166</v>
      </c>
      <c r="AT114" s="298" t="s">
        <v>255</v>
      </c>
      <c r="AU114" s="297">
        <v>1</v>
      </c>
      <c r="AV114" s="309">
        <v>3.2349332292687306E-2</v>
      </c>
      <c r="AW114" s="309">
        <v>0.49056198346973295</v>
      </c>
      <c r="AX114" s="309">
        <v>0.227446136669639</v>
      </c>
      <c r="AY114" s="310">
        <v>10.926846153846157</v>
      </c>
      <c r="AZ114" s="310">
        <v>1.0536339756956925</v>
      </c>
      <c r="BA114" s="310">
        <v>13.268217071185877</v>
      </c>
      <c r="BB114" s="310">
        <v>2.0783329625749034</v>
      </c>
    </row>
    <row r="115" spans="23:54" ht="16.5">
      <c r="W115" s="293" t="s">
        <v>144</v>
      </c>
      <c r="X115" s="293" t="s">
        <v>279</v>
      </c>
      <c r="Y115" s="294" t="s">
        <v>279</v>
      </c>
      <c r="Z115" s="305">
        <v>8</v>
      </c>
      <c r="AA115" s="295">
        <f t="shared" si="2"/>
        <v>0</v>
      </c>
      <c r="AB115" s="306">
        <v>1.1458333333333335</v>
      </c>
      <c r="AC115" s="293">
        <f>COUNTIFS(운전자별!$C:$C,숨김!AC$3,운전자별!$A:$A,숨김!$W115,운전자별!$F:$F,숨김!$X115)</f>
        <v>0</v>
      </c>
      <c r="AD115" s="293">
        <f>COUNTIFS(운전자별!$C:$C,숨김!AD$3,운전자별!$A:$A,숨김!$W115,운전자별!$F:$F,숨김!$X115)</f>
        <v>0</v>
      </c>
      <c r="AE115" s="293">
        <f>COUNTIFS(운전자별!$C:$C,숨김!AE$3,운전자별!$A:$A,숨김!$W115,운전자별!$F:$F,숨김!$X115)</f>
        <v>0</v>
      </c>
      <c r="AF115" s="293">
        <f>COUNTIFS(운전자별!$C:$C,숨김!AF$3,운전자별!$A:$A,숨김!$W115,운전자별!$F:$F,숨김!$X115)</f>
        <v>0</v>
      </c>
      <c r="AG115" s="293">
        <f>COUNTIFS(운전자별!$C:$C,숨김!AG$3,운전자별!$A:$A,숨김!$W115,운전자별!$F:$F,숨김!$X115)</f>
        <v>0</v>
      </c>
      <c r="AH115" s="293">
        <f>COUNTIFS(운전자별!$C:$C,숨김!AH$3,운전자별!$A:$A,숨김!$W115,운전자별!$F:$F,숨김!$X115)</f>
        <v>0</v>
      </c>
      <c r="AI115" s="293">
        <f>COUNTIFS(운전자별!$C:$C,숨김!AI$3,운전자별!$A:$A,숨김!$W115,운전자별!$F:$F,숨김!$X115)</f>
        <v>0</v>
      </c>
      <c r="AJ115" s="307">
        <v>0.9851366934713226</v>
      </c>
      <c r="AK115" s="295" t="s">
        <v>69</v>
      </c>
      <c r="AL115" s="295">
        <v>10</v>
      </c>
      <c r="AM115" s="295" t="s">
        <v>572</v>
      </c>
      <c r="AN115" s="301" t="s">
        <v>573</v>
      </c>
      <c r="AO115" s="308">
        <v>112</v>
      </c>
      <c r="AP115" s="308" cm="1">
        <f t="array" ref="AP115">SUM(($W$4:$W$900=W115)*($AO$4:$AO$900&lt;AO115))+1</f>
        <v>4</v>
      </c>
      <c r="AQ115" s="308" t="str">
        <f t="shared" si="3"/>
        <v>신화여객4</v>
      </c>
      <c r="AS115" s="297" t="s">
        <v>166</v>
      </c>
      <c r="AT115" s="298" t="s">
        <v>100</v>
      </c>
      <c r="AU115" s="297">
        <v>1</v>
      </c>
      <c r="AV115" s="309">
        <v>3.4716453499018814E-2</v>
      </c>
      <c r="AW115" s="309">
        <v>0.49484422575403403</v>
      </c>
      <c r="AX115" s="309">
        <v>0.21346867625766422</v>
      </c>
      <c r="AY115" s="310">
        <v>10.730400000000001</v>
      </c>
      <c r="AZ115" s="310">
        <v>6.2511979909337345</v>
      </c>
      <c r="BA115" s="310">
        <v>22.428088749446811</v>
      </c>
      <c r="BB115" s="310">
        <v>2.0720731956979757</v>
      </c>
    </row>
    <row r="116" spans="23:54" ht="16.5">
      <c r="W116" s="293" t="s">
        <v>153</v>
      </c>
      <c r="X116" s="293" t="s">
        <v>280</v>
      </c>
      <c r="Y116" s="294" t="s">
        <v>280</v>
      </c>
      <c r="Z116" s="305">
        <v>14</v>
      </c>
      <c r="AA116" s="295">
        <f t="shared" si="2"/>
        <v>0</v>
      </c>
      <c r="AB116" s="306">
        <v>0.89285714285714279</v>
      </c>
      <c r="AC116" s="293">
        <f>COUNTIFS(운전자별!$C:$C,숨김!AC$3,운전자별!$A:$A,숨김!$W116,운전자별!$F:$F,숨김!$X116)</f>
        <v>0</v>
      </c>
      <c r="AD116" s="293">
        <f>COUNTIFS(운전자별!$C:$C,숨김!AD$3,운전자별!$A:$A,숨김!$W116,운전자별!$F:$F,숨김!$X116)</f>
        <v>0</v>
      </c>
      <c r="AE116" s="293">
        <f>COUNTIFS(운전자별!$C:$C,숨김!AE$3,운전자별!$A:$A,숨김!$W116,운전자별!$F:$F,숨김!$X116)</f>
        <v>0</v>
      </c>
      <c r="AF116" s="293">
        <f>COUNTIFS(운전자별!$C:$C,숨김!AF$3,운전자별!$A:$A,숨김!$W116,운전자별!$F:$F,숨김!$X116)</f>
        <v>0</v>
      </c>
      <c r="AG116" s="293">
        <f>COUNTIFS(운전자별!$C:$C,숨김!AG$3,운전자별!$A:$A,숨김!$W116,운전자별!$F:$F,숨김!$X116)</f>
        <v>0</v>
      </c>
      <c r="AH116" s="293">
        <f>COUNTIFS(운전자별!$C:$C,숨김!AH$3,운전자별!$A:$A,숨김!$W116,운전자별!$F:$F,숨김!$X116)</f>
        <v>0</v>
      </c>
      <c r="AI116" s="293">
        <f>COUNTIFS(운전자별!$C:$C,숨김!AI$3,운전자별!$A:$A,숨김!$W116,운전자별!$F:$F,숨김!$X116)</f>
        <v>0</v>
      </c>
      <c r="AJ116" s="307">
        <v>0.96008563243413514</v>
      </c>
      <c r="AK116" s="295" t="s">
        <v>69</v>
      </c>
      <c r="AL116" s="295">
        <v>47</v>
      </c>
      <c r="AM116" s="295" t="s">
        <v>574</v>
      </c>
      <c r="AN116" s="301" t="s">
        <v>575</v>
      </c>
      <c r="AO116" s="308">
        <v>113</v>
      </c>
      <c r="AP116" s="308" cm="1">
        <f t="array" ref="AP116">SUM(($W$4:$W$900=W116)*($AO$4:$AO$900&lt;AO116))+1</f>
        <v>1</v>
      </c>
      <c r="AQ116" s="308" t="str">
        <f t="shared" si="3"/>
        <v>신흥교통1</v>
      </c>
      <c r="AS116" s="297" t="s">
        <v>164</v>
      </c>
      <c r="AT116" s="298" t="s">
        <v>256</v>
      </c>
      <c r="AU116" s="297">
        <v>1</v>
      </c>
      <c r="AV116" s="309">
        <v>5.3071825582395045E-2</v>
      </c>
      <c r="AW116" s="309">
        <v>0.38175869525273143</v>
      </c>
      <c r="AX116" s="309">
        <v>0.23485230028618237</v>
      </c>
      <c r="AY116" s="310">
        <v>10.47425</v>
      </c>
      <c r="AZ116" s="310">
        <v>0.84172393063032258</v>
      </c>
      <c r="BA116" s="310">
        <v>10.078039886919107</v>
      </c>
      <c r="BB116" s="310">
        <v>2.411769064773416</v>
      </c>
    </row>
    <row r="117" spans="23:54" ht="16.5">
      <c r="W117" s="293" t="s">
        <v>153</v>
      </c>
      <c r="X117" s="293" t="s">
        <v>281</v>
      </c>
      <c r="Y117" s="294" t="s">
        <v>281</v>
      </c>
      <c r="Z117" s="305">
        <v>10</v>
      </c>
      <c r="AA117" s="295">
        <f t="shared" si="2"/>
        <v>0</v>
      </c>
      <c r="AB117" s="306">
        <v>1.0833333333333333</v>
      </c>
      <c r="AC117" s="293">
        <f>COUNTIFS(운전자별!$C:$C,숨김!AC$3,운전자별!$A:$A,숨김!$W117,운전자별!$F:$F,숨김!$X117)</f>
        <v>0</v>
      </c>
      <c r="AD117" s="293">
        <f>COUNTIFS(운전자별!$C:$C,숨김!AD$3,운전자별!$A:$A,숨김!$W117,운전자별!$F:$F,숨김!$X117)</f>
        <v>0</v>
      </c>
      <c r="AE117" s="293">
        <f>COUNTIFS(운전자별!$C:$C,숨김!AE$3,운전자별!$A:$A,숨김!$W117,운전자별!$F:$F,숨김!$X117)</f>
        <v>0</v>
      </c>
      <c r="AF117" s="293">
        <f>COUNTIFS(운전자별!$C:$C,숨김!AF$3,운전자별!$A:$A,숨김!$W117,운전자별!$F:$F,숨김!$X117)</f>
        <v>0</v>
      </c>
      <c r="AG117" s="293">
        <f>COUNTIFS(운전자별!$C:$C,숨김!AG$3,운전자별!$A:$A,숨김!$W117,운전자별!$F:$F,숨김!$X117)</f>
        <v>0</v>
      </c>
      <c r="AH117" s="293">
        <f>COUNTIFS(운전자별!$C:$C,숨김!AH$3,운전자별!$A:$A,숨김!$W117,운전자별!$F:$F,숨김!$X117)</f>
        <v>0</v>
      </c>
      <c r="AI117" s="293">
        <f>COUNTIFS(운전자별!$C:$C,숨김!AI$3,운전자별!$A:$A,숨김!$W117,운전자별!$F:$F,숨김!$X117)</f>
        <v>0</v>
      </c>
      <c r="AJ117" s="307">
        <v>0.93820766771327302</v>
      </c>
      <c r="AK117" s="295" t="s">
        <v>71</v>
      </c>
      <c r="AL117" s="295">
        <v>16</v>
      </c>
      <c r="AM117" s="295" t="s">
        <v>576</v>
      </c>
      <c r="AN117" s="301" t="s">
        <v>577</v>
      </c>
      <c r="AO117" s="308">
        <v>114</v>
      </c>
      <c r="AP117" s="308" cm="1">
        <f t="array" ref="AP117">SUM(($W$4:$W$900=W117)*($AO$4:$AO$900&lt;AO117))+1</f>
        <v>2</v>
      </c>
      <c r="AQ117" s="308" t="str">
        <f t="shared" si="3"/>
        <v>신흥교통2</v>
      </c>
      <c r="AS117" s="297" t="s">
        <v>164</v>
      </c>
      <c r="AT117" s="298" t="s">
        <v>257</v>
      </c>
      <c r="AU117" s="297">
        <v>1</v>
      </c>
      <c r="AV117" s="309">
        <v>3.1855110789943346E-2</v>
      </c>
      <c r="AW117" s="309">
        <v>0.4162521554715225</v>
      </c>
      <c r="AX117" s="309">
        <v>0.18057250535642022</v>
      </c>
      <c r="AY117" s="310">
        <v>10.143600000000001</v>
      </c>
      <c r="AZ117" s="310">
        <v>0.75301929360933451</v>
      </c>
      <c r="BA117" s="310">
        <v>13.097971955507818</v>
      </c>
      <c r="BB117" s="310">
        <v>2.346673826656259</v>
      </c>
    </row>
    <row r="118" spans="23:54" ht="16.5">
      <c r="W118" s="293" t="s">
        <v>153</v>
      </c>
      <c r="X118" s="293" t="s">
        <v>282</v>
      </c>
      <c r="Y118" s="294" t="s">
        <v>282</v>
      </c>
      <c r="Z118" s="305">
        <v>17</v>
      </c>
      <c r="AA118" s="295">
        <f t="shared" si="2"/>
        <v>0</v>
      </c>
      <c r="AB118" s="306">
        <v>0.85784313725490202</v>
      </c>
      <c r="AC118" s="293">
        <f>COUNTIFS(운전자별!$C:$C,숨김!AC$3,운전자별!$A:$A,숨김!$W118,운전자별!$F:$F,숨김!$X118)</f>
        <v>0</v>
      </c>
      <c r="AD118" s="293">
        <f>COUNTIFS(운전자별!$C:$C,숨김!AD$3,운전자별!$A:$A,숨김!$W118,운전자별!$F:$F,숨김!$X118)</f>
        <v>0</v>
      </c>
      <c r="AE118" s="293">
        <f>COUNTIFS(운전자별!$C:$C,숨김!AE$3,운전자별!$A:$A,숨김!$W118,운전자별!$F:$F,숨김!$X118)</f>
        <v>0</v>
      </c>
      <c r="AF118" s="293">
        <f>COUNTIFS(운전자별!$C:$C,숨김!AF$3,운전자별!$A:$A,숨김!$W118,운전자별!$F:$F,숨김!$X118)</f>
        <v>0</v>
      </c>
      <c r="AG118" s="293">
        <f>COUNTIFS(운전자별!$C:$C,숨김!AG$3,운전자별!$A:$A,숨김!$W118,운전자별!$F:$F,숨김!$X118)</f>
        <v>0</v>
      </c>
      <c r="AH118" s="293">
        <f>COUNTIFS(운전자별!$C:$C,숨김!AH$3,운전자별!$A:$A,숨김!$W118,운전자별!$F:$F,숨김!$X118)</f>
        <v>0</v>
      </c>
      <c r="AI118" s="293">
        <f>COUNTIFS(운전자별!$C:$C,숨김!AI$3,운전자별!$A:$A,숨김!$W118,운전자별!$F:$F,숨김!$X118)</f>
        <v>0</v>
      </c>
      <c r="AJ118" s="307">
        <v>0.96837666962534275</v>
      </c>
      <c r="AK118" s="295" t="s">
        <v>69</v>
      </c>
      <c r="AL118" s="295">
        <v>32</v>
      </c>
      <c r="AM118" s="295" t="s">
        <v>578</v>
      </c>
      <c r="AN118" s="301" t="s">
        <v>579</v>
      </c>
      <c r="AO118" s="308">
        <v>115</v>
      </c>
      <c r="AP118" s="308" cm="1">
        <f t="array" ref="AP118">SUM(($W$4:$W$900=W118)*($AO$4:$AO$900&lt;AO118))+1</f>
        <v>3</v>
      </c>
      <c r="AQ118" s="308" t="str">
        <f t="shared" si="3"/>
        <v>신흥교통3</v>
      </c>
      <c r="AS118" s="297" t="s">
        <v>164</v>
      </c>
      <c r="AT118" s="298" t="s">
        <v>258</v>
      </c>
      <c r="AU118" s="297">
        <v>1</v>
      </c>
      <c r="AV118" s="309">
        <v>4.5516210886937324E-2</v>
      </c>
      <c r="AW118" s="309">
        <v>0.40637748996046991</v>
      </c>
      <c r="AX118" s="309">
        <v>0.16705578531687229</v>
      </c>
      <c r="AY118" s="310">
        <v>11.791666666666666</v>
      </c>
      <c r="AZ118" s="310">
        <v>0.42363162109050029</v>
      </c>
      <c r="BA118" s="310">
        <v>7.391256967973729</v>
      </c>
      <c r="BB118" s="310">
        <v>2.0170729401055727</v>
      </c>
    </row>
    <row r="119" spans="23:54" ht="16.5">
      <c r="W119" s="293" t="s">
        <v>153</v>
      </c>
      <c r="X119" s="293" t="s">
        <v>283</v>
      </c>
      <c r="Y119" s="294" t="s">
        <v>283</v>
      </c>
      <c r="Z119" s="305">
        <v>6</v>
      </c>
      <c r="AA119" s="295">
        <f t="shared" si="2"/>
        <v>0</v>
      </c>
      <c r="AB119" s="306">
        <v>0.9027777777777779</v>
      </c>
      <c r="AC119" s="293">
        <f>COUNTIFS(운전자별!$C:$C,숨김!AC$3,운전자별!$A:$A,숨김!$W119,운전자별!$F:$F,숨김!$X119)</f>
        <v>0</v>
      </c>
      <c r="AD119" s="293">
        <f>COUNTIFS(운전자별!$C:$C,숨김!AD$3,운전자별!$A:$A,숨김!$W119,운전자별!$F:$F,숨김!$X119)</f>
        <v>0</v>
      </c>
      <c r="AE119" s="293">
        <f>COUNTIFS(운전자별!$C:$C,숨김!AE$3,운전자별!$A:$A,숨김!$W119,운전자별!$F:$F,숨김!$X119)</f>
        <v>0</v>
      </c>
      <c r="AF119" s="293">
        <f>COUNTIFS(운전자별!$C:$C,숨김!AF$3,운전자별!$A:$A,숨김!$W119,운전자별!$F:$F,숨김!$X119)</f>
        <v>0</v>
      </c>
      <c r="AG119" s="293">
        <f>COUNTIFS(운전자별!$C:$C,숨김!AG$3,운전자별!$A:$A,숨김!$W119,운전자별!$F:$F,숨김!$X119)</f>
        <v>0</v>
      </c>
      <c r="AH119" s="293">
        <f>COUNTIFS(운전자별!$C:$C,숨김!AH$3,운전자별!$A:$A,숨김!$W119,운전자별!$F:$F,숨김!$X119)</f>
        <v>0</v>
      </c>
      <c r="AI119" s="293">
        <f>COUNTIFS(운전자별!$C:$C,숨김!AI$3,운전자별!$A:$A,숨김!$W119,운전자별!$F:$F,숨김!$X119)</f>
        <v>0</v>
      </c>
      <c r="AJ119" s="307">
        <v>0.92534080480521363</v>
      </c>
      <c r="AK119" s="295" t="s">
        <v>71</v>
      </c>
      <c r="AL119" s="295">
        <v>36</v>
      </c>
      <c r="AM119" s="295" t="s">
        <v>580</v>
      </c>
      <c r="AN119" s="301" t="s">
        <v>581</v>
      </c>
      <c r="AO119" s="308">
        <v>116</v>
      </c>
      <c r="AP119" s="308" cm="1">
        <f t="array" ref="AP119">SUM(($W$4:$W$900=W119)*($AO$4:$AO$900&lt;AO119))+1</f>
        <v>4</v>
      </c>
      <c r="AQ119" s="308" t="str">
        <f t="shared" si="3"/>
        <v>신흥교통4</v>
      </c>
      <c r="AS119" s="297" t="s">
        <v>164</v>
      </c>
      <c r="AT119" s="298" t="s">
        <v>259</v>
      </c>
      <c r="AU119" s="297">
        <v>1</v>
      </c>
      <c r="AV119" s="309">
        <v>1.2897457576182688E-2</v>
      </c>
      <c r="AW119" s="309">
        <v>0.5552981096061631</v>
      </c>
      <c r="AX119" s="309">
        <v>0.22543024504536407</v>
      </c>
      <c r="AY119" s="310">
        <v>13.734</v>
      </c>
      <c r="AZ119" s="310">
        <v>1.7470004086973072</v>
      </c>
      <c r="BA119" s="310">
        <v>19.250600657376097</v>
      </c>
      <c r="BB119" s="310">
        <v>2.0508553870661355</v>
      </c>
    </row>
    <row r="120" spans="23:54" ht="16.5">
      <c r="W120" s="293" t="s">
        <v>153</v>
      </c>
      <c r="X120" s="293" t="s">
        <v>284</v>
      </c>
      <c r="Y120" s="294" t="s">
        <v>284</v>
      </c>
      <c r="Z120" s="305">
        <v>12</v>
      </c>
      <c r="AA120" s="295">
        <f t="shared" si="2"/>
        <v>0</v>
      </c>
      <c r="AB120" s="306">
        <v>1.1111111111111112</v>
      </c>
      <c r="AC120" s="293">
        <f>COUNTIFS(운전자별!$C:$C,숨김!AC$3,운전자별!$A:$A,숨김!$W120,운전자별!$F:$F,숨김!$X120)</f>
        <v>0</v>
      </c>
      <c r="AD120" s="293">
        <f>COUNTIFS(운전자별!$C:$C,숨김!AD$3,운전자별!$A:$A,숨김!$W120,운전자별!$F:$F,숨김!$X120)</f>
        <v>0</v>
      </c>
      <c r="AE120" s="293">
        <f>COUNTIFS(운전자별!$C:$C,숨김!AE$3,운전자별!$A:$A,숨김!$W120,운전자별!$F:$F,숨김!$X120)</f>
        <v>0</v>
      </c>
      <c r="AF120" s="293">
        <f>COUNTIFS(운전자별!$C:$C,숨김!AF$3,운전자별!$A:$A,숨김!$W120,운전자별!$F:$F,숨김!$X120)</f>
        <v>0</v>
      </c>
      <c r="AG120" s="293">
        <f>COUNTIFS(운전자별!$C:$C,숨김!AG$3,운전자별!$A:$A,숨김!$W120,운전자별!$F:$F,숨김!$X120)</f>
        <v>0</v>
      </c>
      <c r="AH120" s="293">
        <f>COUNTIFS(운전자별!$C:$C,숨김!AH$3,운전자별!$A:$A,숨김!$W120,운전자별!$F:$F,숨김!$X120)</f>
        <v>0</v>
      </c>
      <c r="AI120" s="293">
        <f>COUNTIFS(운전자별!$C:$C,숨김!AI$3,운전자별!$A:$A,숨김!$W120,운전자별!$F:$F,숨김!$X120)</f>
        <v>0</v>
      </c>
      <c r="AJ120" s="307">
        <v>0.93809311000565754</v>
      </c>
      <c r="AK120" s="295" t="s">
        <v>71</v>
      </c>
      <c r="AL120" s="295">
        <v>17</v>
      </c>
      <c r="AM120" s="295" t="s">
        <v>582</v>
      </c>
      <c r="AN120" s="301" t="s">
        <v>583</v>
      </c>
      <c r="AO120" s="308">
        <v>117</v>
      </c>
      <c r="AP120" s="308" cm="1">
        <f t="array" ref="AP120">SUM(($W$4:$W$900=W120)*($AO$4:$AO$900&lt;AO120))+1</f>
        <v>5</v>
      </c>
      <c r="AQ120" s="308" t="str">
        <f t="shared" si="3"/>
        <v>신흥교통5</v>
      </c>
      <c r="AS120" s="297" t="s">
        <v>164</v>
      </c>
      <c r="AT120" s="298" t="s">
        <v>260</v>
      </c>
      <c r="AU120" s="297">
        <v>1</v>
      </c>
      <c r="AV120" s="309">
        <v>4.711065357922696E-2</v>
      </c>
      <c r="AW120" s="309">
        <v>0.44255381605454586</v>
      </c>
      <c r="AX120" s="309">
        <v>0.38493002306902369</v>
      </c>
      <c r="AY120" s="310">
        <v>10.046250000000001</v>
      </c>
      <c r="AZ120" s="310">
        <v>8.0333222205709293E-2</v>
      </c>
      <c r="BA120" s="310">
        <v>0.40166611102854644</v>
      </c>
      <c r="BB120" s="310">
        <v>3.3470791609996118</v>
      </c>
    </row>
    <row r="121" spans="23:54" ht="16.5">
      <c r="W121" s="293" t="s">
        <v>153</v>
      </c>
      <c r="X121" s="293" t="s">
        <v>285</v>
      </c>
      <c r="Y121" s="294" t="s">
        <v>285</v>
      </c>
      <c r="Z121" s="305">
        <v>4</v>
      </c>
      <c r="AA121" s="295">
        <f t="shared" si="2"/>
        <v>0</v>
      </c>
      <c r="AB121" s="306">
        <v>1.0416666666666667</v>
      </c>
      <c r="AC121" s="293">
        <f>COUNTIFS(운전자별!$C:$C,숨김!AC$3,운전자별!$A:$A,숨김!$W121,운전자별!$F:$F,숨김!$X121)</f>
        <v>0</v>
      </c>
      <c r="AD121" s="293">
        <f>COUNTIFS(운전자별!$C:$C,숨김!AD$3,운전자별!$A:$A,숨김!$W121,운전자별!$F:$F,숨김!$X121)</f>
        <v>0</v>
      </c>
      <c r="AE121" s="293">
        <f>COUNTIFS(운전자별!$C:$C,숨김!AE$3,운전자별!$A:$A,숨김!$W121,운전자별!$F:$F,숨김!$X121)</f>
        <v>0</v>
      </c>
      <c r="AF121" s="293">
        <f>COUNTIFS(운전자별!$C:$C,숨김!AF$3,운전자별!$A:$A,숨김!$W121,운전자별!$F:$F,숨김!$X121)</f>
        <v>0</v>
      </c>
      <c r="AG121" s="293">
        <f>COUNTIFS(운전자별!$C:$C,숨김!AG$3,운전자별!$A:$A,숨김!$W121,운전자별!$F:$F,숨김!$X121)</f>
        <v>0</v>
      </c>
      <c r="AH121" s="293">
        <f>COUNTIFS(운전자별!$C:$C,숨김!AH$3,운전자별!$A:$A,숨김!$W121,운전자별!$F:$F,숨김!$X121)</f>
        <v>0</v>
      </c>
      <c r="AI121" s="293">
        <f>COUNTIFS(운전자별!$C:$C,숨김!AI$3,운전자별!$A:$A,숨김!$W121,운전자별!$F:$F,숨김!$X121)</f>
        <v>0</v>
      </c>
      <c r="AJ121" s="307">
        <v>1.0072471842153221</v>
      </c>
      <c r="AK121" s="295" t="s">
        <v>74</v>
      </c>
      <c r="AL121" s="295">
        <v>13</v>
      </c>
      <c r="AM121" s="295" t="s">
        <v>584</v>
      </c>
      <c r="AN121" s="301" t="s">
        <v>585</v>
      </c>
      <c r="AO121" s="308">
        <v>118</v>
      </c>
      <c r="AP121" s="308" cm="1">
        <f t="array" ref="AP121">SUM(($W$4:$W$900=W121)*($AO$4:$AO$900&lt;AO121))+1</f>
        <v>6</v>
      </c>
      <c r="AQ121" s="308" t="str">
        <f t="shared" si="3"/>
        <v>신흥교통6</v>
      </c>
      <c r="AS121" s="297" t="s">
        <v>164</v>
      </c>
      <c r="AT121" s="298" t="s">
        <v>261</v>
      </c>
      <c r="AU121" s="297">
        <v>1</v>
      </c>
      <c r="AV121" s="309">
        <v>5.1880316612041545E-2</v>
      </c>
      <c r="AW121" s="309">
        <v>0.41372398360713519</v>
      </c>
      <c r="AX121" s="309">
        <v>0.22013112137494512</v>
      </c>
      <c r="AY121" s="310">
        <v>7.2</v>
      </c>
      <c r="AZ121" s="310">
        <v>7.1086476224417161E-2</v>
      </c>
      <c r="BA121" s="310">
        <v>23.316364201608827</v>
      </c>
      <c r="BB121" s="310">
        <v>2.5626680527858809</v>
      </c>
    </row>
    <row r="122" spans="23:54" ht="16.5">
      <c r="W122" s="293" t="s">
        <v>156</v>
      </c>
      <c r="X122" s="293" t="s">
        <v>286</v>
      </c>
      <c r="Y122" s="294" t="s">
        <v>286</v>
      </c>
      <c r="Z122" s="305">
        <v>16</v>
      </c>
      <c r="AA122" s="295">
        <f t="shared" si="2"/>
        <v>0</v>
      </c>
      <c r="AB122" s="306">
        <v>1.0416666666666667</v>
      </c>
      <c r="AC122" s="293">
        <f>COUNTIFS(운전자별!$C:$C,숨김!AC$3,운전자별!$A:$A,숨김!$W122,운전자별!$F:$F,숨김!$X122)</f>
        <v>0</v>
      </c>
      <c r="AD122" s="293">
        <f>COUNTIFS(운전자별!$C:$C,숨김!AD$3,운전자별!$A:$A,숨김!$W122,운전자별!$F:$F,숨김!$X122)</f>
        <v>0</v>
      </c>
      <c r="AE122" s="293">
        <f>COUNTIFS(운전자별!$C:$C,숨김!AE$3,운전자별!$A:$A,숨김!$W122,운전자별!$F:$F,숨김!$X122)</f>
        <v>0</v>
      </c>
      <c r="AF122" s="293">
        <f>COUNTIFS(운전자별!$C:$C,숨김!AF$3,운전자별!$A:$A,숨김!$W122,운전자별!$F:$F,숨김!$X122)</f>
        <v>0</v>
      </c>
      <c r="AG122" s="293">
        <f>COUNTIFS(운전자별!$C:$C,숨김!AG$3,운전자별!$A:$A,숨김!$W122,운전자별!$F:$F,숨김!$X122)</f>
        <v>0</v>
      </c>
      <c r="AH122" s="293">
        <f>COUNTIFS(운전자별!$C:$C,숨김!AH$3,운전자별!$A:$A,숨김!$W122,운전자별!$F:$F,숨김!$X122)</f>
        <v>0</v>
      </c>
      <c r="AI122" s="293">
        <f>COUNTIFS(운전자별!$C:$C,숨김!AI$3,운전자별!$A:$A,숨김!$W122,운전자별!$F:$F,숨김!$X122)</f>
        <v>0</v>
      </c>
      <c r="AJ122" s="307">
        <v>0.92991637191673482</v>
      </c>
      <c r="AK122" s="295" t="s">
        <v>71</v>
      </c>
      <c r="AL122" s="295">
        <v>31</v>
      </c>
      <c r="AM122" s="295" t="s">
        <v>586</v>
      </c>
      <c r="AN122" s="301" t="s">
        <v>587</v>
      </c>
      <c r="AO122" s="308">
        <v>119</v>
      </c>
      <c r="AP122" s="308" cm="1">
        <f t="array" ref="AP122">SUM(($W$4:$W$900=W122)*($AO$4:$AO$900&lt;AO122))+1</f>
        <v>1</v>
      </c>
      <c r="AQ122" s="308" t="str">
        <f t="shared" si="3"/>
        <v>영종운수1</v>
      </c>
      <c r="AS122" s="297" t="s">
        <v>164</v>
      </c>
      <c r="AT122" s="298" t="s">
        <v>100</v>
      </c>
      <c r="AU122" s="297">
        <v>1</v>
      </c>
      <c r="AV122" s="309">
        <v>4.144163073170163E-2</v>
      </c>
      <c r="AW122" s="309">
        <v>0.41850599719517023</v>
      </c>
      <c r="AX122" s="309">
        <v>0.21628460949815453</v>
      </c>
      <c r="AY122" s="310">
        <v>10.767718749999998</v>
      </c>
      <c r="AZ122" s="310">
        <v>0.69028206871696896</v>
      </c>
      <c r="BA122" s="310">
        <v>10.863455507676889</v>
      </c>
      <c r="BB122" s="310">
        <v>2.3338109428118856</v>
      </c>
    </row>
    <row r="123" spans="23:54" ht="16.5">
      <c r="W123" s="293" t="s">
        <v>156</v>
      </c>
      <c r="X123" s="293" t="s">
        <v>287</v>
      </c>
      <c r="Y123" s="294" t="s">
        <v>287</v>
      </c>
      <c r="Z123" s="305">
        <v>8</v>
      </c>
      <c r="AA123" s="295">
        <f t="shared" si="2"/>
        <v>0</v>
      </c>
      <c r="AB123" s="306">
        <v>1.09375</v>
      </c>
      <c r="AC123" s="293">
        <f>COUNTIFS(운전자별!$C:$C,숨김!AC$3,운전자별!$A:$A,숨김!$W123,운전자별!$F:$F,숨김!$X123)</f>
        <v>0</v>
      </c>
      <c r="AD123" s="293">
        <f>COUNTIFS(운전자별!$C:$C,숨김!AD$3,운전자별!$A:$A,숨김!$W123,운전자별!$F:$F,숨김!$X123)</f>
        <v>0</v>
      </c>
      <c r="AE123" s="293">
        <f>COUNTIFS(운전자별!$C:$C,숨김!AE$3,운전자별!$A:$A,숨김!$W123,운전자별!$F:$F,숨김!$X123)</f>
        <v>0</v>
      </c>
      <c r="AF123" s="293">
        <f>COUNTIFS(운전자별!$C:$C,숨김!AF$3,운전자별!$A:$A,숨김!$W123,운전자별!$F:$F,숨김!$X123)</f>
        <v>0</v>
      </c>
      <c r="AG123" s="293">
        <f>COUNTIFS(운전자별!$C:$C,숨김!AG$3,운전자별!$A:$A,숨김!$W123,운전자별!$F:$F,숨김!$X123)</f>
        <v>0</v>
      </c>
      <c r="AH123" s="293">
        <f>COUNTIFS(운전자별!$C:$C,숨김!AH$3,운전자별!$A:$A,숨김!$W123,운전자별!$F:$F,숨김!$X123)</f>
        <v>0</v>
      </c>
      <c r="AI123" s="293">
        <f>COUNTIFS(운전자별!$C:$C,숨김!AI$3,운전자별!$A:$A,숨김!$W123,운전자별!$F:$F,숨김!$X123)</f>
        <v>0</v>
      </c>
      <c r="AJ123" s="307">
        <v>0.98000295966438822</v>
      </c>
      <c r="AK123" s="295" t="s">
        <v>69</v>
      </c>
      <c r="AL123" s="295">
        <v>17</v>
      </c>
      <c r="AM123" s="295" t="s">
        <v>588</v>
      </c>
      <c r="AN123" s="301" t="s">
        <v>589</v>
      </c>
      <c r="AO123" s="308">
        <v>120</v>
      </c>
      <c r="AP123" s="308" cm="1">
        <f t="array" ref="AP123">SUM(($W$4:$W$900=W123)*($AO$4:$AO$900&lt;AO123))+1</f>
        <v>2</v>
      </c>
      <c r="AQ123" s="308" t="str">
        <f t="shared" si="3"/>
        <v>영종운수2</v>
      </c>
      <c r="AS123" s="297" t="s">
        <v>148</v>
      </c>
      <c r="AT123" s="298" t="s">
        <v>262</v>
      </c>
      <c r="AU123" s="297">
        <v>1</v>
      </c>
      <c r="AV123" s="309">
        <v>4.5501938391325526E-2</v>
      </c>
      <c r="AW123" s="309">
        <v>0.50425017710522779</v>
      </c>
      <c r="AX123" s="309">
        <v>0.17491083653356107</v>
      </c>
      <c r="AY123" s="310">
        <v>21.505705882352938</v>
      </c>
      <c r="AZ123" s="310">
        <v>2.4561630297856603</v>
      </c>
      <c r="BA123" s="310">
        <v>35.345284661381058</v>
      </c>
      <c r="BB123" s="310">
        <v>1.6041574363231759</v>
      </c>
    </row>
    <row r="124" spans="23:54" ht="16.5">
      <c r="W124" s="293" t="s">
        <v>156</v>
      </c>
      <c r="X124" s="293" t="s">
        <v>288</v>
      </c>
      <c r="Y124" s="294" t="s">
        <v>288</v>
      </c>
      <c r="Z124" s="305">
        <v>2</v>
      </c>
      <c r="AA124" s="295">
        <f t="shared" si="2"/>
        <v>0</v>
      </c>
      <c r="AB124" s="306">
        <v>1.6666666666666667</v>
      </c>
      <c r="AC124" s="293">
        <f>COUNTIFS(운전자별!$C:$C,숨김!AC$3,운전자별!$A:$A,숨김!$W124,운전자별!$F:$F,숨김!$X124)</f>
        <v>0</v>
      </c>
      <c r="AD124" s="293">
        <f>COUNTIFS(운전자별!$C:$C,숨김!AD$3,운전자별!$A:$A,숨김!$W124,운전자별!$F:$F,숨김!$X124)</f>
        <v>0</v>
      </c>
      <c r="AE124" s="293">
        <f>COUNTIFS(운전자별!$C:$C,숨김!AE$3,운전자별!$A:$A,숨김!$W124,운전자별!$F:$F,숨김!$X124)</f>
        <v>0</v>
      </c>
      <c r="AF124" s="293">
        <f>COUNTIFS(운전자별!$C:$C,숨김!AF$3,운전자별!$A:$A,숨김!$W124,운전자별!$F:$F,숨김!$X124)</f>
        <v>0</v>
      </c>
      <c r="AG124" s="293">
        <f>COUNTIFS(운전자별!$C:$C,숨김!AG$3,운전자별!$A:$A,숨김!$W124,운전자별!$F:$F,숨김!$X124)</f>
        <v>0</v>
      </c>
      <c r="AH124" s="293">
        <f>COUNTIFS(운전자별!$C:$C,숨김!AH$3,운전자별!$A:$A,숨김!$W124,운전자별!$F:$F,숨김!$X124)</f>
        <v>0</v>
      </c>
      <c r="AI124" s="293">
        <f>COUNTIFS(운전자별!$C:$C,숨김!AI$3,운전자별!$A:$A,숨김!$W124,운전자별!$F:$F,숨김!$X124)</f>
        <v>0</v>
      </c>
      <c r="AJ124" s="307">
        <v>0.99748031925470682</v>
      </c>
      <c r="AK124" s="295" t="s">
        <v>69</v>
      </c>
      <c r="AL124" s="295">
        <v>1</v>
      </c>
      <c r="AM124" s="295" t="s">
        <v>590</v>
      </c>
      <c r="AN124" s="301" t="s">
        <v>591</v>
      </c>
      <c r="AO124" s="308">
        <v>121</v>
      </c>
      <c r="AP124" s="308" cm="1">
        <f t="array" ref="AP124">SUM(($W$4:$W$900=W124)*($AO$4:$AO$900&lt;AO124))+1</f>
        <v>3</v>
      </c>
      <c r="AQ124" s="308" t="str">
        <f t="shared" si="3"/>
        <v>영종운수3</v>
      </c>
      <c r="AS124" s="297" t="s">
        <v>148</v>
      </c>
      <c r="AT124" s="298" t="s">
        <v>263</v>
      </c>
      <c r="AU124" s="297">
        <v>1</v>
      </c>
      <c r="AV124" s="309">
        <v>5.4515235835271826E-2</v>
      </c>
      <c r="AW124" s="309">
        <v>0.48920723466938004</v>
      </c>
      <c r="AX124" s="309">
        <v>0.15797927453864521</v>
      </c>
      <c r="AY124" s="310">
        <v>16.988636363636367</v>
      </c>
      <c r="AZ124" s="310">
        <v>2.3487545665086231</v>
      </c>
      <c r="BA124" s="310">
        <v>49.433624642724425</v>
      </c>
      <c r="BB124" s="310">
        <v>1.782655306917881</v>
      </c>
    </row>
    <row r="125" spans="23:54" ht="16.5">
      <c r="W125" s="293" t="s">
        <v>156</v>
      </c>
      <c r="X125" s="293" t="s">
        <v>289</v>
      </c>
      <c r="Y125" s="294" t="s">
        <v>289</v>
      </c>
      <c r="Z125" s="305">
        <v>1</v>
      </c>
      <c r="AA125" s="295">
        <f t="shared" si="2"/>
        <v>0</v>
      </c>
      <c r="AB125" s="306">
        <v>1.6666666666666667</v>
      </c>
      <c r="AC125" s="293">
        <f>COUNTIFS(운전자별!$C:$C,숨김!AC$3,운전자별!$A:$A,숨김!$W125,운전자별!$F:$F,숨김!$X125)</f>
        <v>0</v>
      </c>
      <c r="AD125" s="293">
        <f>COUNTIFS(운전자별!$C:$C,숨김!AD$3,운전자별!$A:$A,숨김!$W125,운전자별!$F:$F,숨김!$X125)</f>
        <v>0</v>
      </c>
      <c r="AE125" s="293">
        <f>COUNTIFS(운전자별!$C:$C,숨김!AE$3,운전자별!$A:$A,숨김!$W125,운전자별!$F:$F,숨김!$X125)</f>
        <v>0</v>
      </c>
      <c r="AF125" s="293">
        <f>COUNTIFS(운전자별!$C:$C,숨김!AF$3,운전자별!$A:$A,숨김!$W125,운전자별!$F:$F,숨김!$X125)</f>
        <v>0</v>
      </c>
      <c r="AG125" s="293">
        <f>COUNTIFS(운전자별!$C:$C,숨김!AG$3,운전자별!$A:$A,숨김!$W125,운전자별!$F:$F,숨김!$X125)</f>
        <v>0</v>
      </c>
      <c r="AH125" s="293">
        <f>COUNTIFS(운전자별!$C:$C,숨김!AH$3,운전자별!$A:$A,숨김!$W125,운전자별!$F:$F,숨김!$X125)</f>
        <v>0</v>
      </c>
      <c r="AI125" s="293">
        <f>COUNTIFS(운전자별!$C:$C,숨김!AI$3,운전자별!$A:$A,숨김!$W125,운전자별!$F:$F,숨김!$X125)</f>
        <v>0</v>
      </c>
      <c r="AJ125" s="307">
        <v>0.87680000000000002</v>
      </c>
      <c r="AK125" s="295" t="s">
        <v>72</v>
      </c>
      <c r="AL125" s="295">
        <v>18</v>
      </c>
      <c r="AM125" s="295" t="s">
        <v>592</v>
      </c>
      <c r="AN125" s="301" t="s">
        <v>593</v>
      </c>
      <c r="AO125" s="308">
        <v>122</v>
      </c>
      <c r="AP125" s="308" cm="1">
        <f t="array" ref="AP125">SUM(($W$4:$W$900=W125)*($AO$4:$AO$900&lt;AO125))+1</f>
        <v>4</v>
      </c>
      <c r="AQ125" s="308" t="str">
        <f t="shared" si="3"/>
        <v>영종운수4</v>
      </c>
      <c r="AS125" s="297" t="s">
        <v>148</v>
      </c>
      <c r="AT125" s="298" t="s">
        <v>264</v>
      </c>
      <c r="AU125" s="297">
        <v>1</v>
      </c>
      <c r="AV125" s="309">
        <v>5.9190545812375296E-2</v>
      </c>
      <c r="AW125" s="309">
        <v>0.49703017894328061</v>
      </c>
      <c r="AX125" s="309">
        <v>0.1696457256783577</v>
      </c>
      <c r="AY125" s="310">
        <v>18.993857142857141</v>
      </c>
      <c r="AZ125" s="310">
        <v>0.49328087112543961</v>
      </c>
      <c r="BA125" s="310">
        <v>21.575676363138793</v>
      </c>
      <c r="BB125" s="310">
        <v>1.616469016329164</v>
      </c>
    </row>
    <row r="126" spans="23:54" ht="16.5">
      <c r="W126" s="293" t="s">
        <v>156</v>
      </c>
      <c r="X126" s="293" t="s">
        <v>290</v>
      </c>
      <c r="Y126" s="294" t="s">
        <v>290</v>
      </c>
      <c r="Z126" s="305">
        <v>3</v>
      </c>
      <c r="AA126" s="295">
        <f t="shared" si="2"/>
        <v>0</v>
      </c>
      <c r="AB126" s="306">
        <v>1.2500000000000002</v>
      </c>
      <c r="AC126" s="293">
        <f>COUNTIFS(운전자별!$C:$C,숨김!AC$3,운전자별!$A:$A,숨김!$W126,운전자별!$F:$F,숨김!$X126)</f>
        <v>0</v>
      </c>
      <c r="AD126" s="293">
        <f>COUNTIFS(운전자별!$C:$C,숨김!AD$3,운전자별!$A:$A,숨김!$W126,운전자별!$F:$F,숨김!$X126)</f>
        <v>0</v>
      </c>
      <c r="AE126" s="293">
        <f>COUNTIFS(운전자별!$C:$C,숨김!AE$3,운전자별!$A:$A,숨김!$W126,운전자별!$F:$F,숨김!$X126)</f>
        <v>0</v>
      </c>
      <c r="AF126" s="293">
        <f>COUNTIFS(운전자별!$C:$C,숨김!AF$3,운전자별!$A:$A,숨김!$W126,운전자별!$F:$F,숨김!$X126)</f>
        <v>0</v>
      </c>
      <c r="AG126" s="293">
        <f>COUNTIFS(운전자별!$C:$C,숨김!AG$3,운전자별!$A:$A,숨김!$W126,운전자별!$F:$F,숨김!$X126)</f>
        <v>0</v>
      </c>
      <c r="AH126" s="293">
        <f>COUNTIFS(운전자별!$C:$C,숨김!AH$3,운전자별!$A:$A,숨김!$W126,운전자별!$F:$F,숨김!$X126)</f>
        <v>0</v>
      </c>
      <c r="AI126" s="293">
        <f>COUNTIFS(운전자별!$C:$C,숨김!AI$3,운전자별!$A:$A,숨김!$W126,운전자별!$F:$F,숨김!$X126)</f>
        <v>0</v>
      </c>
      <c r="AJ126" s="307">
        <v>0.97647363928811526</v>
      </c>
      <c r="AK126" s="295" t="s">
        <v>69</v>
      </c>
      <c r="AL126" s="295">
        <v>25</v>
      </c>
      <c r="AM126" s="295" t="s">
        <v>594</v>
      </c>
      <c r="AN126" s="301" t="s">
        <v>595</v>
      </c>
      <c r="AO126" s="308">
        <v>123</v>
      </c>
      <c r="AP126" s="308" cm="1">
        <f t="array" ref="AP126">SUM(($W$4:$W$900=W126)*($AO$4:$AO$900&lt;AO126))+1</f>
        <v>5</v>
      </c>
      <c r="AQ126" s="308" t="str">
        <f t="shared" si="3"/>
        <v>영종운수5</v>
      </c>
      <c r="AS126" s="297" t="s">
        <v>148</v>
      </c>
      <c r="AT126" s="298" t="s">
        <v>265</v>
      </c>
      <c r="AU126" s="297">
        <v>1</v>
      </c>
      <c r="AV126" s="309">
        <v>5.6594597719307013E-2</v>
      </c>
      <c r="AW126" s="309">
        <v>0.53010672196370123</v>
      </c>
      <c r="AX126" s="309">
        <v>0.14718619403685831</v>
      </c>
      <c r="AY126" s="310">
        <v>20.586000000000002</v>
      </c>
      <c r="AZ126" s="310">
        <v>0.6366184863185913</v>
      </c>
      <c r="BA126" s="310">
        <v>13.725494565028828</v>
      </c>
      <c r="BB126" s="310">
        <v>1.6087355762440845</v>
      </c>
    </row>
    <row r="127" spans="23:54" ht="16.5">
      <c r="W127" s="293" t="s">
        <v>156</v>
      </c>
      <c r="X127" s="293" t="s">
        <v>336</v>
      </c>
      <c r="Y127" s="294" t="s">
        <v>336</v>
      </c>
      <c r="Z127" s="305">
        <v>1</v>
      </c>
      <c r="AA127" s="295">
        <f t="shared" si="2"/>
        <v>0</v>
      </c>
      <c r="AB127" s="306">
        <v>0.83333333333333337</v>
      </c>
      <c r="AC127" s="293">
        <f>COUNTIFS(운전자별!$C:$C,숨김!AC$3,운전자별!$A:$A,숨김!$W127,운전자별!$F:$F,숨김!$X127)</f>
        <v>0</v>
      </c>
      <c r="AD127" s="293">
        <f>COUNTIFS(운전자별!$C:$C,숨김!AD$3,운전자별!$A:$A,숨김!$W127,운전자별!$F:$F,숨김!$X127)</f>
        <v>0</v>
      </c>
      <c r="AE127" s="293">
        <f>COUNTIFS(운전자별!$C:$C,숨김!AE$3,운전자별!$A:$A,숨김!$W127,운전자별!$F:$F,숨김!$X127)</f>
        <v>0</v>
      </c>
      <c r="AF127" s="293">
        <f>COUNTIFS(운전자별!$C:$C,숨김!AF$3,운전자별!$A:$A,숨김!$W127,운전자별!$F:$F,숨김!$X127)</f>
        <v>0</v>
      </c>
      <c r="AG127" s="293">
        <f>COUNTIFS(운전자별!$C:$C,숨김!AG$3,운전자별!$A:$A,숨김!$W127,운전자별!$F:$F,숨김!$X127)</f>
        <v>0</v>
      </c>
      <c r="AH127" s="293">
        <f>COUNTIFS(운전자별!$C:$C,숨김!AH$3,운전자별!$A:$A,숨김!$W127,운전자별!$F:$F,숨김!$X127)</f>
        <v>0</v>
      </c>
      <c r="AI127" s="293">
        <f>COUNTIFS(운전자별!$C:$C,숨김!AI$3,운전자별!$A:$A,숨김!$W127,운전자별!$F:$F,숨김!$X127)</f>
        <v>0</v>
      </c>
      <c r="AJ127" s="307">
        <v>0.70593749999999988</v>
      </c>
      <c r="AK127" s="295" t="s">
        <v>73</v>
      </c>
      <c r="AL127" s="295">
        <v>1</v>
      </c>
      <c r="AM127" s="295" t="s">
        <v>596</v>
      </c>
      <c r="AN127" s="301" t="s">
        <v>597</v>
      </c>
      <c r="AO127" s="308">
        <v>124</v>
      </c>
      <c r="AP127" s="308" cm="1">
        <f t="array" ref="AP127">SUM(($W$4:$W$900=W127)*($AO$4:$AO$900&lt;AO127))+1</f>
        <v>6</v>
      </c>
      <c r="AQ127" s="308" t="str">
        <f t="shared" si="3"/>
        <v>영종운수6</v>
      </c>
      <c r="AS127" s="297" t="s">
        <v>148</v>
      </c>
      <c r="AT127" s="298" t="s">
        <v>266</v>
      </c>
      <c r="AU127" s="297">
        <v>1</v>
      </c>
      <c r="AV127" s="309">
        <v>3.8589477769231023E-2</v>
      </c>
      <c r="AW127" s="309">
        <v>0.47656771807005538</v>
      </c>
      <c r="AX127" s="309">
        <v>0.15761297730673685</v>
      </c>
      <c r="AY127" s="310">
        <v>17.43075</v>
      </c>
      <c r="AZ127" s="310">
        <v>1.7793074478563731</v>
      </c>
      <c r="BA127" s="310">
        <v>27.495109008429225</v>
      </c>
      <c r="BB127" s="310">
        <v>1.6352766781906241</v>
      </c>
    </row>
    <row r="128" spans="23:54" ht="16.5">
      <c r="W128" s="293" t="s">
        <v>156</v>
      </c>
      <c r="X128" s="293" t="s">
        <v>344</v>
      </c>
      <c r="Y128" s="294" t="s">
        <v>344</v>
      </c>
      <c r="Z128" s="305">
        <v>1</v>
      </c>
      <c r="AA128" s="295">
        <f t="shared" si="2"/>
        <v>0</v>
      </c>
      <c r="AB128" s="306">
        <v>1.25</v>
      </c>
      <c r="AC128" s="293">
        <f>COUNTIFS(운전자별!$C:$C,숨김!AC$3,운전자별!$A:$A,숨김!$W128,운전자별!$F:$F,숨김!$X128)</f>
        <v>0</v>
      </c>
      <c r="AD128" s="293">
        <f>COUNTIFS(운전자별!$C:$C,숨김!AD$3,운전자별!$A:$A,숨김!$W128,운전자별!$F:$F,숨김!$X128)</f>
        <v>0</v>
      </c>
      <c r="AE128" s="293">
        <f>COUNTIFS(운전자별!$C:$C,숨김!AE$3,운전자별!$A:$A,숨김!$W128,운전자별!$F:$F,숨김!$X128)</f>
        <v>0</v>
      </c>
      <c r="AF128" s="293">
        <f>COUNTIFS(운전자별!$C:$C,숨김!AF$3,운전자별!$A:$A,숨김!$W128,운전자별!$F:$F,숨김!$X128)</f>
        <v>0</v>
      </c>
      <c r="AG128" s="293">
        <f>COUNTIFS(운전자별!$C:$C,숨김!AG$3,운전자별!$A:$A,숨김!$W128,운전자별!$F:$F,숨김!$X128)</f>
        <v>0</v>
      </c>
      <c r="AH128" s="293">
        <f>COUNTIFS(운전자별!$C:$C,숨김!AH$3,운전자별!$A:$A,숨김!$W128,운전자별!$F:$F,숨김!$X128)</f>
        <v>0</v>
      </c>
      <c r="AI128" s="293">
        <f>COUNTIFS(운전자별!$C:$C,숨김!AI$3,운전자별!$A:$A,숨김!$W128,운전자별!$F:$F,숨김!$X128)</f>
        <v>0</v>
      </c>
      <c r="AJ128" s="307">
        <v>0.99454545454545462</v>
      </c>
      <c r="AK128" s="295" t="s">
        <v>69</v>
      </c>
      <c r="AL128" s="295">
        <v>3</v>
      </c>
      <c r="AM128" s="295" t="s">
        <v>598</v>
      </c>
      <c r="AN128" s="301" t="s">
        <v>599</v>
      </c>
      <c r="AO128" s="308">
        <v>125</v>
      </c>
      <c r="AP128" s="308" cm="1">
        <f t="array" ref="AP128">SUM(($W$4:$W$900=W128)*($AO$4:$AO$900&lt;AO128))+1</f>
        <v>7</v>
      </c>
      <c r="AQ128" s="308" t="str">
        <f t="shared" si="3"/>
        <v>영종운수7</v>
      </c>
      <c r="AS128" s="297" t="s">
        <v>148</v>
      </c>
      <c r="AT128" s="298" t="s">
        <v>99</v>
      </c>
      <c r="AU128" s="297">
        <v>1</v>
      </c>
      <c r="AV128" s="309">
        <v>0.1288168314816231</v>
      </c>
      <c r="AW128" s="309">
        <v>0.51493048434639477</v>
      </c>
      <c r="AX128" s="309">
        <v>0.14127170217723545</v>
      </c>
      <c r="AY128" s="310">
        <v>16.240000000000002</v>
      </c>
      <c r="AZ128" s="310">
        <v>2.9813833251689297</v>
      </c>
      <c r="BA128" s="310">
        <v>33.024553755717378</v>
      </c>
      <c r="BB128" s="310">
        <v>1.7059837085377589</v>
      </c>
    </row>
    <row r="129" spans="23:54" ht="16.5">
      <c r="W129" s="293" t="s">
        <v>167</v>
      </c>
      <c r="X129" s="293" t="s">
        <v>291</v>
      </c>
      <c r="Y129" s="294" t="s">
        <v>291</v>
      </c>
      <c r="Z129" s="305">
        <v>20</v>
      </c>
      <c r="AA129" s="295">
        <f t="shared" si="2"/>
        <v>0</v>
      </c>
      <c r="AB129" s="306">
        <v>1</v>
      </c>
      <c r="AC129" s="293">
        <f>COUNTIFS(운전자별!$C:$C,숨김!AC$3,운전자별!$A:$A,숨김!$W129,운전자별!$F:$F,숨김!$X129)</f>
        <v>0</v>
      </c>
      <c r="AD129" s="293">
        <f>COUNTIFS(운전자별!$C:$C,숨김!AD$3,운전자별!$A:$A,숨김!$W129,운전자별!$F:$F,숨김!$X129)</f>
        <v>0</v>
      </c>
      <c r="AE129" s="293">
        <f>COUNTIFS(운전자별!$C:$C,숨김!AE$3,운전자별!$A:$A,숨김!$W129,운전자별!$F:$F,숨김!$X129)</f>
        <v>0</v>
      </c>
      <c r="AF129" s="293">
        <f>COUNTIFS(운전자별!$C:$C,숨김!AF$3,운전자별!$A:$A,숨김!$W129,운전자별!$F:$F,숨김!$X129)</f>
        <v>0</v>
      </c>
      <c r="AG129" s="293">
        <f>COUNTIFS(운전자별!$C:$C,숨김!AG$3,운전자별!$A:$A,숨김!$W129,운전자별!$F:$F,숨김!$X129)</f>
        <v>0</v>
      </c>
      <c r="AH129" s="293">
        <f>COUNTIFS(운전자별!$C:$C,숨김!AH$3,운전자별!$A:$A,숨김!$W129,운전자별!$F:$F,숨김!$X129)</f>
        <v>0</v>
      </c>
      <c r="AI129" s="293">
        <f>COUNTIFS(운전자별!$C:$C,숨김!AI$3,운전자별!$A:$A,숨김!$W129,운전자별!$F:$F,숨김!$X129)</f>
        <v>0</v>
      </c>
      <c r="AJ129" s="307">
        <v>0.86774603110185589</v>
      </c>
      <c r="AK129" s="295" t="s">
        <v>72</v>
      </c>
      <c r="AL129" s="295">
        <v>22</v>
      </c>
      <c r="AM129" s="295" t="s">
        <v>600</v>
      </c>
      <c r="AN129" s="301" t="s">
        <v>601</v>
      </c>
      <c r="AO129" s="308">
        <v>126</v>
      </c>
      <c r="AP129" s="308" cm="1">
        <f t="array" ref="AP129">SUM(($W$4:$W$900=W129)*($AO$4:$AO$900&lt;AO129))+1</f>
        <v>1</v>
      </c>
      <c r="AQ129" s="308" t="str">
        <f t="shared" si="3"/>
        <v>원진운수1</v>
      </c>
      <c r="AS129" s="297" t="s">
        <v>148</v>
      </c>
      <c r="AT129" s="298" t="s">
        <v>100</v>
      </c>
      <c r="AU129" s="297">
        <v>1</v>
      </c>
      <c r="AV129" s="309">
        <v>5.2281653476100018E-2</v>
      </c>
      <c r="AW129" s="309">
        <v>0.50188845848997832</v>
      </c>
      <c r="AX129" s="309">
        <v>0.16446806024258009</v>
      </c>
      <c r="AY129" s="310">
        <v>19.411125000000002</v>
      </c>
      <c r="AZ129" s="310">
        <v>1.9697088686123025</v>
      </c>
      <c r="BA129" s="310">
        <v>34.964023316362983</v>
      </c>
      <c r="BB129" s="310">
        <v>1.6585219222705234</v>
      </c>
    </row>
    <row r="130" spans="23:54" ht="16.5">
      <c r="W130" s="293" t="s">
        <v>167</v>
      </c>
      <c r="X130" s="293" t="s">
        <v>196</v>
      </c>
      <c r="Y130" s="294" t="s">
        <v>196</v>
      </c>
      <c r="Z130" s="305">
        <v>4</v>
      </c>
      <c r="AA130" s="295">
        <f t="shared" si="2"/>
        <v>0</v>
      </c>
      <c r="AB130" s="306">
        <v>0.9375</v>
      </c>
      <c r="AC130" s="293">
        <f>COUNTIFS(운전자별!$C:$C,숨김!AC$3,운전자별!$A:$A,숨김!$W130,운전자별!$F:$F,숨김!$X130)</f>
        <v>0</v>
      </c>
      <c r="AD130" s="293">
        <f>COUNTIFS(운전자별!$C:$C,숨김!AD$3,운전자별!$A:$A,숨김!$W130,운전자별!$F:$F,숨김!$X130)</f>
        <v>0</v>
      </c>
      <c r="AE130" s="293">
        <f>COUNTIFS(운전자별!$C:$C,숨김!AE$3,운전자별!$A:$A,숨김!$W130,운전자별!$F:$F,숨김!$X130)</f>
        <v>0</v>
      </c>
      <c r="AF130" s="293">
        <f>COUNTIFS(운전자별!$C:$C,숨김!AF$3,운전자별!$A:$A,숨김!$W130,운전자별!$F:$F,숨김!$X130)</f>
        <v>0</v>
      </c>
      <c r="AG130" s="293">
        <f>COUNTIFS(운전자별!$C:$C,숨김!AG$3,운전자별!$A:$A,숨김!$W130,운전자별!$F:$F,숨김!$X130)</f>
        <v>0</v>
      </c>
      <c r="AH130" s="293">
        <f>COUNTIFS(운전자별!$C:$C,숨김!AH$3,운전자별!$A:$A,숨김!$W130,운전자별!$F:$F,숨김!$X130)</f>
        <v>0</v>
      </c>
      <c r="AI130" s="293">
        <f>COUNTIFS(운전자별!$C:$C,숨김!AI$3,운전자별!$A:$A,숨김!$W130,운전자별!$F:$F,숨김!$X130)</f>
        <v>0</v>
      </c>
      <c r="AJ130" s="307">
        <v>0.9295507491156263</v>
      </c>
      <c r="AK130" s="295" t="s">
        <v>71</v>
      </c>
      <c r="AL130" s="295">
        <v>32</v>
      </c>
      <c r="AM130" s="295" t="s">
        <v>602</v>
      </c>
      <c r="AN130" s="301" t="s">
        <v>603</v>
      </c>
      <c r="AO130" s="308">
        <v>127</v>
      </c>
      <c r="AP130" s="308" cm="1">
        <f t="array" ref="AP130">SUM(($W$4:$W$900=W130)*($AO$4:$AO$900&lt;AO130))+1</f>
        <v>2</v>
      </c>
      <c r="AQ130" s="308" t="str">
        <f t="shared" si="3"/>
        <v>원진운수2</v>
      </c>
      <c r="AS130" s="297" t="s">
        <v>145</v>
      </c>
      <c r="AT130" s="298" t="s">
        <v>267</v>
      </c>
      <c r="AU130" s="297">
        <v>1</v>
      </c>
      <c r="AV130" s="309">
        <v>4.9640163813918829E-2</v>
      </c>
      <c r="AW130" s="309">
        <v>0.39110795456163489</v>
      </c>
      <c r="AX130" s="309">
        <v>0.18186659537150454</v>
      </c>
      <c r="AY130" s="310">
        <v>14.346052631578949</v>
      </c>
      <c r="AZ130" s="310">
        <v>1.599560187649175</v>
      </c>
      <c r="BA130" s="310">
        <v>49.285583059572772</v>
      </c>
      <c r="BB130" s="310">
        <v>2.0658605757195008</v>
      </c>
    </row>
    <row r="131" spans="23:54" ht="16.5">
      <c r="W131" s="293" t="s">
        <v>167</v>
      </c>
      <c r="X131" s="293" t="s">
        <v>292</v>
      </c>
      <c r="Y131" s="294" t="s">
        <v>292</v>
      </c>
      <c r="Z131" s="305">
        <v>19</v>
      </c>
      <c r="AA131" s="295">
        <f t="shared" si="2"/>
        <v>0</v>
      </c>
      <c r="AB131" s="306">
        <v>1.0307017543859649</v>
      </c>
      <c r="AC131" s="293">
        <f>COUNTIFS(운전자별!$C:$C,숨김!AC$3,운전자별!$A:$A,숨김!$W131,운전자별!$F:$F,숨김!$X131)</f>
        <v>0</v>
      </c>
      <c r="AD131" s="293">
        <f>COUNTIFS(운전자별!$C:$C,숨김!AD$3,운전자별!$A:$A,숨김!$W131,운전자별!$F:$F,숨김!$X131)</f>
        <v>0</v>
      </c>
      <c r="AE131" s="293">
        <f>COUNTIFS(운전자별!$C:$C,숨김!AE$3,운전자별!$A:$A,숨김!$W131,운전자별!$F:$F,숨김!$X131)</f>
        <v>0</v>
      </c>
      <c r="AF131" s="293">
        <f>COUNTIFS(운전자별!$C:$C,숨김!AF$3,운전자별!$A:$A,숨김!$W131,운전자별!$F:$F,숨김!$X131)</f>
        <v>0</v>
      </c>
      <c r="AG131" s="293">
        <f>COUNTIFS(운전자별!$C:$C,숨김!AG$3,운전자별!$A:$A,숨김!$W131,운전자별!$F:$F,숨김!$X131)</f>
        <v>0</v>
      </c>
      <c r="AH131" s="293">
        <f>COUNTIFS(운전자별!$C:$C,숨김!AH$3,운전자별!$A:$A,숨김!$W131,운전자별!$F:$F,숨김!$X131)</f>
        <v>0</v>
      </c>
      <c r="AI131" s="293">
        <f>COUNTIFS(운전자별!$C:$C,숨김!AI$3,운전자별!$A:$A,숨김!$W131,운전자별!$F:$F,숨김!$X131)</f>
        <v>0</v>
      </c>
      <c r="AJ131" s="307">
        <v>0.87465407979327092</v>
      </c>
      <c r="AK131" s="295" t="s">
        <v>72</v>
      </c>
      <c r="AL131" s="295">
        <v>19</v>
      </c>
      <c r="AM131" s="295" t="s">
        <v>604</v>
      </c>
      <c r="AN131" s="301" t="s">
        <v>605</v>
      </c>
      <c r="AO131" s="308">
        <v>128</v>
      </c>
      <c r="AP131" s="308" cm="1">
        <f t="array" ref="AP131">SUM(($W$4:$W$900=W131)*($AO$4:$AO$900&lt;AO131))+1</f>
        <v>3</v>
      </c>
      <c r="AQ131" s="308" t="str">
        <f t="shared" si="3"/>
        <v>원진운수3</v>
      </c>
      <c r="AS131" s="297" t="s">
        <v>145</v>
      </c>
      <c r="AT131" s="298" t="s">
        <v>268</v>
      </c>
      <c r="AU131" s="297">
        <v>1</v>
      </c>
      <c r="AV131" s="309">
        <v>3.7953908378146758E-2</v>
      </c>
      <c r="AW131" s="309">
        <v>0.44084813422683605</v>
      </c>
      <c r="AX131" s="309">
        <v>0.21194822273428926</v>
      </c>
      <c r="AY131" s="310">
        <v>15.677857142857146</v>
      </c>
      <c r="AZ131" s="310">
        <v>3.2106268733597867</v>
      </c>
      <c r="BA131" s="310">
        <v>47.674807799401776</v>
      </c>
      <c r="BB131" s="310">
        <v>1.7264003977086162</v>
      </c>
    </row>
    <row r="132" spans="23:54" ht="16.5">
      <c r="W132" s="293" t="s">
        <v>169</v>
      </c>
      <c r="X132" s="293" t="s">
        <v>293</v>
      </c>
      <c r="Y132" s="294" t="s">
        <v>293</v>
      </c>
      <c r="Z132" s="305">
        <v>14</v>
      </c>
      <c r="AA132" s="295">
        <f t="shared" si="2"/>
        <v>0</v>
      </c>
      <c r="AB132" s="306">
        <v>1.0416666666666665</v>
      </c>
      <c r="AC132" s="293">
        <f>COUNTIFS(운전자별!$C:$C,숨김!AC$3,운전자별!$A:$A,숨김!$W132,운전자별!$F:$F,숨김!$X132)</f>
        <v>0</v>
      </c>
      <c r="AD132" s="293">
        <f>COUNTIFS(운전자별!$C:$C,숨김!AD$3,운전자별!$A:$A,숨김!$W132,운전자별!$F:$F,숨김!$X132)</f>
        <v>0</v>
      </c>
      <c r="AE132" s="293">
        <f>COUNTIFS(운전자별!$C:$C,숨김!AE$3,운전자별!$A:$A,숨김!$W132,운전자별!$F:$F,숨김!$X132)</f>
        <v>0</v>
      </c>
      <c r="AF132" s="293">
        <f>COUNTIFS(운전자별!$C:$C,숨김!AF$3,운전자별!$A:$A,숨김!$W132,운전자별!$F:$F,숨김!$X132)</f>
        <v>0</v>
      </c>
      <c r="AG132" s="293">
        <f>COUNTIFS(운전자별!$C:$C,숨김!AG$3,운전자별!$A:$A,숨김!$W132,운전자별!$F:$F,숨김!$X132)</f>
        <v>0</v>
      </c>
      <c r="AH132" s="293">
        <f>COUNTIFS(운전자별!$C:$C,숨김!AH$3,운전자별!$A:$A,숨김!$W132,운전자별!$F:$F,숨김!$X132)</f>
        <v>0</v>
      </c>
      <c r="AI132" s="293">
        <f>COUNTIFS(운전자별!$C:$C,숨김!AI$3,운전자별!$A:$A,숨김!$W132,운전자별!$F:$F,숨김!$X132)</f>
        <v>0</v>
      </c>
      <c r="AJ132" s="307">
        <v>0.88990971244761463</v>
      </c>
      <c r="AK132" s="295" t="s">
        <v>72</v>
      </c>
      <c r="AL132" s="295">
        <v>12</v>
      </c>
      <c r="AM132" s="295" t="s">
        <v>606</v>
      </c>
      <c r="AN132" s="301" t="s">
        <v>607</v>
      </c>
      <c r="AO132" s="308">
        <v>129</v>
      </c>
      <c r="AP132" s="308" cm="1">
        <f t="array" ref="AP132">SUM(($W$4:$W$900=W132)*($AO$4:$AO$900&lt;AO132))+1</f>
        <v>1</v>
      </c>
      <c r="AQ132" s="308" t="str">
        <f t="shared" si="3"/>
        <v>인천교통공사1</v>
      </c>
      <c r="AS132" s="297" t="s">
        <v>145</v>
      </c>
      <c r="AT132" s="298" t="s">
        <v>100</v>
      </c>
      <c r="AU132" s="297">
        <v>1</v>
      </c>
      <c r="AV132" s="309">
        <v>4.1766808348811919E-2</v>
      </c>
      <c r="AW132" s="309">
        <v>0.42461929765650197</v>
      </c>
      <c r="AX132" s="309">
        <v>0.20088566674542882</v>
      </c>
      <c r="AY132" s="310">
        <v>15.209259259259261</v>
      </c>
      <c r="AZ132" s="310">
        <v>2.6181550899179609</v>
      </c>
      <c r="BA132" s="310">
        <v>48.267172410737871</v>
      </c>
      <c r="BB132" s="310">
        <v>1.8374338094753773</v>
      </c>
    </row>
    <row r="133" spans="23:54" ht="16.5">
      <c r="W133" s="293" t="s">
        <v>169</v>
      </c>
      <c r="X133" s="293" t="s">
        <v>294</v>
      </c>
      <c r="Y133" s="294" t="s">
        <v>294</v>
      </c>
      <c r="Z133" s="305">
        <v>9</v>
      </c>
      <c r="AA133" s="295">
        <f t="shared" ref="AA133:AA174" si="4">SUM(AC133:AH133)</f>
        <v>0</v>
      </c>
      <c r="AB133" s="306">
        <v>1.0185185185185186</v>
      </c>
      <c r="AC133" s="293">
        <f>COUNTIFS(운전자별!$C:$C,숨김!AC$3,운전자별!$A:$A,숨김!$W133,운전자별!$F:$F,숨김!$X133)</f>
        <v>0</v>
      </c>
      <c r="AD133" s="293">
        <f>COUNTIFS(운전자별!$C:$C,숨김!AD$3,운전자별!$A:$A,숨김!$W133,운전자별!$F:$F,숨김!$X133)</f>
        <v>0</v>
      </c>
      <c r="AE133" s="293">
        <f>COUNTIFS(운전자별!$C:$C,숨김!AE$3,운전자별!$A:$A,숨김!$W133,운전자별!$F:$F,숨김!$X133)</f>
        <v>0</v>
      </c>
      <c r="AF133" s="293">
        <f>COUNTIFS(운전자별!$C:$C,숨김!AF$3,운전자별!$A:$A,숨김!$W133,운전자별!$F:$F,숨김!$X133)</f>
        <v>0</v>
      </c>
      <c r="AG133" s="293">
        <f>COUNTIFS(운전자별!$C:$C,숨김!AG$3,운전자별!$A:$A,숨김!$W133,운전자별!$F:$F,숨김!$X133)</f>
        <v>0</v>
      </c>
      <c r="AH133" s="293">
        <f>COUNTIFS(운전자별!$C:$C,숨김!AH$3,운전자별!$A:$A,숨김!$W133,운전자별!$F:$F,숨김!$X133)</f>
        <v>0</v>
      </c>
      <c r="AI133" s="293">
        <f>COUNTIFS(운전자별!$C:$C,숨김!AI$3,운전자별!$A:$A,숨김!$W133,운전자별!$F:$F,숨김!$X133)</f>
        <v>0</v>
      </c>
      <c r="AJ133" s="307">
        <v>0.88180489567902509</v>
      </c>
      <c r="AK133" s="295" t="s">
        <v>72</v>
      </c>
      <c r="AL133" s="295">
        <v>15</v>
      </c>
      <c r="AM133" s="295" t="s">
        <v>608</v>
      </c>
      <c r="AN133" s="301" t="s">
        <v>609</v>
      </c>
      <c r="AO133" s="308">
        <v>130</v>
      </c>
      <c r="AP133" s="308" cm="1">
        <f t="array" ref="AP133">SUM(($W$4:$W$900=W133)*($AO$4:$AO$900&lt;AO133))+1</f>
        <v>2</v>
      </c>
      <c r="AQ133" s="308" t="str">
        <f t="shared" ref="AQ133:AQ196" si="5">W133&amp;AP133</f>
        <v>인천교통공사2</v>
      </c>
      <c r="AS133" s="297" t="s">
        <v>158</v>
      </c>
      <c r="AT133" s="298" t="s">
        <v>269</v>
      </c>
      <c r="AU133" s="297">
        <v>1</v>
      </c>
      <c r="AV133" s="309">
        <v>5.0592245553319273E-2</v>
      </c>
      <c r="AW133" s="309">
        <v>0.46409047049415675</v>
      </c>
      <c r="AX133" s="309">
        <v>0.16619706830221573</v>
      </c>
      <c r="AY133" s="310">
        <v>16.152266666666666</v>
      </c>
      <c r="AZ133" s="310">
        <v>2.2688931866242501</v>
      </c>
      <c r="BA133" s="310">
        <v>16.95888452063426</v>
      </c>
      <c r="BB133" s="310">
        <v>1.7625644521764845</v>
      </c>
    </row>
    <row r="134" spans="23:54" ht="16.5">
      <c r="W134" s="293" t="s">
        <v>169</v>
      </c>
      <c r="X134" s="293" t="s">
        <v>295</v>
      </c>
      <c r="Y134" s="294" t="s">
        <v>295</v>
      </c>
      <c r="Z134" s="305">
        <v>9</v>
      </c>
      <c r="AA134" s="295">
        <f t="shared" si="4"/>
        <v>0</v>
      </c>
      <c r="AB134" s="306">
        <v>1.0185185185185186</v>
      </c>
      <c r="AC134" s="293">
        <f>COUNTIFS(운전자별!$C:$C,숨김!AC$3,운전자별!$A:$A,숨김!$W134,운전자별!$F:$F,숨김!$X134)</f>
        <v>0</v>
      </c>
      <c r="AD134" s="293">
        <f>COUNTIFS(운전자별!$C:$C,숨김!AD$3,운전자별!$A:$A,숨김!$W134,운전자별!$F:$F,숨김!$X134)</f>
        <v>0</v>
      </c>
      <c r="AE134" s="293">
        <f>COUNTIFS(운전자별!$C:$C,숨김!AE$3,운전자별!$A:$A,숨김!$W134,운전자별!$F:$F,숨김!$X134)</f>
        <v>0</v>
      </c>
      <c r="AF134" s="293">
        <f>COUNTIFS(운전자별!$C:$C,숨김!AF$3,운전자별!$A:$A,숨김!$W134,운전자별!$F:$F,숨김!$X134)</f>
        <v>0</v>
      </c>
      <c r="AG134" s="293">
        <f>COUNTIFS(운전자별!$C:$C,숨김!AG$3,운전자별!$A:$A,숨김!$W134,운전자별!$F:$F,숨김!$X134)</f>
        <v>0</v>
      </c>
      <c r="AH134" s="293">
        <f>COUNTIFS(운전자별!$C:$C,숨김!AH$3,운전자별!$A:$A,숨김!$W134,운전자별!$F:$F,숨김!$X134)</f>
        <v>0</v>
      </c>
      <c r="AI134" s="293">
        <f>COUNTIFS(운전자별!$C:$C,숨김!AI$3,운전자별!$A:$A,숨김!$W134,운전자별!$F:$F,숨김!$X134)</f>
        <v>0</v>
      </c>
      <c r="AJ134" s="307">
        <v>0.87409896828311662</v>
      </c>
      <c r="AK134" s="295" t="s">
        <v>72</v>
      </c>
      <c r="AL134" s="295">
        <v>20</v>
      </c>
      <c r="AM134" s="295" t="s">
        <v>610</v>
      </c>
      <c r="AN134" s="301" t="s">
        <v>611</v>
      </c>
      <c r="AO134" s="308">
        <v>131</v>
      </c>
      <c r="AP134" s="308" cm="1">
        <f t="array" ref="AP134">SUM(($W$4:$W$900=W134)*($AO$4:$AO$900&lt;AO134))+1</f>
        <v>3</v>
      </c>
      <c r="AQ134" s="308" t="str">
        <f t="shared" si="5"/>
        <v>인천교통공사3</v>
      </c>
      <c r="AS134" s="297" t="s">
        <v>158</v>
      </c>
      <c r="AT134" s="298" t="s">
        <v>270</v>
      </c>
      <c r="AU134" s="297">
        <v>1</v>
      </c>
      <c r="AV134" s="309">
        <v>5.0178395100197018E-2</v>
      </c>
      <c r="AW134" s="309">
        <v>0.4751485339976651</v>
      </c>
      <c r="AX134" s="309">
        <v>0.14659432428553248</v>
      </c>
      <c r="AY134" s="310">
        <v>15.370142857142858</v>
      </c>
      <c r="AZ134" s="310">
        <v>0.73172081661293942</v>
      </c>
      <c r="BA134" s="310">
        <v>13.058402265707841</v>
      </c>
      <c r="BB134" s="310">
        <v>1.6491022179647989</v>
      </c>
    </row>
    <row r="135" spans="23:54" ht="16.5">
      <c r="W135" s="293" t="s">
        <v>169</v>
      </c>
      <c r="X135" s="293" t="s">
        <v>296</v>
      </c>
      <c r="Y135" s="294" t="s">
        <v>296</v>
      </c>
      <c r="Z135" s="305">
        <v>5</v>
      </c>
      <c r="AA135" s="295">
        <f t="shared" si="4"/>
        <v>0</v>
      </c>
      <c r="AB135" s="306">
        <v>1</v>
      </c>
      <c r="AC135" s="293">
        <f>COUNTIFS(운전자별!$C:$C,숨김!AC$3,운전자별!$A:$A,숨김!$W135,운전자별!$F:$F,숨김!$X135)</f>
        <v>0</v>
      </c>
      <c r="AD135" s="293">
        <f>COUNTIFS(운전자별!$C:$C,숨김!AD$3,운전자별!$A:$A,숨김!$W135,운전자별!$F:$F,숨김!$X135)</f>
        <v>0</v>
      </c>
      <c r="AE135" s="293">
        <f>COUNTIFS(운전자별!$C:$C,숨김!AE$3,운전자별!$A:$A,숨김!$W135,운전자별!$F:$F,숨김!$X135)</f>
        <v>0</v>
      </c>
      <c r="AF135" s="293">
        <f>COUNTIFS(운전자별!$C:$C,숨김!AF$3,운전자별!$A:$A,숨김!$W135,운전자별!$F:$F,숨김!$X135)</f>
        <v>0</v>
      </c>
      <c r="AG135" s="293">
        <f>COUNTIFS(운전자별!$C:$C,숨김!AG$3,운전자별!$A:$A,숨김!$W135,운전자별!$F:$F,숨김!$X135)</f>
        <v>0</v>
      </c>
      <c r="AH135" s="293">
        <f>COUNTIFS(운전자별!$C:$C,숨김!AH$3,운전자별!$A:$A,숨김!$W135,운전자별!$F:$F,숨김!$X135)</f>
        <v>0</v>
      </c>
      <c r="AI135" s="293">
        <f>COUNTIFS(운전자별!$C:$C,숨김!AI$3,운전자별!$A:$A,숨김!$W135,운전자별!$F:$F,숨김!$X135)</f>
        <v>0</v>
      </c>
      <c r="AJ135" s="307">
        <v>0.88332370761697832</v>
      </c>
      <c r="AK135" s="295" t="s">
        <v>72</v>
      </c>
      <c r="AL135" s="295">
        <v>14</v>
      </c>
      <c r="AM135" s="295" t="s">
        <v>612</v>
      </c>
      <c r="AN135" s="301" t="s">
        <v>613</v>
      </c>
      <c r="AO135" s="308">
        <v>132</v>
      </c>
      <c r="AP135" s="308" cm="1">
        <f t="array" ref="AP135">SUM(($W$4:$W$900=W135)*($AO$4:$AO$900&lt;AO135))+1</f>
        <v>4</v>
      </c>
      <c r="AQ135" s="308" t="str">
        <f t="shared" si="5"/>
        <v>인천교통공사4</v>
      </c>
      <c r="AS135" s="297" t="s">
        <v>158</v>
      </c>
      <c r="AT135" s="298" t="s">
        <v>271</v>
      </c>
      <c r="AU135" s="297">
        <v>1</v>
      </c>
      <c r="AV135" s="309">
        <v>7.8515160556204916E-2</v>
      </c>
      <c r="AW135" s="309">
        <v>0.39950360469328133</v>
      </c>
      <c r="AX135" s="309">
        <v>0.14910403851297138</v>
      </c>
      <c r="AY135" s="310">
        <v>14.4925</v>
      </c>
      <c r="AZ135" s="310">
        <v>0.33431398769724524</v>
      </c>
      <c r="BA135" s="310">
        <v>24.449496300258534</v>
      </c>
      <c r="BB135" s="310">
        <v>2.299525672860339</v>
      </c>
    </row>
    <row r="136" spans="23:54" ht="16.5">
      <c r="W136" s="293" t="s">
        <v>169</v>
      </c>
      <c r="X136" s="293" t="s">
        <v>297</v>
      </c>
      <c r="Y136" s="294" t="s">
        <v>297</v>
      </c>
      <c r="Z136" s="305">
        <v>3</v>
      </c>
      <c r="AA136" s="295">
        <f t="shared" si="4"/>
        <v>0</v>
      </c>
      <c r="AB136" s="306">
        <v>1.1111111111111112</v>
      </c>
      <c r="AC136" s="293">
        <f>COUNTIFS(운전자별!$C:$C,숨김!AC$3,운전자별!$A:$A,숨김!$W136,운전자별!$F:$F,숨김!$X136)</f>
        <v>0</v>
      </c>
      <c r="AD136" s="293">
        <f>COUNTIFS(운전자별!$C:$C,숨김!AD$3,운전자별!$A:$A,숨김!$W136,운전자별!$F:$F,숨김!$X136)</f>
        <v>0</v>
      </c>
      <c r="AE136" s="293">
        <f>COUNTIFS(운전자별!$C:$C,숨김!AE$3,운전자별!$A:$A,숨김!$W136,운전자별!$F:$F,숨김!$X136)</f>
        <v>0</v>
      </c>
      <c r="AF136" s="293">
        <f>COUNTIFS(운전자별!$C:$C,숨김!AF$3,운전자별!$A:$A,숨김!$W136,운전자별!$F:$F,숨김!$X136)</f>
        <v>0</v>
      </c>
      <c r="AG136" s="293">
        <f>COUNTIFS(운전자별!$C:$C,숨김!AG$3,운전자별!$A:$A,숨김!$W136,운전자별!$F:$F,숨김!$X136)</f>
        <v>0</v>
      </c>
      <c r="AH136" s="293">
        <f>COUNTIFS(운전자별!$C:$C,숨김!AH$3,운전자별!$A:$A,숨김!$W136,운전자별!$F:$F,숨김!$X136)</f>
        <v>0</v>
      </c>
      <c r="AI136" s="293">
        <f>COUNTIFS(운전자별!$C:$C,숨김!AI$3,운전자별!$A:$A,숨김!$W136,운전자별!$F:$F,숨김!$X136)</f>
        <v>0</v>
      </c>
      <c r="AJ136" s="307">
        <v>0.90183872826076039</v>
      </c>
      <c r="AK136" s="295" t="s">
        <v>71</v>
      </c>
      <c r="AL136" s="295">
        <v>57</v>
      </c>
      <c r="AM136" s="295" t="s">
        <v>614</v>
      </c>
      <c r="AN136" s="301" t="s">
        <v>615</v>
      </c>
      <c r="AO136" s="308">
        <v>133</v>
      </c>
      <c r="AP136" s="308" cm="1">
        <f t="array" ref="AP136">SUM(($W$4:$W$900=W136)*($AO$4:$AO$900&lt;AO136))+1</f>
        <v>5</v>
      </c>
      <c r="AQ136" s="308" t="str">
        <f t="shared" si="5"/>
        <v>인천교통공사5</v>
      </c>
      <c r="AS136" s="297" t="s">
        <v>158</v>
      </c>
      <c r="AT136" s="298" t="s">
        <v>99</v>
      </c>
      <c r="AU136" s="297">
        <v>1</v>
      </c>
      <c r="AV136" s="309">
        <v>0.12442665182243</v>
      </c>
      <c r="AW136" s="309">
        <v>0.61317780130608679</v>
      </c>
      <c r="AX136" s="309">
        <v>0.1712104773117262</v>
      </c>
      <c r="AY136" s="310">
        <v>20.370999999999999</v>
      </c>
      <c r="AZ136" s="310">
        <v>0.19237132282216426</v>
      </c>
      <c r="BA136" s="310">
        <v>37.833026821692307</v>
      </c>
      <c r="BB136" s="310">
        <v>1.6767310988157931</v>
      </c>
    </row>
    <row r="137" spans="23:54" ht="16.5">
      <c r="W137" s="293" t="s">
        <v>141</v>
      </c>
      <c r="X137" s="293" t="s">
        <v>298</v>
      </c>
      <c r="Y137" s="294" t="s">
        <v>298</v>
      </c>
      <c r="Z137" s="305">
        <v>13</v>
      </c>
      <c r="AA137" s="295">
        <f t="shared" si="4"/>
        <v>0</v>
      </c>
      <c r="AB137" s="306">
        <v>0.96153846153846156</v>
      </c>
      <c r="AC137" s="293">
        <f>COUNTIFS(운전자별!$C:$C,숨김!AC$3,운전자별!$A:$A,숨김!$W137,운전자별!$F:$F,숨김!$X137)</f>
        <v>0</v>
      </c>
      <c r="AD137" s="293">
        <f>COUNTIFS(운전자별!$C:$C,숨김!AD$3,운전자별!$A:$A,숨김!$W137,운전자별!$F:$F,숨김!$X137)</f>
        <v>0</v>
      </c>
      <c r="AE137" s="293">
        <f>COUNTIFS(운전자별!$C:$C,숨김!AE$3,운전자별!$A:$A,숨김!$W137,운전자별!$F:$F,숨김!$X137)</f>
        <v>0</v>
      </c>
      <c r="AF137" s="293">
        <f>COUNTIFS(운전자별!$C:$C,숨김!AF$3,운전자별!$A:$A,숨김!$W137,운전자별!$F:$F,숨김!$X137)</f>
        <v>0</v>
      </c>
      <c r="AG137" s="293">
        <f>COUNTIFS(운전자별!$C:$C,숨김!AG$3,운전자별!$A:$A,숨김!$W137,운전자별!$F:$F,숨김!$X137)</f>
        <v>0</v>
      </c>
      <c r="AH137" s="293">
        <f>COUNTIFS(운전자별!$C:$C,숨김!AH$3,운전자별!$A:$A,숨김!$W137,운전자별!$F:$F,숨김!$X137)</f>
        <v>0</v>
      </c>
      <c r="AI137" s="293">
        <f>COUNTIFS(운전자별!$C:$C,숨김!AI$3,운전자별!$A:$A,숨김!$W137,운전자별!$F:$F,숨김!$X137)</f>
        <v>0</v>
      </c>
      <c r="AJ137" s="307">
        <v>1.0003515931121136</v>
      </c>
      <c r="AK137" s="295" t="s">
        <v>74</v>
      </c>
      <c r="AL137" s="295">
        <v>20</v>
      </c>
      <c r="AM137" s="295" t="s">
        <v>616</v>
      </c>
      <c r="AN137" s="301" t="s">
        <v>617</v>
      </c>
      <c r="AO137" s="308">
        <v>134</v>
      </c>
      <c r="AP137" s="308" cm="1">
        <f t="array" ref="AP137">SUM(($W$4:$W$900=W137)*($AO$4:$AO$900&lt;AO137))+1</f>
        <v>1</v>
      </c>
      <c r="AQ137" s="308" t="str">
        <f t="shared" si="5"/>
        <v>인천스마트1</v>
      </c>
      <c r="AS137" s="297" t="s">
        <v>158</v>
      </c>
      <c r="AT137" s="298" t="s">
        <v>100</v>
      </c>
      <c r="AU137" s="297">
        <v>1</v>
      </c>
      <c r="AV137" s="309">
        <v>5.5107810323247616E-2</v>
      </c>
      <c r="AW137" s="309">
        <v>0.46960841926835983</v>
      </c>
      <c r="AX137" s="309">
        <v>0.159924813681768</v>
      </c>
      <c r="AY137" s="310">
        <v>15.969239999999999</v>
      </c>
      <c r="AZ137" s="310">
        <v>1.670121669347967</v>
      </c>
      <c r="BA137" s="310">
        <v>17.021131944484438</v>
      </c>
      <c r="BB137" s="310">
        <v>1.7587484933951758</v>
      </c>
    </row>
    <row r="138" spans="23:54" ht="16.5">
      <c r="W138" s="293" t="s">
        <v>141</v>
      </c>
      <c r="X138" s="293" t="s">
        <v>299</v>
      </c>
      <c r="Y138" s="294" t="s">
        <v>299</v>
      </c>
      <c r="Z138" s="305">
        <v>12</v>
      </c>
      <c r="AA138" s="295">
        <f t="shared" si="4"/>
        <v>0</v>
      </c>
      <c r="AB138" s="306">
        <v>1.0416666666666667</v>
      </c>
      <c r="AC138" s="293">
        <f>COUNTIFS(운전자별!$C:$C,숨김!AC$3,운전자별!$A:$A,숨김!$W138,운전자별!$F:$F,숨김!$X138)</f>
        <v>0</v>
      </c>
      <c r="AD138" s="293">
        <f>COUNTIFS(운전자별!$C:$C,숨김!AD$3,운전자별!$A:$A,숨김!$W138,운전자별!$F:$F,숨김!$X138)</f>
        <v>0</v>
      </c>
      <c r="AE138" s="293">
        <f>COUNTIFS(운전자별!$C:$C,숨김!AE$3,운전자별!$A:$A,숨김!$W138,운전자별!$F:$F,숨김!$X138)</f>
        <v>0</v>
      </c>
      <c r="AF138" s="293">
        <f>COUNTIFS(운전자별!$C:$C,숨김!AF$3,운전자별!$A:$A,숨김!$W138,운전자별!$F:$F,숨김!$X138)</f>
        <v>0</v>
      </c>
      <c r="AG138" s="293">
        <f>COUNTIFS(운전자별!$C:$C,숨김!AG$3,운전자별!$A:$A,숨김!$W138,운전자별!$F:$F,숨김!$X138)</f>
        <v>0</v>
      </c>
      <c r="AH138" s="293">
        <f>COUNTIFS(운전자별!$C:$C,숨김!AH$3,운전자별!$A:$A,숨김!$W138,운전자별!$F:$F,숨김!$X138)</f>
        <v>0</v>
      </c>
      <c r="AI138" s="293">
        <f>COUNTIFS(운전자별!$C:$C,숨김!AI$3,운전자별!$A:$A,숨김!$W138,운전자별!$F:$F,숨김!$X138)</f>
        <v>0</v>
      </c>
      <c r="AJ138" s="307">
        <v>1.0276157436986915</v>
      </c>
      <c r="AK138" s="295" t="s">
        <v>74</v>
      </c>
      <c r="AL138" s="295">
        <v>6</v>
      </c>
      <c r="AM138" s="295" t="s">
        <v>618</v>
      </c>
      <c r="AN138" s="301" t="s">
        <v>619</v>
      </c>
      <c r="AO138" s="308">
        <v>135</v>
      </c>
      <c r="AP138" s="308" cm="1">
        <f t="array" ref="AP138">SUM(($W$4:$W$900=W138)*($AO$4:$AO$900&lt;AO138))+1</f>
        <v>2</v>
      </c>
      <c r="AQ138" s="308" t="str">
        <f t="shared" si="5"/>
        <v>인천스마트2</v>
      </c>
      <c r="AS138" s="297" t="s">
        <v>151</v>
      </c>
      <c r="AT138" s="298" t="s">
        <v>272</v>
      </c>
      <c r="AU138" s="297">
        <v>1</v>
      </c>
      <c r="AV138" s="309">
        <v>5.3398743988600644E-2</v>
      </c>
      <c r="AW138" s="309">
        <v>0.37974206531252608</v>
      </c>
      <c r="AX138" s="309">
        <v>0.1977670806607579</v>
      </c>
      <c r="AY138" s="310">
        <v>13.944571428571434</v>
      </c>
      <c r="AZ138" s="310">
        <v>2.4732414577936077</v>
      </c>
      <c r="BA138" s="310">
        <v>50.358200337749658</v>
      </c>
      <c r="BB138" s="310">
        <v>1.7532257425871574</v>
      </c>
    </row>
    <row r="139" spans="23:54" ht="16.5">
      <c r="W139" s="293" t="s">
        <v>141</v>
      </c>
      <c r="X139" s="293" t="s">
        <v>300</v>
      </c>
      <c r="Y139" s="294" t="s">
        <v>300</v>
      </c>
      <c r="Z139" s="305">
        <v>13</v>
      </c>
      <c r="AA139" s="295">
        <f t="shared" si="4"/>
        <v>0</v>
      </c>
      <c r="AB139" s="306">
        <v>0.99358974358974361</v>
      </c>
      <c r="AC139" s="293">
        <f>COUNTIFS(운전자별!$C:$C,숨김!AC$3,운전자별!$A:$A,숨김!$W139,운전자별!$F:$F,숨김!$X139)</f>
        <v>0</v>
      </c>
      <c r="AD139" s="293">
        <f>COUNTIFS(운전자별!$C:$C,숨김!AD$3,운전자별!$A:$A,숨김!$W139,운전자별!$F:$F,숨김!$X139)</f>
        <v>0</v>
      </c>
      <c r="AE139" s="293">
        <f>COUNTIFS(운전자별!$C:$C,숨김!AE$3,운전자별!$A:$A,숨김!$W139,운전자별!$F:$F,숨김!$X139)</f>
        <v>0</v>
      </c>
      <c r="AF139" s="293">
        <f>COUNTIFS(운전자별!$C:$C,숨김!AF$3,운전자별!$A:$A,숨김!$W139,운전자별!$F:$F,숨김!$X139)</f>
        <v>0</v>
      </c>
      <c r="AG139" s="293">
        <f>COUNTIFS(운전자별!$C:$C,숨김!AG$3,운전자별!$A:$A,숨김!$W139,운전자별!$F:$F,숨김!$X139)</f>
        <v>0</v>
      </c>
      <c r="AH139" s="293">
        <f>COUNTIFS(운전자별!$C:$C,숨김!AH$3,운전자별!$A:$A,숨김!$W139,운전자별!$F:$F,숨김!$X139)</f>
        <v>0</v>
      </c>
      <c r="AI139" s="293">
        <f>COUNTIFS(운전자별!$C:$C,숨김!AI$3,운전자별!$A:$A,숨김!$W139,운전자별!$F:$F,숨김!$X139)</f>
        <v>0</v>
      </c>
      <c r="AJ139" s="307">
        <v>0.98922739410827154</v>
      </c>
      <c r="AK139" s="295" t="s">
        <v>69</v>
      </c>
      <c r="AL139" s="295">
        <v>7</v>
      </c>
      <c r="AM139" s="295" t="s">
        <v>620</v>
      </c>
      <c r="AN139" s="301" t="s">
        <v>621</v>
      </c>
      <c r="AO139" s="308">
        <v>136</v>
      </c>
      <c r="AP139" s="308" cm="1">
        <f t="array" ref="AP139">SUM(($W$4:$W$900=W139)*($AO$4:$AO$900&lt;AO139))+1</f>
        <v>3</v>
      </c>
      <c r="AQ139" s="308" t="str">
        <f t="shared" si="5"/>
        <v>인천스마트3</v>
      </c>
      <c r="AS139" s="297" t="s">
        <v>151</v>
      </c>
      <c r="AT139" s="298" t="s">
        <v>273</v>
      </c>
      <c r="AU139" s="297">
        <v>1</v>
      </c>
      <c r="AV139" s="309">
        <v>3.1746312955770052E-2</v>
      </c>
      <c r="AW139" s="309">
        <v>0.4799538912005073</v>
      </c>
      <c r="AX139" s="309">
        <v>0.23356254260326248</v>
      </c>
      <c r="AY139" s="310">
        <v>12.744166666666667</v>
      </c>
      <c r="AZ139" s="310">
        <v>6.6137297893908311</v>
      </c>
      <c r="BA139" s="310">
        <v>27.136300967426976</v>
      </c>
      <c r="BB139" s="310">
        <v>1.743769988537901</v>
      </c>
    </row>
    <row r="140" spans="23:54" ht="16.5">
      <c r="W140" s="293" t="s">
        <v>141</v>
      </c>
      <c r="X140" s="293" t="s">
        <v>301</v>
      </c>
      <c r="Y140" s="294" t="s">
        <v>301</v>
      </c>
      <c r="Z140" s="305">
        <v>13</v>
      </c>
      <c r="AA140" s="295">
        <f t="shared" si="4"/>
        <v>0</v>
      </c>
      <c r="AB140" s="306">
        <v>1.0576923076923077</v>
      </c>
      <c r="AC140" s="293">
        <f>COUNTIFS(운전자별!$C:$C,숨김!AC$3,운전자별!$A:$A,숨김!$W140,운전자별!$F:$F,숨김!$X140)</f>
        <v>0</v>
      </c>
      <c r="AD140" s="293">
        <f>COUNTIFS(운전자별!$C:$C,숨김!AD$3,운전자별!$A:$A,숨김!$W140,운전자별!$F:$F,숨김!$X140)</f>
        <v>0</v>
      </c>
      <c r="AE140" s="293">
        <f>COUNTIFS(운전자별!$C:$C,숨김!AE$3,운전자별!$A:$A,숨김!$W140,운전자별!$F:$F,숨김!$X140)</f>
        <v>0</v>
      </c>
      <c r="AF140" s="293">
        <f>COUNTIFS(운전자별!$C:$C,숨김!AF$3,운전자별!$A:$A,숨김!$W140,운전자별!$F:$F,숨김!$X140)</f>
        <v>0</v>
      </c>
      <c r="AG140" s="293">
        <f>COUNTIFS(운전자별!$C:$C,숨김!AG$3,운전자별!$A:$A,숨김!$W140,운전자별!$F:$F,숨김!$X140)</f>
        <v>0</v>
      </c>
      <c r="AH140" s="293">
        <f>COUNTIFS(운전자별!$C:$C,숨김!AH$3,운전자별!$A:$A,숨김!$W140,운전자별!$F:$F,숨김!$X140)</f>
        <v>0</v>
      </c>
      <c r="AI140" s="293">
        <f>COUNTIFS(운전자별!$C:$C,숨김!AI$3,운전자별!$A:$A,숨김!$W140,운전자별!$F:$F,숨김!$X140)</f>
        <v>0</v>
      </c>
      <c r="AJ140" s="307">
        <v>0.98299277121725803</v>
      </c>
      <c r="AK140" s="295" t="s">
        <v>69</v>
      </c>
      <c r="AL140" s="295">
        <v>13</v>
      </c>
      <c r="AM140" s="295" t="s">
        <v>622</v>
      </c>
      <c r="AN140" s="301" t="s">
        <v>623</v>
      </c>
      <c r="AO140" s="308">
        <v>137</v>
      </c>
      <c r="AP140" s="308" cm="1">
        <f t="array" ref="AP140">SUM(($W$4:$W$900=W140)*($AO$4:$AO$900&lt;AO140))+1</f>
        <v>4</v>
      </c>
      <c r="AQ140" s="308" t="str">
        <f t="shared" si="5"/>
        <v>인천스마트4</v>
      </c>
      <c r="AS140" s="297" t="s">
        <v>151</v>
      </c>
      <c r="AT140" s="298" t="s">
        <v>274</v>
      </c>
      <c r="AU140" s="297">
        <v>1</v>
      </c>
      <c r="AV140" s="309">
        <v>4.1163958918510837E-2</v>
      </c>
      <c r="AW140" s="309">
        <v>0.45387585747384868</v>
      </c>
      <c r="AX140" s="309">
        <v>0.15582916592149049</v>
      </c>
      <c r="AY140" s="310">
        <v>12.607749999999999</v>
      </c>
      <c r="AZ140" s="310">
        <v>2.4306495542991504</v>
      </c>
      <c r="BA140" s="310">
        <v>22.094381453207323</v>
      </c>
      <c r="BB140" s="310">
        <v>1.7407182612621928</v>
      </c>
    </row>
    <row r="141" spans="23:54" ht="16.5">
      <c r="W141" s="293" t="s">
        <v>141</v>
      </c>
      <c r="X141" s="293" t="s">
        <v>302</v>
      </c>
      <c r="Y141" s="294" t="s">
        <v>302</v>
      </c>
      <c r="Z141" s="305">
        <v>12</v>
      </c>
      <c r="AA141" s="295">
        <f t="shared" si="4"/>
        <v>0</v>
      </c>
      <c r="AB141" s="306">
        <v>1.0416666666666667</v>
      </c>
      <c r="AC141" s="293">
        <f>COUNTIFS(운전자별!$C:$C,숨김!AC$3,운전자별!$A:$A,숨김!$W141,운전자별!$F:$F,숨김!$X141)</f>
        <v>0</v>
      </c>
      <c r="AD141" s="293">
        <f>COUNTIFS(운전자별!$C:$C,숨김!AD$3,운전자별!$A:$A,숨김!$W141,운전자별!$F:$F,숨김!$X141)</f>
        <v>0</v>
      </c>
      <c r="AE141" s="293">
        <f>COUNTIFS(운전자별!$C:$C,숨김!AE$3,운전자별!$A:$A,숨김!$W141,운전자별!$F:$F,숨김!$X141)</f>
        <v>0</v>
      </c>
      <c r="AF141" s="293">
        <f>COUNTIFS(운전자별!$C:$C,숨김!AF$3,운전자별!$A:$A,숨김!$W141,운전자별!$F:$F,숨김!$X141)</f>
        <v>0</v>
      </c>
      <c r="AG141" s="293">
        <f>COUNTIFS(운전자별!$C:$C,숨김!AG$3,운전자별!$A:$A,숨김!$W141,운전자별!$F:$F,숨김!$X141)</f>
        <v>0</v>
      </c>
      <c r="AH141" s="293">
        <f>COUNTIFS(운전자별!$C:$C,숨김!AH$3,운전자별!$A:$A,숨김!$W141,운전자별!$F:$F,숨김!$X141)</f>
        <v>0</v>
      </c>
      <c r="AI141" s="293">
        <f>COUNTIFS(운전자별!$C:$C,숨김!AI$3,운전자별!$A:$A,숨김!$W141,운전자별!$F:$F,숨김!$X141)</f>
        <v>0</v>
      </c>
      <c r="AJ141" s="307">
        <v>0.98229038508944622</v>
      </c>
      <c r="AK141" s="295" t="s">
        <v>69</v>
      </c>
      <c r="AL141" s="295">
        <v>15</v>
      </c>
      <c r="AM141" s="295" t="s">
        <v>624</v>
      </c>
      <c r="AN141" s="301" t="s">
        <v>625</v>
      </c>
      <c r="AO141" s="308">
        <v>138</v>
      </c>
      <c r="AP141" s="308" cm="1">
        <f t="array" ref="AP141">SUM(($W$4:$W$900=W141)*($AO$4:$AO$900&lt;AO141))+1</f>
        <v>5</v>
      </c>
      <c r="AQ141" s="308" t="str">
        <f t="shared" si="5"/>
        <v>인천스마트5</v>
      </c>
      <c r="AS141" s="297" t="s">
        <v>151</v>
      </c>
      <c r="AT141" s="298" t="s">
        <v>275</v>
      </c>
      <c r="AU141" s="297">
        <v>1</v>
      </c>
      <c r="AV141" s="309">
        <v>3.8429368113613166E-2</v>
      </c>
      <c r="AW141" s="309">
        <v>0.44419916088186123</v>
      </c>
      <c r="AX141" s="309">
        <v>0.19555741541721872</v>
      </c>
      <c r="AY141" s="310">
        <v>7.6119999999999992</v>
      </c>
      <c r="AZ141" s="310">
        <v>0.33592684856945548</v>
      </c>
      <c r="BA141" s="310">
        <v>6.9044964768472008</v>
      </c>
      <c r="BB141" s="310">
        <v>2.2234597379538505</v>
      </c>
    </row>
    <row r="142" spans="23:54" ht="16.5">
      <c r="W142" s="293" t="s">
        <v>141</v>
      </c>
      <c r="X142" s="293" t="s">
        <v>337</v>
      </c>
      <c r="Y142" s="294" t="s">
        <v>337</v>
      </c>
      <c r="Z142" s="305">
        <v>6</v>
      </c>
      <c r="AA142" s="295">
        <f t="shared" si="4"/>
        <v>0</v>
      </c>
      <c r="AB142" s="306">
        <v>0.76388888888888895</v>
      </c>
      <c r="AC142" s="293">
        <f>COUNTIFS(운전자별!$C:$C,숨김!AC$3,운전자별!$A:$A,숨김!$W142,운전자별!$F:$F,숨김!$X142)</f>
        <v>0</v>
      </c>
      <c r="AD142" s="293">
        <f>COUNTIFS(운전자별!$C:$C,숨김!AD$3,운전자별!$A:$A,숨김!$W142,운전자별!$F:$F,숨김!$X142)</f>
        <v>0</v>
      </c>
      <c r="AE142" s="293">
        <f>COUNTIFS(운전자별!$C:$C,숨김!AE$3,운전자별!$A:$A,숨김!$W142,운전자별!$F:$F,숨김!$X142)</f>
        <v>0</v>
      </c>
      <c r="AF142" s="293">
        <f>COUNTIFS(운전자별!$C:$C,숨김!AF$3,운전자별!$A:$A,숨김!$W142,운전자별!$F:$F,숨김!$X142)</f>
        <v>0</v>
      </c>
      <c r="AG142" s="293">
        <f>COUNTIFS(운전자별!$C:$C,숨김!AG$3,운전자별!$A:$A,숨김!$W142,운전자별!$F:$F,숨김!$X142)</f>
        <v>0</v>
      </c>
      <c r="AH142" s="293">
        <f>COUNTIFS(운전자별!$C:$C,숨김!AH$3,운전자별!$A:$A,숨김!$W142,운전자별!$F:$F,숨김!$X142)</f>
        <v>0</v>
      </c>
      <c r="AI142" s="293">
        <f>COUNTIFS(운전자별!$C:$C,숨김!AI$3,운전자별!$A:$A,숨김!$W142,운전자별!$F:$F,숨김!$X142)</f>
        <v>0</v>
      </c>
      <c r="AJ142" s="307">
        <v>1.0432225667216806</v>
      </c>
      <c r="AK142" s="295" t="s">
        <v>74</v>
      </c>
      <c r="AL142" s="295">
        <v>5</v>
      </c>
      <c r="AM142" s="295" t="s">
        <v>626</v>
      </c>
      <c r="AN142" s="301" t="s">
        <v>627</v>
      </c>
      <c r="AO142" s="308">
        <v>139</v>
      </c>
      <c r="AP142" s="308" cm="1">
        <f t="array" ref="AP142">SUM(($W$4:$W$900=W142)*($AO$4:$AO$900&lt;AO142))+1</f>
        <v>6</v>
      </c>
      <c r="AQ142" s="308" t="str">
        <f t="shared" si="5"/>
        <v>인천스마트6</v>
      </c>
      <c r="AS142" s="297" t="s">
        <v>151</v>
      </c>
      <c r="AT142" s="298" t="s">
        <v>99</v>
      </c>
      <c r="AU142" s="297">
        <v>1</v>
      </c>
      <c r="AV142" s="309">
        <v>7.8150694128293161E-2</v>
      </c>
      <c r="AW142" s="309">
        <v>0.40481067218374567</v>
      </c>
      <c r="AX142" s="309">
        <v>0.20314664044840414</v>
      </c>
      <c r="AY142" s="310">
        <v>15.662000000000001</v>
      </c>
      <c r="AZ142" s="310">
        <v>2.6562452065997593</v>
      </c>
      <c r="BA142" s="310">
        <v>49.907480360620831</v>
      </c>
      <c r="BB142" s="310">
        <v>2.0315693867546298</v>
      </c>
    </row>
    <row r="143" spans="23:54" ht="16.5">
      <c r="W143" s="293" t="s">
        <v>161</v>
      </c>
      <c r="X143" s="293" t="s">
        <v>303</v>
      </c>
      <c r="Y143" s="294" t="s">
        <v>303</v>
      </c>
      <c r="Z143" s="305">
        <v>35</v>
      </c>
      <c r="AA143" s="295">
        <f t="shared" si="4"/>
        <v>0</v>
      </c>
      <c r="AB143" s="306">
        <v>0.91666666666666663</v>
      </c>
      <c r="AC143" s="293">
        <f>COUNTIFS(운전자별!$C:$C,숨김!AC$3,운전자별!$A:$A,숨김!$W143,운전자별!$F:$F,숨김!$X143)</f>
        <v>0</v>
      </c>
      <c r="AD143" s="293">
        <f>COUNTIFS(운전자별!$C:$C,숨김!AD$3,운전자별!$A:$A,숨김!$W143,운전자별!$F:$F,숨김!$X143)</f>
        <v>0</v>
      </c>
      <c r="AE143" s="293">
        <f>COUNTIFS(운전자별!$C:$C,숨김!AE$3,운전자별!$A:$A,숨김!$W143,운전자별!$F:$F,숨김!$X143)</f>
        <v>0</v>
      </c>
      <c r="AF143" s="293">
        <f>COUNTIFS(운전자별!$C:$C,숨김!AF$3,운전자별!$A:$A,숨김!$W143,운전자별!$F:$F,숨김!$X143)</f>
        <v>0</v>
      </c>
      <c r="AG143" s="293">
        <f>COUNTIFS(운전자별!$C:$C,숨김!AG$3,운전자별!$A:$A,숨김!$W143,운전자별!$F:$F,숨김!$X143)</f>
        <v>0</v>
      </c>
      <c r="AH143" s="293">
        <f>COUNTIFS(운전자별!$C:$C,숨김!AH$3,운전자별!$A:$A,숨김!$W143,운전자별!$F:$F,숨김!$X143)</f>
        <v>0</v>
      </c>
      <c r="AI143" s="293">
        <f>COUNTIFS(운전자별!$C:$C,숨김!AI$3,운전자별!$A:$A,숨김!$W143,운전자별!$F:$F,숨김!$X143)</f>
        <v>0</v>
      </c>
      <c r="AJ143" s="307">
        <v>0.95304234986186864</v>
      </c>
      <c r="AK143" s="295" t="s">
        <v>69</v>
      </c>
      <c r="AL143" s="295">
        <v>63</v>
      </c>
      <c r="AM143" s="295" t="s">
        <v>628</v>
      </c>
      <c r="AN143" s="301" t="s">
        <v>629</v>
      </c>
      <c r="AO143" s="308">
        <v>140</v>
      </c>
      <c r="AP143" s="308" cm="1">
        <f t="array" ref="AP143">SUM(($W$4:$W$900=W143)*($AO$4:$AO$900&lt;AO143))+1</f>
        <v>1</v>
      </c>
      <c r="AQ143" s="308" t="str">
        <f t="shared" si="5"/>
        <v>인천제물포교통1</v>
      </c>
      <c r="AS143" s="297" t="s">
        <v>151</v>
      </c>
      <c r="AT143" s="298" t="s">
        <v>100</v>
      </c>
      <c r="AU143" s="297">
        <v>1</v>
      </c>
      <c r="AV143" s="309">
        <v>4.5400501429335778E-2</v>
      </c>
      <c r="AW143" s="309">
        <v>0.42203860139799132</v>
      </c>
      <c r="AX143" s="309">
        <v>0.19555727079582466</v>
      </c>
      <c r="AY143" s="310">
        <v>12.791386363636366</v>
      </c>
      <c r="AZ143" s="310">
        <v>2.7704864805327722</v>
      </c>
      <c r="BA143" s="310">
        <v>37.220149098886061</v>
      </c>
      <c r="BB143" s="310">
        <v>1.8012558813292503</v>
      </c>
    </row>
    <row r="144" spans="23:54" ht="16.5">
      <c r="W144" s="293" t="s">
        <v>161</v>
      </c>
      <c r="X144" s="293" t="s">
        <v>304</v>
      </c>
      <c r="Y144" s="294" t="s">
        <v>304</v>
      </c>
      <c r="Z144" s="305">
        <v>9</v>
      </c>
      <c r="AA144" s="295">
        <f t="shared" si="4"/>
        <v>0</v>
      </c>
      <c r="AB144" s="306">
        <v>1.0648148148148149</v>
      </c>
      <c r="AC144" s="293">
        <f>COUNTIFS(운전자별!$C:$C,숨김!AC$3,운전자별!$A:$A,숨김!$W144,운전자별!$F:$F,숨김!$X144)</f>
        <v>0</v>
      </c>
      <c r="AD144" s="293">
        <f>COUNTIFS(운전자별!$C:$C,숨김!AD$3,운전자별!$A:$A,숨김!$W144,운전자별!$F:$F,숨김!$X144)</f>
        <v>0</v>
      </c>
      <c r="AE144" s="293">
        <f>COUNTIFS(운전자별!$C:$C,숨김!AE$3,운전자별!$A:$A,숨김!$W144,운전자별!$F:$F,숨김!$X144)</f>
        <v>0</v>
      </c>
      <c r="AF144" s="293">
        <f>COUNTIFS(운전자별!$C:$C,숨김!AF$3,운전자별!$A:$A,숨김!$W144,운전자별!$F:$F,숨김!$X144)</f>
        <v>0</v>
      </c>
      <c r="AG144" s="293">
        <f>COUNTIFS(운전자별!$C:$C,숨김!AG$3,운전자별!$A:$A,숨김!$W144,운전자별!$F:$F,숨김!$X144)</f>
        <v>0</v>
      </c>
      <c r="AH144" s="293">
        <f>COUNTIFS(운전자별!$C:$C,숨김!AH$3,운전자별!$A:$A,숨김!$W144,운전자별!$F:$F,숨김!$X144)</f>
        <v>0</v>
      </c>
      <c r="AI144" s="293">
        <f>COUNTIFS(운전자별!$C:$C,숨김!AI$3,운전자별!$A:$A,숨김!$W144,운전자별!$F:$F,숨김!$X144)</f>
        <v>0</v>
      </c>
      <c r="AJ144" s="307">
        <v>0.95979398162275187</v>
      </c>
      <c r="AK144" s="295" t="s">
        <v>69</v>
      </c>
      <c r="AL144" s="295">
        <v>48</v>
      </c>
      <c r="AM144" s="295" t="s">
        <v>630</v>
      </c>
      <c r="AN144" s="301" t="s">
        <v>631</v>
      </c>
      <c r="AO144" s="308">
        <v>141</v>
      </c>
      <c r="AP144" s="308" cm="1">
        <f t="array" ref="AP144">SUM(($W$4:$W$900=W144)*($AO$4:$AO$900&lt;AO144))+1</f>
        <v>2</v>
      </c>
      <c r="AQ144" s="308" t="str">
        <f t="shared" si="5"/>
        <v>인천제물포교통2</v>
      </c>
      <c r="AS144" s="297" t="s">
        <v>144</v>
      </c>
      <c r="AT144" s="298" t="s">
        <v>276</v>
      </c>
      <c r="AU144" s="297">
        <v>1</v>
      </c>
      <c r="AV144" s="309">
        <v>4.6093432011173052E-2</v>
      </c>
      <c r="AW144" s="309">
        <v>0.39834262285193178</v>
      </c>
      <c r="AX144" s="309">
        <v>0.18144216019233239</v>
      </c>
      <c r="AY144" s="310">
        <v>14.861500000000003</v>
      </c>
      <c r="AZ144" s="310">
        <v>2.8379335488657516</v>
      </c>
      <c r="BA144" s="310">
        <v>52.626268556296338</v>
      </c>
      <c r="BB144" s="310">
        <v>1.9979524144783263</v>
      </c>
    </row>
    <row r="145" spans="23:54" ht="16.5">
      <c r="W145" s="293" t="s">
        <v>161</v>
      </c>
      <c r="X145" s="293" t="s">
        <v>305</v>
      </c>
      <c r="Y145" s="294" t="s">
        <v>305</v>
      </c>
      <c r="Z145" s="305">
        <v>10</v>
      </c>
      <c r="AA145" s="295">
        <f t="shared" si="4"/>
        <v>0</v>
      </c>
      <c r="AB145" s="306">
        <v>0.91666666666666663</v>
      </c>
      <c r="AC145" s="293">
        <f>COUNTIFS(운전자별!$C:$C,숨김!AC$3,운전자별!$A:$A,숨김!$W145,운전자별!$F:$F,숨김!$X145)</f>
        <v>0</v>
      </c>
      <c r="AD145" s="293">
        <f>COUNTIFS(운전자별!$C:$C,숨김!AD$3,운전자별!$A:$A,숨김!$W145,운전자별!$F:$F,숨김!$X145)</f>
        <v>0</v>
      </c>
      <c r="AE145" s="293">
        <f>COUNTIFS(운전자별!$C:$C,숨김!AE$3,운전자별!$A:$A,숨김!$W145,운전자별!$F:$F,숨김!$X145)</f>
        <v>0</v>
      </c>
      <c r="AF145" s="293">
        <f>COUNTIFS(운전자별!$C:$C,숨김!AF$3,운전자별!$A:$A,숨김!$W145,운전자별!$F:$F,숨김!$X145)</f>
        <v>0</v>
      </c>
      <c r="AG145" s="293">
        <f>COUNTIFS(운전자별!$C:$C,숨김!AG$3,운전자별!$A:$A,숨김!$W145,운전자별!$F:$F,숨김!$X145)</f>
        <v>0</v>
      </c>
      <c r="AH145" s="293">
        <f>COUNTIFS(운전자별!$C:$C,숨김!AH$3,운전자별!$A:$A,숨김!$W145,운전자별!$F:$F,숨김!$X145)</f>
        <v>0</v>
      </c>
      <c r="AI145" s="293">
        <f>COUNTIFS(운전자별!$C:$C,숨김!AI$3,운전자별!$A:$A,숨김!$W145,운전자별!$F:$F,숨김!$X145)</f>
        <v>0</v>
      </c>
      <c r="AJ145" s="307">
        <v>0.94877613266782557</v>
      </c>
      <c r="AK145" s="295" t="s">
        <v>71</v>
      </c>
      <c r="AL145" s="295">
        <v>5</v>
      </c>
      <c r="AM145" s="295" t="s">
        <v>632</v>
      </c>
      <c r="AN145" s="301" t="s">
        <v>633</v>
      </c>
      <c r="AO145" s="308">
        <v>142</v>
      </c>
      <c r="AP145" s="308" cm="1">
        <f t="array" ref="AP145">SUM(($W$4:$W$900=W145)*($AO$4:$AO$900&lt;AO145))+1</f>
        <v>3</v>
      </c>
      <c r="AQ145" s="308" t="str">
        <f t="shared" si="5"/>
        <v>인천제물포교통3</v>
      </c>
      <c r="AS145" s="297" t="s">
        <v>144</v>
      </c>
      <c r="AT145" s="298" t="s">
        <v>277</v>
      </c>
      <c r="AU145" s="297">
        <v>1</v>
      </c>
      <c r="AV145" s="309">
        <v>5.5668528773537534E-2</v>
      </c>
      <c r="AW145" s="309">
        <v>0.43006627302564793</v>
      </c>
      <c r="AX145" s="309">
        <v>0.18769873329373007</v>
      </c>
      <c r="AY145" s="310">
        <v>12.843333333333334</v>
      </c>
      <c r="AZ145" s="310">
        <v>1.4267923743486903</v>
      </c>
      <c r="BA145" s="310">
        <v>20.31416625219747</v>
      </c>
      <c r="BB145" s="310">
        <v>2.0340970169745187</v>
      </c>
    </row>
    <row r="146" spans="23:54" ht="16.5">
      <c r="W146" s="293" t="s">
        <v>143</v>
      </c>
      <c r="X146" s="293" t="s">
        <v>306</v>
      </c>
      <c r="Y146" s="294" t="s">
        <v>306</v>
      </c>
      <c r="Z146" s="305">
        <v>20</v>
      </c>
      <c r="AA146" s="295">
        <f t="shared" si="4"/>
        <v>0</v>
      </c>
      <c r="AB146" s="306">
        <v>1.0416666666666667</v>
      </c>
      <c r="AC146" s="293">
        <f>COUNTIFS(운전자별!$C:$C,숨김!AC$3,운전자별!$A:$A,숨김!$W146,운전자별!$F:$F,숨김!$X146)</f>
        <v>0</v>
      </c>
      <c r="AD146" s="293">
        <f>COUNTIFS(운전자별!$C:$C,숨김!AD$3,운전자별!$A:$A,숨김!$W146,운전자별!$F:$F,숨김!$X146)</f>
        <v>0</v>
      </c>
      <c r="AE146" s="293">
        <f>COUNTIFS(운전자별!$C:$C,숨김!AE$3,운전자별!$A:$A,숨김!$W146,운전자별!$F:$F,숨김!$X146)</f>
        <v>0</v>
      </c>
      <c r="AF146" s="293">
        <f>COUNTIFS(운전자별!$C:$C,숨김!AF$3,운전자별!$A:$A,숨김!$W146,운전자별!$F:$F,숨김!$X146)</f>
        <v>0</v>
      </c>
      <c r="AG146" s="293">
        <f>COUNTIFS(운전자별!$C:$C,숨김!AG$3,운전자별!$A:$A,숨김!$W146,운전자별!$F:$F,숨김!$X146)</f>
        <v>0</v>
      </c>
      <c r="AH146" s="293">
        <f>COUNTIFS(운전자별!$C:$C,숨김!AH$3,운전자별!$A:$A,숨김!$W146,운전자별!$F:$F,숨김!$X146)</f>
        <v>0</v>
      </c>
      <c r="AI146" s="293">
        <f>COUNTIFS(운전자별!$C:$C,숨김!AI$3,운전자별!$A:$A,숨김!$W146,운전자별!$F:$F,숨김!$X146)</f>
        <v>0</v>
      </c>
      <c r="AJ146" s="307">
        <v>1.0110808995288116</v>
      </c>
      <c r="AK146" s="295" t="s">
        <v>74</v>
      </c>
      <c r="AL146" s="295">
        <v>10</v>
      </c>
      <c r="AM146" s="295" t="s">
        <v>634</v>
      </c>
      <c r="AN146" s="301" t="s">
        <v>635</v>
      </c>
      <c r="AO146" s="308">
        <v>143</v>
      </c>
      <c r="AP146" s="308" cm="1">
        <f t="array" ref="AP146">SUM(($W$4:$W$900=W146)*($AO$4:$AO$900&lt;AO146))+1</f>
        <v>1</v>
      </c>
      <c r="AQ146" s="308" t="str">
        <f t="shared" si="5"/>
        <v>청라교통1</v>
      </c>
      <c r="AS146" s="297" t="s">
        <v>144</v>
      </c>
      <c r="AT146" s="298" t="s">
        <v>278</v>
      </c>
      <c r="AU146" s="297">
        <v>1</v>
      </c>
      <c r="AV146" s="309">
        <v>7.528783385539542E-2</v>
      </c>
      <c r="AW146" s="309">
        <v>0.37697635753547887</v>
      </c>
      <c r="AX146" s="309">
        <v>0.22236692580751286</v>
      </c>
      <c r="AY146" s="310">
        <v>12.437000000000001</v>
      </c>
      <c r="AZ146" s="310">
        <v>16.574081030124788</v>
      </c>
      <c r="BA146" s="310">
        <v>57.922087594240509</v>
      </c>
      <c r="BB146" s="310">
        <v>2.4970776092810869</v>
      </c>
    </row>
    <row r="147" spans="23:54" ht="16.5">
      <c r="W147" s="293" t="s">
        <v>143</v>
      </c>
      <c r="X147" s="293" t="s">
        <v>307</v>
      </c>
      <c r="Y147" s="294" t="s">
        <v>307</v>
      </c>
      <c r="Z147" s="305">
        <v>14</v>
      </c>
      <c r="AA147" s="295">
        <f t="shared" si="4"/>
        <v>0</v>
      </c>
      <c r="AB147" s="306">
        <v>1.0714285714285714</v>
      </c>
      <c r="AC147" s="293">
        <f>COUNTIFS(운전자별!$C:$C,숨김!AC$3,운전자별!$A:$A,숨김!$W147,운전자별!$F:$F,숨김!$X147)</f>
        <v>0</v>
      </c>
      <c r="AD147" s="293">
        <f>COUNTIFS(운전자별!$C:$C,숨김!AD$3,운전자별!$A:$A,숨김!$W147,운전자별!$F:$F,숨김!$X147)</f>
        <v>0</v>
      </c>
      <c r="AE147" s="293">
        <f>COUNTIFS(운전자별!$C:$C,숨김!AE$3,운전자별!$A:$A,숨김!$W147,운전자별!$F:$F,숨김!$X147)</f>
        <v>0</v>
      </c>
      <c r="AF147" s="293">
        <f>COUNTIFS(운전자별!$C:$C,숨김!AF$3,운전자별!$A:$A,숨김!$W147,운전자별!$F:$F,숨김!$X147)</f>
        <v>0</v>
      </c>
      <c r="AG147" s="293">
        <f>COUNTIFS(운전자별!$C:$C,숨김!AG$3,운전자별!$A:$A,숨김!$W147,운전자별!$F:$F,숨김!$X147)</f>
        <v>0</v>
      </c>
      <c r="AH147" s="293">
        <f>COUNTIFS(운전자별!$C:$C,숨김!AH$3,운전자별!$A:$A,숨김!$W147,운전자별!$F:$F,숨김!$X147)</f>
        <v>0</v>
      </c>
      <c r="AI147" s="293">
        <f>COUNTIFS(운전자별!$C:$C,숨김!AI$3,운전자별!$A:$A,숨김!$W147,운전자별!$F:$F,숨김!$X147)</f>
        <v>0</v>
      </c>
      <c r="AJ147" s="307">
        <v>0.97808940417696755</v>
      </c>
      <c r="AK147" s="295" t="s">
        <v>69</v>
      </c>
      <c r="AL147" s="295">
        <v>23</v>
      </c>
      <c r="AM147" s="295" t="s">
        <v>636</v>
      </c>
      <c r="AN147" s="301" t="s">
        <v>637</v>
      </c>
      <c r="AO147" s="308">
        <v>144</v>
      </c>
      <c r="AP147" s="308" cm="1">
        <f t="array" ref="AP147">SUM(($W$4:$W$900=W147)*($AO$4:$AO$900&lt;AO147))+1</f>
        <v>2</v>
      </c>
      <c r="AQ147" s="308" t="str">
        <f t="shared" si="5"/>
        <v>청라교통2</v>
      </c>
      <c r="AS147" s="297" t="s">
        <v>144</v>
      </c>
      <c r="AT147" s="298" t="s">
        <v>279</v>
      </c>
      <c r="AU147" s="297">
        <v>1</v>
      </c>
      <c r="AV147" s="309">
        <v>5.064528083499175E-2</v>
      </c>
      <c r="AW147" s="309">
        <v>0.44066433005358108</v>
      </c>
      <c r="AX147" s="309">
        <v>0.19761694199132057</v>
      </c>
      <c r="AY147" s="310">
        <v>13.329875000000001</v>
      </c>
      <c r="AZ147" s="310">
        <v>1.5003980410803177</v>
      </c>
      <c r="BA147" s="310">
        <v>36.169272777397467</v>
      </c>
      <c r="BB147" s="310">
        <v>2.2952981855852199</v>
      </c>
    </row>
    <row r="148" spans="23:54" ht="16.5">
      <c r="W148" s="293" t="s">
        <v>143</v>
      </c>
      <c r="X148" s="293" t="s">
        <v>308</v>
      </c>
      <c r="Y148" s="294" t="s">
        <v>308</v>
      </c>
      <c r="Z148" s="305">
        <v>10</v>
      </c>
      <c r="AA148" s="295">
        <f t="shared" si="4"/>
        <v>0</v>
      </c>
      <c r="AB148" s="306">
        <v>1.125</v>
      </c>
      <c r="AC148" s="293">
        <f>COUNTIFS(운전자별!$C:$C,숨김!AC$3,운전자별!$A:$A,숨김!$W148,운전자별!$F:$F,숨김!$X148)</f>
        <v>0</v>
      </c>
      <c r="AD148" s="293">
        <f>COUNTIFS(운전자별!$C:$C,숨김!AD$3,운전자별!$A:$A,숨김!$W148,운전자별!$F:$F,숨김!$X148)</f>
        <v>0</v>
      </c>
      <c r="AE148" s="293">
        <f>COUNTIFS(운전자별!$C:$C,숨김!AE$3,운전자별!$A:$A,숨김!$W148,운전자별!$F:$F,숨김!$X148)</f>
        <v>0</v>
      </c>
      <c r="AF148" s="293">
        <f>COUNTIFS(운전자별!$C:$C,숨김!AF$3,운전자별!$A:$A,숨김!$W148,운전자별!$F:$F,숨김!$X148)</f>
        <v>0</v>
      </c>
      <c r="AG148" s="293">
        <f>COUNTIFS(운전자별!$C:$C,숨김!AG$3,운전자별!$A:$A,숨김!$W148,운전자별!$F:$F,숨김!$X148)</f>
        <v>0</v>
      </c>
      <c r="AH148" s="293">
        <f>COUNTIFS(운전자별!$C:$C,숨김!AH$3,운전자별!$A:$A,숨김!$W148,운전자별!$F:$F,숨김!$X148)</f>
        <v>0</v>
      </c>
      <c r="AI148" s="293">
        <f>COUNTIFS(운전자별!$C:$C,숨김!AI$3,운전자별!$A:$A,숨김!$W148,운전자별!$F:$F,숨김!$X148)</f>
        <v>0</v>
      </c>
      <c r="AJ148" s="307">
        <v>0.96502013241133711</v>
      </c>
      <c r="AK148" s="295" t="s">
        <v>69</v>
      </c>
      <c r="AL148" s="295">
        <v>38</v>
      </c>
      <c r="AM148" s="295" t="s">
        <v>638</v>
      </c>
      <c r="AN148" s="301" t="s">
        <v>639</v>
      </c>
      <c r="AO148" s="308">
        <v>145</v>
      </c>
      <c r="AP148" s="308" cm="1">
        <f t="array" ref="AP148">SUM(($W$4:$W$900=W148)*($AO$4:$AO$900&lt;AO148))+1</f>
        <v>3</v>
      </c>
      <c r="AQ148" s="308" t="str">
        <f t="shared" si="5"/>
        <v>청라교통3</v>
      </c>
      <c r="AS148" s="297" t="s">
        <v>144</v>
      </c>
      <c r="AT148" s="298" t="s">
        <v>100</v>
      </c>
      <c r="AU148" s="297">
        <v>1</v>
      </c>
      <c r="AV148" s="309">
        <v>5.4828237222044968E-2</v>
      </c>
      <c r="AW148" s="309">
        <v>0.40777101704359775</v>
      </c>
      <c r="AX148" s="309">
        <v>0.19333927527109684</v>
      </c>
      <c r="AY148" s="310">
        <v>13.698489361702133</v>
      </c>
      <c r="AZ148" s="310">
        <v>5.1381181865553236</v>
      </c>
      <c r="BA148" s="310">
        <v>44.676065790634944</v>
      </c>
      <c r="BB148" s="310">
        <v>2.1316111527893349</v>
      </c>
    </row>
    <row r="149" spans="23:54" ht="16.5">
      <c r="W149" s="293" t="s">
        <v>143</v>
      </c>
      <c r="X149" s="293" t="s">
        <v>309</v>
      </c>
      <c r="Y149" s="294" t="s">
        <v>309</v>
      </c>
      <c r="Z149" s="305">
        <v>6</v>
      </c>
      <c r="AA149" s="295">
        <f t="shared" si="4"/>
        <v>0</v>
      </c>
      <c r="AB149" s="306">
        <v>1.1111111111111112</v>
      </c>
      <c r="AC149" s="293">
        <f>COUNTIFS(운전자별!$C:$C,숨김!AC$3,운전자별!$A:$A,숨김!$W149,운전자별!$F:$F,숨김!$X149)</f>
        <v>0</v>
      </c>
      <c r="AD149" s="293">
        <f>COUNTIFS(운전자별!$C:$C,숨김!AD$3,운전자별!$A:$A,숨김!$W149,운전자별!$F:$F,숨김!$X149)</f>
        <v>0</v>
      </c>
      <c r="AE149" s="293">
        <f>COUNTIFS(운전자별!$C:$C,숨김!AE$3,운전자별!$A:$A,숨김!$W149,운전자별!$F:$F,숨김!$X149)</f>
        <v>0</v>
      </c>
      <c r="AF149" s="293">
        <f>COUNTIFS(운전자별!$C:$C,숨김!AF$3,운전자별!$A:$A,숨김!$W149,운전자별!$F:$F,숨김!$X149)</f>
        <v>0</v>
      </c>
      <c r="AG149" s="293">
        <f>COUNTIFS(운전자별!$C:$C,숨김!AG$3,운전자별!$A:$A,숨김!$W149,운전자별!$F:$F,숨김!$X149)</f>
        <v>0</v>
      </c>
      <c r="AH149" s="293">
        <f>COUNTIFS(운전자별!$C:$C,숨김!AH$3,운전자별!$A:$A,숨김!$W149,운전자별!$F:$F,숨김!$X149)</f>
        <v>0</v>
      </c>
      <c r="AI149" s="293">
        <f>COUNTIFS(운전자별!$C:$C,숨김!AI$3,운전자별!$A:$A,숨김!$W149,운전자별!$F:$F,숨김!$X149)</f>
        <v>0</v>
      </c>
      <c r="AJ149" s="307">
        <v>0.89062721063932515</v>
      </c>
      <c r="AK149" s="295" t="s">
        <v>72</v>
      </c>
      <c r="AL149" s="295">
        <v>10</v>
      </c>
      <c r="AM149" s="295" t="s">
        <v>640</v>
      </c>
      <c r="AN149" s="301" t="s">
        <v>641</v>
      </c>
      <c r="AO149" s="308">
        <v>146</v>
      </c>
      <c r="AP149" s="308" cm="1">
        <f t="array" ref="AP149">SUM(($W$4:$W$900=W149)*($AO$4:$AO$900&lt;AO149))+1</f>
        <v>4</v>
      </c>
      <c r="AQ149" s="308" t="str">
        <f t="shared" si="5"/>
        <v>청라교통4</v>
      </c>
      <c r="AS149" s="297" t="s">
        <v>153</v>
      </c>
      <c r="AT149" s="298" t="s">
        <v>280</v>
      </c>
      <c r="AU149" s="297">
        <v>1</v>
      </c>
      <c r="AV149" s="309">
        <v>2.1112041841699944E-2</v>
      </c>
      <c r="AW149" s="309">
        <v>0.50991583775357641</v>
      </c>
      <c r="AX149" s="309">
        <v>0.18645969008227101</v>
      </c>
      <c r="AY149" s="310">
        <v>20.241000000000003</v>
      </c>
      <c r="AZ149" s="310">
        <v>3.9900070553408682</v>
      </c>
      <c r="BA149" s="310">
        <v>62.190577987380053</v>
      </c>
      <c r="BB149" s="310">
        <v>1.7642536970085194</v>
      </c>
    </row>
    <row r="150" spans="23:54" ht="16.5">
      <c r="W150" s="293" t="s">
        <v>149</v>
      </c>
      <c r="X150" s="293" t="s">
        <v>310</v>
      </c>
      <c r="Y150" s="294" t="s">
        <v>310</v>
      </c>
      <c r="Z150" s="305">
        <v>8</v>
      </c>
      <c r="AA150" s="295">
        <f t="shared" si="4"/>
        <v>0</v>
      </c>
      <c r="AB150" s="306">
        <v>1.9270833333333335</v>
      </c>
      <c r="AC150" s="293">
        <f>COUNTIFS(운전자별!$C:$C,숨김!AC$3,운전자별!$A:$A,숨김!$W150,운전자별!$F:$F,숨김!$X150)</f>
        <v>0</v>
      </c>
      <c r="AD150" s="293">
        <f>COUNTIFS(운전자별!$C:$C,숨김!AD$3,운전자별!$A:$A,숨김!$W150,운전자별!$F:$F,숨김!$X150)</f>
        <v>0</v>
      </c>
      <c r="AE150" s="293">
        <f>COUNTIFS(운전자별!$C:$C,숨김!AE$3,운전자별!$A:$A,숨김!$W150,운전자별!$F:$F,숨김!$X150)</f>
        <v>0</v>
      </c>
      <c r="AF150" s="293">
        <f>COUNTIFS(운전자별!$C:$C,숨김!AF$3,운전자별!$A:$A,숨김!$W150,운전자별!$F:$F,숨김!$X150)</f>
        <v>0</v>
      </c>
      <c r="AG150" s="293">
        <f>COUNTIFS(운전자별!$C:$C,숨김!AG$3,운전자별!$A:$A,숨김!$W150,운전자별!$F:$F,숨김!$X150)</f>
        <v>0</v>
      </c>
      <c r="AH150" s="293">
        <f>COUNTIFS(운전자별!$C:$C,숨김!AH$3,운전자별!$A:$A,숨김!$W150,운전자별!$F:$F,숨김!$X150)</f>
        <v>0</v>
      </c>
      <c r="AI150" s="293">
        <f>COUNTIFS(운전자별!$C:$C,숨김!AI$3,운전자별!$A:$A,숨김!$W150,운전자별!$F:$F,숨김!$X150)</f>
        <v>0</v>
      </c>
      <c r="AJ150" s="307">
        <v>0.92398866214744513</v>
      </c>
      <c r="AK150" s="295" t="s">
        <v>71</v>
      </c>
      <c r="AL150" s="295">
        <v>37</v>
      </c>
      <c r="AM150" s="295" t="s">
        <v>642</v>
      </c>
      <c r="AN150" s="301" t="s">
        <v>643</v>
      </c>
      <c r="AO150" s="308">
        <v>147</v>
      </c>
      <c r="AP150" s="308" cm="1">
        <f t="array" ref="AP150">SUM(($W$4:$W$900=W150)*($AO$4:$AO$900&lt;AO150))+1</f>
        <v>1</v>
      </c>
      <c r="AQ150" s="308" t="str">
        <f t="shared" si="5"/>
        <v>청룡교통1</v>
      </c>
      <c r="AS150" s="297" t="s">
        <v>153</v>
      </c>
      <c r="AT150" s="298" t="s">
        <v>281</v>
      </c>
      <c r="AU150" s="297">
        <v>1</v>
      </c>
      <c r="AV150" s="309">
        <v>3.2486319162481542E-2</v>
      </c>
      <c r="AW150" s="309">
        <v>0.3763570423341982</v>
      </c>
      <c r="AX150" s="309">
        <v>0.12776666096487294</v>
      </c>
      <c r="AY150" s="310">
        <v>24.686875000000001</v>
      </c>
      <c r="AZ150" s="310">
        <v>0.88794155668723629</v>
      </c>
      <c r="BA150" s="310">
        <v>18.529526886291922</v>
      </c>
      <c r="BB150" s="310">
        <v>2.5656673981921978</v>
      </c>
    </row>
    <row r="151" spans="23:54" ht="16.5">
      <c r="W151" s="293" t="s">
        <v>149</v>
      </c>
      <c r="X151" s="293" t="s">
        <v>311</v>
      </c>
      <c r="Y151" s="294" t="s">
        <v>311</v>
      </c>
      <c r="Z151" s="305">
        <v>10</v>
      </c>
      <c r="AA151" s="295">
        <f t="shared" si="4"/>
        <v>0</v>
      </c>
      <c r="AB151" s="306">
        <v>0.875</v>
      </c>
      <c r="AC151" s="293">
        <f>COUNTIFS(운전자별!$C:$C,숨김!AC$3,운전자별!$A:$A,숨김!$W151,운전자별!$F:$F,숨김!$X151)</f>
        <v>0</v>
      </c>
      <c r="AD151" s="293">
        <f>COUNTIFS(운전자별!$C:$C,숨김!AD$3,운전자별!$A:$A,숨김!$W151,운전자별!$F:$F,숨김!$X151)</f>
        <v>0</v>
      </c>
      <c r="AE151" s="293">
        <f>COUNTIFS(운전자별!$C:$C,숨김!AE$3,운전자별!$A:$A,숨김!$W151,운전자별!$F:$F,숨김!$X151)</f>
        <v>0</v>
      </c>
      <c r="AF151" s="293">
        <f>COUNTIFS(운전자별!$C:$C,숨김!AF$3,운전자별!$A:$A,숨김!$W151,운전자별!$F:$F,숨김!$X151)</f>
        <v>0</v>
      </c>
      <c r="AG151" s="293">
        <f>COUNTIFS(운전자별!$C:$C,숨김!AG$3,운전자별!$A:$A,숨김!$W151,운전자별!$F:$F,숨김!$X151)</f>
        <v>0</v>
      </c>
      <c r="AH151" s="293">
        <f>COUNTIFS(운전자별!$C:$C,숨김!AH$3,운전자별!$A:$A,숨김!$W151,운전자별!$F:$F,숨김!$X151)</f>
        <v>0</v>
      </c>
      <c r="AI151" s="293">
        <f>COUNTIFS(운전자별!$C:$C,숨김!AI$3,운전자별!$A:$A,숨김!$W151,운전자별!$F:$F,숨김!$X151)</f>
        <v>0</v>
      </c>
      <c r="AJ151" s="307">
        <v>1.0101505382278853</v>
      </c>
      <c r="AK151" s="295" t="s">
        <v>74</v>
      </c>
      <c r="AL151" s="295">
        <v>11</v>
      </c>
      <c r="AM151" s="295" t="s">
        <v>644</v>
      </c>
      <c r="AN151" s="301" t="s">
        <v>645</v>
      </c>
      <c r="AO151" s="308">
        <v>148</v>
      </c>
      <c r="AP151" s="308" cm="1">
        <f t="array" ref="AP151">SUM(($W$4:$W$900=W151)*($AO$4:$AO$900&lt;AO151))+1</f>
        <v>2</v>
      </c>
      <c r="AQ151" s="308" t="str">
        <f t="shared" si="5"/>
        <v>청룡교통2</v>
      </c>
      <c r="AS151" s="297" t="s">
        <v>153</v>
      </c>
      <c r="AT151" s="298" t="s">
        <v>282</v>
      </c>
      <c r="AU151" s="297">
        <v>1</v>
      </c>
      <c r="AV151" s="309">
        <v>5.10783420370561E-2</v>
      </c>
      <c r="AW151" s="309">
        <v>0.51169263737478254</v>
      </c>
      <c r="AX151" s="309">
        <v>0.19172472504899521</v>
      </c>
      <c r="AY151" s="310">
        <v>20.794399999999996</v>
      </c>
      <c r="AZ151" s="310">
        <v>4.3441202595885997</v>
      </c>
      <c r="BA151" s="310">
        <v>73.080333784486854</v>
      </c>
      <c r="BB151" s="310">
        <v>1.6666000469891316</v>
      </c>
    </row>
    <row r="152" spans="23:54" ht="16.5">
      <c r="W152" s="293" t="s">
        <v>149</v>
      </c>
      <c r="X152" s="293" t="s">
        <v>312</v>
      </c>
      <c r="Y152" s="294" t="s">
        <v>312</v>
      </c>
      <c r="Z152" s="305">
        <v>8</v>
      </c>
      <c r="AA152" s="295">
        <f t="shared" si="4"/>
        <v>0</v>
      </c>
      <c r="AB152" s="306">
        <v>0.88541666666666674</v>
      </c>
      <c r="AC152" s="293">
        <f>COUNTIFS(운전자별!$C:$C,숨김!AC$3,운전자별!$A:$A,숨김!$W152,운전자별!$F:$F,숨김!$X152)</f>
        <v>0</v>
      </c>
      <c r="AD152" s="293">
        <f>COUNTIFS(운전자별!$C:$C,숨김!AD$3,운전자별!$A:$A,숨김!$W152,운전자별!$F:$F,숨김!$X152)</f>
        <v>0</v>
      </c>
      <c r="AE152" s="293">
        <f>COUNTIFS(운전자별!$C:$C,숨김!AE$3,운전자별!$A:$A,숨김!$W152,운전자별!$F:$F,숨김!$X152)</f>
        <v>0</v>
      </c>
      <c r="AF152" s="293">
        <f>COUNTIFS(운전자별!$C:$C,숨김!AF$3,운전자별!$A:$A,숨김!$W152,운전자별!$F:$F,숨김!$X152)</f>
        <v>0</v>
      </c>
      <c r="AG152" s="293">
        <f>COUNTIFS(운전자별!$C:$C,숨김!AG$3,운전자별!$A:$A,숨김!$W152,운전자별!$F:$F,숨김!$X152)</f>
        <v>0</v>
      </c>
      <c r="AH152" s="293">
        <f>COUNTIFS(운전자별!$C:$C,숨김!AH$3,운전자별!$A:$A,숨김!$W152,운전자별!$F:$F,숨김!$X152)</f>
        <v>0</v>
      </c>
      <c r="AI152" s="293">
        <f>COUNTIFS(운전자별!$C:$C,숨김!AI$3,운전자별!$A:$A,숨김!$W152,운전자별!$F:$F,숨김!$X152)</f>
        <v>0</v>
      </c>
      <c r="AJ152" s="307">
        <v>0.98940218732062135</v>
      </c>
      <c r="AK152" s="295" t="s">
        <v>69</v>
      </c>
      <c r="AL152" s="295">
        <v>6</v>
      </c>
      <c r="AM152" s="295" t="s">
        <v>646</v>
      </c>
      <c r="AN152" s="301" t="s">
        <v>647</v>
      </c>
      <c r="AO152" s="308">
        <v>149</v>
      </c>
      <c r="AP152" s="308" cm="1">
        <f t="array" ref="AP152">SUM(($W$4:$W$900=W152)*($AO$4:$AO$900&lt;AO152))+1</f>
        <v>3</v>
      </c>
      <c r="AQ152" s="308" t="str">
        <f t="shared" si="5"/>
        <v>청룡교통3</v>
      </c>
      <c r="AS152" s="297" t="s">
        <v>153</v>
      </c>
      <c r="AT152" s="298" t="s">
        <v>283</v>
      </c>
      <c r="AU152" s="297">
        <v>1</v>
      </c>
      <c r="AV152" s="309">
        <v>1.4097577751066319E-2</v>
      </c>
      <c r="AW152" s="309">
        <v>0.52063025450680822</v>
      </c>
      <c r="AX152" s="309">
        <v>0.26261025849341896</v>
      </c>
      <c r="AY152" s="310">
        <v>13.751200000000001</v>
      </c>
      <c r="AZ152" s="310">
        <v>1.5399421820051287</v>
      </c>
      <c r="BA152" s="310">
        <v>37.860708675924911</v>
      </c>
      <c r="BB152" s="310">
        <v>2.0664782921108644</v>
      </c>
    </row>
    <row r="153" spans="23:54" ht="16.5">
      <c r="W153" s="293" t="s">
        <v>149</v>
      </c>
      <c r="X153" s="293" t="s">
        <v>313</v>
      </c>
      <c r="Y153" s="294" t="s">
        <v>313</v>
      </c>
      <c r="Z153" s="305">
        <v>5</v>
      </c>
      <c r="AA153" s="295">
        <f t="shared" si="4"/>
        <v>0</v>
      </c>
      <c r="AB153" s="306">
        <v>0.91666666666666663</v>
      </c>
      <c r="AC153" s="293">
        <f>COUNTIFS(운전자별!$C:$C,숨김!AC$3,운전자별!$A:$A,숨김!$W153,운전자별!$F:$F,숨김!$X153)</f>
        <v>0</v>
      </c>
      <c r="AD153" s="293">
        <f>COUNTIFS(운전자별!$C:$C,숨김!AD$3,운전자별!$A:$A,숨김!$W153,운전자별!$F:$F,숨김!$X153)</f>
        <v>0</v>
      </c>
      <c r="AE153" s="293">
        <f>COUNTIFS(운전자별!$C:$C,숨김!AE$3,운전자별!$A:$A,숨김!$W153,운전자별!$F:$F,숨김!$X153)</f>
        <v>0</v>
      </c>
      <c r="AF153" s="293">
        <f>COUNTIFS(운전자별!$C:$C,숨김!AF$3,운전자별!$A:$A,숨김!$W153,운전자별!$F:$F,숨김!$X153)</f>
        <v>0</v>
      </c>
      <c r="AG153" s="293">
        <f>COUNTIFS(운전자별!$C:$C,숨김!AG$3,운전자별!$A:$A,숨김!$W153,운전자별!$F:$F,숨김!$X153)</f>
        <v>0</v>
      </c>
      <c r="AH153" s="293">
        <f>COUNTIFS(운전자별!$C:$C,숨김!AH$3,운전자별!$A:$A,숨김!$W153,운전자별!$F:$F,숨김!$X153)</f>
        <v>0</v>
      </c>
      <c r="AI153" s="293">
        <f>COUNTIFS(운전자별!$C:$C,숨김!AI$3,운전자별!$A:$A,숨김!$W153,운전자별!$F:$F,숨김!$X153)</f>
        <v>0</v>
      </c>
      <c r="AJ153" s="307">
        <v>0.98864561448195776</v>
      </c>
      <c r="AK153" s="295" t="s">
        <v>69</v>
      </c>
      <c r="AL153" s="295">
        <v>8</v>
      </c>
      <c r="AM153" s="295" t="s">
        <v>648</v>
      </c>
      <c r="AN153" s="301" t="s">
        <v>649</v>
      </c>
      <c r="AO153" s="308">
        <v>150</v>
      </c>
      <c r="AP153" s="308" cm="1">
        <f t="array" ref="AP153">SUM(($W$4:$W$900=W153)*($AO$4:$AO$900&lt;AO153))+1</f>
        <v>4</v>
      </c>
      <c r="AQ153" s="308" t="str">
        <f t="shared" si="5"/>
        <v>청룡교통4</v>
      </c>
      <c r="AS153" s="297" t="s">
        <v>153</v>
      </c>
      <c r="AT153" s="298" t="s">
        <v>284</v>
      </c>
      <c r="AU153" s="297">
        <v>1</v>
      </c>
      <c r="AV153" s="309">
        <v>3.4976162411495128E-2</v>
      </c>
      <c r="AW153" s="309">
        <v>0.47814820658656843</v>
      </c>
      <c r="AX153" s="309">
        <v>0.20179182734691251</v>
      </c>
      <c r="AY153" s="310">
        <v>17.100454545454546</v>
      </c>
      <c r="AZ153" s="310">
        <v>3.7389293009720896</v>
      </c>
      <c r="BA153" s="310">
        <v>79.770831748076347</v>
      </c>
      <c r="BB153" s="310">
        <v>1.9424218927074786</v>
      </c>
    </row>
    <row r="154" spans="23:54" ht="16.5">
      <c r="W154" s="293" t="s">
        <v>159</v>
      </c>
      <c r="X154" s="293" t="s">
        <v>314</v>
      </c>
      <c r="Y154" s="294" t="s">
        <v>314</v>
      </c>
      <c r="Z154" s="305">
        <v>6</v>
      </c>
      <c r="AA154" s="295">
        <f t="shared" si="4"/>
        <v>0</v>
      </c>
      <c r="AB154" s="306">
        <v>0.83333333333333337</v>
      </c>
      <c r="AC154" s="293">
        <f>COUNTIFS(운전자별!$C:$C,숨김!AC$3,운전자별!$A:$A,숨김!$W154,운전자별!$F:$F,숨김!$X154)</f>
        <v>0</v>
      </c>
      <c r="AD154" s="293">
        <f>COUNTIFS(운전자별!$C:$C,숨김!AD$3,운전자별!$A:$A,숨김!$W154,운전자별!$F:$F,숨김!$X154)</f>
        <v>0</v>
      </c>
      <c r="AE154" s="293">
        <f>COUNTIFS(운전자별!$C:$C,숨김!AE$3,운전자별!$A:$A,숨김!$W154,운전자별!$F:$F,숨김!$X154)</f>
        <v>0</v>
      </c>
      <c r="AF154" s="293">
        <f>COUNTIFS(운전자별!$C:$C,숨김!AF$3,운전자별!$A:$A,숨김!$W154,운전자별!$F:$F,숨김!$X154)</f>
        <v>0</v>
      </c>
      <c r="AG154" s="293">
        <f>COUNTIFS(운전자별!$C:$C,숨김!AG$3,운전자별!$A:$A,숨김!$W154,운전자별!$F:$F,숨김!$X154)</f>
        <v>0</v>
      </c>
      <c r="AH154" s="293">
        <f>COUNTIFS(운전자별!$C:$C,숨김!AH$3,운전자별!$A:$A,숨김!$W154,운전자별!$F:$F,숨김!$X154)</f>
        <v>0</v>
      </c>
      <c r="AI154" s="293">
        <f>COUNTIFS(운전자별!$C:$C,숨김!AI$3,운전자별!$A:$A,숨김!$W154,운전자별!$F:$F,숨김!$X154)</f>
        <v>0</v>
      </c>
      <c r="AJ154" s="307">
        <v>0.919188461064671</v>
      </c>
      <c r="AK154" s="295" t="s">
        <v>71</v>
      </c>
      <c r="AL154" s="295">
        <v>46</v>
      </c>
      <c r="AM154" s="295" t="s">
        <v>650</v>
      </c>
      <c r="AN154" s="301" t="s">
        <v>651</v>
      </c>
      <c r="AO154" s="308">
        <v>151</v>
      </c>
      <c r="AP154" s="308" cm="1">
        <f t="array" ref="AP154">SUM(($W$4:$W$900=W154)*($AO$4:$AO$900&lt;AO154))+1</f>
        <v>1</v>
      </c>
      <c r="AQ154" s="308" t="str">
        <f t="shared" si="5"/>
        <v>태양여객1</v>
      </c>
      <c r="AS154" s="297" t="s">
        <v>153</v>
      </c>
      <c r="AT154" s="298" t="s">
        <v>285</v>
      </c>
      <c r="AU154" s="297">
        <v>1</v>
      </c>
      <c r="AV154" s="309">
        <v>4.7818568691874785E-2</v>
      </c>
      <c r="AW154" s="309">
        <v>0.55901391801210409</v>
      </c>
      <c r="AX154" s="309">
        <v>0.21876745734794811</v>
      </c>
      <c r="AY154" s="310">
        <v>22.86</v>
      </c>
      <c r="AZ154" s="310">
        <v>2.602670894859072</v>
      </c>
      <c r="BA154" s="310">
        <v>40.336926927197304</v>
      </c>
      <c r="BB154" s="310">
        <v>1.595845454729707</v>
      </c>
    </row>
    <row r="155" spans="23:54" ht="16.5">
      <c r="W155" s="293" t="s">
        <v>159</v>
      </c>
      <c r="X155" s="293" t="s">
        <v>315</v>
      </c>
      <c r="Y155" s="294" t="s">
        <v>315</v>
      </c>
      <c r="Z155" s="305">
        <v>6</v>
      </c>
      <c r="AA155" s="295">
        <f t="shared" si="4"/>
        <v>0</v>
      </c>
      <c r="AB155" s="306">
        <v>1.0416666666666667</v>
      </c>
      <c r="AC155" s="293">
        <f>COUNTIFS(운전자별!$C:$C,숨김!AC$3,운전자별!$A:$A,숨김!$W155,운전자별!$F:$F,숨김!$X155)</f>
        <v>0</v>
      </c>
      <c r="AD155" s="293">
        <f>COUNTIFS(운전자별!$C:$C,숨김!AD$3,운전자별!$A:$A,숨김!$W155,운전자별!$F:$F,숨김!$X155)</f>
        <v>0</v>
      </c>
      <c r="AE155" s="293">
        <f>COUNTIFS(운전자별!$C:$C,숨김!AE$3,운전자별!$A:$A,숨김!$W155,운전자별!$F:$F,숨김!$X155)</f>
        <v>0</v>
      </c>
      <c r="AF155" s="293">
        <f>COUNTIFS(운전자별!$C:$C,숨김!AF$3,운전자별!$A:$A,숨김!$W155,운전자별!$F:$F,숨김!$X155)</f>
        <v>0</v>
      </c>
      <c r="AG155" s="293">
        <f>COUNTIFS(운전자별!$C:$C,숨김!AG$3,운전자별!$A:$A,숨김!$W155,운전자별!$F:$F,숨김!$X155)</f>
        <v>0</v>
      </c>
      <c r="AH155" s="293">
        <f>COUNTIFS(운전자별!$C:$C,숨김!AH$3,운전자별!$A:$A,숨김!$W155,운전자별!$F:$F,숨김!$X155)</f>
        <v>0</v>
      </c>
      <c r="AI155" s="293">
        <f>COUNTIFS(운전자별!$C:$C,숨김!AI$3,운전자별!$A:$A,숨김!$W155,운전자별!$F:$F,숨김!$X155)</f>
        <v>0</v>
      </c>
      <c r="AJ155" s="307">
        <v>0.85582692750199174</v>
      </c>
      <c r="AK155" s="295" t="s">
        <v>72</v>
      </c>
      <c r="AL155" s="295">
        <v>23</v>
      </c>
      <c r="AM155" s="295" t="s">
        <v>652</v>
      </c>
      <c r="AN155" s="301" t="s">
        <v>653</v>
      </c>
      <c r="AO155" s="308">
        <v>152</v>
      </c>
      <c r="AP155" s="308" cm="1">
        <f t="array" ref="AP155">SUM(($W$4:$W$900=W155)*($AO$4:$AO$900&lt;AO155))+1</f>
        <v>2</v>
      </c>
      <c r="AQ155" s="308" t="str">
        <f t="shared" si="5"/>
        <v>태양여객2</v>
      </c>
      <c r="AS155" s="297" t="s">
        <v>153</v>
      </c>
      <c r="AT155" s="298" t="s">
        <v>100</v>
      </c>
      <c r="AU155" s="297">
        <v>1</v>
      </c>
      <c r="AV155" s="309">
        <v>3.4218541623707036E-2</v>
      </c>
      <c r="AW155" s="309">
        <v>0.48263023565352881</v>
      </c>
      <c r="AX155" s="309">
        <v>0.17658649573730359</v>
      </c>
      <c r="AY155" s="310">
        <v>19.848891304347827</v>
      </c>
      <c r="AZ155" s="310">
        <v>2.6893624829701213</v>
      </c>
      <c r="BA155" s="310">
        <v>49.605180046621157</v>
      </c>
      <c r="BB155" s="310">
        <v>2.0055525693908631</v>
      </c>
    </row>
    <row r="156" spans="23:54" ht="16.5">
      <c r="W156" s="293" t="s">
        <v>159</v>
      </c>
      <c r="X156" s="293" t="s">
        <v>316</v>
      </c>
      <c r="Y156" s="294" t="s">
        <v>316</v>
      </c>
      <c r="Z156" s="305">
        <v>6</v>
      </c>
      <c r="AA156" s="295">
        <f t="shared" si="4"/>
        <v>0</v>
      </c>
      <c r="AB156" s="306">
        <v>1.0416666666666667</v>
      </c>
      <c r="AC156" s="293">
        <f>COUNTIFS(운전자별!$C:$C,숨김!AC$3,운전자별!$A:$A,숨김!$W156,운전자별!$F:$F,숨김!$X156)</f>
        <v>0</v>
      </c>
      <c r="AD156" s="293">
        <f>COUNTIFS(운전자별!$C:$C,숨김!AD$3,운전자별!$A:$A,숨김!$W156,운전자별!$F:$F,숨김!$X156)</f>
        <v>0</v>
      </c>
      <c r="AE156" s="293">
        <f>COUNTIFS(운전자별!$C:$C,숨김!AE$3,운전자별!$A:$A,숨김!$W156,운전자별!$F:$F,숨김!$X156)</f>
        <v>0</v>
      </c>
      <c r="AF156" s="293">
        <f>COUNTIFS(운전자별!$C:$C,숨김!AF$3,운전자별!$A:$A,숨김!$W156,운전자별!$F:$F,숨김!$X156)</f>
        <v>0</v>
      </c>
      <c r="AG156" s="293">
        <f>COUNTIFS(운전자별!$C:$C,숨김!AG$3,운전자별!$A:$A,숨김!$W156,운전자별!$F:$F,숨김!$X156)</f>
        <v>0</v>
      </c>
      <c r="AH156" s="293">
        <f>COUNTIFS(운전자별!$C:$C,숨김!AH$3,운전자별!$A:$A,숨김!$W156,운전자별!$F:$F,숨김!$X156)</f>
        <v>0</v>
      </c>
      <c r="AI156" s="293">
        <f>COUNTIFS(운전자별!$C:$C,숨김!AI$3,운전자별!$A:$A,숨김!$W156,운전자별!$F:$F,숨김!$X156)</f>
        <v>0</v>
      </c>
      <c r="AJ156" s="307">
        <v>0.96926029326704599</v>
      </c>
      <c r="AK156" s="295" t="s">
        <v>69</v>
      </c>
      <c r="AL156" s="295">
        <v>30</v>
      </c>
      <c r="AM156" s="295" t="s">
        <v>654</v>
      </c>
      <c r="AN156" s="301" t="s">
        <v>655</v>
      </c>
      <c r="AO156" s="308">
        <v>153</v>
      </c>
      <c r="AP156" s="308" cm="1">
        <f t="array" ref="AP156">SUM(($W$4:$W$900=W156)*($AO$4:$AO$900&lt;AO156))+1</f>
        <v>3</v>
      </c>
      <c r="AQ156" s="308" t="str">
        <f t="shared" si="5"/>
        <v>태양여객3</v>
      </c>
      <c r="AS156" s="297" t="s">
        <v>156</v>
      </c>
      <c r="AT156" s="298" t="s">
        <v>286</v>
      </c>
      <c r="AU156" s="297">
        <v>1</v>
      </c>
      <c r="AV156" s="309">
        <v>3.9169445209928377E-2</v>
      </c>
      <c r="AW156" s="309">
        <v>0.30114782065440471</v>
      </c>
      <c r="AX156" s="309">
        <v>0.16010430531054443</v>
      </c>
      <c r="AY156" s="310">
        <v>16.282999999999998</v>
      </c>
      <c r="AZ156" s="310">
        <v>14.761969531685933</v>
      </c>
      <c r="BA156" s="310">
        <v>21.456220615591278</v>
      </c>
      <c r="BB156" s="310">
        <v>2.3286515226946851</v>
      </c>
    </row>
    <row r="157" spans="23:54" ht="16.5">
      <c r="W157" s="293" t="s">
        <v>159</v>
      </c>
      <c r="X157" s="293" t="s">
        <v>317</v>
      </c>
      <c r="Y157" s="294" t="s">
        <v>317</v>
      </c>
      <c r="Z157" s="305">
        <v>10</v>
      </c>
      <c r="AA157" s="295">
        <f t="shared" si="4"/>
        <v>0</v>
      </c>
      <c r="AB157" s="306">
        <v>0.75</v>
      </c>
      <c r="AC157" s="293">
        <f>COUNTIFS(운전자별!$C:$C,숨김!AC$3,운전자별!$A:$A,숨김!$W157,운전자별!$F:$F,숨김!$X157)</f>
        <v>0</v>
      </c>
      <c r="AD157" s="293">
        <f>COUNTIFS(운전자별!$C:$C,숨김!AD$3,운전자별!$A:$A,숨김!$W157,운전자별!$F:$F,숨김!$X157)</f>
        <v>0</v>
      </c>
      <c r="AE157" s="293">
        <f>COUNTIFS(운전자별!$C:$C,숨김!AE$3,운전자별!$A:$A,숨김!$W157,운전자별!$F:$F,숨김!$X157)</f>
        <v>0</v>
      </c>
      <c r="AF157" s="293">
        <f>COUNTIFS(운전자별!$C:$C,숨김!AF$3,운전자별!$A:$A,숨김!$W157,운전자별!$F:$F,숨김!$X157)</f>
        <v>0</v>
      </c>
      <c r="AG157" s="293">
        <f>COUNTIFS(운전자별!$C:$C,숨김!AG$3,운전자별!$A:$A,숨김!$W157,운전자별!$F:$F,숨김!$X157)</f>
        <v>0</v>
      </c>
      <c r="AH157" s="293">
        <f>COUNTIFS(운전자별!$C:$C,숨김!AH$3,운전자별!$A:$A,숨김!$W157,운전자별!$F:$F,숨김!$X157)</f>
        <v>0</v>
      </c>
      <c r="AI157" s="293">
        <f>COUNTIFS(운전자별!$C:$C,숨김!AI$3,운전자별!$A:$A,숨김!$W157,운전자별!$F:$F,숨김!$X157)</f>
        <v>0</v>
      </c>
      <c r="AJ157" s="307">
        <v>0.91963130733772835</v>
      </c>
      <c r="AK157" s="295" t="s">
        <v>71</v>
      </c>
      <c r="AL157" s="295">
        <v>44</v>
      </c>
      <c r="AM157" s="295" t="s">
        <v>656</v>
      </c>
      <c r="AN157" s="301" t="s">
        <v>657</v>
      </c>
      <c r="AO157" s="308">
        <v>154</v>
      </c>
      <c r="AP157" s="308" cm="1">
        <f t="array" ref="AP157">SUM(($W$4:$W$900=W157)*($AO$4:$AO$900&lt;AO157))+1</f>
        <v>4</v>
      </c>
      <c r="AQ157" s="308" t="str">
        <f t="shared" si="5"/>
        <v>태양여객4</v>
      </c>
      <c r="AS157" s="297" t="s">
        <v>156</v>
      </c>
      <c r="AT157" s="298" t="s">
        <v>287</v>
      </c>
      <c r="AU157" s="297">
        <v>1</v>
      </c>
      <c r="AV157" s="309">
        <v>4.4320851669646319E-2</v>
      </c>
      <c r="AW157" s="309">
        <v>0.29889218130421552</v>
      </c>
      <c r="AX157" s="309">
        <v>0.13431626630404986</v>
      </c>
      <c r="AY157" s="310">
        <v>15.828428571428573</v>
      </c>
      <c r="AZ157" s="310">
        <v>0.72392680843807977</v>
      </c>
      <c r="BA157" s="310">
        <v>24.671982498345479</v>
      </c>
      <c r="BB157" s="310">
        <v>2.1821826655192891</v>
      </c>
    </row>
    <row r="158" spans="23:54" ht="16.5">
      <c r="W158" s="293" t="s">
        <v>159</v>
      </c>
      <c r="X158" s="293" t="s">
        <v>318</v>
      </c>
      <c r="Y158" s="294" t="s">
        <v>318</v>
      </c>
      <c r="Z158" s="305">
        <v>10</v>
      </c>
      <c r="AA158" s="295">
        <f t="shared" si="4"/>
        <v>0</v>
      </c>
      <c r="AB158" s="306">
        <v>0.75</v>
      </c>
      <c r="AC158" s="293">
        <f>COUNTIFS(운전자별!$C:$C,숨김!AC$3,운전자별!$A:$A,숨김!$W158,운전자별!$F:$F,숨김!$X158)</f>
        <v>0</v>
      </c>
      <c r="AD158" s="293">
        <f>COUNTIFS(운전자별!$C:$C,숨김!AD$3,운전자별!$A:$A,숨김!$W158,운전자별!$F:$F,숨김!$X158)</f>
        <v>0</v>
      </c>
      <c r="AE158" s="293">
        <f>COUNTIFS(운전자별!$C:$C,숨김!AE$3,운전자별!$A:$A,숨김!$W158,운전자별!$F:$F,숨김!$X158)</f>
        <v>0</v>
      </c>
      <c r="AF158" s="293">
        <f>COUNTIFS(운전자별!$C:$C,숨김!AF$3,운전자별!$A:$A,숨김!$W158,운전자별!$F:$F,숨김!$X158)</f>
        <v>0</v>
      </c>
      <c r="AG158" s="293">
        <f>COUNTIFS(운전자별!$C:$C,숨김!AG$3,운전자별!$A:$A,숨김!$W158,운전자별!$F:$F,숨김!$X158)</f>
        <v>0</v>
      </c>
      <c r="AH158" s="293">
        <f>COUNTIFS(운전자별!$C:$C,숨김!AH$3,운전자별!$A:$A,숨김!$W158,운전자별!$F:$F,숨김!$X158)</f>
        <v>0</v>
      </c>
      <c r="AI158" s="293">
        <f>COUNTIFS(운전자별!$C:$C,숨김!AI$3,운전자별!$A:$A,숨김!$W158,운전자별!$F:$F,숨김!$X158)</f>
        <v>0</v>
      </c>
      <c r="AJ158" s="307">
        <v>0.93441701009808165</v>
      </c>
      <c r="AK158" s="295" t="s">
        <v>71</v>
      </c>
      <c r="AL158" s="295">
        <v>23</v>
      </c>
      <c r="AM158" s="295" t="s">
        <v>658</v>
      </c>
      <c r="AN158" s="301" t="s">
        <v>659</v>
      </c>
      <c r="AO158" s="308">
        <v>155</v>
      </c>
      <c r="AP158" s="308" cm="1">
        <f t="array" ref="AP158">SUM(($W$4:$W$900=W158)*($AO$4:$AO$900&lt;AO158))+1</f>
        <v>5</v>
      </c>
      <c r="AQ158" s="308" t="str">
        <f t="shared" si="5"/>
        <v>태양여객5</v>
      </c>
      <c r="AS158" s="297" t="s">
        <v>156</v>
      </c>
      <c r="AT158" s="298" t="s">
        <v>288</v>
      </c>
      <c r="AU158" s="297">
        <v>1</v>
      </c>
      <c r="AV158" s="309">
        <v>5.0915998072857654E-2</v>
      </c>
      <c r="AW158" s="309">
        <v>0.26213197978528846</v>
      </c>
      <c r="AX158" s="309">
        <v>0.11421118888137066</v>
      </c>
      <c r="AY158" s="310">
        <v>24.459000000000003</v>
      </c>
      <c r="AZ158" s="310">
        <v>0.9720101181393247</v>
      </c>
      <c r="BA158" s="310">
        <v>51.644112589389998</v>
      </c>
      <c r="BB158" s="310">
        <v>2.2543651382770844</v>
      </c>
    </row>
    <row r="159" spans="23:54" ht="16.5">
      <c r="W159" s="293" t="s">
        <v>159</v>
      </c>
      <c r="X159" s="293" t="s">
        <v>319</v>
      </c>
      <c r="Y159" s="294" t="s">
        <v>319</v>
      </c>
      <c r="Z159" s="305">
        <v>5</v>
      </c>
      <c r="AA159" s="295">
        <f t="shared" si="4"/>
        <v>0</v>
      </c>
      <c r="AB159" s="306">
        <v>0.83333333333333337</v>
      </c>
      <c r="AC159" s="293">
        <f>COUNTIFS(운전자별!$C:$C,숨김!AC$3,운전자별!$A:$A,숨김!$W159,운전자별!$F:$F,숨김!$X159)</f>
        <v>0</v>
      </c>
      <c r="AD159" s="293">
        <f>COUNTIFS(운전자별!$C:$C,숨김!AD$3,운전자별!$A:$A,숨김!$W159,운전자별!$F:$F,숨김!$X159)</f>
        <v>0</v>
      </c>
      <c r="AE159" s="293">
        <f>COUNTIFS(운전자별!$C:$C,숨김!AE$3,운전자별!$A:$A,숨김!$W159,운전자별!$F:$F,숨김!$X159)</f>
        <v>0</v>
      </c>
      <c r="AF159" s="293">
        <f>COUNTIFS(운전자별!$C:$C,숨김!AF$3,운전자별!$A:$A,숨김!$W159,운전자별!$F:$F,숨김!$X159)</f>
        <v>0</v>
      </c>
      <c r="AG159" s="293">
        <f>COUNTIFS(운전자별!$C:$C,숨김!AG$3,운전자별!$A:$A,숨김!$W159,운전자별!$F:$F,숨김!$X159)</f>
        <v>0</v>
      </c>
      <c r="AH159" s="293">
        <f>COUNTIFS(운전자별!$C:$C,숨김!AH$3,운전자별!$A:$A,숨김!$W159,운전자별!$F:$F,숨김!$X159)</f>
        <v>0</v>
      </c>
      <c r="AI159" s="293">
        <f>COUNTIFS(운전자별!$C:$C,숨김!AI$3,운전자별!$A:$A,숨김!$W159,운전자별!$F:$F,숨김!$X159)</f>
        <v>0</v>
      </c>
      <c r="AJ159" s="307">
        <v>0.9592958117217627</v>
      </c>
      <c r="AK159" s="295" t="s">
        <v>69</v>
      </c>
      <c r="AL159" s="295">
        <v>50</v>
      </c>
      <c r="AM159" s="295" t="s">
        <v>660</v>
      </c>
      <c r="AN159" s="301" t="s">
        <v>661</v>
      </c>
      <c r="AO159" s="308">
        <v>156</v>
      </c>
      <c r="AP159" s="308" cm="1">
        <f t="array" ref="AP159">SUM(($W$4:$W$900=W159)*($AO$4:$AO$900&lt;AO159))+1</f>
        <v>6</v>
      </c>
      <c r="AQ159" s="308" t="str">
        <f t="shared" si="5"/>
        <v>태양여객6</v>
      </c>
      <c r="AS159" s="297" t="s">
        <v>156</v>
      </c>
      <c r="AT159" s="298" t="s">
        <v>289</v>
      </c>
      <c r="AU159" s="297">
        <v>1</v>
      </c>
      <c r="AV159" s="309">
        <v>4.1720869086564527E-2</v>
      </c>
      <c r="AW159" s="309">
        <v>0.21187383670207979</v>
      </c>
      <c r="AX159" s="309">
        <v>0.1256774485963004</v>
      </c>
      <c r="AY159" s="310">
        <v>12.798</v>
      </c>
      <c r="AZ159" s="310">
        <v>1.5458480762152569E-2</v>
      </c>
      <c r="BA159" s="310">
        <v>4.1892482865433465</v>
      </c>
      <c r="BB159" s="310">
        <v>2.0212509811077393</v>
      </c>
    </row>
    <row r="160" spans="23:54" ht="16.5">
      <c r="W160" s="293" t="s">
        <v>159</v>
      </c>
      <c r="X160" s="293" t="s">
        <v>320</v>
      </c>
      <c r="Y160" s="294" t="s">
        <v>320</v>
      </c>
      <c r="Z160" s="305">
        <v>2</v>
      </c>
      <c r="AA160" s="295">
        <f t="shared" si="4"/>
        <v>0</v>
      </c>
      <c r="AB160" s="306">
        <v>1.25</v>
      </c>
      <c r="AC160" s="293">
        <f>COUNTIFS(운전자별!$C:$C,숨김!AC$3,운전자별!$A:$A,숨김!$W160,운전자별!$F:$F,숨김!$X160)</f>
        <v>0</v>
      </c>
      <c r="AD160" s="293">
        <f>COUNTIFS(운전자별!$C:$C,숨김!AD$3,운전자별!$A:$A,숨김!$W160,운전자별!$F:$F,숨김!$X160)</f>
        <v>0</v>
      </c>
      <c r="AE160" s="293">
        <f>COUNTIFS(운전자별!$C:$C,숨김!AE$3,운전자별!$A:$A,숨김!$W160,운전자별!$F:$F,숨김!$X160)</f>
        <v>0</v>
      </c>
      <c r="AF160" s="293">
        <f>COUNTIFS(운전자별!$C:$C,숨김!AF$3,운전자별!$A:$A,숨김!$W160,운전자별!$F:$F,숨김!$X160)</f>
        <v>0</v>
      </c>
      <c r="AG160" s="293">
        <f>COUNTIFS(운전자별!$C:$C,숨김!AG$3,운전자별!$A:$A,숨김!$W160,운전자별!$F:$F,숨김!$X160)</f>
        <v>0</v>
      </c>
      <c r="AH160" s="293">
        <f>COUNTIFS(운전자별!$C:$C,숨김!AH$3,운전자별!$A:$A,숨김!$W160,운전자별!$F:$F,숨김!$X160)</f>
        <v>0</v>
      </c>
      <c r="AI160" s="293">
        <f>COUNTIFS(운전자별!$C:$C,숨김!AI$3,운전자별!$A:$A,숨김!$W160,운전자별!$F:$F,숨김!$X160)</f>
        <v>0</v>
      </c>
      <c r="AJ160" s="307">
        <v>0.99400353021574039</v>
      </c>
      <c r="AK160" s="295" t="s">
        <v>69</v>
      </c>
      <c r="AL160" s="295">
        <v>4</v>
      </c>
      <c r="AM160" s="295" t="s">
        <v>662</v>
      </c>
      <c r="AN160" s="301" t="s">
        <v>663</v>
      </c>
      <c r="AO160" s="308">
        <v>157</v>
      </c>
      <c r="AP160" s="308" cm="1">
        <f t="array" ref="AP160">SUM(($W$4:$W$900=W160)*($AO$4:$AO$900&lt;AO160))+1</f>
        <v>7</v>
      </c>
      <c r="AQ160" s="308" t="str">
        <f t="shared" si="5"/>
        <v>태양여객7</v>
      </c>
      <c r="AS160" s="297" t="s">
        <v>156</v>
      </c>
      <c r="AT160" s="298" t="s">
        <v>290</v>
      </c>
      <c r="AU160" s="297">
        <v>1</v>
      </c>
      <c r="AV160" s="309">
        <v>2.3022884525730914E-2</v>
      </c>
      <c r="AW160" s="309">
        <v>0.38520397648002463</v>
      </c>
      <c r="AX160" s="309">
        <v>0.21960406701949456</v>
      </c>
      <c r="AY160" s="310">
        <v>10.705</v>
      </c>
      <c r="AZ160" s="310">
        <v>1.9329940563421937</v>
      </c>
      <c r="BA160" s="310">
        <v>27.39072505610665</v>
      </c>
      <c r="BB160" s="310">
        <v>2.5306857093867094</v>
      </c>
    </row>
    <row r="161" spans="23:54" ht="16.5">
      <c r="W161" s="293" t="s">
        <v>159</v>
      </c>
      <c r="X161" s="293" t="s">
        <v>321</v>
      </c>
      <c r="Y161" s="294" t="s">
        <v>321</v>
      </c>
      <c r="Z161" s="305">
        <v>2</v>
      </c>
      <c r="AA161" s="295">
        <f t="shared" si="4"/>
        <v>0</v>
      </c>
      <c r="AB161" s="306">
        <v>0.83333333333333337</v>
      </c>
      <c r="AC161" s="293">
        <f>COUNTIFS(운전자별!$C:$C,숨김!AC$3,운전자별!$A:$A,숨김!$W161,운전자별!$F:$F,숨김!$X161)</f>
        <v>0</v>
      </c>
      <c r="AD161" s="293">
        <f>COUNTIFS(운전자별!$C:$C,숨김!AD$3,운전자별!$A:$A,숨김!$W161,운전자별!$F:$F,숨김!$X161)</f>
        <v>0</v>
      </c>
      <c r="AE161" s="293">
        <f>COUNTIFS(운전자별!$C:$C,숨김!AE$3,운전자별!$A:$A,숨김!$W161,운전자별!$F:$F,숨김!$X161)</f>
        <v>0</v>
      </c>
      <c r="AF161" s="293">
        <f>COUNTIFS(운전자별!$C:$C,숨김!AF$3,운전자별!$A:$A,숨김!$W161,운전자별!$F:$F,숨김!$X161)</f>
        <v>0</v>
      </c>
      <c r="AG161" s="293">
        <f>COUNTIFS(운전자별!$C:$C,숨김!AG$3,운전자별!$A:$A,숨김!$W161,운전자별!$F:$F,숨김!$X161)</f>
        <v>0</v>
      </c>
      <c r="AH161" s="293">
        <f>COUNTIFS(운전자별!$C:$C,숨김!AH$3,운전자별!$A:$A,숨김!$W161,운전자별!$F:$F,숨김!$X161)</f>
        <v>0</v>
      </c>
      <c r="AI161" s="293">
        <f>COUNTIFS(운전자별!$C:$C,숨김!AI$3,운전자별!$A:$A,숨김!$W161,운전자별!$F:$F,숨김!$X161)</f>
        <v>0</v>
      </c>
      <c r="AJ161" s="307">
        <v>1.090614672916522</v>
      </c>
      <c r="AK161" s="295" t="s">
        <v>74</v>
      </c>
      <c r="AL161" s="295">
        <v>1</v>
      </c>
      <c r="AM161" s="295" t="s">
        <v>664</v>
      </c>
      <c r="AN161" s="301" t="s">
        <v>665</v>
      </c>
      <c r="AO161" s="308">
        <v>158</v>
      </c>
      <c r="AP161" s="308" cm="1">
        <f t="array" ref="AP161">SUM(($W$4:$W$900=W161)*($AO$4:$AO$900&lt;AO161))+1</f>
        <v>8</v>
      </c>
      <c r="AQ161" s="308" t="str">
        <f t="shared" si="5"/>
        <v>태양여객8</v>
      </c>
      <c r="AS161" s="297" t="s">
        <v>156</v>
      </c>
      <c r="AT161" s="298" t="s">
        <v>100</v>
      </c>
      <c r="AU161" s="297">
        <v>1</v>
      </c>
      <c r="AV161" s="309">
        <v>4.028090910948575E-2</v>
      </c>
      <c r="AW161" s="309">
        <v>0.30128980025125296</v>
      </c>
      <c r="AX161" s="309">
        <v>0.150147044848917</v>
      </c>
      <c r="AY161" s="310">
        <v>16.221708333333329</v>
      </c>
      <c r="AZ161" s="310">
        <v>7.4848808415882422</v>
      </c>
      <c r="BA161" s="310">
        <v>25.724040913946155</v>
      </c>
      <c r="BB161" s="310">
        <v>2.274327822074552</v>
      </c>
    </row>
    <row r="162" spans="23:54" ht="16.5">
      <c r="W162" s="293" t="s">
        <v>159</v>
      </c>
      <c r="X162" s="293" t="s">
        <v>322</v>
      </c>
      <c r="Y162" s="294" t="s">
        <v>322</v>
      </c>
      <c r="Z162" s="305">
        <v>1</v>
      </c>
      <c r="AA162" s="295">
        <f t="shared" si="4"/>
        <v>0</v>
      </c>
      <c r="AB162" s="306">
        <v>0.83333333333333337</v>
      </c>
      <c r="AC162" s="293">
        <f>COUNTIFS(운전자별!$C:$C,숨김!AC$3,운전자별!$A:$A,숨김!$W162,운전자별!$F:$F,숨김!$X162)</f>
        <v>0</v>
      </c>
      <c r="AD162" s="293">
        <f>COUNTIFS(운전자별!$C:$C,숨김!AD$3,운전자별!$A:$A,숨김!$W162,운전자별!$F:$F,숨김!$X162)</f>
        <v>0</v>
      </c>
      <c r="AE162" s="293">
        <f>COUNTIFS(운전자별!$C:$C,숨김!AE$3,운전자별!$A:$A,숨김!$W162,운전자별!$F:$F,숨김!$X162)</f>
        <v>0</v>
      </c>
      <c r="AF162" s="293">
        <f>COUNTIFS(운전자별!$C:$C,숨김!AF$3,운전자별!$A:$A,숨김!$W162,운전자별!$F:$F,숨김!$X162)</f>
        <v>0</v>
      </c>
      <c r="AG162" s="293">
        <f>COUNTIFS(운전자별!$C:$C,숨김!AG$3,운전자별!$A:$A,숨김!$W162,운전자별!$F:$F,숨김!$X162)</f>
        <v>0</v>
      </c>
      <c r="AH162" s="293">
        <f>COUNTIFS(운전자별!$C:$C,숨김!AH$3,운전자별!$A:$A,숨김!$W162,운전자별!$F:$F,숨김!$X162)</f>
        <v>0</v>
      </c>
      <c r="AI162" s="293">
        <f>COUNTIFS(운전자별!$C:$C,숨김!AI$3,운전자별!$A:$A,숨김!$W162,운전자별!$F:$F,숨김!$X162)</f>
        <v>0</v>
      </c>
      <c r="AJ162" s="307">
        <v>0.92200000000000004</v>
      </c>
      <c r="AK162" s="295" t="s">
        <v>71</v>
      </c>
      <c r="AL162" s="295">
        <v>42</v>
      </c>
      <c r="AM162" s="295" t="s">
        <v>666</v>
      </c>
      <c r="AN162" s="301" t="s">
        <v>667</v>
      </c>
      <c r="AO162" s="308">
        <v>159</v>
      </c>
      <c r="AP162" s="308" cm="1">
        <f t="array" ref="AP162">SUM(($W$4:$W$900=W162)*($AO$4:$AO$900&lt;AO162))+1</f>
        <v>9</v>
      </c>
      <c r="AQ162" s="308" t="str">
        <f t="shared" si="5"/>
        <v>태양여객9</v>
      </c>
      <c r="AS162" s="297" t="s">
        <v>167</v>
      </c>
      <c r="AT162" s="298" t="s">
        <v>291</v>
      </c>
      <c r="AU162" s="297">
        <v>1</v>
      </c>
      <c r="AV162" s="309">
        <v>1.4821971044832991E-2</v>
      </c>
      <c r="AW162" s="309">
        <v>0.35695831050432547</v>
      </c>
      <c r="AX162" s="309">
        <v>0.15827285132676608</v>
      </c>
      <c r="AY162" s="310">
        <v>9.3113499999999991</v>
      </c>
      <c r="AZ162" s="310">
        <v>0.28944592987812928</v>
      </c>
      <c r="BA162" s="310">
        <v>4.0681466408145859</v>
      </c>
      <c r="BB162" s="310">
        <v>2.1871131062806697</v>
      </c>
    </row>
    <row r="163" spans="23:54" ht="16.5">
      <c r="W163" s="293" t="s">
        <v>159</v>
      </c>
      <c r="X163" s="293" t="s">
        <v>323</v>
      </c>
      <c r="Y163" s="294" t="s">
        <v>323</v>
      </c>
      <c r="Z163" s="305">
        <v>4</v>
      </c>
      <c r="AA163" s="295">
        <f t="shared" si="4"/>
        <v>0</v>
      </c>
      <c r="AB163" s="306">
        <v>1.0416666666666667</v>
      </c>
      <c r="AC163" s="293">
        <f>COUNTIFS(운전자별!$C:$C,숨김!AC$3,운전자별!$A:$A,숨김!$W163,운전자별!$F:$F,숨김!$X163)</f>
        <v>0</v>
      </c>
      <c r="AD163" s="293">
        <f>COUNTIFS(운전자별!$C:$C,숨김!AD$3,운전자별!$A:$A,숨김!$W163,운전자별!$F:$F,숨김!$X163)</f>
        <v>0</v>
      </c>
      <c r="AE163" s="293">
        <f>COUNTIFS(운전자별!$C:$C,숨김!AE$3,운전자별!$A:$A,숨김!$W163,운전자별!$F:$F,숨김!$X163)</f>
        <v>0</v>
      </c>
      <c r="AF163" s="293">
        <f>COUNTIFS(운전자별!$C:$C,숨김!AF$3,운전자별!$A:$A,숨김!$W163,운전자별!$F:$F,숨김!$X163)</f>
        <v>0</v>
      </c>
      <c r="AG163" s="293">
        <f>COUNTIFS(운전자별!$C:$C,숨김!AG$3,운전자별!$A:$A,숨김!$W163,운전자별!$F:$F,숨김!$X163)</f>
        <v>0</v>
      </c>
      <c r="AH163" s="293">
        <f>COUNTIFS(운전자별!$C:$C,숨김!AH$3,운전자별!$A:$A,숨김!$W163,운전자별!$F:$F,숨김!$X163)</f>
        <v>0</v>
      </c>
      <c r="AI163" s="293">
        <f>COUNTIFS(운전자별!$C:$C,숨김!AI$3,운전자별!$A:$A,숨김!$W163,운전자별!$F:$F,숨김!$X163)</f>
        <v>0</v>
      </c>
      <c r="AJ163" s="307">
        <v>0.89703710501294687</v>
      </c>
      <c r="AK163" s="295" t="s">
        <v>72</v>
      </c>
      <c r="AL163" s="295">
        <v>4</v>
      </c>
      <c r="AM163" s="295" t="s">
        <v>668</v>
      </c>
      <c r="AN163" s="301" t="s">
        <v>669</v>
      </c>
      <c r="AO163" s="308">
        <v>160</v>
      </c>
      <c r="AP163" s="308" cm="1">
        <f t="array" ref="AP163">SUM(($W$4:$W$900=W163)*($AO$4:$AO$900&lt;AO163))+1</f>
        <v>10</v>
      </c>
      <c r="AQ163" s="308" t="str">
        <f t="shared" si="5"/>
        <v>태양여객10</v>
      </c>
      <c r="AS163" s="297" t="s">
        <v>167</v>
      </c>
      <c r="AT163" s="298" t="s">
        <v>196</v>
      </c>
      <c r="AU163" s="297">
        <v>1</v>
      </c>
      <c r="AV163" s="309">
        <v>1.5528901319996494E-2</v>
      </c>
      <c r="AW163" s="309">
        <v>0.25859138326924103</v>
      </c>
      <c r="AX163" s="309">
        <v>0.12184779578726</v>
      </c>
      <c r="AY163" s="310">
        <v>18.048999999999999</v>
      </c>
      <c r="AZ163" s="310">
        <v>0.12497209824334359</v>
      </c>
      <c r="BA163" s="310">
        <v>5.9014601948245584</v>
      </c>
      <c r="BB163" s="310">
        <v>2.4818214846922597</v>
      </c>
    </row>
    <row r="164" spans="23:54" ht="16.5">
      <c r="W164" s="293" t="s">
        <v>168</v>
      </c>
      <c r="X164" s="293" t="s">
        <v>324</v>
      </c>
      <c r="Y164" s="294" t="s">
        <v>324</v>
      </c>
      <c r="Z164" s="305">
        <v>22</v>
      </c>
      <c r="AA164" s="295">
        <f t="shared" si="4"/>
        <v>0</v>
      </c>
      <c r="AB164" s="306">
        <v>1.0227272727272727</v>
      </c>
      <c r="AC164" s="293">
        <f>COUNTIFS(운전자별!$C:$C,숨김!AC$3,운전자별!$A:$A,숨김!$W164,운전자별!$F:$F,숨김!$X164)</f>
        <v>0</v>
      </c>
      <c r="AD164" s="293">
        <f>COUNTIFS(운전자별!$C:$C,숨김!AD$3,운전자별!$A:$A,숨김!$W164,운전자별!$F:$F,숨김!$X164)</f>
        <v>0</v>
      </c>
      <c r="AE164" s="293">
        <f>COUNTIFS(운전자별!$C:$C,숨김!AE$3,운전자별!$A:$A,숨김!$W164,운전자별!$F:$F,숨김!$X164)</f>
        <v>0</v>
      </c>
      <c r="AF164" s="293">
        <f>COUNTIFS(운전자별!$C:$C,숨김!AF$3,운전자별!$A:$A,숨김!$W164,운전자별!$F:$F,숨김!$X164)</f>
        <v>0</v>
      </c>
      <c r="AG164" s="293">
        <f>COUNTIFS(운전자별!$C:$C,숨김!AG$3,운전자별!$A:$A,숨김!$W164,운전자별!$F:$F,숨김!$X164)</f>
        <v>0</v>
      </c>
      <c r="AH164" s="293">
        <f>COUNTIFS(운전자별!$C:$C,숨김!AH$3,운전자별!$A:$A,숨김!$W164,운전자별!$F:$F,숨김!$X164)</f>
        <v>0</v>
      </c>
      <c r="AI164" s="293">
        <f>COUNTIFS(운전자별!$C:$C,숨김!AI$3,운전자별!$A:$A,숨김!$W164,운전자별!$F:$F,숨김!$X164)</f>
        <v>0</v>
      </c>
      <c r="AJ164" s="307">
        <v>1.0236849436416053</v>
      </c>
      <c r="AK164" s="295" t="s">
        <v>74</v>
      </c>
      <c r="AL164" s="295">
        <v>8</v>
      </c>
      <c r="AM164" s="295" t="s">
        <v>670</v>
      </c>
      <c r="AN164" s="301" t="s">
        <v>671</v>
      </c>
      <c r="AO164" s="308">
        <v>161</v>
      </c>
      <c r="AP164" s="308" cm="1">
        <f t="array" ref="AP164">SUM(($W$4:$W$900=W164)*($AO$4:$AO$900&lt;AO164))+1</f>
        <v>1</v>
      </c>
      <c r="AQ164" s="308" t="str">
        <f t="shared" si="5"/>
        <v>해성운수1</v>
      </c>
      <c r="AS164" s="297" t="s">
        <v>167</v>
      </c>
      <c r="AT164" s="298" t="s">
        <v>292</v>
      </c>
      <c r="AU164" s="297">
        <v>1</v>
      </c>
      <c r="AV164" s="309">
        <v>1.7860828607643538E-2</v>
      </c>
      <c r="AW164" s="309">
        <v>0.34507577113443183</v>
      </c>
      <c r="AX164" s="309">
        <v>0.1265912769718181</v>
      </c>
      <c r="AY164" s="310">
        <v>8.7676666666666652</v>
      </c>
      <c r="AZ164" s="310">
        <v>8.6051472261809883E-2</v>
      </c>
      <c r="BA164" s="310">
        <v>3.045265990598494</v>
      </c>
      <c r="BB164" s="310">
        <v>2.4715565249786642</v>
      </c>
    </row>
    <row r="165" spans="23:54" ht="16.5">
      <c r="W165" s="293" t="s">
        <v>168</v>
      </c>
      <c r="X165" s="293" t="s">
        <v>325</v>
      </c>
      <c r="Y165" s="294" t="s">
        <v>325</v>
      </c>
      <c r="Z165" s="305">
        <v>11</v>
      </c>
      <c r="AA165" s="295">
        <f t="shared" si="4"/>
        <v>0</v>
      </c>
      <c r="AB165" s="306">
        <v>1.0227272727272727</v>
      </c>
      <c r="AC165" s="293">
        <f>COUNTIFS(운전자별!$C:$C,숨김!AC$3,운전자별!$A:$A,숨김!$W165,운전자별!$F:$F,숨김!$X165)</f>
        <v>0</v>
      </c>
      <c r="AD165" s="293">
        <f>COUNTIFS(운전자별!$C:$C,숨김!AD$3,운전자별!$A:$A,숨김!$W165,운전자별!$F:$F,숨김!$X165)</f>
        <v>0</v>
      </c>
      <c r="AE165" s="293">
        <f>COUNTIFS(운전자별!$C:$C,숨김!AE$3,운전자별!$A:$A,숨김!$W165,운전자별!$F:$F,숨김!$X165)</f>
        <v>0</v>
      </c>
      <c r="AF165" s="293">
        <f>COUNTIFS(운전자별!$C:$C,숨김!AF$3,운전자별!$A:$A,숨김!$W165,운전자별!$F:$F,숨김!$X165)</f>
        <v>0</v>
      </c>
      <c r="AG165" s="293">
        <f>COUNTIFS(운전자별!$C:$C,숨김!AG$3,운전자별!$A:$A,숨김!$W165,운전자별!$F:$F,숨김!$X165)</f>
        <v>0</v>
      </c>
      <c r="AH165" s="293">
        <f>COUNTIFS(운전자별!$C:$C,숨김!AH$3,운전자별!$A:$A,숨김!$W165,운전자별!$F:$F,숨김!$X165)</f>
        <v>0</v>
      </c>
      <c r="AI165" s="293">
        <f>COUNTIFS(운전자별!$C:$C,숨김!AI$3,운전자별!$A:$A,숨김!$W165,운전자별!$F:$F,숨김!$X165)</f>
        <v>0</v>
      </c>
      <c r="AJ165" s="307">
        <v>0.93384925643349315</v>
      </c>
      <c r="AK165" s="295" t="s">
        <v>71</v>
      </c>
      <c r="AL165" s="295">
        <v>25</v>
      </c>
      <c r="AM165" s="295" t="s">
        <v>672</v>
      </c>
      <c r="AN165" s="301" t="s">
        <v>673</v>
      </c>
      <c r="AO165" s="308">
        <v>162</v>
      </c>
      <c r="AP165" s="308" cm="1">
        <f t="array" ref="AP165">SUM(($W$4:$W$900=W165)*($AO$4:$AO$900&lt;AO165))+1</f>
        <v>2</v>
      </c>
      <c r="AQ165" s="308" t="str">
        <f t="shared" si="5"/>
        <v>해성운수2</v>
      </c>
      <c r="AS165" s="297" t="s">
        <v>167</v>
      </c>
      <c r="AT165" s="298" t="s">
        <v>100</v>
      </c>
      <c r="AU165" s="297">
        <v>1</v>
      </c>
      <c r="AV165" s="309">
        <v>1.6218760408971647E-2</v>
      </c>
      <c r="AW165" s="309">
        <v>0.34176808950325083</v>
      </c>
      <c r="AX165" s="309">
        <v>0.1386054918686796</v>
      </c>
      <c r="AY165" s="310">
        <v>9.9104999999999972</v>
      </c>
      <c r="AZ165" s="310">
        <v>0.17612208627618822</v>
      </c>
      <c r="BA165" s="310">
        <v>3.9944748170507545</v>
      </c>
      <c r="BB165" s="310">
        <v>2.3489876512392045</v>
      </c>
    </row>
    <row r="166" spans="23:54" ht="16.5">
      <c r="W166" s="293" t="s">
        <v>168</v>
      </c>
      <c r="X166" s="293" t="s">
        <v>326</v>
      </c>
      <c r="Y166" s="294" t="s">
        <v>326</v>
      </c>
      <c r="Z166" s="305">
        <v>1</v>
      </c>
      <c r="AA166" s="295">
        <f t="shared" si="4"/>
        <v>0</v>
      </c>
      <c r="AB166" s="306">
        <v>0.41666666666666669</v>
      </c>
      <c r="AC166" s="293">
        <f>COUNTIFS(운전자별!$C:$C,숨김!AC$3,운전자별!$A:$A,숨김!$W166,운전자별!$F:$F,숨김!$X166)</f>
        <v>0</v>
      </c>
      <c r="AD166" s="293">
        <f>COUNTIFS(운전자별!$C:$C,숨김!AD$3,운전자별!$A:$A,숨김!$W166,운전자별!$F:$F,숨김!$X166)</f>
        <v>0</v>
      </c>
      <c r="AE166" s="293">
        <f>COUNTIFS(운전자별!$C:$C,숨김!AE$3,운전자별!$A:$A,숨김!$W166,운전자별!$F:$F,숨김!$X166)</f>
        <v>0</v>
      </c>
      <c r="AF166" s="293">
        <f>COUNTIFS(운전자별!$C:$C,숨김!AF$3,운전자별!$A:$A,숨김!$W166,운전자별!$F:$F,숨김!$X166)</f>
        <v>0</v>
      </c>
      <c r="AG166" s="293">
        <f>COUNTIFS(운전자별!$C:$C,숨김!AG$3,운전자별!$A:$A,숨김!$W166,운전자별!$F:$F,숨김!$X166)</f>
        <v>0</v>
      </c>
      <c r="AH166" s="293">
        <f>COUNTIFS(운전자별!$C:$C,숨김!AH$3,운전자별!$A:$A,숨김!$W166,운전자별!$F:$F,숨김!$X166)</f>
        <v>0</v>
      </c>
      <c r="AI166" s="293">
        <f>COUNTIFS(운전자별!$C:$C,숨김!AI$3,운전자별!$A:$A,숨김!$W166,운전자별!$F:$F,숨김!$X166)</f>
        <v>0</v>
      </c>
      <c r="AJ166" s="307">
        <v>0.82</v>
      </c>
      <c r="AK166" s="295" t="s">
        <v>70</v>
      </c>
      <c r="AL166" s="295">
        <v>4</v>
      </c>
      <c r="AM166" s="295" t="s">
        <v>674</v>
      </c>
      <c r="AN166" s="301" t="s">
        <v>675</v>
      </c>
      <c r="AO166" s="308">
        <v>163</v>
      </c>
      <c r="AP166" s="308" cm="1">
        <f t="array" ref="AP166">SUM(($W$4:$W$900=W166)*($AO$4:$AO$900&lt;AO166))+1</f>
        <v>3</v>
      </c>
      <c r="AQ166" s="308" t="str">
        <f t="shared" si="5"/>
        <v>해성운수3</v>
      </c>
      <c r="AS166" s="297" t="s">
        <v>169</v>
      </c>
      <c r="AT166" s="298" t="s">
        <v>293</v>
      </c>
      <c r="AU166" s="297">
        <v>1</v>
      </c>
      <c r="AV166" s="309">
        <v>1.7696039683063814E-2</v>
      </c>
      <c r="AW166" s="309">
        <v>0.35879102647149785</v>
      </c>
      <c r="AX166" s="309">
        <v>0.17277898434604499</v>
      </c>
      <c r="AY166" s="310">
        <v>10.301692307692308</v>
      </c>
      <c r="AZ166" s="310">
        <v>0.45272953707253832</v>
      </c>
      <c r="BA166" s="310">
        <v>27.176561194326101</v>
      </c>
      <c r="BB166" s="310">
        <v>2.7758111696462797</v>
      </c>
    </row>
    <row r="167" spans="23:54" ht="16.5">
      <c r="W167" s="293" t="s">
        <v>168</v>
      </c>
      <c r="X167" s="293" t="s">
        <v>327</v>
      </c>
      <c r="Y167" s="294" t="s">
        <v>327</v>
      </c>
      <c r="Z167" s="305">
        <v>5</v>
      </c>
      <c r="AA167" s="295">
        <f t="shared" si="4"/>
        <v>0</v>
      </c>
      <c r="AB167" s="306">
        <v>0.25</v>
      </c>
      <c r="AC167" s="293">
        <f>COUNTIFS(운전자별!$C:$C,숨김!AC$3,운전자별!$A:$A,숨김!$W167,운전자별!$F:$F,숨김!$X167)</f>
        <v>0</v>
      </c>
      <c r="AD167" s="293">
        <f>COUNTIFS(운전자별!$C:$C,숨김!AD$3,운전자별!$A:$A,숨김!$W167,운전자별!$F:$F,숨김!$X167)</f>
        <v>0</v>
      </c>
      <c r="AE167" s="293">
        <f>COUNTIFS(운전자별!$C:$C,숨김!AE$3,운전자별!$A:$A,숨김!$W167,운전자별!$F:$F,숨김!$X167)</f>
        <v>0</v>
      </c>
      <c r="AF167" s="293">
        <f>COUNTIFS(운전자별!$C:$C,숨김!AF$3,운전자별!$A:$A,숨김!$W167,운전자별!$F:$F,숨김!$X167)</f>
        <v>0</v>
      </c>
      <c r="AG167" s="293">
        <f>COUNTIFS(운전자별!$C:$C,숨김!AG$3,운전자별!$A:$A,숨김!$W167,운전자별!$F:$F,숨김!$X167)</f>
        <v>0</v>
      </c>
      <c r="AH167" s="293">
        <f>COUNTIFS(운전자별!$C:$C,숨김!AH$3,운전자별!$A:$A,숨김!$W167,운전자별!$F:$F,숨김!$X167)</f>
        <v>0</v>
      </c>
      <c r="AI167" s="293">
        <f>COUNTIFS(운전자별!$C:$C,숨김!AI$3,운전자별!$A:$A,숨김!$W167,운전자별!$F:$F,숨김!$X167)</f>
        <v>0</v>
      </c>
      <c r="AJ167" s="307">
        <v>0.83541449063243622</v>
      </c>
      <c r="AK167" s="295" t="s">
        <v>70</v>
      </c>
      <c r="AL167" s="295">
        <v>1</v>
      </c>
      <c r="AM167" s="295" t="s">
        <v>676</v>
      </c>
      <c r="AN167" s="301" t="s">
        <v>677</v>
      </c>
      <c r="AO167" s="308">
        <v>164</v>
      </c>
      <c r="AP167" s="308" cm="1">
        <f t="array" ref="AP167">SUM(($W$4:$W$900=W167)*($AO$4:$AO$900&lt;AO167))+1</f>
        <v>4</v>
      </c>
      <c r="AQ167" s="308" t="str">
        <f t="shared" si="5"/>
        <v>해성운수4</v>
      </c>
      <c r="AS167" s="297" t="s">
        <v>169</v>
      </c>
      <c r="AT167" s="298" t="s">
        <v>294</v>
      </c>
      <c r="AU167" s="297">
        <v>1</v>
      </c>
      <c r="AV167" s="309">
        <v>2.4091610164346206E-2</v>
      </c>
      <c r="AW167" s="309">
        <v>0.33832158102636545</v>
      </c>
      <c r="AX167" s="309">
        <v>0.16896801782748636</v>
      </c>
      <c r="AY167" s="310">
        <v>7.011222222222222</v>
      </c>
      <c r="AZ167" s="310">
        <v>0.1974050097763497</v>
      </c>
      <c r="BA167" s="310">
        <v>26.33489535827195</v>
      </c>
      <c r="BB167" s="310">
        <v>2.6495862952920466</v>
      </c>
    </row>
    <row r="168" spans="23:54" ht="16.5">
      <c r="W168" s="293" t="s">
        <v>168</v>
      </c>
      <c r="X168" s="293" t="s">
        <v>328</v>
      </c>
      <c r="Y168" s="294" t="s">
        <v>328</v>
      </c>
      <c r="Z168" s="305">
        <v>5</v>
      </c>
      <c r="AA168" s="295">
        <f t="shared" si="4"/>
        <v>0</v>
      </c>
      <c r="AB168" s="306">
        <v>0</v>
      </c>
      <c r="AC168" s="293">
        <f>COUNTIFS(운전자별!$C:$C,숨김!AC$3,운전자별!$A:$A,숨김!$W168,운전자별!$F:$F,숨김!$X168)</f>
        <v>0</v>
      </c>
      <c r="AD168" s="293">
        <f>COUNTIFS(운전자별!$C:$C,숨김!AD$3,운전자별!$A:$A,숨김!$W168,운전자별!$F:$F,숨김!$X168)</f>
        <v>0</v>
      </c>
      <c r="AE168" s="293">
        <f>COUNTIFS(운전자별!$C:$C,숨김!AE$3,운전자별!$A:$A,숨김!$W168,운전자별!$F:$F,숨김!$X168)</f>
        <v>0</v>
      </c>
      <c r="AF168" s="293">
        <f>COUNTIFS(운전자별!$C:$C,숨김!AF$3,운전자별!$A:$A,숨김!$W168,운전자별!$F:$F,숨김!$X168)</f>
        <v>0</v>
      </c>
      <c r="AG168" s="293">
        <f>COUNTIFS(운전자별!$C:$C,숨김!AG$3,운전자별!$A:$A,숨김!$W168,운전자별!$F:$F,숨김!$X168)</f>
        <v>0</v>
      </c>
      <c r="AH168" s="293">
        <f>COUNTIFS(운전자별!$C:$C,숨김!AH$3,운전자별!$A:$A,숨김!$W168,운전자별!$F:$F,숨김!$X168)</f>
        <v>0</v>
      </c>
      <c r="AI168" s="293">
        <f>COUNTIFS(운전자별!$C:$C,숨김!AI$3,운전자별!$A:$A,숨김!$W168,운전자별!$F:$F,숨김!$X168)</f>
        <v>0</v>
      </c>
      <c r="AJ168" s="307">
        <v>0.82440235578143106</v>
      </c>
      <c r="AK168" s="295" t="s">
        <v>70</v>
      </c>
      <c r="AL168" s="295">
        <v>3</v>
      </c>
      <c r="AM168" s="295" t="s">
        <v>678</v>
      </c>
      <c r="AN168" s="301" t="s">
        <v>679</v>
      </c>
      <c r="AO168" s="308">
        <v>165</v>
      </c>
      <c r="AP168" s="308" cm="1">
        <f t="array" ref="AP168">SUM(($W$4:$W$900=W168)*($AO$4:$AO$900&lt;AO168))+1</f>
        <v>5</v>
      </c>
      <c r="AQ168" s="308" t="str">
        <f t="shared" si="5"/>
        <v>해성운수5</v>
      </c>
      <c r="AS168" s="297" t="s">
        <v>169</v>
      </c>
      <c r="AT168" s="298" t="s">
        <v>295</v>
      </c>
      <c r="AU168" s="297">
        <v>1</v>
      </c>
      <c r="AV168" s="309">
        <v>2.2160010880569323E-2</v>
      </c>
      <c r="AW168" s="309">
        <v>0.33769996855218476</v>
      </c>
      <c r="AX168" s="309">
        <v>0.11440003677907724</v>
      </c>
      <c r="AY168" s="310">
        <v>4.8878888888888889</v>
      </c>
      <c r="AZ168" s="310">
        <v>10.124115404388505</v>
      </c>
      <c r="BA168" s="310">
        <v>25.955896195166627</v>
      </c>
      <c r="BB168" s="310">
        <v>2.8452851302096493</v>
      </c>
    </row>
    <row r="169" spans="23:54" ht="16.5">
      <c r="W169" s="293" t="s">
        <v>168</v>
      </c>
      <c r="X169" s="293" t="s">
        <v>329</v>
      </c>
      <c r="Y169" s="294" t="s">
        <v>329</v>
      </c>
      <c r="Z169" s="305">
        <v>6</v>
      </c>
      <c r="AA169" s="295">
        <f t="shared" si="4"/>
        <v>0</v>
      </c>
      <c r="AB169" s="306">
        <v>1.1805555555555556</v>
      </c>
      <c r="AC169" s="293">
        <f>COUNTIFS(운전자별!$C:$C,숨김!AC$3,운전자별!$A:$A,숨김!$W169,운전자별!$F:$F,숨김!$X169)</f>
        <v>0</v>
      </c>
      <c r="AD169" s="293">
        <f>COUNTIFS(운전자별!$C:$C,숨김!AD$3,운전자별!$A:$A,숨김!$W169,운전자별!$F:$F,숨김!$X169)</f>
        <v>0</v>
      </c>
      <c r="AE169" s="293">
        <f>COUNTIFS(운전자별!$C:$C,숨김!AE$3,운전자별!$A:$A,숨김!$W169,운전자별!$F:$F,숨김!$X169)</f>
        <v>0</v>
      </c>
      <c r="AF169" s="293">
        <f>COUNTIFS(운전자별!$C:$C,숨김!AF$3,운전자별!$A:$A,숨김!$W169,운전자별!$F:$F,숨김!$X169)</f>
        <v>0</v>
      </c>
      <c r="AG169" s="293">
        <f>COUNTIFS(운전자별!$C:$C,숨김!AG$3,운전자별!$A:$A,숨김!$W169,운전자별!$F:$F,숨김!$X169)</f>
        <v>0</v>
      </c>
      <c r="AH169" s="293">
        <f>COUNTIFS(운전자별!$C:$C,숨김!AH$3,운전자별!$A:$A,숨김!$W169,운전자별!$F:$F,숨김!$X169)</f>
        <v>0</v>
      </c>
      <c r="AI169" s="293">
        <f>COUNTIFS(운전자별!$C:$C,숨김!AI$3,운전자별!$A:$A,숨김!$W169,운전자별!$F:$F,숨김!$X169)</f>
        <v>0</v>
      </c>
      <c r="AJ169" s="307">
        <v>0.93780458021342894</v>
      </c>
      <c r="AK169" s="295" t="s">
        <v>71</v>
      </c>
      <c r="AL169" s="295">
        <v>18</v>
      </c>
      <c r="AM169" s="295" t="s">
        <v>680</v>
      </c>
      <c r="AN169" s="301" t="s">
        <v>681</v>
      </c>
      <c r="AO169" s="308">
        <v>166</v>
      </c>
      <c r="AP169" s="308" cm="1">
        <f t="array" ref="AP169">SUM(($W$4:$W$900=W169)*($AO$4:$AO$900&lt;AO169))+1</f>
        <v>6</v>
      </c>
      <c r="AQ169" s="308" t="str">
        <f t="shared" si="5"/>
        <v>해성운수6</v>
      </c>
      <c r="AS169" s="297" t="s">
        <v>169</v>
      </c>
      <c r="AT169" s="298" t="s">
        <v>296</v>
      </c>
      <c r="AU169" s="297">
        <v>1</v>
      </c>
      <c r="AV169" s="309">
        <v>1.3916730541426741E-2</v>
      </c>
      <c r="AW169" s="309">
        <v>0.30611376118530831</v>
      </c>
      <c r="AX169" s="309">
        <v>0.11119158949086307</v>
      </c>
      <c r="AY169" s="310">
        <v>4.5326000000000004</v>
      </c>
      <c r="AZ169" s="310">
        <v>9.9278204902556316E-2</v>
      </c>
      <c r="BA169" s="310">
        <v>12.126123598812235</v>
      </c>
      <c r="BB169" s="310">
        <v>3.3272081133957672</v>
      </c>
    </row>
    <row r="170" spans="23:54" ht="16.5">
      <c r="W170" s="293" t="s">
        <v>168</v>
      </c>
      <c r="X170" s="293" t="s">
        <v>330</v>
      </c>
      <c r="Y170" s="294" t="s">
        <v>330</v>
      </c>
      <c r="Z170" s="305">
        <v>1</v>
      </c>
      <c r="AA170" s="295">
        <f t="shared" si="4"/>
        <v>0</v>
      </c>
      <c r="AB170" s="306">
        <v>1.25</v>
      </c>
      <c r="AC170" s="293">
        <f>COUNTIFS(운전자별!$C:$C,숨김!AC$3,운전자별!$A:$A,숨김!$W170,운전자별!$F:$F,숨김!$X170)</f>
        <v>0</v>
      </c>
      <c r="AD170" s="293">
        <f>COUNTIFS(운전자별!$C:$C,숨김!AD$3,운전자별!$A:$A,숨김!$W170,운전자별!$F:$F,숨김!$X170)</f>
        <v>0</v>
      </c>
      <c r="AE170" s="293">
        <f>COUNTIFS(운전자별!$C:$C,숨김!AE$3,운전자별!$A:$A,숨김!$W170,운전자별!$F:$F,숨김!$X170)</f>
        <v>0</v>
      </c>
      <c r="AF170" s="293">
        <f>COUNTIFS(운전자별!$C:$C,숨김!AF$3,운전자별!$A:$A,숨김!$W170,운전자별!$F:$F,숨김!$X170)</f>
        <v>0</v>
      </c>
      <c r="AG170" s="293">
        <f>COUNTIFS(운전자별!$C:$C,숨김!AG$3,운전자별!$A:$A,숨김!$W170,운전자별!$F:$F,숨김!$X170)</f>
        <v>0</v>
      </c>
      <c r="AH170" s="293">
        <f>COUNTIFS(운전자별!$C:$C,숨김!AH$3,운전자별!$A:$A,숨김!$W170,운전자별!$F:$F,숨김!$X170)</f>
        <v>0</v>
      </c>
      <c r="AI170" s="293">
        <f>COUNTIFS(운전자별!$C:$C,숨김!AI$3,운전자별!$A:$A,숨김!$W170,운전자별!$F:$F,숨김!$X170)</f>
        <v>0</v>
      </c>
      <c r="AJ170" s="307">
        <v>0.80263157894736836</v>
      </c>
      <c r="AK170" s="295" t="s">
        <v>70</v>
      </c>
      <c r="AL170" s="295">
        <v>5</v>
      </c>
      <c r="AM170" s="295" t="s">
        <v>682</v>
      </c>
      <c r="AN170" s="301" t="s">
        <v>683</v>
      </c>
      <c r="AO170" s="308">
        <v>167</v>
      </c>
      <c r="AP170" s="308" cm="1">
        <f t="array" ref="AP170">SUM(($W$4:$W$900=W170)*($AO$4:$AO$900&lt;AO170))+1</f>
        <v>7</v>
      </c>
      <c r="AQ170" s="308" t="str">
        <f t="shared" si="5"/>
        <v>해성운수7</v>
      </c>
      <c r="AS170" s="297" t="s">
        <v>169</v>
      </c>
      <c r="AT170" s="298" t="s">
        <v>297</v>
      </c>
      <c r="AU170" s="297">
        <v>1</v>
      </c>
      <c r="AV170" s="309">
        <v>1.5686309412797046E-2</v>
      </c>
      <c r="AW170" s="309">
        <v>0.32690746341136717</v>
      </c>
      <c r="AX170" s="309">
        <v>8.4217937993772141E-2</v>
      </c>
      <c r="AY170" s="310">
        <v>4.2476666666666665</v>
      </c>
      <c r="AZ170" s="310">
        <v>0.11861681407573542</v>
      </c>
      <c r="BA170" s="310">
        <v>6.595094862610889</v>
      </c>
      <c r="BB170" s="310">
        <v>3.01950778183777</v>
      </c>
    </row>
    <row r="171" spans="23:54" ht="16.5">
      <c r="W171" s="293" t="s">
        <v>168</v>
      </c>
      <c r="X171" s="293" t="s">
        <v>331</v>
      </c>
      <c r="Y171" s="294" t="s">
        <v>331</v>
      </c>
      <c r="Z171" s="305">
        <v>3</v>
      </c>
      <c r="AA171" s="295">
        <f t="shared" si="4"/>
        <v>0</v>
      </c>
      <c r="AB171" s="306">
        <v>0.69444444444444453</v>
      </c>
      <c r="AC171" s="293">
        <f>COUNTIFS(운전자별!$C:$C,숨김!AC$3,운전자별!$A:$A,숨김!$W171,운전자별!$F:$F,숨김!$X171)</f>
        <v>0</v>
      </c>
      <c r="AD171" s="293">
        <f>COUNTIFS(운전자별!$C:$C,숨김!AD$3,운전자별!$A:$A,숨김!$W171,운전자별!$F:$F,숨김!$X171)</f>
        <v>0</v>
      </c>
      <c r="AE171" s="293">
        <f>COUNTIFS(운전자별!$C:$C,숨김!AE$3,운전자별!$A:$A,숨김!$W171,운전자별!$F:$F,숨김!$X171)</f>
        <v>0</v>
      </c>
      <c r="AF171" s="293">
        <f>COUNTIFS(운전자별!$C:$C,숨김!AF$3,운전자별!$A:$A,숨김!$W171,운전자별!$F:$F,숨김!$X171)</f>
        <v>0</v>
      </c>
      <c r="AG171" s="293">
        <f>COUNTIFS(운전자별!$C:$C,숨김!AG$3,운전자별!$A:$A,숨김!$W171,운전자별!$F:$F,숨김!$X171)</f>
        <v>0</v>
      </c>
      <c r="AH171" s="293">
        <f>COUNTIFS(운전자별!$C:$C,숨김!AH$3,운전자별!$A:$A,숨김!$W171,운전자별!$F:$F,숨김!$X171)</f>
        <v>0</v>
      </c>
      <c r="AI171" s="293">
        <f>COUNTIFS(운전자별!$C:$C,숨김!AI$3,운전자별!$A:$A,숨김!$W171,운전자별!$F:$F,숨김!$X171)</f>
        <v>0</v>
      </c>
      <c r="AJ171" s="307">
        <v>0.90530497160269086</v>
      </c>
      <c r="AK171" s="295" t="s">
        <v>71</v>
      </c>
      <c r="AL171" s="295">
        <v>53</v>
      </c>
      <c r="AM171" s="295" t="s">
        <v>684</v>
      </c>
      <c r="AN171" s="301" t="s">
        <v>685</v>
      </c>
      <c r="AO171" s="308">
        <v>168</v>
      </c>
      <c r="AP171" s="308" cm="1">
        <f t="array" ref="AP171">SUM(($W$4:$W$900=W171)*($AO$4:$AO$900&lt;AO171))+1</f>
        <v>8</v>
      </c>
      <c r="AQ171" s="308" t="str">
        <f t="shared" si="5"/>
        <v>해성운수8</v>
      </c>
      <c r="AS171" s="297" t="s">
        <v>169</v>
      </c>
      <c r="AT171" s="298" t="s">
        <v>99</v>
      </c>
      <c r="AU171" s="297">
        <v>1</v>
      </c>
      <c r="AV171" s="309">
        <v>0.10702644666802977</v>
      </c>
      <c r="AW171" s="309">
        <v>0.29164367559949683</v>
      </c>
      <c r="AX171" s="309">
        <v>0.10713660750741921</v>
      </c>
      <c r="AY171" s="310">
        <v>5.2389999999999999</v>
      </c>
      <c r="AZ171" s="310">
        <v>0.11904067500824357</v>
      </c>
      <c r="BA171" s="310">
        <v>17.379938551203562</v>
      </c>
      <c r="BB171" s="310">
        <v>2.5622498901956958</v>
      </c>
    </row>
    <row r="172" spans="23:54" ht="16.5">
      <c r="W172" s="293" t="s">
        <v>168</v>
      </c>
      <c r="X172" s="293" t="s">
        <v>332</v>
      </c>
      <c r="Y172" s="294" t="s">
        <v>332</v>
      </c>
      <c r="Z172" s="305">
        <v>9</v>
      </c>
      <c r="AA172" s="295">
        <f t="shared" si="4"/>
        <v>0</v>
      </c>
      <c r="AB172" s="306">
        <v>0.97222222222222232</v>
      </c>
      <c r="AC172" s="293">
        <f>COUNTIFS(운전자별!$C:$C,숨김!AC$3,운전자별!$A:$A,숨김!$W172,운전자별!$F:$F,숨김!$X172)</f>
        <v>0</v>
      </c>
      <c r="AD172" s="293">
        <f>COUNTIFS(운전자별!$C:$C,숨김!AD$3,운전자별!$A:$A,숨김!$W172,운전자별!$F:$F,숨김!$X172)</f>
        <v>0</v>
      </c>
      <c r="AE172" s="293">
        <f>COUNTIFS(운전자별!$C:$C,숨김!AE$3,운전자별!$A:$A,숨김!$W172,운전자별!$F:$F,숨김!$X172)</f>
        <v>0</v>
      </c>
      <c r="AF172" s="293">
        <f>COUNTIFS(운전자별!$C:$C,숨김!AF$3,운전자별!$A:$A,숨김!$W172,운전자별!$F:$F,숨김!$X172)</f>
        <v>0</v>
      </c>
      <c r="AG172" s="293">
        <f>COUNTIFS(운전자별!$C:$C,숨김!AG$3,운전자별!$A:$A,숨김!$W172,운전자별!$F:$F,숨김!$X172)</f>
        <v>0</v>
      </c>
      <c r="AH172" s="293">
        <f>COUNTIFS(운전자별!$C:$C,숨김!AH$3,운전자별!$A:$A,숨김!$W172,운전자별!$F:$F,숨김!$X172)</f>
        <v>0</v>
      </c>
      <c r="AI172" s="293">
        <f>COUNTIFS(운전자별!$C:$C,숨김!AI$3,운전자별!$A:$A,숨김!$W172,운전자별!$F:$F,숨김!$X172)</f>
        <v>0</v>
      </c>
      <c r="AJ172" s="307">
        <v>0.89940659992671046</v>
      </c>
      <c r="AK172" s="295" t="s">
        <v>72</v>
      </c>
      <c r="AL172" s="295">
        <v>1</v>
      </c>
      <c r="AM172" s="295" t="s">
        <v>686</v>
      </c>
      <c r="AN172" s="301" t="s">
        <v>687</v>
      </c>
      <c r="AO172" s="308">
        <v>169</v>
      </c>
      <c r="AP172" s="308" cm="1">
        <f t="array" ref="AP172">SUM(($W$4:$W$900=W172)*($AO$4:$AO$900&lt;AO172))+1</f>
        <v>9</v>
      </c>
      <c r="AQ172" s="308" t="str">
        <f t="shared" si="5"/>
        <v>해성운수9</v>
      </c>
      <c r="AS172" s="297" t="s">
        <v>169</v>
      </c>
      <c r="AT172" s="298" t="s">
        <v>100</v>
      </c>
      <c r="AU172" s="297">
        <v>1</v>
      </c>
      <c r="AV172" s="309">
        <v>2.057269067290602E-2</v>
      </c>
      <c r="AW172" s="309">
        <v>0.34374580940378929</v>
      </c>
      <c r="AX172" s="309">
        <v>0.15275624107351268</v>
      </c>
      <c r="AY172" s="310">
        <v>7.0414749999999984</v>
      </c>
      <c r="AZ172" s="310">
        <v>1.7757821677976517</v>
      </c>
      <c r="BA172" s="310">
        <v>24.354279991276986</v>
      </c>
      <c r="BB172" s="310">
        <v>2.8045954015173606</v>
      </c>
    </row>
    <row r="173" spans="23:54" ht="16.5">
      <c r="W173" s="293" t="s">
        <v>168</v>
      </c>
      <c r="X173" s="293" t="s">
        <v>333</v>
      </c>
      <c r="Y173" s="294" t="s">
        <v>333</v>
      </c>
      <c r="Z173" s="305">
        <v>9</v>
      </c>
      <c r="AA173" s="295">
        <f t="shared" si="4"/>
        <v>0</v>
      </c>
      <c r="AB173" s="306">
        <v>0.97222222222222232</v>
      </c>
      <c r="AC173" s="293">
        <f>COUNTIFS(운전자별!$C:$C,숨김!AC$3,운전자별!$A:$A,숨김!$W173,운전자별!$F:$F,숨김!$X173)</f>
        <v>0</v>
      </c>
      <c r="AD173" s="293">
        <f>COUNTIFS(운전자별!$C:$C,숨김!AD$3,운전자별!$A:$A,숨김!$W173,운전자별!$F:$F,숨김!$X173)</f>
        <v>0</v>
      </c>
      <c r="AE173" s="293">
        <f>COUNTIFS(운전자별!$C:$C,숨김!AE$3,운전자별!$A:$A,숨김!$W173,운전자별!$F:$F,숨김!$X173)</f>
        <v>0</v>
      </c>
      <c r="AF173" s="293">
        <f>COUNTIFS(운전자별!$C:$C,숨김!AF$3,운전자별!$A:$A,숨김!$W173,운전자별!$F:$F,숨김!$X173)</f>
        <v>0</v>
      </c>
      <c r="AG173" s="293">
        <f>COUNTIFS(운전자별!$C:$C,숨김!AG$3,운전자별!$A:$A,숨김!$W173,운전자별!$F:$F,숨김!$X173)</f>
        <v>0</v>
      </c>
      <c r="AH173" s="293">
        <f>COUNTIFS(운전자별!$C:$C,숨김!AH$3,운전자별!$A:$A,숨김!$W173,운전자별!$F:$F,숨김!$X173)</f>
        <v>0</v>
      </c>
      <c r="AI173" s="293">
        <f>COUNTIFS(운전자별!$C:$C,숨김!AI$3,운전자별!$A:$A,숨김!$W173,운전자별!$F:$F,숨김!$X173)</f>
        <v>0</v>
      </c>
      <c r="AJ173" s="307">
        <v>0.89519978655035859</v>
      </c>
      <c r="AK173" s="295" t="s">
        <v>72</v>
      </c>
      <c r="AL173" s="295">
        <v>7</v>
      </c>
      <c r="AM173" s="295" t="s">
        <v>688</v>
      </c>
      <c r="AN173" s="301" t="s">
        <v>689</v>
      </c>
      <c r="AO173" s="308">
        <v>170</v>
      </c>
      <c r="AP173" s="308" cm="1">
        <f t="array" ref="AP173">SUM(($W$4:$W$900=W173)*($AO$4:$AO$900&lt;AO173))+1</f>
        <v>10</v>
      </c>
      <c r="AQ173" s="308" t="str">
        <f t="shared" si="5"/>
        <v>해성운수10</v>
      </c>
      <c r="AS173" s="297" t="s">
        <v>141</v>
      </c>
      <c r="AT173" s="298" t="s">
        <v>298</v>
      </c>
      <c r="AU173" s="297">
        <v>1</v>
      </c>
      <c r="AV173" s="309">
        <v>4.1315818925579166E-2</v>
      </c>
      <c r="AW173" s="309">
        <v>0.46989050396037457</v>
      </c>
      <c r="AX173" s="309">
        <v>0.2080241988682478</v>
      </c>
      <c r="AY173" s="310">
        <v>16.52390909090909</v>
      </c>
      <c r="AZ173" s="310">
        <v>3.8406616105248839</v>
      </c>
      <c r="BA173" s="310">
        <v>54.767834566084844</v>
      </c>
      <c r="BB173" s="310">
        <v>1.5516007350947347</v>
      </c>
    </row>
    <row r="174" spans="23:54" ht="16.5">
      <c r="W174" s="293" t="s">
        <v>168</v>
      </c>
      <c r="X174" s="293" t="s">
        <v>338</v>
      </c>
      <c r="Y174" s="294" t="s">
        <v>338</v>
      </c>
      <c r="Z174" s="305">
        <v>1</v>
      </c>
      <c r="AA174" s="295">
        <f t="shared" si="4"/>
        <v>0</v>
      </c>
      <c r="AB174" s="306">
        <v>0</v>
      </c>
      <c r="AC174" s="293">
        <f>COUNTIFS(운전자별!$C:$C,숨김!AC$3,운전자별!$A:$A,숨김!$W174,운전자별!$F:$F,숨김!$X174)</f>
        <v>0</v>
      </c>
      <c r="AD174" s="293">
        <f>COUNTIFS(운전자별!$C:$C,숨김!AD$3,운전자별!$A:$A,숨김!$W174,운전자별!$F:$F,숨김!$X174)</f>
        <v>0</v>
      </c>
      <c r="AE174" s="293">
        <f>COUNTIFS(운전자별!$C:$C,숨김!AE$3,운전자별!$A:$A,숨김!$W174,운전자별!$F:$F,숨김!$X174)</f>
        <v>0</v>
      </c>
      <c r="AF174" s="293">
        <f>COUNTIFS(운전자별!$C:$C,숨김!AF$3,운전자별!$A:$A,숨김!$W174,운전자별!$F:$F,숨김!$X174)</f>
        <v>0</v>
      </c>
      <c r="AG174" s="293">
        <f>COUNTIFS(운전자별!$C:$C,숨김!AG$3,운전자별!$A:$A,숨김!$W174,운전자별!$F:$F,숨김!$X174)</f>
        <v>0</v>
      </c>
      <c r="AH174" s="293">
        <f>COUNTIFS(운전자별!$C:$C,숨김!AH$3,운전자별!$A:$A,숨김!$W174,운전자별!$F:$F,숨김!$X174)</f>
        <v>0</v>
      </c>
      <c r="AI174" s="293">
        <f>COUNTIFS(운전자별!$C:$C,숨김!AI$3,운전자별!$A:$A,숨김!$W174,운전자별!$F:$F,숨김!$X174)</f>
        <v>0</v>
      </c>
      <c r="AJ174" s="307">
        <v>0.94</v>
      </c>
      <c r="AK174" s="295" t="s">
        <v>71</v>
      </c>
      <c r="AL174" s="295">
        <v>13</v>
      </c>
      <c r="AM174" s="295" t="s">
        <v>690</v>
      </c>
      <c r="AN174" s="301" t="s">
        <v>691</v>
      </c>
      <c r="AO174" s="308">
        <v>171</v>
      </c>
      <c r="AP174" s="308" cm="1">
        <f t="array" ref="AP174">SUM(($W$4:$W$900=W174)*($AO$4:$AO$900&lt;AO174))+1</f>
        <v>11</v>
      </c>
      <c r="AQ174" s="308" t="str">
        <f t="shared" si="5"/>
        <v>해성운수11</v>
      </c>
      <c r="AS174" s="297" t="s">
        <v>141</v>
      </c>
      <c r="AT174" s="298" t="s">
        <v>299</v>
      </c>
      <c r="AU174" s="297">
        <v>1</v>
      </c>
      <c r="AV174" s="309">
        <v>4.9571835014447022E-2</v>
      </c>
      <c r="AW174" s="309">
        <v>0.47512719509852225</v>
      </c>
      <c r="AX174" s="309">
        <v>0.18548198666471211</v>
      </c>
      <c r="AY174" s="310">
        <v>15.871250000000002</v>
      </c>
      <c r="AZ174" s="310">
        <v>2.2132067204067853</v>
      </c>
      <c r="BA174" s="310">
        <v>28.37483650507734</v>
      </c>
      <c r="BB174" s="310">
        <v>1.7275557335959217</v>
      </c>
    </row>
    <row r="175" spans="23:54" ht="16.5">
      <c r="AP175" s="286" cm="1">
        <f t="array" ref="AP175">SUM(($W$4:$W$900=W175)*($AO$4:$AO$900&lt;AO175))+1</f>
        <v>1</v>
      </c>
      <c r="AQ175" s="308" t="str">
        <f t="shared" si="5"/>
        <v>1</v>
      </c>
      <c r="AS175" s="297" t="s">
        <v>141</v>
      </c>
      <c r="AT175" s="298" t="s">
        <v>300</v>
      </c>
      <c r="AU175" s="297">
        <v>1</v>
      </c>
      <c r="AV175" s="309">
        <v>5.0372030628620376E-2</v>
      </c>
      <c r="AW175" s="309">
        <v>0.44789197501120903</v>
      </c>
      <c r="AX175" s="309">
        <v>0.17452913838066506</v>
      </c>
      <c r="AY175" s="310">
        <v>15.211874999999999</v>
      </c>
      <c r="AZ175" s="310">
        <v>2.4485628063954064</v>
      </c>
      <c r="BA175" s="310">
        <v>48.561628139620176</v>
      </c>
      <c r="BB175" s="310">
        <v>1.5727021368508769</v>
      </c>
    </row>
    <row r="176" spans="23:54" ht="16.5">
      <c r="AP176" s="286" cm="1">
        <f t="array" ref="AP176">SUM(($W$4:$W$900=W176)*($AO$4:$AO$900&lt;AO176))+1</f>
        <v>1</v>
      </c>
      <c r="AQ176" s="308" t="str">
        <f t="shared" si="5"/>
        <v>1</v>
      </c>
      <c r="AS176" s="297" t="s">
        <v>141</v>
      </c>
      <c r="AT176" s="298" t="s">
        <v>301</v>
      </c>
      <c r="AU176" s="297">
        <v>1</v>
      </c>
      <c r="AV176" s="309">
        <v>3.5646665105357737E-2</v>
      </c>
      <c r="AW176" s="309">
        <v>0.44246297063840118</v>
      </c>
      <c r="AX176" s="309">
        <v>0.16463746224014614</v>
      </c>
      <c r="AY176" s="310">
        <v>13.672333333333336</v>
      </c>
      <c r="AZ176" s="310">
        <v>1.0120967776097995</v>
      </c>
      <c r="BA176" s="310">
        <v>22.014249818870166</v>
      </c>
      <c r="BB176" s="310">
        <v>1.8097884205352333</v>
      </c>
    </row>
    <row r="177" spans="42:54" ht="16.5">
      <c r="AP177" s="286" cm="1">
        <f t="array" ref="AP177">SUM(($W$4:$W$900=W177)*($AO$4:$AO$900&lt;AO177))+1</f>
        <v>1</v>
      </c>
      <c r="AQ177" s="308" t="str">
        <f t="shared" si="5"/>
        <v>1</v>
      </c>
      <c r="AS177" s="297" t="s">
        <v>141</v>
      </c>
      <c r="AT177" s="298" t="s">
        <v>302</v>
      </c>
      <c r="AU177" s="297">
        <v>1</v>
      </c>
      <c r="AV177" s="309">
        <v>3.8959013404934739E-2</v>
      </c>
      <c r="AW177" s="309">
        <v>0.47107544694307224</v>
      </c>
      <c r="AX177" s="309">
        <v>0.19376222957485656</v>
      </c>
      <c r="AY177" s="310">
        <v>14.427875</v>
      </c>
      <c r="AZ177" s="310">
        <v>1.2062139262412381</v>
      </c>
      <c r="BA177" s="310">
        <v>30.290877810664799</v>
      </c>
      <c r="BB177" s="310">
        <v>1.6312270118633541</v>
      </c>
    </row>
    <row r="178" spans="42:54" ht="16.5">
      <c r="AP178" s="286" cm="1">
        <f t="array" ref="AP178">SUM(($W$4:$W$900=W178)*($AO$4:$AO$900&lt;AO178))+1</f>
        <v>1</v>
      </c>
      <c r="AQ178" s="308" t="str">
        <f t="shared" si="5"/>
        <v>1</v>
      </c>
      <c r="AS178" s="297" t="s">
        <v>141</v>
      </c>
      <c r="AT178" s="298" t="s">
        <v>99</v>
      </c>
      <c r="AU178" s="297">
        <v>1</v>
      </c>
      <c r="AV178" s="309">
        <v>0.15240468853435643</v>
      </c>
      <c r="AW178" s="309">
        <v>0.41460897337312624</v>
      </c>
      <c r="AX178" s="309">
        <v>0.18851027172331411</v>
      </c>
      <c r="AY178" s="310">
        <v>15.467000000000001</v>
      </c>
      <c r="AZ178" s="310">
        <v>2.1046382598560576</v>
      </c>
      <c r="BA178" s="310">
        <v>41.929474297649556</v>
      </c>
      <c r="BB178" s="310">
        <v>1.710820037285427</v>
      </c>
    </row>
    <row r="179" spans="42:54" ht="16.5">
      <c r="AP179" s="286" cm="1">
        <f t="array" ref="AP179">SUM(($W$4:$W$900=W179)*($AO$4:$AO$900&lt;AO179))+1</f>
        <v>1</v>
      </c>
      <c r="AQ179" s="308" t="str">
        <f t="shared" si="5"/>
        <v>1</v>
      </c>
      <c r="AS179" s="297" t="s">
        <v>141</v>
      </c>
      <c r="AT179" s="298" t="s">
        <v>100</v>
      </c>
      <c r="AU179" s="297">
        <v>1</v>
      </c>
      <c r="AV179" s="309">
        <v>4.6460964650489281E-2</v>
      </c>
      <c r="AW179" s="309">
        <v>0.45936763189816282</v>
      </c>
      <c r="AX179" s="309">
        <v>0.18560127658694733</v>
      </c>
      <c r="AY179" s="310">
        <v>15.181574074074067</v>
      </c>
      <c r="AZ179" s="310">
        <v>2.2113589510024183</v>
      </c>
      <c r="BA179" s="310">
        <v>36.740437233897353</v>
      </c>
      <c r="BB179" s="310">
        <v>1.664550463973276</v>
      </c>
    </row>
    <row r="180" spans="42:54" ht="16.5">
      <c r="AP180" s="286" cm="1">
        <f t="array" ref="AP180">SUM(($W$4:$W$900=W180)*($AO$4:$AO$900&lt;AO180))+1</f>
        <v>1</v>
      </c>
      <c r="AQ180" s="308" t="str">
        <f t="shared" si="5"/>
        <v>1</v>
      </c>
      <c r="AS180" s="297" t="s">
        <v>161</v>
      </c>
      <c r="AT180" s="298" t="s">
        <v>303</v>
      </c>
      <c r="AU180" s="297">
        <v>1</v>
      </c>
      <c r="AV180" s="309">
        <v>0.10201182306465545</v>
      </c>
      <c r="AW180" s="309">
        <v>0.36095424635214224</v>
      </c>
      <c r="AX180" s="309">
        <v>0.24522021897076157</v>
      </c>
      <c r="AY180" s="310">
        <v>15.652689655172418</v>
      </c>
      <c r="AZ180" s="310">
        <v>2.5809495571515719</v>
      </c>
      <c r="BA180" s="310">
        <v>52.218211602230582</v>
      </c>
      <c r="BB180" s="310">
        <v>1.7783543051195103</v>
      </c>
    </row>
    <row r="181" spans="42:54" ht="16.5">
      <c r="AP181" s="286" cm="1">
        <f t="array" ref="AP181">SUM(($W$4:$W$900=W181)*($AO$4:$AO$900&lt;AO181))+1</f>
        <v>1</v>
      </c>
      <c r="AQ181" s="308" t="str">
        <f t="shared" si="5"/>
        <v>1</v>
      </c>
      <c r="AS181" s="297" t="s">
        <v>161</v>
      </c>
      <c r="AT181" s="298" t="s">
        <v>304</v>
      </c>
      <c r="AU181" s="297">
        <v>1</v>
      </c>
      <c r="AV181" s="309">
        <v>9.2651818776886191E-2</v>
      </c>
      <c r="AW181" s="309">
        <v>0.34731242211629942</v>
      </c>
      <c r="AX181" s="309">
        <v>0.22594144747208184</v>
      </c>
      <c r="AY181" s="310">
        <v>13.108000000000001</v>
      </c>
      <c r="AZ181" s="310">
        <v>1.9067653915520517</v>
      </c>
      <c r="BA181" s="310">
        <v>23.807230256170509</v>
      </c>
      <c r="BB181" s="310">
        <v>2.095480636891311</v>
      </c>
    </row>
    <row r="182" spans="42:54" ht="16.5">
      <c r="AP182" s="286" cm="1">
        <f t="array" ref="AP182">SUM(($W$4:$W$900=W182)*($AO$4:$AO$900&lt;AO182))+1</f>
        <v>1</v>
      </c>
      <c r="AQ182" s="308" t="str">
        <f t="shared" si="5"/>
        <v>1</v>
      </c>
      <c r="AS182" s="297" t="s">
        <v>161</v>
      </c>
      <c r="AT182" s="298" t="s">
        <v>305</v>
      </c>
      <c r="AU182" s="297">
        <v>1</v>
      </c>
      <c r="AV182" s="309">
        <v>0.12489239437115324</v>
      </c>
      <c r="AW182" s="309">
        <v>0.3633102409372489</v>
      </c>
      <c r="AX182" s="309">
        <v>0.23092237504769222</v>
      </c>
      <c r="AY182" s="310">
        <v>15.646900000000002</v>
      </c>
      <c r="AZ182" s="310">
        <v>2.4715972944141633</v>
      </c>
      <c r="BA182" s="310">
        <v>46.963014826117664</v>
      </c>
      <c r="BB182" s="310">
        <v>1.9214813878233379</v>
      </c>
    </row>
    <row r="183" spans="42:54" ht="16.5">
      <c r="AP183" s="286" cm="1">
        <f t="array" ref="AP183">SUM(($W$4:$W$900=W183)*($AO$4:$AO$900&lt;AO183))+1</f>
        <v>1</v>
      </c>
      <c r="AQ183" s="308" t="str">
        <f t="shared" si="5"/>
        <v>1</v>
      </c>
      <c r="AS183" s="297" t="s">
        <v>161</v>
      </c>
      <c r="AT183" s="298" t="s">
        <v>100</v>
      </c>
      <c r="AU183" s="297">
        <v>1</v>
      </c>
      <c r="AV183" s="309">
        <v>0.10584941675443255</v>
      </c>
      <c r="AW183" s="309">
        <v>0.35932857988454447</v>
      </c>
      <c r="AX183" s="309">
        <v>0.23862025887077384</v>
      </c>
      <c r="AY183" s="310">
        <v>15.218319148936175</v>
      </c>
      <c r="AZ183" s="310">
        <v>2.4380217973902769</v>
      </c>
      <c r="BA183" s="310">
        <v>46.049523641728285</v>
      </c>
      <c r="BB183" s="310">
        <v>1.858876941289755</v>
      </c>
    </row>
    <row r="184" spans="42:54" ht="16.5">
      <c r="AP184" s="286" cm="1">
        <f t="array" ref="AP184">SUM(($W$4:$W$900=W184)*($AO$4:$AO$900&lt;AO184))+1</f>
        <v>1</v>
      </c>
      <c r="AQ184" s="308" t="str">
        <f t="shared" si="5"/>
        <v>1</v>
      </c>
      <c r="AS184" s="297" t="s">
        <v>143</v>
      </c>
      <c r="AT184" s="298" t="s">
        <v>306</v>
      </c>
      <c r="AU184" s="297">
        <v>1</v>
      </c>
      <c r="AV184" s="309">
        <v>2.7798186629916712E-2</v>
      </c>
      <c r="AW184" s="309">
        <v>0.47267219209064132</v>
      </c>
      <c r="AX184" s="309">
        <v>0.21336673936427297</v>
      </c>
      <c r="AY184" s="310">
        <v>18.395263157894732</v>
      </c>
      <c r="AZ184" s="310">
        <v>3.9923119638218956</v>
      </c>
      <c r="BA184" s="310">
        <v>60.601643233363795</v>
      </c>
      <c r="BB184" s="310">
        <v>1.6401858098893811</v>
      </c>
    </row>
    <row r="185" spans="42:54" ht="16.5">
      <c r="AP185" s="286" cm="1">
        <f t="array" ref="AP185">SUM(($W$4:$W$900=W185)*($AO$4:$AO$900&lt;AO185))+1</f>
        <v>1</v>
      </c>
      <c r="AQ185" s="308" t="str">
        <f t="shared" si="5"/>
        <v>1</v>
      </c>
      <c r="AS185" s="297" t="s">
        <v>143</v>
      </c>
      <c r="AT185" s="298" t="s">
        <v>307</v>
      </c>
      <c r="AU185" s="297">
        <v>1</v>
      </c>
      <c r="AV185" s="309">
        <v>6.5664279895961408E-2</v>
      </c>
      <c r="AW185" s="309">
        <v>0.3669924193022448</v>
      </c>
      <c r="AX185" s="309">
        <v>0.15739648577880005</v>
      </c>
      <c r="AY185" s="310">
        <v>21.452928571428568</v>
      </c>
      <c r="AZ185" s="310">
        <v>1.1703653886832779</v>
      </c>
      <c r="BA185" s="310">
        <v>33.263464995948354</v>
      </c>
      <c r="BB185" s="310">
        <v>2.5860724854579873</v>
      </c>
    </row>
    <row r="186" spans="42:54" ht="16.5">
      <c r="AP186" s="286" cm="1">
        <f t="array" ref="AP186">SUM(($W$4:$W$900=W186)*($AO$4:$AO$900&lt;AO186))+1</f>
        <v>1</v>
      </c>
      <c r="AQ186" s="308" t="str">
        <f t="shared" si="5"/>
        <v>1</v>
      </c>
      <c r="AS186" s="297" t="s">
        <v>143</v>
      </c>
      <c r="AT186" s="298" t="s">
        <v>308</v>
      </c>
      <c r="AU186" s="297">
        <v>1</v>
      </c>
      <c r="AV186" s="309">
        <v>3.4739036486921442E-2</v>
      </c>
      <c r="AW186" s="309">
        <v>0.38426854316724079</v>
      </c>
      <c r="AX186" s="309">
        <v>0.19619243039638226</v>
      </c>
      <c r="AY186" s="310">
        <v>22.469111111111115</v>
      </c>
      <c r="AZ186" s="310">
        <v>3.1194344083010419</v>
      </c>
      <c r="BA186" s="310">
        <v>55.041420440184218</v>
      </c>
      <c r="BB186" s="310">
        <v>2.27964543632151</v>
      </c>
    </row>
    <row r="187" spans="42:54" ht="16.5">
      <c r="AP187" s="286" cm="1">
        <f t="array" ref="AP187">SUM(($W$4:$W$900=W187)*($AO$4:$AO$900&lt;AO187))+1</f>
        <v>1</v>
      </c>
      <c r="AQ187" s="308" t="str">
        <f t="shared" si="5"/>
        <v>1</v>
      </c>
      <c r="AS187" s="297" t="s">
        <v>143</v>
      </c>
      <c r="AT187" s="298" t="s">
        <v>309</v>
      </c>
      <c r="AU187" s="297">
        <v>1</v>
      </c>
      <c r="AV187" s="309">
        <v>4.2104161633401228E-2</v>
      </c>
      <c r="AW187" s="309">
        <v>0.37005022443829622</v>
      </c>
      <c r="AX187" s="309">
        <v>0.14275669205758312</v>
      </c>
      <c r="AY187" s="310">
        <v>23.022166666666667</v>
      </c>
      <c r="AZ187" s="310">
        <v>1.1561903618456777</v>
      </c>
      <c r="BA187" s="310">
        <v>21.722746863934621</v>
      </c>
      <c r="BB187" s="310">
        <v>2.4134024414732673</v>
      </c>
    </row>
    <row r="188" spans="42:54" ht="16.5">
      <c r="AP188" s="286" cm="1">
        <f t="array" ref="AP188">SUM(($W$4:$W$900=W188)*($AO$4:$AO$900&lt;AO188))+1</f>
        <v>1</v>
      </c>
      <c r="AQ188" s="308" t="str">
        <f t="shared" si="5"/>
        <v>1</v>
      </c>
      <c r="AS188" s="297" t="s">
        <v>143</v>
      </c>
      <c r="AT188" s="298" t="s">
        <v>99</v>
      </c>
      <c r="AU188" s="297">
        <v>1</v>
      </c>
      <c r="AV188" s="309">
        <v>0.20645183039419518</v>
      </c>
      <c r="AW188" s="309">
        <v>0.40058114577961201</v>
      </c>
      <c r="AX188" s="309">
        <v>0.16837071925354402</v>
      </c>
      <c r="AY188" s="310">
        <v>26.045500000000004</v>
      </c>
      <c r="AZ188" s="310">
        <v>1.2796749798091731</v>
      </c>
      <c r="BA188" s="310">
        <v>37.944519906925933</v>
      </c>
      <c r="BB188" s="310">
        <v>1.9912461101378203</v>
      </c>
    </row>
    <row r="189" spans="42:54" ht="16.5">
      <c r="AP189" s="286" cm="1">
        <f t="array" ref="AP189">SUM(($W$4:$W$900=W189)*($AO$4:$AO$900&lt;AO189))+1</f>
        <v>1</v>
      </c>
      <c r="AQ189" s="308" t="str">
        <f t="shared" si="5"/>
        <v>1</v>
      </c>
      <c r="AS189" s="297" t="s">
        <v>143</v>
      </c>
      <c r="AT189" s="298" t="s">
        <v>100</v>
      </c>
      <c r="AU189" s="297">
        <v>1</v>
      </c>
      <c r="AV189" s="309">
        <v>4.6838817143095519E-2</v>
      </c>
      <c r="AW189" s="309">
        <v>0.4147015705304688</v>
      </c>
      <c r="AX189" s="309">
        <v>0.17922404960837751</v>
      </c>
      <c r="AY189" s="310">
        <v>21.045923076923074</v>
      </c>
      <c r="AZ189" s="310">
        <v>2.3711595333383158</v>
      </c>
      <c r="BA189" s="310">
        <v>43.794116295510506</v>
      </c>
      <c r="BB189" s="310">
        <v>2.1359727792800403</v>
      </c>
    </row>
    <row r="190" spans="42:54" ht="16.5">
      <c r="AP190" s="286" cm="1">
        <f t="array" ref="AP190">SUM(($W$4:$W$900=W190)*($AO$4:$AO$900&lt;AO190))+1</f>
        <v>1</v>
      </c>
      <c r="AQ190" s="308" t="str">
        <f t="shared" si="5"/>
        <v>1</v>
      </c>
      <c r="AS190" s="297" t="s">
        <v>149</v>
      </c>
      <c r="AT190" s="298" t="s">
        <v>310</v>
      </c>
      <c r="AU190" s="297">
        <v>1</v>
      </c>
      <c r="AV190" s="309">
        <v>6.5136459935656907E-2</v>
      </c>
      <c r="AW190" s="309">
        <v>0.40568947191341426</v>
      </c>
      <c r="AX190" s="309">
        <v>0.13468641658642902</v>
      </c>
      <c r="AY190" s="310">
        <v>22.422000000000001</v>
      </c>
      <c r="AZ190" s="310">
        <v>0.54063243726772425</v>
      </c>
      <c r="BA190" s="310">
        <v>15.235675195215935</v>
      </c>
      <c r="BB190" s="310">
        <v>2.765843556601399</v>
      </c>
    </row>
    <row r="191" spans="42:54" ht="16.5">
      <c r="AP191" s="286" cm="1">
        <f t="array" ref="AP191">SUM(($W$4:$W$900=W191)*($AO$4:$AO$900&lt;AO191))+1</f>
        <v>1</v>
      </c>
      <c r="AQ191" s="308" t="str">
        <f t="shared" si="5"/>
        <v>1</v>
      </c>
      <c r="AS191" s="297" t="s">
        <v>149</v>
      </c>
      <c r="AT191" s="298" t="s">
        <v>311</v>
      </c>
      <c r="AU191" s="297">
        <v>1</v>
      </c>
      <c r="AV191" s="309">
        <v>9.0513413924219119E-2</v>
      </c>
      <c r="AW191" s="309">
        <v>0.46345407646831016</v>
      </c>
      <c r="AX191" s="309">
        <v>0.16985480998229549</v>
      </c>
      <c r="AY191" s="310">
        <v>17.301499999999997</v>
      </c>
      <c r="AZ191" s="310">
        <v>0.78432747609877351</v>
      </c>
      <c r="BA191" s="310">
        <v>48.816400152663483</v>
      </c>
      <c r="BB191" s="310">
        <v>1.6916761350759011</v>
      </c>
    </row>
    <row r="192" spans="42:54" ht="16.5">
      <c r="AP192" s="286" cm="1">
        <f t="array" ref="AP192">SUM(($W$4:$W$900=W192)*($AO$4:$AO$900&lt;AO192))+1</f>
        <v>1</v>
      </c>
      <c r="AQ192" s="308" t="str">
        <f t="shared" si="5"/>
        <v>1</v>
      </c>
      <c r="AS192" s="297" t="s">
        <v>149</v>
      </c>
      <c r="AT192" s="298" t="s">
        <v>312</v>
      </c>
      <c r="AU192" s="297">
        <v>1</v>
      </c>
      <c r="AV192" s="309">
        <v>7.3571835314688347E-2</v>
      </c>
      <c r="AW192" s="309">
        <v>0.48105530233731303</v>
      </c>
      <c r="AX192" s="309">
        <v>0.1549457369551708</v>
      </c>
      <c r="AY192" s="310">
        <v>15.847999999999999</v>
      </c>
      <c r="AZ192" s="310">
        <v>0.8140192162534331</v>
      </c>
      <c r="BA192" s="310">
        <v>30.154979184279405</v>
      </c>
      <c r="BB192" s="310">
        <v>1.745391531012441</v>
      </c>
    </row>
    <row r="193" spans="42:54" ht="16.5">
      <c r="AP193" s="286" cm="1">
        <f t="array" ref="AP193">SUM(($W$4:$W$900=W193)*($AO$4:$AO$900&lt;AO193))+1</f>
        <v>1</v>
      </c>
      <c r="AQ193" s="308" t="str">
        <f t="shared" si="5"/>
        <v>1</v>
      </c>
      <c r="AS193" s="297" t="s">
        <v>149</v>
      </c>
      <c r="AT193" s="298" t="s">
        <v>313</v>
      </c>
      <c r="AU193" s="297">
        <v>1</v>
      </c>
      <c r="AV193" s="309">
        <v>8.107466381521948E-2</v>
      </c>
      <c r="AW193" s="309">
        <v>0.41938267326449807</v>
      </c>
      <c r="AX193" s="309">
        <v>0.17383845979124624</v>
      </c>
      <c r="AY193" s="310">
        <v>15.155000000000001</v>
      </c>
      <c r="AZ193" s="310">
        <v>0.8844207354608552</v>
      </c>
      <c r="BA193" s="310">
        <v>34.884833777515588</v>
      </c>
      <c r="BB193" s="310">
        <v>2.0250065144605607</v>
      </c>
    </row>
    <row r="194" spans="42:54" ht="16.5">
      <c r="AP194" s="286" cm="1">
        <f t="array" ref="AP194">SUM(($W$4:$W$900=W194)*($AO$4:$AO$900&lt;AO194))+1</f>
        <v>1</v>
      </c>
      <c r="AQ194" s="308" t="str">
        <f t="shared" si="5"/>
        <v>1</v>
      </c>
      <c r="AS194" s="297" t="s">
        <v>149</v>
      </c>
      <c r="AT194" s="298" t="s">
        <v>99</v>
      </c>
      <c r="AU194" s="297">
        <v>1</v>
      </c>
      <c r="AV194" s="309">
        <v>0.40864550251244597</v>
      </c>
      <c r="AW194" s="309">
        <v>0.29475147976565358</v>
      </c>
      <c r="AX194" s="309">
        <v>0.14895910427489173</v>
      </c>
      <c r="AY194" s="310">
        <v>26.593</v>
      </c>
      <c r="AZ194" s="310">
        <v>0.46916253314926526</v>
      </c>
      <c r="BA194" s="310">
        <v>16.303398026936968</v>
      </c>
      <c r="BB194" s="310">
        <v>2.4464677449206662</v>
      </c>
    </row>
    <row r="195" spans="42:54" ht="16.5">
      <c r="AP195" s="286" cm="1">
        <f t="array" ref="AP195">SUM(($W$4:$W$900=W195)*($AO$4:$AO$900&lt;AO195))+1</f>
        <v>1</v>
      </c>
      <c r="AQ195" s="308" t="str">
        <f t="shared" si="5"/>
        <v>1</v>
      </c>
      <c r="AS195" s="297" t="s">
        <v>149</v>
      </c>
      <c r="AT195" s="298" t="s">
        <v>100</v>
      </c>
      <c r="AU195" s="297">
        <v>1</v>
      </c>
      <c r="AV195" s="309">
        <v>8.2704129348984246E-2</v>
      </c>
      <c r="AW195" s="309">
        <v>0.44410990096470843</v>
      </c>
      <c r="AX195" s="309">
        <v>0.15191747403379122</v>
      </c>
      <c r="AY195" s="310">
        <v>18.270580645161292</v>
      </c>
      <c r="AZ195" s="310">
        <v>0.69350716994208783</v>
      </c>
      <c r="BA195" s="310">
        <v>28.268297938434873</v>
      </c>
      <c r="BB195" s="310">
        <v>2.1172868822776016</v>
      </c>
    </row>
    <row r="196" spans="42:54" ht="16.5">
      <c r="AP196" s="286" cm="1">
        <f t="array" ref="AP196">SUM(($W$4:$W$900=W196)*($AO$4:$AO$900&lt;AO196))+1</f>
        <v>1</v>
      </c>
      <c r="AQ196" s="308" t="str">
        <f t="shared" si="5"/>
        <v>1</v>
      </c>
      <c r="AS196" s="297" t="s">
        <v>159</v>
      </c>
      <c r="AT196" s="298" t="s">
        <v>314</v>
      </c>
      <c r="AU196" s="297">
        <v>1</v>
      </c>
      <c r="AV196" s="309">
        <v>4.3701189956198462E-2</v>
      </c>
      <c r="AW196" s="309">
        <v>0.43609735950307205</v>
      </c>
      <c r="AX196" s="309">
        <v>0.22298547102033256</v>
      </c>
      <c r="AY196" s="310">
        <v>10.656333333333333</v>
      </c>
      <c r="AZ196" s="310">
        <v>1.9874542239318667</v>
      </c>
      <c r="BA196" s="310">
        <v>35.153814596713943</v>
      </c>
      <c r="BB196" s="310">
        <v>1.9762855353140079</v>
      </c>
    </row>
    <row r="197" spans="42:54" ht="16.5">
      <c r="AP197" s="286" cm="1">
        <f t="array" ref="AP197">SUM(($W$4:$W$900=W197)*($AO$4:$AO$900&lt;AO197))+1</f>
        <v>1</v>
      </c>
      <c r="AQ197" s="308" t="str">
        <f t="shared" ref="AQ197:AQ260" si="6">W197&amp;AP197</f>
        <v>1</v>
      </c>
      <c r="AS197" s="297" t="s">
        <v>159</v>
      </c>
      <c r="AT197" s="298" t="s">
        <v>315</v>
      </c>
      <c r="AU197" s="297">
        <v>1</v>
      </c>
      <c r="AV197" s="309">
        <v>2.941103669653361E-2</v>
      </c>
      <c r="AW197" s="309">
        <v>0.44767263429549786</v>
      </c>
      <c r="AX197" s="309">
        <v>0.19209043016462748</v>
      </c>
      <c r="AY197" s="310">
        <v>7.8809999999999993</v>
      </c>
      <c r="AZ197" s="310">
        <v>1.6317185405069281</v>
      </c>
      <c r="BA197" s="310">
        <v>28.450062869630699</v>
      </c>
      <c r="BB197" s="310">
        <v>1.9216380105879896</v>
      </c>
    </row>
    <row r="198" spans="42:54" ht="16.5">
      <c r="AP198" s="286" cm="1">
        <f t="array" ref="AP198">SUM(($W$4:$W$900=W198)*($AO$4:$AO$900&lt;AO198))+1</f>
        <v>1</v>
      </c>
      <c r="AQ198" s="308" t="str">
        <f t="shared" si="6"/>
        <v>1</v>
      </c>
      <c r="AS198" s="297" t="s">
        <v>159</v>
      </c>
      <c r="AT198" s="298" t="s">
        <v>316</v>
      </c>
      <c r="AU198" s="297">
        <v>1</v>
      </c>
      <c r="AV198" s="309">
        <v>6.8825751608082492E-2</v>
      </c>
      <c r="AW198" s="309">
        <v>0.443361271996772</v>
      </c>
      <c r="AX198" s="309">
        <v>0.15846508122812408</v>
      </c>
      <c r="AY198" s="310">
        <v>9.7106666666666666</v>
      </c>
      <c r="AZ198" s="310">
        <v>0.76147263556182243</v>
      </c>
      <c r="BA198" s="310">
        <v>11.592764434501538</v>
      </c>
      <c r="BB198" s="310">
        <v>1.982633005099212</v>
      </c>
    </row>
    <row r="199" spans="42:54" ht="16.5">
      <c r="AP199" s="286" cm="1">
        <f t="array" ref="AP199">SUM(($W$4:$W$900=W199)*($AO$4:$AO$900&lt;AO199))+1</f>
        <v>1</v>
      </c>
      <c r="AQ199" s="308" t="str">
        <f t="shared" si="6"/>
        <v>1</v>
      </c>
      <c r="AS199" s="297" t="s">
        <v>159</v>
      </c>
      <c r="AT199" s="298" t="s">
        <v>317</v>
      </c>
      <c r="AU199" s="297">
        <v>1</v>
      </c>
      <c r="AV199" s="309">
        <v>3.9966372028345139E-2</v>
      </c>
      <c r="AW199" s="309">
        <v>0.43787637324013429</v>
      </c>
      <c r="AX199" s="309">
        <v>0.16954429515688219</v>
      </c>
      <c r="AY199" s="310">
        <v>7.9639999999999995</v>
      </c>
      <c r="AZ199" s="310">
        <v>0.76858343559401066</v>
      </c>
      <c r="BA199" s="310">
        <v>7.4643781117859005</v>
      </c>
      <c r="BB199" s="310">
        <v>1.8646970789701447</v>
      </c>
    </row>
    <row r="200" spans="42:54" ht="16.5">
      <c r="AP200" s="286" cm="1">
        <f t="array" ref="AP200">SUM(($W$4:$W$900=W200)*($AO$4:$AO$900&lt;AO200))+1</f>
        <v>1</v>
      </c>
      <c r="AQ200" s="308" t="str">
        <f t="shared" si="6"/>
        <v>1</v>
      </c>
      <c r="AS200" s="297" t="s">
        <v>159</v>
      </c>
      <c r="AT200" s="298" t="s">
        <v>318</v>
      </c>
      <c r="AU200" s="297">
        <v>1</v>
      </c>
      <c r="AV200" s="309">
        <v>2.545072921165286E-2</v>
      </c>
      <c r="AW200" s="309">
        <v>0.44106314934176422</v>
      </c>
      <c r="AX200" s="309">
        <v>0.27743017263178749</v>
      </c>
      <c r="AY200" s="310">
        <v>13.244999999999999</v>
      </c>
      <c r="AZ200" s="310">
        <v>1.1730405251000231</v>
      </c>
      <c r="BA200" s="310">
        <v>26.988050004809875</v>
      </c>
      <c r="BB200" s="310">
        <v>2.102175997979467</v>
      </c>
    </row>
    <row r="201" spans="42:54" ht="16.5">
      <c r="AP201" s="286" cm="1">
        <f t="array" ref="AP201">SUM(($W$4:$W$900=W201)*($AO$4:$AO$900&lt;AO201))+1</f>
        <v>1</v>
      </c>
      <c r="AQ201" s="308" t="str">
        <f t="shared" si="6"/>
        <v>1</v>
      </c>
      <c r="AS201" s="297" t="s">
        <v>159</v>
      </c>
      <c r="AT201" s="298" t="s">
        <v>319</v>
      </c>
      <c r="AU201" s="297">
        <v>1</v>
      </c>
      <c r="AV201" s="309">
        <v>4.1390091157972188E-2</v>
      </c>
      <c r="AW201" s="309">
        <v>0.45214028186580285</v>
      </c>
      <c r="AX201" s="309">
        <v>0.15286427772370115</v>
      </c>
      <c r="AY201" s="310">
        <v>8.15</v>
      </c>
      <c r="AZ201" s="310">
        <v>0.99339540324810638</v>
      </c>
      <c r="BA201" s="310">
        <v>16.428091146252267</v>
      </c>
      <c r="BB201" s="310">
        <v>2.0371979072684696</v>
      </c>
    </row>
    <row r="202" spans="42:54" ht="16.5">
      <c r="AP202" s="286" cm="1">
        <f t="array" ref="AP202">SUM(($W$4:$W$900=W202)*($AO$4:$AO$900&lt;AO202))+1</f>
        <v>1</v>
      </c>
      <c r="AQ202" s="308" t="str">
        <f t="shared" si="6"/>
        <v>1</v>
      </c>
      <c r="AS202" s="297" t="s">
        <v>159</v>
      </c>
      <c r="AT202" s="298" t="s">
        <v>320</v>
      </c>
      <c r="AU202" s="297">
        <v>1</v>
      </c>
      <c r="AV202" s="309">
        <v>4.04205905557527E-2</v>
      </c>
      <c r="AW202" s="309">
        <v>0.45355554072730936</v>
      </c>
      <c r="AX202" s="309">
        <v>0.23171063531623454</v>
      </c>
      <c r="AY202" s="310">
        <v>10.725</v>
      </c>
      <c r="AZ202" s="310">
        <v>0.58053862878795137</v>
      </c>
      <c r="BA202" s="310">
        <v>44.474307127146538</v>
      </c>
      <c r="BB202" s="310">
        <v>2.8480303073870665</v>
      </c>
    </row>
    <row r="203" spans="42:54" ht="16.5">
      <c r="AP203" s="286" cm="1">
        <f t="array" ref="AP203">SUM(($W$4:$W$900=W203)*($AO$4:$AO$900&lt;AO203))+1</f>
        <v>1</v>
      </c>
      <c r="AQ203" s="308" t="str">
        <f t="shared" si="6"/>
        <v>1</v>
      </c>
      <c r="AS203" s="297" t="s">
        <v>159</v>
      </c>
      <c r="AT203" s="298" t="s">
        <v>321</v>
      </c>
      <c r="AU203" s="297">
        <v>1</v>
      </c>
      <c r="AV203" s="309">
        <v>5.3138064727586559E-2</v>
      </c>
      <c r="AW203" s="309">
        <v>0.45893539777047937</v>
      </c>
      <c r="AX203" s="309">
        <v>0.31371062826343271</v>
      </c>
      <c r="AY203" s="310">
        <v>12.6805</v>
      </c>
      <c r="AZ203" s="310">
        <v>3.7597151038282921</v>
      </c>
      <c r="BA203" s="310">
        <v>10.737746336533602</v>
      </c>
      <c r="BB203" s="310">
        <v>2.7850520995197576</v>
      </c>
    </row>
    <row r="204" spans="42:54" ht="16.5">
      <c r="AP204" s="286" cm="1">
        <f t="array" ref="AP204">SUM(($W$4:$W$900=W204)*($AO$4:$AO$900&lt;AO204))+1</f>
        <v>1</v>
      </c>
      <c r="AQ204" s="308" t="str">
        <f t="shared" si="6"/>
        <v>1</v>
      </c>
      <c r="AS204" s="297" t="s">
        <v>159</v>
      </c>
      <c r="AT204" s="298" t="s">
        <v>322</v>
      </c>
      <c r="AU204" s="297">
        <v>1</v>
      </c>
      <c r="AV204" s="309">
        <v>1.3313209509692212E-2</v>
      </c>
      <c r="AW204" s="309">
        <v>0.51260796932665209</v>
      </c>
      <c r="AX204" s="309">
        <v>0.48430439385808793</v>
      </c>
      <c r="AY204" s="310">
        <v>5.585</v>
      </c>
      <c r="AZ204" s="310">
        <v>9.0645207406594004</v>
      </c>
      <c r="BA204" s="310">
        <v>8.1839672972810575</v>
      </c>
      <c r="BB204" s="310">
        <v>4.084793242945886</v>
      </c>
    </row>
    <row r="205" spans="42:54" ht="16.5">
      <c r="AP205" s="286" cm="1">
        <f t="array" ref="AP205">SUM(($W$4:$W$900=W205)*($AO$4:$AO$900&lt;AO205))+1</f>
        <v>1</v>
      </c>
      <c r="AQ205" s="308" t="str">
        <f t="shared" si="6"/>
        <v>1</v>
      </c>
      <c r="AS205" s="297" t="s">
        <v>159</v>
      </c>
      <c r="AT205" s="298" t="s">
        <v>323</v>
      </c>
      <c r="AU205" s="297">
        <v>1</v>
      </c>
      <c r="AV205" s="309">
        <v>2.7596611329717784E-2</v>
      </c>
      <c r="AW205" s="309">
        <v>0.44185621626164939</v>
      </c>
      <c r="AX205" s="309">
        <v>0.25067597794114738</v>
      </c>
      <c r="AY205" s="310">
        <v>11.846333333333334</v>
      </c>
      <c r="AZ205" s="310">
        <v>0.94221229864170986</v>
      </c>
      <c r="BA205" s="310">
        <v>64.236709066220101</v>
      </c>
      <c r="BB205" s="310">
        <v>2.0629829814133314</v>
      </c>
    </row>
    <row r="206" spans="42:54" ht="16.5">
      <c r="AP206" s="286" cm="1">
        <f t="array" ref="AP206">SUM(($W$4:$W$900=W206)*($AO$4:$AO$900&lt;AO206))+1</f>
        <v>1</v>
      </c>
      <c r="AQ206" s="308" t="str">
        <f t="shared" si="6"/>
        <v>1</v>
      </c>
      <c r="AS206" s="297" t="s">
        <v>159</v>
      </c>
      <c r="AT206" s="298" t="s">
        <v>100</v>
      </c>
      <c r="AU206" s="297">
        <v>1</v>
      </c>
      <c r="AV206" s="309">
        <v>3.7069991527489764E-2</v>
      </c>
      <c r="AW206" s="309">
        <v>0.44472642247593563</v>
      </c>
      <c r="AX206" s="309">
        <v>0.22673185535591067</v>
      </c>
      <c r="AY206" s="310">
        <v>10.115083333333335</v>
      </c>
      <c r="AZ206" s="310">
        <v>1.3866857363881013</v>
      </c>
      <c r="BA206" s="310">
        <v>27.505512923849381</v>
      </c>
      <c r="BB206" s="310">
        <v>2.0640413850813766</v>
      </c>
    </row>
    <row r="207" spans="42:54" ht="16.5">
      <c r="AP207" s="286" cm="1">
        <f t="array" ref="AP207">SUM(($W$4:$W$900=W207)*($AO$4:$AO$900&lt;AO207))+1</f>
        <v>1</v>
      </c>
      <c r="AQ207" s="308" t="str">
        <f t="shared" si="6"/>
        <v>1</v>
      </c>
      <c r="AS207" s="297" t="s">
        <v>168</v>
      </c>
      <c r="AT207" s="298" t="s">
        <v>324</v>
      </c>
      <c r="AU207" s="297">
        <v>1</v>
      </c>
      <c r="AV207" s="309">
        <v>2.8404251919577142E-2</v>
      </c>
      <c r="AW207" s="309">
        <v>0.4904758604863233</v>
      </c>
      <c r="AX207" s="309">
        <v>0.20337642320962337</v>
      </c>
      <c r="AY207" s="310">
        <v>15.327549999999997</v>
      </c>
      <c r="AZ207" s="310">
        <v>1.8371789372538911</v>
      </c>
      <c r="BA207" s="310">
        <v>26.642668868269464</v>
      </c>
      <c r="BB207" s="310">
        <v>2.076784887946002</v>
      </c>
    </row>
    <row r="208" spans="42:54" ht="16.5">
      <c r="AP208" s="286" cm="1">
        <f t="array" ref="AP208">SUM(($W$4:$W$900=W208)*($AO$4:$AO$900&lt;AO208))+1</f>
        <v>1</v>
      </c>
      <c r="AQ208" s="308" t="str">
        <f t="shared" si="6"/>
        <v>1</v>
      </c>
      <c r="AS208" s="297" t="s">
        <v>168</v>
      </c>
      <c r="AT208" s="298" t="s">
        <v>325</v>
      </c>
      <c r="AU208" s="297">
        <v>1</v>
      </c>
      <c r="AV208" s="309">
        <v>3.8146765211754669E-2</v>
      </c>
      <c r="AW208" s="309">
        <v>0.41380924214459786</v>
      </c>
      <c r="AX208" s="309">
        <v>0.1597426590997193</v>
      </c>
      <c r="AY208" s="310">
        <v>10.139444444444445</v>
      </c>
      <c r="AZ208" s="310">
        <v>0.53217987484637186</v>
      </c>
      <c r="BA208" s="310">
        <v>8.0935689299552394</v>
      </c>
      <c r="BB208" s="310">
        <v>2.2798600908333797</v>
      </c>
    </row>
    <row r="209" spans="42:54" ht="16.5">
      <c r="AP209" s="286" cm="1">
        <f t="array" ref="AP209">SUM(($W$4:$W$900=W209)*($AO$4:$AO$900&lt;AO209))+1</f>
        <v>1</v>
      </c>
      <c r="AQ209" s="308" t="str">
        <f t="shared" si="6"/>
        <v>1</v>
      </c>
      <c r="AS209" s="297" t="s">
        <v>168</v>
      </c>
      <c r="AT209" s="298" t="s">
        <v>326</v>
      </c>
      <c r="AU209" s="297">
        <v>1</v>
      </c>
      <c r="AV209" s="309">
        <v>6.9758016326602446E-2</v>
      </c>
      <c r="AW209" s="309">
        <v>0.5288879057462369</v>
      </c>
      <c r="AX209" s="309">
        <v>0.18811107423658255</v>
      </c>
      <c r="AY209" s="310">
        <v>10.281000000000001</v>
      </c>
      <c r="AZ209" s="310">
        <v>0</v>
      </c>
      <c r="BA209" s="310">
        <v>2.2940374906900312</v>
      </c>
      <c r="BB209" s="310">
        <v>2.2414420776229096</v>
      </c>
    </row>
    <row r="210" spans="42:54" ht="16.5">
      <c r="AP210" s="286" cm="1">
        <f t="array" ref="AP210">SUM(($W$4:$W$900=W210)*($AO$4:$AO$900&lt;AO210))+1</f>
        <v>1</v>
      </c>
      <c r="AQ210" s="308" t="str">
        <f t="shared" si="6"/>
        <v>1</v>
      </c>
      <c r="AS210" s="297" t="s">
        <v>168</v>
      </c>
      <c r="AT210" s="298" t="s">
        <v>327</v>
      </c>
      <c r="AU210" s="297">
        <v>1</v>
      </c>
      <c r="AV210" s="309">
        <v>1.3192512730651118E-2</v>
      </c>
      <c r="AW210" s="309">
        <v>0.56739421804038215</v>
      </c>
      <c r="AX210" s="309">
        <v>0.31325208524488063</v>
      </c>
      <c r="AY210" s="310">
        <v>12.152200000000001</v>
      </c>
      <c r="AZ210" s="310">
        <v>2.8178290005613031</v>
      </c>
      <c r="BA210" s="310">
        <v>2.1905021062757575</v>
      </c>
      <c r="BB210" s="310">
        <v>3.3550942837653057</v>
      </c>
    </row>
    <row r="211" spans="42:54" ht="16.5">
      <c r="AP211" s="286" cm="1">
        <f t="array" ref="AP211">SUM(($W$4:$W$900=W211)*($AO$4:$AO$900&lt;AO211))+1</f>
        <v>1</v>
      </c>
      <c r="AQ211" s="308" t="str">
        <f t="shared" si="6"/>
        <v>1</v>
      </c>
      <c r="AS211" s="297" t="s">
        <v>168</v>
      </c>
      <c r="AT211" s="298" t="s">
        <v>328</v>
      </c>
      <c r="AU211" s="297">
        <v>1</v>
      </c>
      <c r="AV211" s="309">
        <v>2.0909902456808727E-2</v>
      </c>
      <c r="AW211" s="309">
        <v>0.50312229869648173</v>
      </c>
      <c r="AX211" s="309">
        <v>0.17066495315668018</v>
      </c>
      <c r="AY211" s="310">
        <v>7.9089999999999989</v>
      </c>
      <c r="AZ211" s="310">
        <v>0.21383236104204251</v>
      </c>
      <c r="BA211" s="310">
        <v>4.7978636008808291</v>
      </c>
      <c r="BB211" s="310">
        <v>2.0347181659275599</v>
      </c>
    </row>
    <row r="212" spans="42:54" ht="16.5">
      <c r="AP212" s="286" cm="1">
        <f t="array" ref="AP212">SUM(($W$4:$W$900=W212)*($AO$4:$AO$900&lt;AO212))+1</f>
        <v>1</v>
      </c>
      <c r="AQ212" s="308" t="str">
        <f t="shared" si="6"/>
        <v>1</v>
      </c>
      <c r="AS212" s="297" t="s">
        <v>168</v>
      </c>
      <c r="AT212" s="298" t="s">
        <v>329</v>
      </c>
      <c r="AU212" s="297">
        <v>1</v>
      </c>
      <c r="AV212" s="309">
        <v>1.5337768480280024E-2</v>
      </c>
      <c r="AW212" s="309">
        <v>0.52631239654650952</v>
      </c>
      <c r="AX212" s="309">
        <v>0.38154360346504307</v>
      </c>
      <c r="AY212" s="310">
        <v>6.6043333333333329</v>
      </c>
      <c r="AZ212" s="310">
        <v>8.8939730396760037</v>
      </c>
      <c r="BA212" s="310">
        <v>4.9304493050505567</v>
      </c>
      <c r="BB212" s="310">
        <v>3.3949500207014851</v>
      </c>
    </row>
    <row r="213" spans="42:54" ht="16.5">
      <c r="AP213" s="286" cm="1">
        <f t="array" ref="AP213">SUM(($W$4:$W$900=W213)*($AO$4:$AO$900&lt;AO213))+1</f>
        <v>1</v>
      </c>
      <c r="AQ213" s="308" t="str">
        <f t="shared" si="6"/>
        <v>1</v>
      </c>
      <c r="AS213" s="297" t="s">
        <v>168</v>
      </c>
      <c r="AT213" s="298" t="s">
        <v>330</v>
      </c>
      <c r="AU213" s="297">
        <v>1</v>
      </c>
      <c r="AV213" s="309">
        <v>1.5135832682377802E-2</v>
      </c>
      <c r="AW213" s="309">
        <v>0.51149036288394312</v>
      </c>
      <c r="AX213" s="309">
        <v>0.45064572012489479</v>
      </c>
      <c r="AY213" s="310">
        <v>4.6989999999999998</v>
      </c>
      <c r="AZ213" s="310">
        <v>0.53584508932805563</v>
      </c>
      <c r="BA213" s="310">
        <v>0.8037676339920834</v>
      </c>
      <c r="BB213" s="310">
        <v>3.0318716685268496</v>
      </c>
    </row>
    <row r="214" spans="42:54" ht="16.5">
      <c r="AP214" s="286" cm="1">
        <f t="array" ref="AP214">SUM(($W$4:$W$900=W214)*($AO$4:$AO$900&lt;AO214))+1</f>
        <v>1</v>
      </c>
      <c r="AQ214" s="308" t="str">
        <f t="shared" si="6"/>
        <v>1</v>
      </c>
      <c r="AS214" s="297" t="s">
        <v>168</v>
      </c>
      <c r="AT214" s="298" t="s">
        <v>331</v>
      </c>
      <c r="AU214" s="297">
        <v>1</v>
      </c>
      <c r="AV214" s="309">
        <v>3.9877514970920715E-2</v>
      </c>
      <c r="AW214" s="309">
        <v>0.43665336854570763</v>
      </c>
      <c r="AX214" s="309">
        <v>0.37486173441554727</v>
      </c>
      <c r="AY214" s="310">
        <v>6.3310000000000004</v>
      </c>
      <c r="AZ214" s="310">
        <v>2.147449131827758</v>
      </c>
      <c r="BA214" s="310">
        <v>1.4693073007242556</v>
      </c>
      <c r="BB214" s="310">
        <v>3.9398494008540781</v>
      </c>
    </row>
    <row r="215" spans="42:54" ht="16.5">
      <c r="AP215" s="286" cm="1">
        <f t="array" ref="AP215">SUM(($W$4:$W$900=W215)*($AO$4:$AO$900&lt;AO215))+1</f>
        <v>1</v>
      </c>
      <c r="AQ215" s="308" t="str">
        <f t="shared" si="6"/>
        <v>1</v>
      </c>
      <c r="AS215" s="297" t="s">
        <v>168</v>
      </c>
      <c r="AT215" s="298" t="s">
        <v>332</v>
      </c>
      <c r="AU215" s="297">
        <v>1</v>
      </c>
      <c r="AV215" s="309">
        <v>7.796965790855862E-3</v>
      </c>
      <c r="AW215" s="309">
        <v>0.50637545658737071</v>
      </c>
      <c r="AX215" s="309">
        <v>0.50793070059100653</v>
      </c>
      <c r="AY215" s="310">
        <v>4.7528571428571436</v>
      </c>
      <c r="AZ215" s="310">
        <v>0.83569372943461362</v>
      </c>
      <c r="BA215" s="310">
        <v>4.0666041322093793</v>
      </c>
      <c r="BB215" s="310">
        <v>4.5222047546822379</v>
      </c>
    </row>
    <row r="216" spans="42:54" ht="16.5">
      <c r="AP216" s="286" cm="1">
        <f t="array" ref="AP216">SUM(($W$4:$W$900=W216)*($AO$4:$AO$900&lt;AO216))+1</f>
        <v>1</v>
      </c>
      <c r="AQ216" s="308" t="str">
        <f t="shared" si="6"/>
        <v>1</v>
      </c>
      <c r="AS216" s="297" t="s">
        <v>168</v>
      </c>
      <c r="AT216" s="298" t="s">
        <v>333</v>
      </c>
      <c r="AU216" s="297">
        <v>1</v>
      </c>
      <c r="AV216" s="309">
        <v>1.8739534200735573E-2</v>
      </c>
      <c r="AW216" s="309">
        <v>0.51724696053338204</v>
      </c>
      <c r="AX216" s="309">
        <v>0.22457786963091753</v>
      </c>
      <c r="AY216" s="310">
        <v>11.350875</v>
      </c>
      <c r="AZ216" s="310">
        <v>0.597345757481484</v>
      </c>
      <c r="BA216" s="310">
        <v>11.85640821667794</v>
      </c>
      <c r="BB216" s="310">
        <v>1.8358540906542158</v>
      </c>
    </row>
    <row r="217" spans="42:54" ht="16.5">
      <c r="AP217" s="286" cm="1">
        <f t="array" ref="AP217">SUM(($W$4:$W$900=W217)*($AO$4:$AO$900&lt;AO217))+1</f>
        <v>1</v>
      </c>
      <c r="AQ217" s="308" t="str">
        <f t="shared" si="6"/>
        <v>1</v>
      </c>
      <c r="AS217" s="297" t="s">
        <v>168</v>
      </c>
      <c r="AT217" s="298" t="s">
        <v>99</v>
      </c>
      <c r="AU217" s="297">
        <v>1</v>
      </c>
      <c r="AV217" s="309">
        <v>4.5241300445113944E-2</v>
      </c>
      <c r="AW217" s="309">
        <v>0.47252140251520386</v>
      </c>
      <c r="AX217" s="309">
        <v>0.43526050683161494</v>
      </c>
      <c r="AY217" s="310">
        <v>5.101</v>
      </c>
      <c r="AZ217" s="310">
        <v>2.658659291292587</v>
      </c>
      <c r="BA217" s="310">
        <v>2.0509657389971387</v>
      </c>
      <c r="BB217" s="310">
        <v>3.7000843194018942</v>
      </c>
    </row>
    <row r="218" spans="42:54" ht="16.5">
      <c r="AP218" s="286" cm="1">
        <f t="array" ref="AP218">SUM(($W$4:$W$900=W218)*($AO$4:$AO$900&lt;AO218))+1</f>
        <v>1</v>
      </c>
      <c r="AQ218" s="308" t="str">
        <f t="shared" si="6"/>
        <v>1</v>
      </c>
      <c r="AS218" s="297" t="s">
        <v>168</v>
      </c>
      <c r="AT218" s="298" t="s">
        <v>100</v>
      </c>
      <c r="AU218" s="297">
        <v>1</v>
      </c>
      <c r="AV218" s="309">
        <v>2.3844899837254203E-2</v>
      </c>
      <c r="AW218" s="309">
        <v>0.49524459563926748</v>
      </c>
      <c r="AX218" s="309">
        <v>0.25403277580384187</v>
      </c>
      <c r="AY218" s="310">
        <v>10.845306451612901</v>
      </c>
      <c r="AZ218" s="310">
        <v>1.9091814669207086</v>
      </c>
      <c r="BA218" s="310">
        <v>15.226412113151788</v>
      </c>
      <c r="BB218" s="310">
        <v>2.3498429095784781</v>
      </c>
    </row>
    <row r="219" spans="42:54" ht="16.5">
      <c r="AP219" s="286" cm="1">
        <f t="array" ref="AP219">SUM(($W$4:$W$900=W219)*($AO$4:$AO$900&lt;AO219))+1</f>
        <v>1</v>
      </c>
      <c r="AQ219" s="308" t="str">
        <f t="shared" si="6"/>
        <v>1</v>
      </c>
      <c r="AS219" s="297" t="s">
        <v>63</v>
      </c>
      <c r="AT219" s="298" t="s">
        <v>64</v>
      </c>
      <c r="AU219" s="297">
        <v>2</v>
      </c>
      <c r="AV219" s="309">
        <v>7.3449057583119273E-2</v>
      </c>
      <c r="AW219" s="309">
        <v>0.32474119984879213</v>
      </c>
      <c r="AX219" s="309">
        <v>0.1482628835192682</v>
      </c>
      <c r="AY219" s="310">
        <v>17.091125000000002</v>
      </c>
      <c r="AZ219" s="310">
        <v>9.091350692937919E-2</v>
      </c>
      <c r="BA219" s="310">
        <v>7.1906901886955845</v>
      </c>
      <c r="BB219" s="310">
        <v>2.948458261725039</v>
      </c>
    </row>
    <row r="220" spans="42:54" ht="16.5">
      <c r="AP220" s="286" cm="1">
        <f t="array" ref="AP220">SUM(($W$4:$W$900=W220)*($AO$4:$AO$900&lt;AO220))+1</f>
        <v>1</v>
      </c>
      <c r="AQ220" s="308" t="str">
        <f t="shared" si="6"/>
        <v>1</v>
      </c>
      <c r="AS220" s="297" t="s">
        <v>63</v>
      </c>
      <c r="AT220" s="298" t="s">
        <v>96</v>
      </c>
      <c r="AU220" s="297">
        <v>2</v>
      </c>
      <c r="AV220" s="309">
        <v>3.9683056837487782E-2</v>
      </c>
      <c r="AW220" s="309">
        <v>0.30536641269433973</v>
      </c>
      <c r="AX220" s="309">
        <v>0.12109091529605694</v>
      </c>
      <c r="AY220" s="310">
        <v>17.284384615384614</v>
      </c>
      <c r="AZ220" s="310">
        <v>7.0876359993987531E-2</v>
      </c>
      <c r="BA220" s="310">
        <v>6.2191762971939442</v>
      </c>
      <c r="BB220" s="310">
        <v>2.823339587764786</v>
      </c>
    </row>
    <row r="221" spans="42:54" ht="16.5">
      <c r="AP221" s="286" cm="1">
        <f t="array" ref="AP221">SUM(($W$4:$W$900=W221)*($AO$4:$AO$900&lt;AO221))+1</f>
        <v>1</v>
      </c>
      <c r="AQ221" s="308" t="str">
        <f t="shared" si="6"/>
        <v>1</v>
      </c>
      <c r="AS221" s="297" t="s">
        <v>63</v>
      </c>
      <c r="AT221" s="298" t="s">
        <v>97</v>
      </c>
      <c r="AU221" s="297">
        <v>2</v>
      </c>
      <c r="AV221" s="309">
        <v>4.5727951258096679E-2</v>
      </c>
      <c r="AW221" s="309">
        <v>0.2901492163399137</v>
      </c>
      <c r="AX221" s="309">
        <v>0.11884479002604384</v>
      </c>
      <c r="AY221" s="310">
        <v>15.893500000000001</v>
      </c>
      <c r="AZ221" s="310">
        <v>2.8218582985439052E-2</v>
      </c>
      <c r="BA221" s="310">
        <v>4.1793206590013412</v>
      </c>
      <c r="BB221" s="310">
        <v>3.1785054317795884</v>
      </c>
    </row>
    <row r="222" spans="42:54" ht="16.5">
      <c r="AP222" s="286" cm="1">
        <f t="array" ref="AP222">SUM(($W$4:$W$900=W222)*($AO$4:$AO$900&lt;AO222))+1</f>
        <v>1</v>
      </c>
      <c r="AQ222" s="308" t="str">
        <f t="shared" si="6"/>
        <v>1</v>
      </c>
      <c r="AS222" s="297" t="s">
        <v>63</v>
      </c>
      <c r="AT222" s="298" t="s">
        <v>98</v>
      </c>
      <c r="AU222" s="297">
        <v>2</v>
      </c>
      <c r="AV222" s="309">
        <v>3.925662514421905E-2</v>
      </c>
      <c r="AW222" s="309">
        <v>0.30894099749268916</v>
      </c>
      <c r="AX222" s="309">
        <v>0.16687757309261789</v>
      </c>
      <c r="AY222" s="310">
        <v>16.579599999999999</v>
      </c>
      <c r="AZ222" s="310">
        <v>0.17665071663639784</v>
      </c>
      <c r="BA222" s="310">
        <v>11.496061572272591</v>
      </c>
      <c r="BB222" s="310">
        <v>2.652103196876288</v>
      </c>
    </row>
    <row r="223" spans="42:54" ht="16.5">
      <c r="AP223" s="286" cm="1">
        <f t="array" ref="AP223">SUM(($W$4:$W$900=W223)*($AO$4:$AO$900&lt;AO223))+1</f>
        <v>1</v>
      </c>
      <c r="AQ223" s="308" t="str">
        <f t="shared" si="6"/>
        <v>1</v>
      </c>
      <c r="AS223" s="297" t="s">
        <v>63</v>
      </c>
      <c r="AT223" s="298" t="s">
        <v>99</v>
      </c>
      <c r="AU223" s="297">
        <v>2</v>
      </c>
      <c r="AV223" s="309">
        <v>0.22501452521550314</v>
      </c>
      <c r="AW223" s="309">
        <v>0.33310034332122462</v>
      </c>
      <c r="AX223" s="309">
        <v>0.16769761536618066</v>
      </c>
      <c r="AY223" s="310">
        <v>21.047000000000001</v>
      </c>
      <c r="AZ223" s="310">
        <v>0.33568713258678462</v>
      </c>
      <c r="BA223" s="310">
        <v>16.346503847704295</v>
      </c>
      <c r="BB223" s="310">
        <v>2.6492542853651857</v>
      </c>
    </row>
    <row r="224" spans="42:54" ht="16.5">
      <c r="AP224" s="286" cm="1">
        <f t="array" ref="AP224">SUM(($W$4:$W$900=W224)*($AO$4:$AO$900&lt;AO224))+1</f>
        <v>1</v>
      </c>
      <c r="AQ224" s="308" t="str">
        <f t="shared" si="6"/>
        <v>1</v>
      </c>
      <c r="AS224" s="297" t="s">
        <v>63</v>
      </c>
      <c r="AT224" s="298" t="s">
        <v>100</v>
      </c>
      <c r="AU224" s="297">
        <v>2</v>
      </c>
      <c r="AV224" s="309">
        <v>6.094329258755609E-2</v>
      </c>
      <c r="AW224" s="309">
        <v>0.31328308761432477</v>
      </c>
      <c r="AX224" s="309">
        <v>0.13823180113559244</v>
      </c>
      <c r="AY224" s="310">
        <v>17.133415094339625</v>
      </c>
      <c r="AZ224" s="310">
        <v>8.8345951631780939E-2</v>
      </c>
      <c r="BA224" s="310">
        <v>7.0410242792122171</v>
      </c>
      <c r="BB224" s="310">
        <v>2.9074825125809527</v>
      </c>
    </row>
    <row r="225" spans="42:54" ht="16.5">
      <c r="AP225" s="286" cm="1">
        <f t="array" ref="AP225">SUM(($W$4:$W$900=W225)*($AO$4:$AO$900&lt;AO225))+1</f>
        <v>1</v>
      </c>
      <c r="AQ225" s="308" t="str">
        <f t="shared" si="6"/>
        <v>1</v>
      </c>
      <c r="AS225" s="297" t="s">
        <v>139</v>
      </c>
      <c r="AT225" s="298" t="s">
        <v>175</v>
      </c>
      <c r="AU225" s="297">
        <v>2</v>
      </c>
      <c r="AV225" s="309">
        <v>4.2440454111006005E-2</v>
      </c>
      <c r="AW225" s="309">
        <v>0.37084020789133293</v>
      </c>
      <c r="AX225" s="309">
        <v>0.18852522362281041</v>
      </c>
      <c r="AY225" s="310">
        <v>13.634071428571428</v>
      </c>
      <c r="AZ225" s="310">
        <v>0.38168039640197521</v>
      </c>
      <c r="BA225" s="310">
        <v>18.923880001608367</v>
      </c>
      <c r="BB225" s="310">
        <v>2.0503546100376693</v>
      </c>
    </row>
    <row r="226" spans="42:54" ht="16.5">
      <c r="AP226" s="286" cm="1">
        <f t="array" ref="AP226">SUM(($W$4:$W$900=W226)*($AO$4:$AO$900&lt;AO226))+1</f>
        <v>1</v>
      </c>
      <c r="AQ226" s="308" t="str">
        <f t="shared" si="6"/>
        <v>1</v>
      </c>
      <c r="AS226" s="297" t="s">
        <v>139</v>
      </c>
      <c r="AT226" s="298" t="s">
        <v>176</v>
      </c>
      <c r="AU226" s="297">
        <v>2</v>
      </c>
      <c r="AV226" s="309">
        <v>5.6388289846407168E-2</v>
      </c>
      <c r="AW226" s="309">
        <v>0.35862231292501423</v>
      </c>
      <c r="AX226" s="309">
        <v>0.16838227190365321</v>
      </c>
      <c r="AY226" s="310">
        <v>13.398941176470586</v>
      </c>
      <c r="AZ226" s="310">
        <v>0.3467440054269102</v>
      </c>
      <c r="BA226" s="310">
        <v>17.52325803035507</v>
      </c>
      <c r="BB226" s="310">
        <v>2.1686487541651198</v>
      </c>
    </row>
    <row r="227" spans="42:54" ht="16.5">
      <c r="AP227" s="286" cm="1">
        <f t="array" ref="AP227">SUM(($W$4:$W$900=W227)*($AO$4:$AO$900&lt;AO227))+1</f>
        <v>1</v>
      </c>
      <c r="AQ227" s="308" t="str">
        <f t="shared" si="6"/>
        <v>1</v>
      </c>
      <c r="AS227" s="297" t="s">
        <v>139</v>
      </c>
      <c r="AT227" s="298" t="s">
        <v>177</v>
      </c>
      <c r="AU227" s="297">
        <v>2</v>
      </c>
      <c r="AV227" s="309">
        <v>2.7594087146074493E-2</v>
      </c>
      <c r="AW227" s="309">
        <v>0.29422143473497708</v>
      </c>
      <c r="AX227" s="309">
        <v>0.17662767942921986</v>
      </c>
      <c r="AY227" s="310">
        <v>14.149285714285714</v>
      </c>
      <c r="AZ227" s="310">
        <v>0.41992899000778972</v>
      </c>
      <c r="BA227" s="310">
        <v>23.670525616005129</v>
      </c>
      <c r="BB227" s="310">
        <v>2.3925473817944378</v>
      </c>
    </row>
    <row r="228" spans="42:54" ht="16.5">
      <c r="AP228" s="286" cm="1">
        <f t="array" ref="AP228">SUM(($W$4:$W$900=W228)*($AO$4:$AO$900&lt;AO228))+1</f>
        <v>1</v>
      </c>
      <c r="AQ228" s="308" t="str">
        <f t="shared" si="6"/>
        <v>1</v>
      </c>
      <c r="AS228" s="297" t="s">
        <v>139</v>
      </c>
      <c r="AT228" s="298" t="s">
        <v>178</v>
      </c>
      <c r="AU228" s="297">
        <v>2</v>
      </c>
      <c r="AV228" s="309">
        <v>4.2349725575351424E-2</v>
      </c>
      <c r="AW228" s="309">
        <v>0.30535816212541828</v>
      </c>
      <c r="AX228" s="309">
        <v>0.21732038377119806</v>
      </c>
      <c r="AY228" s="310">
        <v>14.1454</v>
      </c>
      <c r="AZ228" s="310">
        <v>9.8807656949752298E-2</v>
      </c>
      <c r="BA228" s="310">
        <v>11.622603533203721</v>
      </c>
      <c r="BB228" s="310">
        <v>2.7706129632128214</v>
      </c>
    </row>
    <row r="229" spans="42:54" ht="16.5">
      <c r="AP229" s="286" cm="1">
        <f t="array" ref="AP229">SUM(($W$4:$W$900=W229)*($AO$4:$AO$900&lt;AO229))+1</f>
        <v>1</v>
      </c>
      <c r="AQ229" s="308" t="str">
        <f t="shared" si="6"/>
        <v>1</v>
      </c>
      <c r="AS229" s="297" t="s">
        <v>139</v>
      </c>
      <c r="AT229" s="298" t="s">
        <v>99</v>
      </c>
      <c r="AU229" s="297">
        <v>2</v>
      </c>
      <c r="AV229" s="309">
        <v>0.11451460442021552</v>
      </c>
      <c r="AW229" s="309">
        <v>0.34731967140452752</v>
      </c>
      <c r="AX229" s="309">
        <v>0.20535641445790065</v>
      </c>
      <c r="AY229" s="310">
        <v>15.886857142857142</v>
      </c>
      <c r="AZ229" s="310">
        <v>0.24721428826669298</v>
      </c>
      <c r="BA229" s="310">
        <v>22.681910948469081</v>
      </c>
      <c r="BB229" s="310">
        <v>2.3045587688043159</v>
      </c>
    </row>
    <row r="230" spans="42:54" ht="16.5">
      <c r="AP230" s="286" cm="1">
        <f t="array" ref="AP230">SUM(($W$4:$W$900=W230)*($AO$4:$AO$900&lt;AO230))+1</f>
        <v>1</v>
      </c>
      <c r="AQ230" s="308" t="str">
        <f t="shared" si="6"/>
        <v>1</v>
      </c>
      <c r="AS230" s="297" t="s">
        <v>139</v>
      </c>
      <c r="AT230" s="298" t="s">
        <v>100</v>
      </c>
      <c r="AU230" s="297">
        <v>2</v>
      </c>
      <c r="AV230" s="309">
        <v>4.8750970061040538E-2</v>
      </c>
      <c r="AW230" s="309">
        <v>0.35073569930932136</v>
      </c>
      <c r="AX230" s="309">
        <v>0.18611935932049964</v>
      </c>
      <c r="AY230" s="310">
        <v>13.914312499999999</v>
      </c>
      <c r="AZ230" s="310">
        <v>0.33777053942249879</v>
      </c>
      <c r="BA230" s="310">
        <v>18.749483413499849</v>
      </c>
      <c r="BB230" s="310">
        <v>2.2176100344099403</v>
      </c>
    </row>
    <row r="231" spans="42:54" ht="16.5">
      <c r="AP231" s="286" cm="1">
        <f t="array" ref="AP231">SUM(($W$4:$W$900=W231)*($AO$4:$AO$900&lt;AO231))+1</f>
        <v>1</v>
      </c>
      <c r="AQ231" s="308" t="str">
        <f t="shared" si="6"/>
        <v>1</v>
      </c>
      <c r="AS231" s="297" t="s">
        <v>157</v>
      </c>
      <c r="AT231" s="298" t="s">
        <v>179</v>
      </c>
      <c r="AU231" s="297">
        <v>2</v>
      </c>
      <c r="AV231" s="309">
        <v>2.073299990397124E-2</v>
      </c>
      <c r="AW231" s="309">
        <v>0.35523456972834805</v>
      </c>
      <c r="AX231" s="309">
        <v>0.14378855604991064</v>
      </c>
      <c r="AY231" s="310">
        <v>9.3094000000000001</v>
      </c>
      <c r="AZ231" s="310">
        <v>0.11910694932804379</v>
      </c>
      <c r="BA231" s="310">
        <v>5.6994880937715768</v>
      </c>
      <c r="BB231" s="310">
        <v>2.3918287099391926</v>
      </c>
    </row>
    <row r="232" spans="42:54" ht="16.5">
      <c r="AP232" s="286" cm="1">
        <f t="array" ref="AP232">SUM(($W$4:$W$900=W232)*($AO$4:$AO$900&lt;AO232))+1</f>
        <v>1</v>
      </c>
      <c r="AQ232" s="308" t="str">
        <f t="shared" si="6"/>
        <v>1</v>
      </c>
      <c r="AS232" s="297" t="s">
        <v>157</v>
      </c>
      <c r="AT232" s="298" t="s">
        <v>180</v>
      </c>
      <c r="AU232" s="297">
        <v>2</v>
      </c>
      <c r="AV232" s="309">
        <v>4.2460428470261088E-2</v>
      </c>
      <c r="AW232" s="309">
        <v>0.2178143135763369</v>
      </c>
      <c r="AX232" s="309">
        <v>0.16651645442516219</v>
      </c>
      <c r="AY232" s="310">
        <v>12.641249999999999</v>
      </c>
      <c r="AZ232" s="310">
        <v>0.79114152554941319</v>
      </c>
      <c r="BA232" s="310">
        <v>10.397860050078002</v>
      </c>
      <c r="BB232" s="310">
        <v>3.4625389126573722</v>
      </c>
    </row>
    <row r="233" spans="42:54" ht="16.5">
      <c r="AP233" s="286" cm="1">
        <f t="array" ref="AP233">SUM(($W$4:$W$900=W233)*($AO$4:$AO$900&lt;AO233))+1</f>
        <v>1</v>
      </c>
      <c r="AQ233" s="308" t="str">
        <f t="shared" si="6"/>
        <v>1</v>
      </c>
      <c r="AS233" s="297" t="s">
        <v>157</v>
      </c>
      <c r="AT233" s="298" t="s">
        <v>181</v>
      </c>
      <c r="AU233" s="297">
        <v>2</v>
      </c>
      <c r="AV233" s="309">
        <v>2.9702683451196751E-2</v>
      </c>
      <c r="AW233" s="309">
        <v>0.2914530754514183</v>
      </c>
      <c r="AX233" s="309">
        <v>0.21027354376138063</v>
      </c>
      <c r="AY233" s="310">
        <v>11.960636363636365</v>
      </c>
      <c r="AZ233" s="310">
        <v>0.7210911860387087</v>
      </c>
      <c r="BA233" s="310">
        <v>12.964548742477341</v>
      </c>
      <c r="BB233" s="310">
        <v>2.7201536704628886</v>
      </c>
    </row>
    <row r="234" spans="42:54" ht="16.5">
      <c r="AP234" s="286" cm="1">
        <f t="array" ref="AP234">SUM(($W$4:$W$900=W234)*($AO$4:$AO$900&lt;AO234))+1</f>
        <v>1</v>
      </c>
      <c r="AQ234" s="308" t="str">
        <f t="shared" si="6"/>
        <v>1</v>
      </c>
      <c r="AS234" s="297" t="s">
        <v>157</v>
      </c>
      <c r="AT234" s="298" t="s">
        <v>182</v>
      </c>
      <c r="AU234" s="297">
        <v>2</v>
      </c>
      <c r="AV234" s="309">
        <v>3.3865320555807633E-2</v>
      </c>
      <c r="AW234" s="309">
        <v>0.25757126968755006</v>
      </c>
      <c r="AX234" s="309">
        <v>0.20185027502253977</v>
      </c>
      <c r="AY234" s="310">
        <v>11.902666666666667</v>
      </c>
      <c r="AZ234" s="310">
        <v>0.54210043342777714</v>
      </c>
      <c r="BA234" s="310">
        <v>9.973415928631491</v>
      </c>
      <c r="BB234" s="310">
        <v>2.9399995025490138</v>
      </c>
    </row>
    <row r="235" spans="42:54" ht="16.5">
      <c r="AP235" s="286" cm="1">
        <f t="array" ref="AP235">SUM(($W$4:$W$900=W235)*($AO$4:$AO$900&lt;AO235))+1</f>
        <v>1</v>
      </c>
      <c r="AQ235" s="308" t="str">
        <f t="shared" si="6"/>
        <v>1</v>
      </c>
      <c r="AS235" s="297" t="s">
        <v>157</v>
      </c>
      <c r="AT235" s="298" t="s">
        <v>183</v>
      </c>
      <c r="AU235" s="297">
        <v>2</v>
      </c>
      <c r="AV235" s="309">
        <v>1.6646990796454639E-2</v>
      </c>
      <c r="AW235" s="309">
        <v>0.33017214879493118</v>
      </c>
      <c r="AX235" s="309">
        <v>0.20790756914945066</v>
      </c>
      <c r="AY235" s="310">
        <v>11.689714285714286</v>
      </c>
      <c r="AZ235" s="310">
        <v>0.35882524624778289</v>
      </c>
      <c r="BA235" s="310">
        <v>18.838325428008602</v>
      </c>
      <c r="BB235" s="310">
        <v>2.1986711255626115</v>
      </c>
    </row>
    <row r="236" spans="42:54" ht="16.5">
      <c r="AP236" s="286" cm="1">
        <f t="array" ref="AP236">SUM(($W$4:$W$900=W236)*($AO$4:$AO$900&lt;AO236))+1</f>
        <v>1</v>
      </c>
      <c r="AQ236" s="308" t="str">
        <f t="shared" si="6"/>
        <v>1</v>
      </c>
      <c r="AS236" s="297" t="s">
        <v>157</v>
      </c>
      <c r="AT236" s="298" t="s">
        <v>334</v>
      </c>
      <c r="AU236" s="297">
        <v>2</v>
      </c>
      <c r="AV236" s="309">
        <v>2.0711709624116711E-2</v>
      </c>
      <c r="AW236" s="309">
        <v>0.31961032429113939</v>
      </c>
      <c r="AX236" s="309">
        <v>0.25279474186936912</v>
      </c>
      <c r="AY236" s="310">
        <v>11.382</v>
      </c>
      <c r="AZ236" s="310">
        <v>1.1733089285076204</v>
      </c>
      <c r="BA236" s="310">
        <v>14.02637491806837</v>
      </c>
      <c r="BB236" s="310">
        <v>2.5038311157640596</v>
      </c>
    </row>
    <row r="237" spans="42:54" ht="16.5">
      <c r="AP237" s="286" cm="1">
        <f t="array" ref="AP237">SUM(($W$4:$W$900=W237)*($AO$4:$AO$900&lt;AO237))+1</f>
        <v>1</v>
      </c>
      <c r="AQ237" s="308" t="str">
        <f t="shared" si="6"/>
        <v>1</v>
      </c>
      <c r="AS237" s="297" t="s">
        <v>157</v>
      </c>
      <c r="AT237" s="298" t="s">
        <v>100</v>
      </c>
      <c r="AU237" s="297">
        <v>2</v>
      </c>
      <c r="AV237" s="309">
        <v>2.7484221458120975E-2</v>
      </c>
      <c r="AW237" s="309">
        <v>0.30246692288194332</v>
      </c>
      <c r="AX237" s="309">
        <v>0.187918366305874</v>
      </c>
      <c r="AY237" s="310">
        <v>11.322857142857142</v>
      </c>
      <c r="AZ237" s="310">
        <v>0.51768283850893937</v>
      </c>
      <c r="BA237" s="310">
        <v>10.83202192475034</v>
      </c>
      <c r="BB237" s="310">
        <v>2.6914391135410911</v>
      </c>
    </row>
    <row r="238" spans="42:54" ht="16.5">
      <c r="AP238" s="286" cm="1">
        <f t="array" ref="AP238">SUM(($W$4:$W$900=W238)*($AO$4:$AO$900&lt;AO238))+1</f>
        <v>1</v>
      </c>
      <c r="AQ238" s="308" t="str">
        <f t="shared" si="6"/>
        <v>1</v>
      </c>
      <c r="AS238" s="297" t="s">
        <v>154</v>
      </c>
      <c r="AT238" s="298" t="s">
        <v>184</v>
      </c>
      <c r="AU238" s="297">
        <v>2</v>
      </c>
      <c r="AV238" s="309">
        <v>4.1051772479366949E-2</v>
      </c>
      <c r="AW238" s="309">
        <v>0.33263664000838711</v>
      </c>
      <c r="AX238" s="309">
        <v>0.14752870442679075</v>
      </c>
      <c r="AY238" s="310">
        <v>8.0629444444444456</v>
      </c>
      <c r="AZ238" s="310">
        <v>1.7877266569241983E-2</v>
      </c>
      <c r="BA238" s="310">
        <v>4.3826806581672457</v>
      </c>
      <c r="BB238" s="310">
        <v>2.2386022325175778</v>
      </c>
    </row>
    <row r="239" spans="42:54" ht="16.5">
      <c r="AP239" s="286" cm="1">
        <f t="array" ref="AP239">SUM(($W$4:$W$900=W239)*($AO$4:$AO$900&lt;AO239))+1</f>
        <v>1</v>
      </c>
      <c r="AQ239" s="308" t="str">
        <f t="shared" si="6"/>
        <v>1</v>
      </c>
      <c r="AS239" s="297" t="s">
        <v>154</v>
      </c>
      <c r="AT239" s="298" t="s">
        <v>185</v>
      </c>
      <c r="AU239" s="297">
        <v>2</v>
      </c>
      <c r="AV239" s="309">
        <v>1.8470734197950377E-2</v>
      </c>
      <c r="AW239" s="309">
        <v>0.43150329193947867</v>
      </c>
      <c r="AX239" s="309">
        <v>0.46675179057225608</v>
      </c>
      <c r="AY239" s="310">
        <v>3.7240000000000002</v>
      </c>
      <c r="AZ239" s="310">
        <v>2.2936205924926588E-2</v>
      </c>
      <c r="BA239" s="310">
        <v>1.1468102962463294</v>
      </c>
      <c r="BB239" s="310">
        <v>4.4254106522425367</v>
      </c>
    </row>
    <row r="240" spans="42:54" ht="16.5">
      <c r="AP240" s="286" cm="1">
        <f t="array" ref="AP240">SUM(($W$4:$W$900=W240)*($AO$4:$AO$900&lt;AO240))+1</f>
        <v>1</v>
      </c>
      <c r="AQ240" s="308" t="str">
        <f t="shared" si="6"/>
        <v>1</v>
      </c>
      <c r="AS240" s="297" t="s">
        <v>154</v>
      </c>
      <c r="AT240" s="298" t="s">
        <v>186</v>
      </c>
      <c r="AU240" s="297">
        <v>2</v>
      </c>
      <c r="AV240" s="309">
        <v>1.2092331663133124E-2</v>
      </c>
      <c r="AW240" s="309">
        <v>0.47408536049872763</v>
      </c>
      <c r="AX240" s="309">
        <v>0.42501795817636467</v>
      </c>
      <c r="AY240" s="310">
        <v>4.6005000000000003</v>
      </c>
      <c r="AZ240" s="310">
        <v>1.1676317532317711E-2</v>
      </c>
      <c r="BA240" s="310">
        <v>1.0158396253116408</v>
      </c>
      <c r="BB240" s="310">
        <v>4.4796975436405129</v>
      </c>
    </row>
    <row r="241" spans="42:54" ht="16.5">
      <c r="AP241" s="286" cm="1">
        <f t="array" ref="AP241">SUM(($W$4:$W$900=W241)*($AO$4:$AO$900&lt;AO241))+1</f>
        <v>1</v>
      </c>
      <c r="AQ241" s="308" t="str">
        <f t="shared" si="6"/>
        <v>1</v>
      </c>
      <c r="AS241" s="297" t="s">
        <v>154</v>
      </c>
      <c r="AT241" s="298" t="s">
        <v>187</v>
      </c>
      <c r="AU241" s="297">
        <v>2</v>
      </c>
      <c r="AV241" s="309">
        <v>2.2655894383584289E-2</v>
      </c>
      <c r="AW241" s="309">
        <v>0.48747723810841509</v>
      </c>
      <c r="AX241" s="309">
        <v>0.47343053169108779</v>
      </c>
      <c r="AY241" s="310">
        <v>5.3004999999999995</v>
      </c>
      <c r="AZ241" s="310">
        <v>0.18857600288647003</v>
      </c>
      <c r="BA241" s="310">
        <v>3.2057920490699905</v>
      </c>
      <c r="BB241" s="310">
        <v>4.4595843549568679</v>
      </c>
    </row>
    <row r="242" spans="42:54" ht="16.5">
      <c r="AP242" s="286" cm="1">
        <f t="array" ref="AP242">SUM(($W$4:$W$900=W242)*($AO$4:$AO$900&lt;AO242))+1</f>
        <v>1</v>
      </c>
      <c r="AQ242" s="308" t="str">
        <f t="shared" si="6"/>
        <v>1</v>
      </c>
      <c r="AS242" s="297" t="s">
        <v>154</v>
      </c>
      <c r="AT242" s="298" t="s">
        <v>188</v>
      </c>
      <c r="AU242" s="297">
        <v>2</v>
      </c>
      <c r="AV242" s="309">
        <v>2.7366285159728859E-2</v>
      </c>
      <c r="AW242" s="309">
        <v>0.46453722779813977</v>
      </c>
      <c r="AX242" s="309">
        <v>0.43984639399742897</v>
      </c>
      <c r="AY242" s="310">
        <v>4.4794999999999998</v>
      </c>
      <c r="AZ242" s="310">
        <v>0</v>
      </c>
      <c r="BA242" s="310">
        <v>0.95306884067476461</v>
      </c>
      <c r="BB242" s="310">
        <v>4.8212535419687779</v>
      </c>
    </row>
    <row r="243" spans="42:54" ht="16.5">
      <c r="AP243" s="286" cm="1">
        <f t="array" ref="AP243">SUM(($W$4:$W$900=W243)*($AO$4:$AO$900&lt;AO243))+1</f>
        <v>1</v>
      </c>
      <c r="AQ243" s="308" t="str">
        <f t="shared" si="6"/>
        <v>1</v>
      </c>
      <c r="AS243" s="297" t="s">
        <v>154</v>
      </c>
      <c r="AT243" s="298" t="s">
        <v>189</v>
      </c>
      <c r="AU243" s="297">
        <v>2</v>
      </c>
      <c r="AV243" s="309">
        <v>3.9057746897786225E-2</v>
      </c>
      <c r="AW243" s="309">
        <v>0.48681109765989483</v>
      </c>
      <c r="AX243" s="309">
        <v>0.50543711896784371</v>
      </c>
      <c r="AY243" s="310">
        <v>6.8639999999999999</v>
      </c>
      <c r="AZ243" s="310">
        <v>0.19095617245538368</v>
      </c>
      <c r="BA243" s="310">
        <v>1.9095617245538368</v>
      </c>
      <c r="BB243" s="310">
        <v>4.2111176224025053</v>
      </c>
    </row>
    <row r="244" spans="42:54" ht="16.5">
      <c r="AP244" s="286" cm="1">
        <f t="array" ref="AP244">SUM(($W$4:$W$900=W244)*($AO$4:$AO$900&lt;AO244))+1</f>
        <v>1</v>
      </c>
      <c r="AQ244" s="308" t="str">
        <f t="shared" si="6"/>
        <v>1</v>
      </c>
      <c r="AS244" s="297" t="s">
        <v>154</v>
      </c>
      <c r="AT244" s="298" t="s">
        <v>190</v>
      </c>
      <c r="AU244" s="297">
        <v>2</v>
      </c>
      <c r="AV244" s="309">
        <v>1.6819530513903159E-2</v>
      </c>
      <c r="AW244" s="309">
        <v>0.33086890033283678</v>
      </c>
      <c r="AX244" s="309">
        <v>0.17885310269754659</v>
      </c>
      <c r="AY244" s="310">
        <v>6.85825</v>
      </c>
      <c r="AZ244" s="310">
        <v>1.7814054053540498E-2</v>
      </c>
      <c r="BA244" s="310">
        <v>3.901277837725369</v>
      </c>
      <c r="BB244" s="310">
        <v>2.7325639714662295</v>
      </c>
    </row>
    <row r="245" spans="42:54" ht="16.5">
      <c r="AP245" s="286" cm="1">
        <f t="array" ref="AP245">SUM(($W$4:$W$900=W245)*($AO$4:$AO$900&lt;AO245))+1</f>
        <v>1</v>
      </c>
      <c r="AQ245" s="308" t="str">
        <f t="shared" si="6"/>
        <v>1</v>
      </c>
      <c r="AS245" s="297" t="s">
        <v>154</v>
      </c>
      <c r="AT245" s="298" t="s">
        <v>191</v>
      </c>
      <c r="AU245" s="297">
        <v>2</v>
      </c>
      <c r="AV245" s="309">
        <v>4.9558625500364266E-2</v>
      </c>
      <c r="AW245" s="309">
        <v>0.31942204620456333</v>
      </c>
      <c r="AX245" s="309">
        <v>0.24939172399319123</v>
      </c>
      <c r="AY245" s="310">
        <v>5.1374999999999993</v>
      </c>
      <c r="AZ245" s="310">
        <v>1.9183978768707016E-2</v>
      </c>
      <c r="BA245" s="310">
        <v>1.7649260467210455</v>
      </c>
      <c r="BB245" s="310">
        <v>2.8564031735237574</v>
      </c>
    </row>
    <row r="246" spans="42:54" ht="16.5">
      <c r="AP246" s="286" cm="1">
        <f t="array" ref="AP246">SUM(($W$4:$W$900=W246)*($AO$4:$AO$900&lt;AO246))+1</f>
        <v>1</v>
      </c>
      <c r="AQ246" s="308" t="str">
        <f t="shared" si="6"/>
        <v>1</v>
      </c>
      <c r="AS246" s="297" t="s">
        <v>154</v>
      </c>
      <c r="AT246" s="298" t="s">
        <v>192</v>
      </c>
      <c r="AU246" s="297">
        <v>2</v>
      </c>
      <c r="AV246" s="309">
        <v>4.6112078493490652E-2</v>
      </c>
      <c r="AW246" s="309">
        <v>0.38928917345383296</v>
      </c>
      <c r="AX246" s="309">
        <v>0.2052665475705224</v>
      </c>
      <c r="AY246" s="310">
        <v>6.5549999999999997</v>
      </c>
      <c r="AZ246" s="310">
        <v>1.9475004513332294E-2</v>
      </c>
      <c r="BA246" s="310">
        <v>2.2396255190332139</v>
      </c>
      <c r="BB246" s="310">
        <v>2.7672184986125612</v>
      </c>
    </row>
    <row r="247" spans="42:54" ht="16.5">
      <c r="AP247" s="286" cm="1">
        <f t="array" ref="AP247">SUM(($W$4:$W$900=W247)*($AO$4:$AO$900&lt;AO247))+1</f>
        <v>1</v>
      </c>
      <c r="AQ247" s="308" t="str">
        <f t="shared" si="6"/>
        <v>1</v>
      </c>
      <c r="AS247" s="297" t="s">
        <v>154</v>
      </c>
      <c r="AT247" s="298" t="s">
        <v>193</v>
      </c>
      <c r="AU247" s="297">
        <v>2</v>
      </c>
      <c r="AV247" s="309">
        <v>4.0216360248284171E-2</v>
      </c>
      <c r="AW247" s="309">
        <v>0.33998843143946322</v>
      </c>
      <c r="AX247" s="309">
        <v>0.16117427723126207</v>
      </c>
      <c r="AY247" s="310">
        <v>5.3900000000000006</v>
      </c>
      <c r="AZ247" s="310">
        <v>0.11101546960199642</v>
      </c>
      <c r="BA247" s="310">
        <v>1.7964321444686693</v>
      </c>
      <c r="BB247" s="310">
        <v>2.6907984656641437</v>
      </c>
    </row>
    <row r="248" spans="42:54" ht="16.5">
      <c r="AP248" s="286" cm="1">
        <f t="array" ref="AP248">SUM(($W$4:$W$900=W248)*($AO$4:$AO$900&lt;AO248))+1</f>
        <v>1</v>
      </c>
      <c r="AQ248" s="308" t="str">
        <f t="shared" si="6"/>
        <v>1</v>
      </c>
      <c r="AS248" s="297" t="s">
        <v>154</v>
      </c>
      <c r="AT248" s="298" t="s">
        <v>194</v>
      </c>
      <c r="AU248" s="297">
        <v>2</v>
      </c>
      <c r="AV248" s="309">
        <v>5.6422027084858099E-2</v>
      </c>
      <c r="AW248" s="309">
        <v>0.30900827713684542</v>
      </c>
      <c r="AX248" s="309">
        <v>0.28218898596672376</v>
      </c>
      <c r="AY248" s="310">
        <v>6.7189999999999994</v>
      </c>
      <c r="AZ248" s="310">
        <v>0</v>
      </c>
      <c r="BA248" s="310">
        <v>3.6344029596984537</v>
      </c>
      <c r="BB248" s="310">
        <v>2.7904838222533175</v>
      </c>
    </row>
    <row r="249" spans="42:54" ht="16.5">
      <c r="AP249" s="286" cm="1">
        <f t="array" ref="AP249">SUM(($W$4:$W$900=W249)*($AO$4:$AO$900&lt;AO249))+1</f>
        <v>1</v>
      </c>
      <c r="AQ249" s="308" t="str">
        <f t="shared" si="6"/>
        <v>1</v>
      </c>
      <c r="AS249" s="297" t="s">
        <v>154</v>
      </c>
      <c r="AT249" s="298" t="s">
        <v>195</v>
      </c>
      <c r="AU249" s="297">
        <v>2</v>
      </c>
      <c r="AV249" s="309">
        <v>5.9056801071504801E-2</v>
      </c>
      <c r="AW249" s="309">
        <v>0.34691244186163783</v>
      </c>
      <c r="AX249" s="309">
        <v>0.23434328904196042</v>
      </c>
      <c r="AY249" s="310">
        <v>7.854000000000001</v>
      </c>
      <c r="AZ249" s="310">
        <v>0</v>
      </c>
      <c r="BA249" s="310">
        <v>3.3112657613056879</v>
      </c>
      <c r="BB249" s="310">
        <v>2.7100004819612042</v>
      </c>
    </row>
    <row r="250" spans="42:54" ht="16.5">
      <c r="AP250" s="286" cm="1">
        <f t="array" ref="AP250">SUM(($W$4:$W$900=W250)*($AO$4:$AO$900&lt;AO250))+1</f>
        <v>1</v>
      </c>
      <c r="AQ250" s="308" t="str">
        <f t="shared" si="6"/>
        <v>1</v>
      </c>
      <c r="AS250" s="297" t="s">
        <v>154</v>
      </c>
      <c r="AT250" s="298" t="s">
        <v>99</v>
      </c>
      <c r="AU250" s="297">
        <v>2</v>
      </c>
      <c r="AV250" s="309">
        <v>4.4056311692901945E-2</v>
      </c>
      <c r="AW250" s="309">
        <v>0.33610323775729983</v>
      </c>
      <c r="AX250" s="309">
        <v>0.15460670951156477</v>
      </c>
      <c r="AY250" s="310">
        <v>7.7294999999999998</v>
      </c>
      <c r="AZ250" s="310">
        <v>1.3113376548902864E-2</v>
      </c>
      <c r="BA250" s="310">
        <v>5.4551646443435917</v>
      </c>
      <c r="BB250" s="310">
        <v>2.4139882652923941</v>
      </c>
    </row>
    <row r="251" spans="42:54" ht="16.5">
      <c r="AP251" s="286" cm="1">
        <f t="array" ref="AP251">SUM(($W$4:$W$900=W251)*($AO$4:$AO$900&lt;AO251))+1</f>
        <v>1</v>
      </c>
      <c r="AQ251" s="308" t="str">
        <f t="shared" si="6"/>
        <v>1</v>
      </c>
      <c r="AS251" s="297" t="s">
        <v>154</v>
      </c>
      <c r="AT251" s="298" t="s">
        <v>100</v>
      </c>
      <c r="AU251" s="297">
        <v>2</v>
      </c>
      <c r="AV251" s="309">
        <v>3.6317390443720093E-2</v>
      </c>
      <c r="AW251" s="309">
        <v>0.37318146376379452</v>
      </c>
      <c r="AX251" s="309">
        <v>0.24566158552228567</v>
      </c>
      <c r="AY251" s="310">
        <v>6.854136363636365</v>
      </c>
      <c r="AZ251" s="310">
        <v>3.6201078807054775E-2</v>
      </c>
      <c r="BA251" s="310">
        <v>3.2927010650240263</v>
      </c>
      <c r="BB251" s="310">
        <v>2.746831644503509</v>
      </c>
    </row>
    <row r="252" spans="42:54" ht="16.5">
      <c r="AP252" s="286" cm="1">
        <f t="array" ref="AP252">SUM(($W$4:$W$900=W252)*($AO$4:$AO$900&lt;AO252))+1</f>
        <v>1</v>
      </c>
      <c r="AQ252" s="308" t="str">
        <f t="shared" si="6"/>
        <v>1</v>
      </c>
      <c r="AS252" s="297" t="s">
        <v>162</v>
      </c>
      <c r="AT252" s="298" t="s">
        <v>196</v>
      </c>
      <c r="AU252" s="297">
        <v>2</v>
      </c>
      <c r="AV252" s="309">
        <v>5.7407727436823125E-2</v>
      </c>
      <c r="AW252" s="309">
        <v>0.33702908363469214</v>
      </c>
      <c r="AX252" s="309">
        <v>0.16726794298310427</v>
      </c>
      <c r="AY252" s="310">
        <v>46.771500000000003</v>
      </c>
      <c r="AZ252" s="310">
        <v>2.4446006150262769</v>
      </c>
      <c r="BA252" s="310">
        <v>18.081235179608768</v>
      </c>
      <c r="BB252" s="310">
        <v>2.330693694921449</v>
      </c>
    </row>
    <row r="253" spans="42:54" ht="16.5">
      <c r="AP253" s="286" cm="1">
        <f t="array" ref="AP253">SUM(($W$4:$W$900=W253)*($AO$4:$AO$900&lt;AO253))+1</f>
        <v>1</v>
      </c>
      <c r="AQ253" s="308" t="str">
        <f t="shared" si="6"/>
        <v>1</v>
      </c>
      <c r="AS253" s="297" t="s">
        <v>162</v>
      </c>
      <c r="AT253" s="298" t="s">
        <v>197</v>
      </c>
      <c r="AU253" s="297">
        <v>2</v>
      </c>
      <c r="AV253" s="309">
        <v>2.2798296502810442E-2</v>
      </c>
      <c r="AW253" s="309">
        <v>0.36925925734810094</v>
      </c>
      <c r="AX253" s="309">
        <v>0.13704116881879308</v>
      </c>
      <c r="AY253" s="310">
        <v>9.5618888888888875</v>
      </c>
      <c r="AZ253" s="310">
        <v>6.7032463714925189E-2</v>
      </c>
      <c r="BA253" s="310">
        <v>8.435365233886186</v>
      </c>
      <c r="BB253" s="310">
        <v>2.1164891375420272</v>
      </c>
    </row>
    <row r="254" spans="42:54" ht="16.5">
      <c r="AP254" s="286" cm="1">
        <f t="array" ref="AP254">SUM(($W$4:$W$900=W254)*($AO$4:$AO$900&lt;AO254))+1</f>
        <v>1</v>
      </c>
      <c r="AQ254" s="308" t="str">
        <f t="shared" si="6"/>
        <v>1</v>
      </c>
      <c r="AS254" s="297" t="s">
        <v>162</v>
      </c>
      <c r="AT254" s="298" t="s">
        <v>198</v>
      </c>
      <c r="AU254" s="297">
        <v>2</v>
      </c>
      <c r="AV254" s="309">
        <v>4.1539700504986558E-2</v>
      </c>
      <c r="AW254" s="309">
        <v>0.38211504000926927</v>
      </c>
      <c r="AX254" s="309">
        <v>0.20632425052989173</v>
      </c>
      <c r="AY254" s="310">
        <v>7.3066666666666675</v>
      </c>
      <c r="AZ254" s="310">
        <v>3.9735050655732643E-2</v>
      </c>
      <c r="BA254" s="310">
        <v>4.4403919107781222</v>
      </c>
      <c r="BB254" s="310">
        <v>2.0659056618332743</v>
      </c>
    </row>
    <row r="255" spans="42:54" ht="16.5">
      <c r="AP255" s="286" cm="1">
        <f t="array" ref="AP255">SUM(($W$4:$W$900=W255)*($AO$4:$AO$900&lt;AO255))+1</f>
        <v>1</v>
      </c>
      <c r="AQ255" s="308" t="str">
        <f t="shared" si="6"/>
        <v>1</v>
      </c>
      <c r="AS255" s="297" t="s">
        <v>162</v>
      </c>
      <c r="AT255" s="298" t="s">
        <v>199</v>
      </c>
      <c r="AU255" s="297">
        <v>2</v>
      </c>
      <c r="AV255" s="309">
        <v>2.7906485803682959E-2</v>
      </c>
      <c r="AW255" s="309">
        <v>0.46083440754589677</v>
      </c>
      <c r="AX255" s="309">
        <v>0.19029811148885617</v>
      </c>
      <c r="AY255" s="310">
        <v>7.3801999999999994</v>
      </c>
      <c r="AZ255" s="310">
        <v>8.8483312843547518E-2</v>
      </c>
      <c r="BA255" s="310">
        <v>5.9932697232696182</v>
      </c>
      <c r="BB255" s="310">
        <v>2.1627098175716815</v>
      </c>
    </row>
    <row r="256" spans="42:54" ht="16.5">
      <c r="AP256" s="286" cm="1">
        <f t="array" ref="AP256">SUM(($W$4:$W$900=W256)*($AO$4:$AO$900&lt;AO256))+1</f>
        <v>1</v>
      </c>
      <c r="AQ256" s="308" t="str">
        <f t="shared" si="6"/>
        <v>1</v>
      </c>
      <c r="AS256" s="297" t="s">
        <v>162</v>
      </c>
      <c r="AT256" s="298" t="s">
        <v>335</v>
      </c>
      <c r="AU256" s="297">
        <v>2</v>
      </c>
      <c r="AV256" s="309">
        <v>2.1953492591553672E-2</v>
      </c>
      <c r="AW256" s="309">
        <v>0.45735827536714158</v>
      </c>
      <c r="AX256" s="309">
        <v>0.17512141023576941</v>
      </c>
      <c r="AY256" s="310">
        <v>10.331</v>
      </c>
      <c r="AZ256" s="310">
        <v>7.7032878402831115E-2</v>
      </c>
      <c r="BA256" s="310">
        <v>5.2382357313925159</v>
      </c>
      <c r="BB256" s="310">
        <v>2.305282785441781</v>
      </c>
    </row>
    <row r="257" spans="42:54" ht="16.5">
      <c r="AP257" s="286" cm="1">
        <f t="array" ref="AP257">SUM(($W$4:$W$900=W257)*($AO$4:$AO$900&lt;AO257))+1</f>
        <v>1</v>
      </c>
      <c r="AQ257" s="308" t="str">
        <f t="shared" si="6"/>
        <v>1</v>
      </c>
      <c r="AS257" s="297" t="s">
        <v>162</v>
      </c>
      <c r="AT257" s="298" t="s">
        <v>200</v>
      </c>
      <c r="AU257" s="297">
        <v>2</v>
      </c>
      <c r="AV257" s="309">
        <v>3.0352013045239254E-2</v>
      </c>
      <c r="AW257" s="309">
        <v>0.34023491878302592</v>
      </c>
      <c r="AX257" s="309">
        <v>0.14168156423029576</v>
      </c>
      <c r="AY257" s="310">
        <v>4.6412500000000003</v>
      </c>
      <c r="AZ257" s="310">
        <v>2.0570826022547478E-2</v>
      </c>
      <c r="BA257" s="310">
        <v>2.5919240788409823</v>
      </c>
      <c r="BB257" s="310">
        <v>2.5423104479797503</v>
      </c>
    </row>
    <row r="258" spans="42:54" ht="16.5">
      <c r="AP258" s="286" cm="1">
        <f t="array" ref="AP258">SUM(($W$4:$W$900=W258)*($AO$4:$AO$900&lt;AO258))+1</f>
        <v>1</v>
      </c>
      <c r="AQ258" s="308" t="str">
        <f t="shared" si="6"/>
        <v>1</v>
      </c>
      <c r="AS258" s="297" t="s">
        <v>162</v>
      </c>
      <c r="AT258" s="298" t="s">
        <v>201</v>
      </c>
      <c r="AU258" s="297">
        <v>2</v>
      </c>
      <c r="AV258" s="309">
        <v>2.7431111861188819E-2</v>
      </c>
      <c r="AW258" s="309">
        <v>0.34417726749497946</v>
      </c>
      <c r="AX258" s="309">
        <v>0.1536582513574441</v>
      </c>
      <c r="AY258" s="310">
        <v>9.6212307692307686</v>
      </c>
      <c r="AZ258" s="310">
        <v>0.16997594176708417</v>
      </c>
      <c r="BA258" s="310">
        <v>15.751103937083133</v>
      </c>
      <c r="BB258" s="310">
        <v>2.3620422001533381</v>
      </c>
    </row>
    <row r="259" spans="42:54" ht="16.5">
      <c r="AP259" s="286" cm="1">
        <f t="array" ref="AP259">SUM(($W$4:$W$900=W259)*($AO$4:$AO$900&lt;AO259))+1</f>
        <v>1</v>
      </c>
      <c r="AQ259" s="308" t="str">
        <f t="shared" si="6"/>
        <v>1</v>
      </c>
      <c r="AS259" s="297" t="s">
        <v>162</v>
      </c>
      <c r="AT259" s="298" t="s">
        <v>99</v>
      </c>
      <c r="AU259" s="297">
        <v>2</v>
      </c>
      <c r="AV259" s="309">
        <v>2.9768188670978538E-2</v>
      </c>
      <c r="AW259" s="309">
        <v>0.40058304389971994</v>
      </c>
      <c r="AX259" s="309">
        <v>0.15431316620485927</v>
      </c>
      <c r="AY259" s="310">
        <v>6.3075000000000001</v>
      </c>
      <c r="AZ259" s="310">
        <v>5.2250507744309005E-2</v>
      </c>
      <c r="BA259" s="310">
        <v>5.1728002666865915</v>
      </c>
      <c r="BB259" s="310">
        <v>2.2759915296027855</v>
      </c>
    </row>
    <row r="260" spans="42:54" ht="16.5">
      <c r="AP260" s="286" cm="1">
        <f t="array" ref="AP260">SUM(($W$4:$W$900=W260)*($AO$4:$AO$900&lt;AO260))+1</f>
        <v>1</v>
      </c>
      <c r="AQ260" s="308" t="str">
        <f t="shared" si="6"/>
        <v>1</v>
      </c>
      <c r="AS260" s="297" t="s">
        <v>162</v>
      </c>
      <c r="AT260" s="298" t="s">
        <v>100</v>
      </c>
      <c r="AU260" s="297">
        <v>2</v>
      </c>
      <c r="AV260" s="309">
        <v>2.8703504532526326E-2</v>
      </c>
      <c r="AW260" s="309">
        <v>0.3738753915502579</v>
      </c>
      <c r="AX260" s="309">
        <v>0.15676093765835225</v>
      </c>
      <c r="AY260" s="310">
        <v>9.8505348837209308</v>
      </c>
      <c r="AZ260" s="310">
        <v>0.23196332626934987</v>
      </c>
      <c r="BA260" s="310">
        <v>10.341546089268181</v>
      </c>
      <c r="BB260" s="310">
        <v>2.2736068242325289</v>
      </c>
    </row>
    <row r="261" spans="42:54" ht="16.5">
      <c r="AP261" s="286" cm="1">
        <f t="array" ref="AP261">SUM(($W$4:$W$900=W261)*($AO$4:$AO$900&lt;AO261))+1</f>
        <v>1</v>
      </c>
      <c r="AQ261" s="308" t="str">
        <f t="shared" ref="AQ261:AQ324" si="7">W261&amp;AP261</f>
        <v>1</v>
      </c>
      <c r="AS261" s="297" t="s">
        <v>140</v>
      </c>
      <c r="AT261" s="298" t="s">
        <v>202</v>
      </c>
      <c r="AU261" s="297">
        <v>2</v>
      </c>
      <c r="AV261" s="309">
        <v>3.8035587651679643E-2</v>
      </c>
      <c r="AW261" s="309">
        <v>0.35176884888114895</v>
      </c>
      <c r="AX261" s="309">
        <v>0.13279487354365127</v>
      </c>
      <c r="AY261" s="310">
        <v>10.100571428571429</v>
      </c>
      <c r="AZ261" s="310">
        <v>0.29047304492415815</v>
      </c>
      <c r="BA261" s="310">
        <v>16.506592512424273</v>
      </c>
      <c r="BB261" s="310">
        <v>2.4266237498001</v>
      </c>
    </row>
    <row r="262" spans="42:54" ht="16.5">
      <c r="AP262" s="286" cm="1">
        <f t="array" ref="AP262">SUM(($W$4:$W$900=W262)*($AO$4:$AO$900&lt;AO262))+1</f>
        <v>1</v>
      </c>
      <c r="AQ262" s="308" t="str">
        <f t="shared" si="7"/>
        <v>1</v>
      </c>
      <c r="AS262" s="297" t="s">
        <v>140</v>
      </c>
      <c r="AT262" s="298" t="s">
        <v>203</v>
      </c>
      <c r="AU262" s="297">
        <v>2</v>
      </c>
      <c r="AV262" s="309">
        <v>2.8985135545878591E-2</v>
      </c>
      <c r="AW262" s="309">
        <v>0.32468045796559286</v>
      </c>
      <c r="AX262" s="309">
        <v>0.1750509422653512</v>
      </c>
      <c r="AY262" s="310">
        <v>12.019272727272728</v>
      </c>
      <c r="AZ262" s="310">
        <v>0.78116864415915011</v>
      </c>
      <c r="BA262" s="310">
        <v>29.727128638275158</v>
      </c>
      <c r="BB262" s="310">
        <v>2.3039219398997335</v>
      </c>
    </row>
    <row r="263" spans="42:54" ht="16.5">
      <c r="AP263" s="286" cm="1">
        <f t="array" ref="AP263">SUM(($W$4:$W$900=W263)*($AO$4:$AO$900&lt;AO263))+1</f>
        <v>1</v>
      </c>
      <c r="AQ263" s="308" t="str">
        <f t="shared" si="7"/>
        <v>1</v>
      </c>
      <c r="AS263" s="297" t="s">
        <v>140</v>
      </c>
      <c r="AT263" s="298" t="s">
        <v>204</v>
      </c>
      <c r="AU263" s="297">
        <v>2</v>
      </c>
      <c r="AV263" s="309">
        <v>2.7016177237374771E-2</v>
      </c>
      <c r="AW263" s="309">
        <v>0.34932065511467431</v>
      </c>
      <c r="AX263" s="309">
        <v>0.15643589761062526</v>
      </c>
      <c r="AY263" s="310">
        <v>10.943375</v>
      </c>
      <c r="AZ263" s="310">
        <v>0.42774288428324841</v>
      </c>
      <c r="BA263" s="310">
        <v>18.289695741766483</v>
      </c>
      <c r="BB263" s="310">
        <v>2.205825982503768</v>
      </c>
    </row>
    <row r="264" spans="42:54" ht="16.5">
      <c r="AP264" s="286" cm="1">
        <f t="array" ref="AP264">SUM(($W$4:$W$900=W264)*($AO$4:$AO$900&lt;AO264))+1</f>
        <v>1</v>
      </c>
      <c r="AQ264" s="308" t="str">
        <f t="shared" si="7"/>
        <v>1</v>
      </c>
      <c r="AS264" s="297" t="s">
        <v>140</v>
      </c>
      <c r="AT264" s="298" t="s">
        <v>205</v>
      </c>
      <c r="AU264" s="297">
        <v>2</v>
      </c>
      <c r="AV264" s="309">
        <v>4.3478651577698667E-2</v>
      </c>
      <c r="AW264" s="309">
        <v>0.34051341012667058</v>
      </c>
      <c r="AX264" s="309">
        <v>0.15261621424751715</v>
      </c>
      <c r="AY264" s="310">
        <v>11.695857142857141</v>
      </c>
      <c r="AZ264" s="310">
        <v>0.50152582884999397</v>
      </c>
      <c r="BA264" s="310">
        <v>23.425700107044023</v>
      </c>
      <c r="BB264" s="310">
        <v>2.4074602405086627</v>
      </c>
    </row>
    <row r="265" spans="42:54" ht="16.5">
      <c r="AP265" s="286" cm="1">
        <f t="array" ref="AP265">SUM(($W$4:$W$900=W265)*($AO$4:$AO$900&lt;AO265))+1</f>
        <v>1</v>
      </c>
      <c r="AQ265" s="308" t="str">
        <f t="shared" si="7"/>
        <v>1</v>
      </c>
      <c r="AS265" s="297" t="s">
        <v>140</v>
      </c>
      <c r="AT265" s="298" t="s">
        <v>206</v>
      </c>
      <c r="AU265" s="297">
        <v>2</v>
      </c>
      <c r="AV265" s="309">
        <v>3.9447419634716187E-2</v>
      </c>
      <c r="AW265" s="309">
        <v>0.3400653129381202</v>
      </c>
      <c r="AX265" s="309">
        <v>0.16963561510548994</v>
      </c>
      <c r="AY265" s="310">
        <v>11.511555555555555</v>
      </c>
      <c r="AZ265" s="310">
        <v>0.44557691875703759</v>
      </c>
      <c r="BA265" s="310">
        <v>13.839249979619471</v>
      </c>
      <c r="BB265" s="310">
        <v>2.1612531093221512</v>
      </c>
    </row>
    <row r="266" spans="42:54" ht="16.5">
      <c r="AP266" s="286" cm="1">
        <f t="array" ref="AP266">SUM(($W$4:$W$900=W266)*($AO$4:$AO$900&lt;AO266))+1</f>
        <v>1</v>
      </c>
      <c r="AQ266" s="308" t="str">
        <f t="shared" si="7"/>
        <v>1</v>
      </c>
      <c r="AS266" s="297" t="s">
        <v>140</v>
      </c>
      <c r="AT266" s="298" t="s">
        <v>207</v>
      </c>
      <c r="AU266" s="297">
        <v>2</v>
      </c>
      <c r="AV266" s="309">
        <v>4.5741357865459298E-2</v>
      </c>
      <c r="AW266" s="309">
        <v>0.36057849272686249</v>
      </c>
      <c r="AX266" s="309">
        <v>0.15593076369093076</v>
      </c>
      <c r="AY266" s="310">
        <v>9.1854999999999993</v>
      </c>
      <c r="AZ266" s="310">
        <v>17.237211866445492</v>
      </c>
      <c r="BA266" s="310">
        <v>10.817935011565183</v>
      </c>
      <c r="BB266" s="310">
        <v>2.4269104440549882</v>
      </c>
    </row>
    <row r="267" spans="42:54" ht="16.5">
      <c r="AP267" s="286" cm="1">
        <f t="array" ref="AP267">SUM(($W$4:$W$900=W267)*($AO$4:$AO$900&lt;AO267))+1</f>
        <v>1</v>
      </c>
      <c r="AQ267" s="308" t="str">
        <f t="shared" si="7"/>
        <v>1</v>
      </c>
      <c r="AS267" s="297" t="s">
        <v>140</v>
      </c>
      <c r="AT267" s="298" t="s">
        <v>99</v>
      </c>
      <c r="AU267" s="297">
        <v>2</v>
      </c>
      <c r="AV267" s="309">
        <v>8.7867059918857751E-2</v>
      </c>
      <c r="AW267" s="309">
        <v>0.33470697501625335</v>
      </c>
      <c r="AX267" s="309">
        <v>0.21363133524552697</v>
      </c>
      <c r="AY267" s="310">
        <v>12.151999999999999</v>
      </c>
      <c r="AZ267" s="310">
        <v>0.66242274494737041</v>
      </c>
      <c r="BA267" s="310">
        <v>18.216625486052688</v>
      </c>
      <c r="BB267" s="310">
        <v>2.3225305199350754</v>
      </c>
    </row>
    <row r="268" spans="42:54" ht="16.5">
      <c r="AP268" s="286" cm="1">
        <f t="array" ref="AP268">SUM(($W$4:$W$900=W268)*($AO$4:$AO$900&lt;AO268))+1</f>
        <v>1</v>
      </c>
      <c r="AQ268" s="308" t="str">
        <f t="shared" si="7"/>
        <v>1</v>
      </c>
      <c r="AS268" s="297" t="s">
        <v>140</v>
      </c>
      <c r="AT268" s="298" t="s">
        <v>100</v>
      </c>
      <c r="AU268" s="297">
        <v>2</v>
      </c>
      <c r="AV268" s="309">
        <v>3.6533222614669361E-2</v>
      </c>
      <c r="AW268" s="309">
        <v>0.34346621698189561</v>
      </c>
      <c r="AX268" s="309">
        <v>0.15605622514895029</v>
      </c>
      <c r="AY268" s="310">
        <v>10.962624999999999</v>
      </c>
      <c r="AZ268" s="310">
        <v>1.9902946981421252</v>
      </c>
      <c r="BA268" s="310">
        <v>19.540413732103751</v>
      </c>
      <c r="BB268" s="310">
        <v>2.31804455818861</v>
      </c>
    </row>
    <row r="269" spans="42:54" ht="16.5">
      <c r="AP269" s="286" cm="1">
        <f t="array" ref="AP269">SUM(($W$4:$W$900=W269)*($AO$4:$AO$900&lt;AO269))+1</f>
        <v>1</v>
      </c>
      <c r="AQ269" s="308" t="str">
        <f t="shared" si="7"/>
        <v>1</v>
      </c>
      <c r="AS269" s="297" t="s">
        <v>147</v>
      </c>
      <c r="AT269" s="298" t="s">
        <v>208</v>
      </c>
      <c r="AU269" s="297">
        <v>2</v>
      </c>
      <c r="AV269" s="309">
        <v>3.1306718055803338E-2</v>
      </c>
      <c r="AW269" s="309">
        <v>0.35888332065895506</v>
      </c>
      <c r="AX269" s="309">
        <v>0.15296072489404877</v>
      </c>
      <c r="AY269" s="310">
        <v>10.480400000000001</v>
      </c>
      <c r="AZ269" s="310">
        <v>0.12239434714621716</v>
      </c>
      <c r="BA269" s="310">
        <v>12.506769736020033</v>
      </c>
      <c r="BB269" s="310">
        <v>2.2847364591704866</v>
      </c>
    </row>
    <row r="270" spans="42:54" ht="16.5">
      <c r="AP270" s="286" cm="1">
        <f t="array" ref="AP270">SUM(($W$4:$W$900=W270)*($AO$4:$AO$900&lt;AO270))+1</f>
        <v>1</v>
      </c>
      <c r="AQ270" s="308" t="str">
        <f t="shared" si="7"/>
        <v>1</v>
      </c>
      <c r="AS270" s="297" t="s">
        <v>147</v>
      </c>
      <c r="AT270" s="298" t="s">
        <v>209</v>
      </c>
      <c r="AU270" s="297">
        <v>2</v>
      </c>
      <c r="AV270" s="309">
        <v>3.0507281135254839E-2</v>
      </c>
      <c r="AW270" s="309">
        <v>0.35844182822842452</v>
      </c>
      <c r="AX270" s="309">
        <v>0.1701022814947869</v>
      </c>
      <c r="AY270" s="310">
        <v>11.195433333333334</v>
      </c>
      <c r="AZ270" s="310">
        <v>0.19025166206839408</v>
      </c>
      <c r="BA270" s="310">
        <v>11.459124902102944</v>
      </c>
      <c r="BB270" s="310">
        <v>2.1697778259041094</v>
      </c>
    </row>
    <row r="271" spans="42:54" ht="16.5">
      <c r="AP271" s="286" cm="1">
        <f t="array" ref="AP271">SUM(($W$4:$W$900=W271)*($AO$4:$AO$900&lt;AO271))+1</f>
        <v>1</v>
      </c>
      <c r="AQ271" s="308" t="str">
        <f t="shared" si="7"/>
        <v>1</v>
      </c>
      <c r="AS271" s="297" t="s">
        <v>147</v>
      </c>
      <c r="AT271" s="298" t="s">
        <v>210</v>
      </c>
      <c r="AU271" s="297">
        <v>2</v>
      </c>
      <c r="AV271" s="309">
        <v>3.459912097175849E-2</v>
      </c>
      <c r="AW271" s="309">
        <v>0.32791573036543936</v>
      </c>
      <c r="AX271" s="309">
        <v>0.1440877573316964</v>
      </c>
      <c r="AY271" s="310">
        <v>10.219666666666667</v>
      </c>
      <c r="AZ271" s="310">
        <v>0.11925369780610853</v>
      </c>
      <c r="BA271" s="310">
        <v>11.044566152955209</v>
      </c>
      <c r="BB271" s="310">
        <v>2.5956639825709096</v>
      </c>
    </row>
    <row r="272" spans="42:54" ht="16.5">
      <c r="AP272" s="286" cm="1">
        <f t="array" ref="AP272">SUM(($W$4:$W$900=W272)*($AO$4:$AO$900&lt;AO272))+1</f>
        <v>1</v>
      </c>
      <c r="AQ272" s="308" t="str">
        <f t="shared" si="7"/>
        <v>1</v>
      </c>
      <c r="AS272" s="297" t="s">
        <v>147</v>
      </c>
      <c r="AT272" s="298" t="s">
        <v>211</v>
      </c>
      <c r="AU272" s="297">
        <v>2</v>
      </c>
      <c r="AV272" s="309">
        <v>2.5285562269462901E-2</v>
      </c>
      <c r="AW272" s="309">
        <v>0.33941409901199743</v>
      </c>
      <c r="AX272" s="309">
        <v>0.16141310978025958</v>
      </c>
      <c r="AY272" s="310">
        <v>10.60125</v>
      </c>
      <c r="AZ272" s="310">
        <v>0.1044664552087357</v>
      </c>
      <c r="BA272" s="310">
        <v>13.358647959817077</v>
      </c>
      <c r="BB272" s="310">
        <v>2.2859207337294896</v>
      </c>
    </row>
    <row r="273" spans="42:54" ht="16.5">
      <c r="AP273" s="286" cm="1">
        <f t="array" ref="AP273">SUM(($W$4:$W$900=W273)*($AO$4:$AO$900&lt;AO273))+1</f>
        <v>1</v>
      </c>
      <c r="AQ273" s="308" t="str">
        <f t="shared" si="7"/>
        <v>1</v>
      </c>
      <c r="AS273" s="297" t="s">
        <v>147</v>
      </c>
      <c r="AT273" s="298" t="s">
        <v>212</v>
      </c>
      <c r="AU273" s="297">
        <v>2</v>
      </c>
      <c r="AV273" s="309">
        <v>2.6578571100301859E-2</v>
      </c>
      <c r="AW273" s="309">
        <v>0.37232908834003009</v>
      </c>
      <c r="AX273" s="309">
        <v>0.14201546234748211</v>
      </c>
      <c r="AY273" s="310">
        <v>10.522416666666667</v>
      </c>
      <c r="AZ273" s="310">
        <v>0.12767513878796435</v>
      </c>
      <c r="BA273" s="310">
        <v>7.5309828241596373</v>
      </c>
      <c r="BB273" s="310">
        <v>2.4680192025714005</v>
      </c>
    </row>
    <row r="274" spans="42:54" ht="16.5">
      <c r="AP274" s="286" cm="1">
        <f t="array" ref="AP274">SUM(($W$4:$W$900=W274)*($AO$4:$AO$900&lt;AO274))+1</f>
        <v>1</v>
      </c>
      <c r="AQ274" s="308" t="str">
        <f t="shared" si="7"/>
        <v>1</v>
      </c>
      <c r="AS274" s="297" t="s">
        <v>147</v>
      </c>
      <c r="AT274" s="298" t="s">
        <v>100</v>
      </c>
      <c r="AU274" s="297">
        <v>2</v>
      </c>
      <c r="AV274" s="309">
        <v>2.8730956040812324E-2</v>
      </c>
      <c r="AW274" s="309">
        <v>0.35048253968889681</v>
      </c>
      <c r="AX274" s="309">
        <v>0.1585455433883261</v>
      </c>
      <c r="AY274" s="310">
        <v>10.715294117647064</v>
      </c>
      <c r="AZ274" s="310">
        <v>0.13541256374803654</v>
      </c>
      <c r="BA274" s="310">
        <v>11.765404680944599</v>
      </c>
      <c r="BB274" s="310">
        <v>2.300428743512168</v>
      </c>
    </row>
    <row r="275" spans="42:54" ht="16.5">
      <c r="AP275" s="286" cm="1">
        <f t="array" ref="AP275">SUM(($W$4:$W$900=W275)*($AO$4:$AO$900&lt;AO275))+1</f>
        <v>1</v>
      </c>
      <c r="AQ275" s="308" t="str">
        <f t="shared" si="7"/>
        <v>1</v>
      </c>
      <c r="AS275" s="297" t="s">
        <v>163</v>
      </c>
      <c r="AT275" s="298" t="s">
        <v>213</v>
      </c>
      <c r="AU275" s="297">
        <v>2</v>
      </c>
      <c r="AV275" s="309">
        <v>6.2376740003651961E-2</v>
      </c>
      <c r="AW275" s="309">
        <v>0.35966116680878557</v>
      </c>
      <c r="AX275" s="309">
        <v>0.19713119565063744</v>
      </c>
      <c r="AY275" s="310">
        <v>22.145499999999998</v>
      </c>
      <c r="AZ275" s="310">
        <v>7.0755195321214757</v>
      </c>
      <c r="BA275" s="310">
        <v>15.50314703129331</v>
      </c>
      <c r="BB275" s="310">
        <v>1.8634083045973389</v>
      </c>
    </row>
    <row r="276" spans="42:54" ht="16.5">
      <c r="AP276" s="286" cm="1">
        <f t="array" ref="AP276">SUM(($W$4:$W$900=W276)*($AO$4:$AO$900&lt;AO276))+1</f>
        <v>1</v>
      </c>
      <c r="AQ276" s="308" t="str">
        <f t="shared" si="7"/>
        <v>1</v>
      </c>
      <c r="AS276" s="297" t="s">
        <v>163</v>
      </c>
      <c r="AT276" s="298" t="s">
        <v>214</v>
      </c>
      <c r="AU276" s="297">
        <v>2</v>
      </c>
      <c r="AV276" s="309">
        <v>3.5887075746453244E-2</v>
      </c>
      <c r="AW276" s="309">
        <v>0.34353107857604231</v>
      </c>
      <c r="AX276" s="309">
        <v>0.1913208834905796</v>
      </c>
      <c r="AY276" s="310">
        <v>13.6006</v>
      </c>
      <c r="AZ276" s="310">
        <v>33.004565302387959</v>
      </c>
      <c r="BA276" s="310">
        <v>33.044868837987408</v>
      </c>
      <c r="BB276" s="310">
        <v>1.8705318983882271</v>
      </c>
    </row>
    <row r="277" spans="42:54" ht="16.5">
      <c r="AP277" s="286" cm="1">
        <f t="array" ref="AP277">SUM(($W$4:$W$900=W277)*($AO$4:$AO$900&lt;AO277))+1</f>
        <v>1</v>
      </c>
      <c r="AQ277" s="308" t="str">
        <f t="shared" si="7"/>
        <v>1</v>
      </c>
      <c r="AS277" s="297" t="s">
        <v>163</v>
      </c>
      <c r="AT277" s="298" t="s">
        <v>215</v>
      </c>
      <c r="AU277" s="297">
        <v>2</v>
      </c>
      <c r="AV277" s="309">
        <v>5.569757197495611E-2</v>
      </c>
      <c r="AW277" s="309">
        <v>0.32596926427715006</v>
      </c>
      <c r="AX277" s="309">
        <v>0.12891911250765034</v>
      </c>
      <c r="AY277" s="310">
        <v>14.311999999999998</v>
      </c>
      <c r="AZ277" s="310">
        <v>5.0689035061985716E-2</v>
      </c>
      <c r="BA277" s="310">
        <v>10.792540381947791</v>
      </c>
      <c r="BB277" s="310">
        <v>2.2111660820818537</v>
      </c>
    </row>
    <row r="278" spans="42:54" ht="16.5">
      <c r="AP278" s="286" cm="1">
        <f t="array" ref="AP278">SUM(($W$4:$W$900=W278)*($AO$4:$AO$900&lt;AO278))+1</f>
        <v>1</v>
      </c>
      <c r="AQ278" s="308" t="str">
        <f t="shared" si="7"/>
        <v>1</v>
      </c>
      <c r="AS278" s="297" t="s">
        <v>163</v>
      </c>
      <c r="AT278" s="298" t="s">
        <v>216</v>
      </c>
      <c r="AU278" s="297">
        <v>2</v>
      </c>
      <c r="AV278" s="309">
        <v>6.2719908063654975E-2</v>
      </c>
      <c r="AW278" s="309">
        <v>0.35807316534499856</v>
      </c>
      <c r="AX278" s="309">
        <v>0.22295138367429376</v>
      </c>
      <c r="AY278" s="310">
        <v>17.690199999999997</v>
      </c>
      <c r="AZ278" s="310">
        <v>9.0063172560813476E-2</v>
      </c>
      <c r="BA278" s="310">
        <v>19.759860059842477</v>
      </c>
      <c r="BB278" s="310">
        <v>1.8190170724361099</v>
      </c>
    </row>
    <row r="279" spans="42:54" ht="16.5">
      <c r="AP279" s="286" cm="1">
        <f t="array" ref="AP279">SUM(($W$4:$W$900=W279)*($AO$4:$AO$900&lt;AO279))+1</f>
        <v>1</v>
      </c>
      <c r="AQ279" s="308" t="str">
        <f t="shared" si="7"/>
        <v>1</v>
      </c>
      <c r="AS279" s="297" t="s">
        <v>163</v>
      </c>
      <c r="AT279" s="298" t="s">
        <v>99</v>
      </c>
      <c r="AU279" s="297">
        <v>2</v>
      </c>
      <c r="AV279" s="309">
        <v>7.187212606438495E-2</v>
      </c>
      <c r="AW279" s="309">
        <v>0.37864123128630967</v>
      </c>
      <c r="AX279" s="309">
        <v>0.21168651354337903</v>
      </c>
      <c r="AY279" s="310">
        <v>34.442999999999998</v>
      </c>
      <c r="AZ279" s="310">
        <v>5.1655560721111629</v>
      </c>
      <c r="BA279" s="310">
        <v>22.637289845428331</v>
      </c>
      <c r="BB279" s="310">
        <v>2.3038980161642417</v>
      </c>
    </row>
    <row r="280" spans="42:54" ht="16.5">
      <c r="AP280" s="286" cm="1">
        <f t="array" ref="AP280">SUM(($W$4:$W$900=W280)*($AO$4:$AO$900&lt;AO280))+1</f>
        <v>1</v>
      </c>
      <c r="AQ280" s="308" t="str">
        <f t="shared" si="7"/>
        <v>1</v>
      </c>
      <c r="AS280" s="297" t="s">
        <v>163</v>
      </c>
      <c r="AT280" s="298" t="s">
        <v>100</v>
      </c>
      <c r="AU280" s="297">
        <v>2</v>
      </c>
      <c r="AV280" s="309">
        <v>5.3577315308044493E-2</v>
      </c>
      <c r="AW280" s="309">
        <v>0.34591749504909336</v>
      </c>
      <c r="AX280" s="309">
        <v>0.18362940900962629</v>
      </c>
      <c r="AY280" s="310">
        <v>17.397666666666666</v>
      </c>
      <c r="AZ280" s="310">
        <v>10.788548728136426</v>
      </c>
      <c r="BA280" s="310">
        <v>20.548894142827571</v>
      </c>
      <c r="BB280" s="310">
        <v>1.9463983479903644</v>
      </c>
    </row>
    <row r="281" spans="42:54" ht="16.5">
      <c r="AP281" s="286" cm="1">
        <f t="array" ref="AP281">SUM(($W$4:$W$900=W281)*($AO$4:$AO$900&lt;AO281))+1</f>
        <v>1</v>
      </c>
      <c r="AQ281" s="308" t="str">
        <f t="shared" si="7"/>
        <v>1</v>
      </c>
      <c r="AS281" s="297" t="s">
        <v>152</v>
      </c>
      <c r="AT281" s="298" t="s">
        <v>217</v>
      </c>
      <c r="AU281" s="297">
        <v>2</v>
      </c>
      <c r="AV281" s="309">
        <v>3.4435140508090975E-2</v>
      </c>
      <c r="AW281" s="309">
        <v>0.47143281992329467</v>
      </c>
      <c r="AX281" s="309">
        <v>0.20361789882577846</v>
      </c>
      <c r="AY281" s="310">
        <v>10.0129</v>
      </c>
      <c r="AZ281" s="310">
        <v>0.10749625106824401</v>
      </c>
      <c r="BA281" s="310">
        <v>10.677127635173724</v>
      </c>
      <c r="BB281" s="310">
        <v>2.0696162015081905</v>
      </c>
    </row>
    <row r="282" spans="42:54" ht="16.5">
      <c r="AP282" s="286" cm="1">
        <f t="array" ref="AP282">SUM(($W$4:$W$900=W282)*($AO$4:$AO$900&lt;AO282))+1</f>
        <v>1</v>
      </c>
      <c r="AQ282" s="308" t="str">
        <f t="shared" si="7"/>
        <v>1</v>
      </c>
      <c r="AS282" s="297" t="s">
        <v>152</v>
      </c>
      <c r="AT282" s="298" t="s">
        <v>218</v>
      </c>
      <c r="AU282" s="297">
        <v>2</v>
      </c>
      <c r="AV282" s="309">
        <v>8.803408844667621E-3</v>
      </c>
      <c r="AW282" s="309">
        <v>0.4945654524126275</v>
      </c>
      <c r="AX282" s="309">
        <v>0.19162797381850927</v>
      </c>
      <c r="AY282" s="310">
        <v>6.9930000000000003</v>
      </c>
      <c r="AZ282" s="310">
        <v>0.43846699589572519</v>
      </c>
      <c r="BA282" s="310">
        <v>18.514045194046027</v>
      </c>
      <c r="BB282" s="310">
        <v>1.8896386744138367</v>
      </c>
    </row>
    <row r="283" spans="42:54" ht="16.5">
      <c r="AP283" s="286" cm="1">
        <f t="array" ref="AP283">SUM(($W$4:$W$900=W283)*($AO$4:$AO$900&lt;AO283))+1</f>
        <v>1</v>
      </c>
      <c r="AQ283" s="308" t="str">
        <f t="shared" si="7"/>
        <v>1</v>
      </c>
      <c r="AS283" s="297" t="s">
        <v>152</v>
      </c>
      <c r="AT283" s="298" t="s">
        <v>219</v>
      </c>
      <c r="AU283" s="297">
        <v>2</v>
      </c>
      <c r="AV283" s="309">
        <v>5.7350868032478838E-2</v>
      </c>
      <c r="AW283" s="309">
        <v>0.41115363408822225</v>
      </c>
      <c r="AX283" s="309">
        <v>0.17917160123238077</v>
      </c>
      <c r="AY283" s="310">
        <v>8.4562499999999989</v>
      </c>
      <c r="AZ283" s="310">
        <v>5.8991930166139635E-2</v>
      </c>
      <c r="BA283" s="310">
        <v>5.3649883156650322</v>
      </c>
      <c r="BB283" s="310">
        <v>2.4861092654082824</v>
      </c>
    </row>
    <row r="284" spans="42:54" ht="16.5">
      <c r="AP284" s="286" cm="1">
        <f t="array" ref="AP284">SUM(($W$4:$W$900=W284)*($AO$4:$AO$900&lt;AO284))+1</f>
        <v>1</v>
      </c>
      <c r="AQ284" s="308" t="str">
        <f t="shared" si="7"/>
        <v>1</v>
      </c>
      <c r="AS284" s="297" t="s">
        <v>152</v>
      </c>
      <c r="AT284" s="298" t="s">
        <v>220</v>
      </c>
      <c r="AU284" s="297">
        <v>2</v>
      </c>
      <c r="AV284" s="309">
        <v>3.7579435001622905E-2</v>
      </c>
      <c r="AW284" s="309">
        <v>0.40515245304315117</v>
      </c>
      <c r="AX284" s="309">
        <v>0.19237408421352653</v>
      </c>
      <c r="AY284" s="310">
        <v>7.5968571428571421</v>
      </c>
      <c r="AZ284" s="310">
        <v>0.10899381541842863</v>
      </c>
      <c r="BA284" s="310">
        <v>5.1105989007307642</v>
      </c>
      <c r="BB284" s="310">
        <v>2.5091427751853632</v>
      </c>
    </row>
    <row r="285" spans="42:54" ht="16.5">
      <c r="AP285" s="286" cm="1">
        <f t="array" ref="AP285">SUM(($W$4:$W$900=W285)*($AO$4:$AO$900&lt;AO285))+1</f>
        <v>1</v>
      </c>
      <c r="AQ285" s="308" t="str">
        <f t="shared" si="7"/>
        <v>1</v>
      </c>
      <c r="AS285" s="297" t="s">
        <v>152</v>
      </c>
      <c r="AT285" s="298" t="s">
        <v>221</v>
      </c>
      <c r="AU285" s="297">
        <v>2</v>
      </c>
      <c r="AV285" s="309">
        <v>3.7646927214865102E-2</v>
      </c>
      <c r="AW285" s="309">
        <v>0.4783781533049512</v>
      </c>
      <c r="AX285" s="309">
        <v>0.2274910650987387</v>
      </c>
      <c r="AY285" s="310">
        <v>11.019545454545455</v>
      </c>
      <c r="AZ285" s="310">
        <v>1.6567419284391469</v>
      </c>
      <c r="BA285" s="310">
        <v>18.875912542036406</v>
      </c>
      <c r="BB285" s="310">
        <v>2.5297427759471121</v>
      </c>
    </row>
    <row r="286" spans="42:54" ht="16.5">
      <c r="AP286" s="286" cm="1">
        <f t="array" ref="AP286">SUM(($W$4:$W$900=W286)*($AO$4:$AO$900&lt;AO286))+1</f>
        <v>1</v>
      </c>
      <c r="AQ286" s="308" t="str">
        <f t="shared" si="7"/>
        <v>1</v>
      </c>
      <c r="AS286" s="297" t="s">
        <v>152</v>
      </c>
      <c r="AT286" s="298" t="s">
        <v>222</v>
      </c>
      <c r="AU286" s="297">
        <v>2</v>
      </c>
      <c r="AV286" s="309">
        <v>5.2828915885910495E-2</v>
      </c>
      <c r="AW286" s="309">
        <v>0.44482396260084106</v>
      </c>
      <c r="AX286" s="309">
        <v>0.26852462856473586</v>
      </c>
      <c r="AY286" s="310">
        <v>10.954333333333333</v>
      </c>
      <c r="AZ286" s="310">
        <v>4.5104920811545782E-2</v>
      </c>
      <c r="BA286" s="310">
        <v>12.907524838904017</v>
      </c>
      <c r="BB286" s="310">
        <v>2.3848254719518098</v>
      </c>
    </row>
    <row r="287" spans="42:54" ht="16.5">
      <c r="AP287" s="286" cm="1">
        <f t="array" ref="AP287">SUM(($W$4:$W$900=W287)*($AO$4:$AO$900&lt;AO287))+1</f>
        <v>1</v>
      </c>
      <c r="AQ287" s="308" t="str">
        <f t="shared" si="7"/>
        <v>1</v>
      </c>
      <c r="AS287" s="297" t="s">
        <v>152</v>
      </c>
      <c r="AT287" s="298" t="s">
        <v>223</v>
      </c>
      <c r="AU287" s="297">
        <v>2</v>
      </c>
      <c r="AV287" s="309">
        <v>3.8177025504472731E-2</v>
      </c>
      <c r="AW287" s="309">
        <v>0.42736200011067538</v>
      </c>
      <c r="AX287" s="309">
        <v>0.1696398053500289</v>
      </c>
      <c r="AY287" s="310">
        <v>10.7904</v>
      </c>
      <c r="AZ287" s="310">
        <v>5.4025415716569714E-2</v>
      </c>
      <c r="BA287" s="310">
        <v>11.62446861501525</v>
      </c>
      <c r="BB287" s="310">
        <v>2.1620292996380805</v>
      </c>
    </row>
    <row r="288" spans="42:54" ht="16.5">
      <c r="AP288" s="286" cm="1">
        <f t="array" ref="AP288">SUM(($W$4:$W$900=W288)*($AO$4:$AO$900&lt;AO288))+1</f>
        <v>1</v>
      </c>
      <c r="AQ288" s="308" t="str">
        <f t="shared" si="7"/>
        <v>1</v>
      </c>
      <c r="AS288" s="297" t="s">
        <v>152</v>
      </c>
      <c r="AT288" s="298" t="s">
        <v>99</v>
      </c>
      <c r="AU288" s="297">
        <v>2</v>
      </c>
      <c r="AV288" s="309">
        <v>0.14563753246925654</v>
      </c>
      <c r="AW288" s="309">
        <v>0.45393886063730265</v>
      </c>
      <c r="AX288" s="309">
        <v>0.18080443964967974</v>
      </c>
      <c r="AY288" s="310">
        <v>15.234999999999999</v>
      </c>
      <c r="AZ288" s="310">
        <v>0.35582669549752466</v>
      </c>
      <c r="BA288" s="310">
        <v>12.56513018475634</v>
      </c>
      <c r="BB288" s="310">
        <v>2.1963613219869074</v>
      </c>
    </row>
    <row r="289" spans="42:54" ht="16.5">
      <c r="AP289" s="286" cm="1">
        <f t="array" ref="AP289">SUM(($W$4:$W$900=W289)*($AO$4:$AO$900&lt;AO289))+1</f>
        <v>1</v>
      </c>
      <c r="AQ289" s="308" t="str">
        <f t="shared" si="7"/>
        <v>1</v>
      </c>
      <c r="AS289" s="297" t="s">
        <v>152</v>
      </c>
      <c r="AT289" s="298" t="s">
        <v>100</v>
      </c>
      <c r="AU289" s="297">
        <v>2</v>
      </c>
      <c r="AV289" s="309">
        <v>4.032832462238712E-2</v>
      </c>
      <c r="AW289" s="309">
        <v>0.45054406058270147</v>
      </c>
      <c r="AX289" s="309">
        <v>0.2015826208037603</v>
      </c>
      <c r="AY289" s="310">
        <v>9.5926037735849068</v>
      </c>
      <c r="AZ289" s="310">
        <v>0.43424662579576256</v>
      </c>
      <c r="BA289" s="310">
        <v>11.734847923459567</v>
      </c>
      <c r="BB289" s="310">
        <v>2.2803606084957191</v>
      </c>
    </row>
    <row r="290" spans="42:54" ht="16.5">
      <c r="AP290" s="286" cm="1">
        <f t="array" ref="AP290">SUM(($W$4:$W$900=W290)*($AO$4:$AO$900&lt;AO290))+1</f>
        <v>1</v>
      </c>
      <c r="AQ290" s="308" t="str">
        <f t="shared" si="7"/>
        <v>1</v>
      </c>
      <c r="AS290" s="297" t="s">
        <v>155</v>
      </c>
      <c r="AT290" s="298" t="s">
        <v>224</v>
      </c>
      <c r="AU290" s="297">
        <v>2</v>
      </c>
      <c r="AV290" s="309">
        <v>5.5244781612444595E-2</v>
      </c>
      <c r="AW290" s="309">
        <v>0.29894644838019319</v>
      </c>
      <c r="AX290" s="309">
        <v>0.14071467083564468</v>
      </c>
      <c r="AY290" s="310">
        <v>18.446999999999999</v>
      </c>
      <c r="AZ290" s="310">
        <v>5.9636091425918344E-2</v>
      </c>
      <c r="BA290" s="310">
        <v>15.525262467880744</v>
      </c>
      <c r="BB290" s="310">
        <v>2.7857593997281427</v>
      </c>
    </row>
    <row r="291" spans="42:54" ht="16.5">
      <c r="AP291" s="286" cm="1">
        <f t="array" ref="AP291">SUM(($W$4:$W$900=W291)*($AO$4:$AO$900&lt;AO291))+1</f>
        <v>1</v>
      </c>
      <c r="AQ291" s="308" t="str">
        <f t="shared" si="7"/>
        <v>1</v>
      </c>
      <c r="AS291" s="297" t="s">
        <v>155</v>
      </c>
      <c r="AT291" s="298" t="s">
        <v>225</v>
      </c>
      <c r="AU291" s="297">
        <v>2</v>
      </c>
      <c r="AV291" s="309">
        <v>5.4624264581052774E-2</v>
      </c>
      <c r="AW291" s="309">
        <v>0.38840585058085431</v>
      </c>
      <c r="AX291" s="309">
        <v>0.17356541962947303</v>
      </c>
      <c r="AY291" s="310">
        <v>14.654428571428573</v>
      </c>
      <c r="AZ291" s="310">
        <v>5.352728079957596</v>
      </c>
      <c r="BA291" s="310">
        <v>31.059525847638749</v>
      </c>
      <c r="BB291" s="310">
        <v>1.885646570041138</v>
      </c>
    </row>
    <row r="292" spans="42:54" ht="16.5">
      <c r="AP292" s="286" cm="1">
        <f t="array" ref="AP292">SUM(($W$4:$W$900=W292)*($AO$4:$AO$900&lt;AO292))+1</f>
        <v>1</v>
      </c>
      <c r="AQ292" s="308" t="str">
        <f t="shared" si="7"/>
        <v>1</v>
      </c>
      <c r="AS292" s="297" t="s">
        <v>155</v>
      </c>
      <c r="AT292" s="298" t="s">
        <v>226</v>
      </c>
      <c r="AU292" s="297">
        <v>2</v>
      </c>
      <c r="AV292" s="309">
        <v>0.10011537023588755</v>
      </c>
      <c r="AW292" s="309">
        <v>0.2972619582421217</v>
      </c>
      <c r="AX292" s="309">
        <v>0.12592459918076054</v>
      </c>
      <c r="AY292" s="310">
        <v>22.438000000000002</v>
      </c>
      <c r="AZ292" s="310">
        <v>2.9182989381404525E-2</v>
      </c>
      <c r="BA292" s="310">
        <v>6.332708695764782</v>
      </c>
      <c r="BB292" s="310">
        <v>2.5211374443847059</v>
      </c>
    </row>
    <row r="293" spans="42:54" ht="16.5">
      <c r="AP293" s="286" cm="1">
        <f t="array" ref="AP293">SUM(($W$4:$W$900=W293)*($AO$4:$AO$900&lt;AO293))+1</f>
        <v>1</v>
      </c>
      <c r="AQ293" s="308" t="str">
        <f t="shared" si="7"/>
        <v>1</v>
      </c>
      <c r="AS293" s="297" t="s">
        <v>155</v>
      </c>
      <c r="AT293" s="298" t="s">
        <v>98</v>
      </c>
      <c r="AU293" s="297">
        <v>2</v>
      </c>
      <c r="AV293" s="309">
        <v>4.8109925798022903E-2</v>
      </c>
      <c r="AW293" s="309">
        <v>0.30410048793240035</v>
      </c>
      <c r="AX293" s="309">
        <v>0.14713124787259768</v>
      </c>
      <c r="AY293" s="310">
        <v>18.330399999999997</v>
      </c>
      <c r="AZ293" s="310">
        <v>0.21572695957563504</v>
      </c>
      <c r="BA293" s="310">
        <v>11.119495941670708</v>
      </c>
      <c r="BB293" s="310">
        <v>2.7903103438790824</v>
      </c>
    </row>
    <row r="294" spans="42:54" ht="16.5">
      <c r="AP294" s="286" cm="1">
        <f t="array" ref="AP294">SUM(($W$4:$W$900=W294)*($AO$4:$AO$900&lt;AO294))+1</f>
        <v>1</v>
      </c>
      <c r="AQ294" s="308" t="str">
        <f t="shared" si="7"/>
        <v>1</v>
      </c>
      <c r="AS294" s="297" t="s">
        <v>155</v>
      </c>
      <c r="AT294" s="298" t="s">
        <v>99</v>
      </c>
      <c r="AU294" s="297">
        <v>2</v>
      </c>
      <c r="AV294" s="309">
        <v>0.19144535520719946</v>
      </c>
      <c r="AW294" s="309">
        <v>0.34943711067089106</v>
      </c>
      <c r="AX294" s="309">
        <v>0.1860912502345641</v>
      </c>
      <c r="AY294" s="310">
        <v>16.7715</v>
      </c>
      <c r="AZ294" s="310">
        <v>0.26743652728320588</v>
      </c>
      <c r="BA294" s="310">
        <v>13.059817082329888</v>
      </c>
      <c r="BB294" s="310">
        <v>2.4084603885595284</v>
      </c>
    </row>
    <row r="295" spans="42:54" ht="16.5">
      <c r="AP295" s="286" cm="1">
        <f t="array" ref="AP295">SUM(($W$4:$W$900=W295)*($AO$4:$AO$900&lt;AO295))+1</f>
        <v>1</v>
      </c>
      <c r="AQ295" s="308" t="str">
        <f t="shared" si="7"/>
        <v>1</v>
      </c>
      <c r="AS295" s="297" t="s">
        <v>155</v>
      </c>
      <c r="AT295" s="298" t="s">
        <v>100</v>
      </c>
      <c r="AU295" s="297">
        <v>2</v>
      </c>
      <c r="AV295" s="309">
        <v>5.8998353581267204E-2</v>
      </c>
      <c r="AW295" s="309">
        <v>0.33160113592546453</v>
      </c>
      <c r="AX295" s="309">
        <v>0.14886934155368145</v>
      </c>
      <c r="AY295" s="310">
        <v>17.306348837209296</v>
      </c>
      <c r="AZ295" s="310">
        <v>1.253261917042285</v>
      </c>
      <c r="BA295" s="310">
        <v>17.829259943082825</v>
      </c>
      <c r="BB295" s="310">
        <v>2.5020287677781732</v>
      </c>
    </row>
    <row r="296" spans="42:54" ht="16.5">
      <c r="AP296" s="286" cm="1">
        <f t="array" ref="AP296">SUM(($W$4:$W$900=W296)*($AO$4:$AO$900&lt;AO296))+1</f>
        <v>1</v>
      </c>
      <c r="AQ296" s="308" t="str">
        <f t="shared" si="7"/>
        <v>1</v>
      </c>
      <c r="AS296" s="297" t="s">
        <v>150</v>
      </c>
      <c r="AT296" s="298" t="s">
        <v>227</v>
      </c>
      <c r="AU296" s="297">
        <v>2</v>
      </c>
      <c r="AV296" s="309">
        <v>3.8056229966817567E-2</v>
      </c>
      <c r="AW296" s="309">
        <v>0.34953174531590775</v>
      </c>
      <c r="AX296" s="309">
        <v>0.15952026898654798</v>
      </c>
      <c r="AY296" s="310">
        <v>9.2325217391304335</v>
      </c>
      <c r="AZ296" s="310">
        <v>0.17812956994031237</v>
      </c>
      <c r="BA296" s="310">
        <v>15.500416047806123</v>
      </c>
      <c r="BB296" s="310">
        <v>2.0059591835567931</v>
      </c>
    </row>
    <row r="297" spans="42:54" ht="16.5">
      <c r="AP297" s="286" cm="1">
        <f t="array" ref="AP297">SUM(($W$4:$W$900=W297)*($AO$4:$AO$900&lt;AO297))+1</f>
        <v>1</v>
      </c>
      <c r="AQ297" s="308" t="str">
        <f t="shared" si="7"/>
        <v>1</v>
      </c>
      <c r="AS297" s="297" t="s">
        <v>150</v>
      </c>
      <c r="AT297" s="298" t="s">
        <v>228</v>
      </c>
      <c r="AU297" s="297">
        <v>2</v>
      </c>
      <c r="AV297" s="309">
        <v>9.8294512956954294E-2</v>
      </c>
      <c r="AW297" s="309">
        <v>0.33368057574584709</v>
      </c>
      <c r="AX297" s="309">
        <v>0.2346252748894733</v>
      </c>
      <c r="AY297" s="310">
        <v>8.5888749999999998</v>
      </c>
      <c r="AZ297" s="310">
        <v>7.6124075282795509E-2</v>
      </c>
      <c r="BA297" s="310">
        <v>7.1257571898645367</v>
      </c>
      <c r="BB297" s="310">
        <v>2.5627380049942032</v>
      </c>
    </row>
    <row r="298" spans="42:54" ht="16.5">
      <c r="AP298" s="286" cm="1">
        <f t="array" ref="AP298">SUM(($W$4:$W$900=W298)*($AO$4:$AO$900&lt;AO298))+1</f>
        <v>1</v>
      </c>
      <c r="AQ298" s="308" t="str">
        <f t="shared" si="7"/>
        <v>1</v>
      </c>
      <c r="AS298" s="297" t="s">
        <v>150</v>
      </c>
      <c r="AT298" s="298" t="s">
        <v>229</v>
      </c>
      <c r="AU298" s="297">
        <v>2</v>
      </c>
      <c r="AV298" s="309">
        <v>7.9837140409884405E-2</v>
      </c>
      <c r="AW298" s="309">
        <v>0.28029639502847409</v>
      </c>
      <c r="AX298" s="309">
        <v>0.2893465051436882</v>
      </c>
      <c r="AY298" s="310">
        <v>7.5019999999999998</v>
      </c>
      <c r="AZ298" s="310">
        <v>0.62426430451712667</v>
      </c>
      <c r="BA298" s="310">
        <v>7.3444695426439948</v>
      </c>
      <c r="BB298" s="310">
        <v>2.7923767551328185</v>
      </c>
    </row>
    <row r="299" spans="42:54" ht="16.5">
      <c r="AP299" s="286" cm="1">
        <f t="array" ref="AP299">SUM(($W$4:$W$900=W299)*($AO$4:$AO$900&lt;AO299))+1</f>
        <v>1</v>
      </c>
      <c r="AQ299" s="308" t="str">
        <f t="shared" si="7"/>
        <v>1</v>
      </c>
      <c r="AS299" s="297" t="s">
        <v>150</v>
      </c>
      <c r="AT299" s="298" t="s">
        <v>230</v>
      </c>
      <c r="AU299" s="297">
        <v>2</v>
      </c>
      <c r="AV299" s="309">
        <v>6.4456265322870313E-2</v>
      </c>
      <c r="AW299" s="309">
        <v>0.30734900948396471</v>
      </c>
      <c r="AX299" s="309">
        <v>0.2111371482122</v>
      </c>
      <c r="AY299" s="310">
        <v>6.6630000000000003</v>
      </c>
      <c r="AZ299" s="310">
        <v>0.9323552101041811</v>
      </c>
      <c r="BA299" s="310">
        <v>3.959559151771554</v>
      </c>
      <c r="BB299" s="310">
        <v>2.3335956155808879</v>
      </c>
    </row>
    <row r="300" spans="42:54" ht="16.5">
      <c r="AP300" s="286" cm="1">
        <f t="array" ref="AP300">SUM(($W$4:$W$900=W300)*($AO$4:$AO$900&lt;AO300))+1</f>
        <v>1</v>
      </c>
      <c r="AQ300" s="308" t="str">
        <f t="shared" si="7"/>
        <v>1</v>
      </c>
      <c r="AS300" s="297" t="s">
        <v>150</v>
      </c>
      <c r="AT300" s="298" t="s">
        <v>100</v>
      </c>
      <c r="AU300" s="297">
        <v>2</v>
      </c>
      <c r="AV300" s="309">
        <v>5.9919703433752712E-2</v>
      </c>
      <c r="AW300" s="309">
        <v>0.33030318549837862</v>
      </c>
      <c r="AX300" s="309">
        <v>0.20254715715528634</v>
      </c>
      <c r="AY300" s="310">
        <v>8.55179069767442</v>
      </c>
      <c r="AZ300" s="310">
        <v>0.30683946209563295</v>
      </c>
      <c r="BA300" s="310">
        <v>11.279109579695227</v>
      </c>
      <c r="BB300" s="310">
        <v>2.2463794873880123</v>
      </c>
    </row>
    <row r="301" spans="42:54" ht="16.5">
      <c r="AP301" s="286" cm="1">
        <f t="array" ref="AP301">SUM(($W$4:$W$900=W301)*($AO$4:$AO$900&lt;AO301))+1</f>
        <v>1</v>
      </c>
      <c r="AQ301" s="308" t="str">
        <f t="shared" si="7"/>
        <v>1</v>
      </c>
      <c r="AS301" s="297" t="s">
        <v>142</v>
      </c>
      <c r="AT301" s="298" t="s">
        <v>231</v>
      </c>
      <c r="AU301" s="297">
        <v>2</v>
      </c>
      <c r="AV301" s="309">
        <v>5.9884174704471785E-2</v>
      </c>
      <c r="AW301" s="309">
        <v>0.36297272711015599</v>
      </c>
      <c r="AX301" s="309">
        <v>0.18964791494465918</v>
      </c>
      <c r="AY301" s="310">
        <v>13.50311764705882</v>
      </c>
      <c r="AZ301" s="310">
        <v>0.18473475652640378</v>
      </c>
      <c r="BA301" s="310">
        <v>8.3772626470200411</v>
      </c>
      <c r="BB301" s="310">
        <v>1.8240313740769931</v>
      </c>
    </row>
    <row r="302" spans="42:54" ht="16.5">
      <c r="AP302" s="286" cm="1">
        <f t="array" ref="AP302">SUM(($W$4:$W$900=W302)*($AO$4:$AO$900&lt;AO302))+1</f>
        <v>1</v>
      </c>
      <c r="AQ302" s="308" t="str">
        <f t="shared" si="7"/>
        <v>1</v>
      </c>
      <c r="AS302" s="297" t="s">
        <v>142</v>
      </c>
      <c r="AT302" s="298" t="s">
        <v>232</v>
      </c>
      <c r="AU302" s="297">
        <v>2</v>
      </c>
      <c r="AV302" s="309">
        <v>5.5857798654191555E-2</v>
      </c>
      <c r="AW302" s="309">
        <v>0.36725496298422677</v>
      </c>
      <c r="AX302" s="309">
        <v>0.18725475495163699</v>
      </c>
      <c r="AY302" s="310">
        <v>13.269827586206898</v>
      </c>
      <c r="AZ302" s="310">
        <v>0.30903902100820285</v>
      </c>
      <c r="BA302" s="310">
        <v>12.356655459042269</v>
      </c>
      <c r="BB302" s="310">
        <v>1.8316460248563078</v>
      </c>
    </row>
    <row r="303" spans="42:54" ht="16.5">
      <c r="AP303" s="286" cm="1">
        <f t="array" ref="AP303">SUM(($W$4:$W$900=W303)*($AO$4:$AO$900&lt;AO303))+1</f>
        <v>1</v>
      </c>
      <c r="AQ303" s="308" t="str">
        <f t="shared" si="7"/>
        <v>1</v>
      </c>
      <c r="AS303" s="297" t="s">
        <v>142</v>
      </c>
      <c r="AT303" s="298" t="s">
        <v>233</v>
      </c>
      <c r="AU303" s="297">
        <v>2</v>
      </c>
      <c r="AV303" s="309">
        <v>5.4841592350318914E-2</v>
      </c>
      <c r="AW303" s="309">
        <v>0.26227029699980975</v>
      </c>
      <c r="AX303" s="309">
        <v>0.2227808719972327</v>
      </c>
      <c r="AY303" s="310">
        <v>9.2143333333333342</v>
      </c>
      <c r="AZ303" s="310">
        <v>6.8337690796697145E-2</v>
      </c>
      <c r="BA303" s="310">
        <v>6.8020408660855338</v>
      </c>
      <c r="BB303" s="310">
        <v>2.1830830102283567</v>
      </c>
    </row>
    <row r="304" spans="42:54" ht="16.5">
      <c r="AP304" s="286" cm="1">
        <f t="array" ref="AP304">SUM(($W$4:$W$900=W304)*($AO$4:$AO$900&lt;AO304))+1</f>
        <v>1</v>
      </c>
      <c r="AQ304" s="308" t="str">
        <f t="shared" si="7"/>
        <v>1</v>
      </c>
      <c r="AS304" s="297" t="s">
        <v>142</v>
      </c>
      <c r="AT304" s="298" t="s">
        <v>99</v>
      </c>
      <c r="AU304" s="297">
        <v>2</v>
      </c>
      <c r="AV304" s="309">
        <v>0.10931405477328207</v>
      </c>
      <c r="AW304" s="309">
        <v>0.3747289986884228</v>
      </c>
      <c r="AX304" s="309">
        <v>0.18804428899729872</v>
      </c>
      <c r="AY304" s="310">
        <v>13.442</v>
      </c>
      <c r="AZ304" s="310">
        <v>0.47247308793291132</v>
      </c>
      <c r="BA304" s="310">
        <v>13.134751844534934</v>
      </c>
      <c r="BB304" s="310">
        <v>1.7992337859587877</v>
      </c>
    </row>
    <row r="305" spans="42:54" ht="16.5">
      <c r="AP305" s="286" cm="1">
        <f t="array" ref="AP305">SUM(($W$4:$W$900=W305)*($AO$4:$AO$900&lt;AO305))+1</f>
        <v>1</v>
      </c>
      <c r="AQ305" s="308" t="str">
        <f t="shared" si="7"/>
        <v>1</v>
      </c>
      <c r="AS305" s="297" t="s">
        <v>142</v>
      </c>
      <c r="AT305" s="298" t="s">
        <v>100</v>
      </c>
      <c r="AU305" s="297">
        <v>2</v>
      </c>
      <c r="AV305" s="309">
        <v>5.7925636431370907E-2</v>
      </c>
      <c r="AW305" s="309">
        <v>0.35531658792639387</v>
      </c>
      <c r="AX305" s="309">
        <v>0.19401281973974993</v>
      </c>
      <c r="AY305" s="310">
        <v>12.89903703703704</v>
      </c>
      <c r="AZ305" s="310">
        <v>0.23147759148636943</v>
      </c>
      <c r="BA305" s="310">
        <v>10.178423916034095</v>
      </c>
      <c r="BB305" s="310">
        <v>1.879805556621881</v>
      </c>
    </row>
    <row r="306" spans="42:54" ht="16.5">
      <c r="AP306" s="286" cm="1">
        <f t="array" ref="AP306">SUM(($W$4:$W$900=W306)*($AO$4:$AO$900&lt;AO306))+1</f>
        <v>1</v>
      </c>
      <c r="AQ306" s="308" t="str">
        <f t="shared" si="7"/>
        <v>1</v>
      </c>
      <c r="AS306" s="297" t="s">
        <v>160</v>
      </c>
      <c r="AT306" s="298" t="s">
        <v>234</v>
      </c>
      <c r="AU306" s="297">
        <v>2</v>
      </c>
      <c r="AV306" s="309">
        <v>3.2553294296128139E-2</v>
      </c>
      <c r="AW306" s="309">
        <v>0.33904040869385915</v>
      </c>
      <c r="AX306" s="309">
        <v>0.16660796772768635</v>
      </c>
      <c r="AY306" s="310">
        <v>9.5194210526315803</v>
      </c>
      <c r="AZ306" s="310">
        <v>0.58137638314419515</v>
      </c>
      <c r="BA306" s="310">
        <v>11.024027019916039</v>
      </c>
      <c r="BB306" s="310">
        <v>1.9055097005421819</v>
      </c>
    </row>
    <row r="307" spans="42:54" ht="16.5">
      <c r="AP307" s="286" cm="1">
        <f t="array" ref="AP307">SUM(($W$4:$W$900=W307)*($AO$4:$AO$900&lt;AO307))+1</f>
        <v>1</v>
      </c>
      <c r="AQ307" s="308" t="str">
        <f t="shared" si="7"/>
        <v>1</v>
      </c>
      <c r="AS307" s="297" t="s">
        <v>160</v>
      </c>
      <c r="AT307" s="298" t="s">
        <v>235</v>
      </c>
      <c r="AU307" s="297">
        <v>2</v>
      </c>
      <c r="AV307" s="309">
        <v>3.3042808608129193E-2</v>
      </c>
      <c r="AW307" s="309">
        <v>0.36811611885317985</v>
      </c>
      <c r="AX307" s="309">
        <v>0.19107931669429748</v>
      </c>
      <c r="AY307" s="310">
        <v>11.133904761904763</v>
      </c>
      <c r="AZ307" s="310">
        <v>0.32671708561758378</v>
      </c>
      <c r="BA307" s="310">
        <v>10.922163322949602</v>
      </c>
      <c r="BB307" s="310">
        <v>1.7639413167958262</v>
      </c>
    </row>
    <row r="308" spans="42:54" ht="16.5">
      <c r="AP308" s="286" cm="1">
        <f t="array" ref="AP308">SUM(($W$4:$W$900=W308)*($AO$4:$AO$900&lt;AO308))+1</f>
        <v>1</v>
      </c>
      <c r="AQ308" s="308" t="str">
        <f t="shared" si="7"/>
        <v>1</v>
      </c>
      <c r="AS308" s="297" t="s">
        <v>160</v>
      </c>
      <c r="AT308" s="298" t="s">
        <v>236</v>
      </c>
      <c r="AU308" s="297">
        <v>2</v>
      </c>
      <c r="AV308" s="309">
        <v>4.4200964084490729E-2</v>
      </c>
      <c r="AW308" s="309">
        <v>0.30892740240981137</v>
      </c>
      <c r="AX308" s="309">
        <v>0.214451590929021</v>
      </c>
      <c r="AY308" s="310">
        <v>8.3656956521739119</v>
      </c>
      <c r="AZ308" s="310">
        <v>0.28026345605659686</v>
      </c>
      <c r="BA308" s="310">
        <v>10.156547459308173</v>
      </c>
      <c r="BB308" s="310">
        <v>2.7064353788485458</v>
      </c>
    </row>
    <row r="309" spans="42:54" ht="16.5">
      <c r="AP309" s="286" cm="1">
        <f t="array" ref="AP309">SUM(($W$4:$W$900=W309)*($AO$4:$AO$900&lt;AO309))+1</f>
        <v>1</v>
      </c>
      <c r="AQ309" s="308" t="str">
        <f t="shared" si="7"/>
        <v>1</v>
      </c>
      <c r="AS309" s="297" t="s">
        <v>160</v>
      </c>
      <c r="AT309" s="298" t="s">
        <v>237</v>
      </c>
      <c r="AU309" s="297">
        <v>2</v>
      </c>
      <c r="AV309" s="309">
        <v>4.0578812092038362E-2</v>
      </c>
      <c r="AW309" s="309">
        <v>0.35915599887327254</v>
      </c>
      <c r="AX309" s="309">
        <v>0.22543387731913814</v>
      </c>
      <c r="AY309" s="310">
        <v>9.6395833333333343</v>
      </c>
      <c r="AZ309" s="310">
        <v>4.9637545648920672E-2</v>
      </c>
      <c r="BA309" s="310">
        <v>9.58600281571956</v>
      </c>
      <c r="BB309" s="310">
        <v>2.6389290533219261</v>
      </c>
    </row>
    <row r="310" spans="42:54" ht="16.5">
      <c r="AP310" s="286" cm="1">
        <f t="array" ref="AP310">SUM(($W$4:$W$900=W310)*($AO$4:$AO$900&lt;AO310))+1</f>
        <v>1</v>
      </c>
      <c r="AQ310" s="308" t="str">
        <f t="shared" si="7"/>
        <v>1</v>
      </c>
      <c r="AS310" s="297" t="s">
        <v>160</v>
      </c>
      <c r="AT310" s="298" t="s">
        <v>238</v>
      </c>
      <c r="AU310" s="297">
        <v>2</v>
      </c>
      <c r="AV310" s="309">
        <v>2.667163260194904E-2</v>
      </c>
      <c r="AW310" s="309">
        <v>0.35093131636657721</v>
      </c>
      <c r="AX310" s="309">
        <v>0.1752365767456151</v>
      </c>
      <c r="AY310" s="310">
        <v>9.2013809523809513</v>
      </c>
      <c r="AZ310" s="310">
        <v>8.3492763583953383E-2</v>
      </c>
      <c r="BA310" s="310">
        <v>5.7511780092240832</v>
      </c>
      <c r="BB310" s="310">
        <v>2.1392275059005006</v>
      </c>
    </row>
    <row r="311" spans="42:54" ht="16.5">
      <c r="AP311" s="286" cm="1">
        <f t="array" ref="AP311">SUM(($W$4:$W$900=W311)*($AO$4:$AO$900&lt;AO311))+1</f>
        <v>1</v>
      </c>
      <c r="AQ311" s="308" t="str">
        <f t="shared" si="7"/>
        <v>1</v>
      </c>
      <c r="AS311" s="297" t="s">
        <v>160</v>
      </c>
      <c r="AT311" s="298" t="s">
        <v>239</v>
      </c>
      <c r="AU311" s="297">
        <v>2</v>
      </c>
      <c r="AV311" s="309">
        <v>3.1919646797192301E-2</v>
      </c>
      <c r="AW311" s="309">
        <v>0.34452662900397663</v>
      </c>
      <c r="AX311" s="309">
        <v>0.1989650455468237</v>
      </c>
      <c r="AY311" s="310">
        <v>9.8865333333333307</v>
      </c>
      <c r="AZ311" s="310">
        <v>0.15560425320329763</v>
      </c>
      <c r="BA311" s="310">
        <v>14.294751439363655</v>
      </c>
      <c r="BB311" s="310">
        <v>2.1713847276172298</v>
      </c>
    </row>
    <row r="312" spans="42:54" ht="16.5">
      <c r="AP312" s="286" cm="1">
        <f t="array" ref="AP312">SUM(($W$4:$W$900=W312)*($AO$4:$AO$900&lt;AO312))+1</f>
        <v>1</v>
      </c>
      <c r="AQ312" s="308" t="str">
        <f t="shared" si="7"/>
        <v>1</v>
      </c>
      <c r="AS312" s="297" t="s">
        <v>160</v>
      </c>
      <c r="AT312" s="298" t="s">
        <v>240</v>
      </c>
      <c r="AU312" s="297">
        <v>2</v>
      </c>
      <c r="AV312" s="309">
        <v>2.8879531515971626E-2</v>
      </c>
      <c r="AW312" s="309">
        <v>0.3266570723775683</v>
      </c>
      <c r="AX312" s="309">
        <v>0.20627632433989873</v>
      </c>
      <c r="AY312" s="310">
        <v>9.5093333333333341</v>
      </c>
      <c r="AZ312" s="310">
        <v>0.22071566704369167</v>
      </c>
      <c r="BA312" s="310">
        <v>5.5880256263678572</v>
      </c>
      <c r="BB312" s="310">
        <v>2.882607330884595</v>
      </c>
    </row>
    <row r="313" spans="42:54" ht="16.5">
      <c r="AP313" s="286" cm="1">
        <f t="array" ref="AP313">SUM(($W$4:$W$900=W313)*($AO$4:$AO$900&lt;AO313))+1</f>
        <v>1</v>
      </c>
      <c r="AQ313" s="308" t="str">
        <f t="shared" si="7"/>
        <v>1</v>
      </c>
      <c r="AS313" s="297" t="s">
        <v>160</v>
      </c>
      <c r="AT313" s="298" t="s">
        <v>99</v>
      </c>
      <c r="AU313" s="297">
        <v>2</v>
      </c>
      <c r="AV313" s="309">
        <v>5.4032802329195467E-2</v>
      </c>
      <c r="AW313" s="309">
        <v>0.33744429152726202</v>
      </c>
      <c r="AX313" s="309">
        <v>0.19619686493067628</v>
      </c>
      <c r="AY313" s="310">
        <v>8.7622500000000016</v>
      </c>
      <c r="AZ313" s="310">
        <v>0.27282514470408431</v>
      </c>
      <c r="BA313" s="310">
        <v>16.927020934466448</v>
      </c>
      <c r="BB313" s="310">
        <v>2.4739824614844648</v>
      </c>
    </row>
    <row r="314" spans="42:54" ht="16.5">
      <c r="AP314" s="286" cm="1">
        <f t="array" ref="AP314">SUM(($W$4:$W$900=W314)*($AO$4:$AO$900&lt;AO314))+1</f>
        <v>1</v>
      </c>
      <c r="AQ314" s="308" t="str">
        <f t="shared" si="7"/>
        <v>1</v>
      </c>
      <c r="AS314" s="297" t="s">
        <v>160</v>
      </c>
      <c r="AT314" s="298" t="s">
        <v>100</v>
      </c>
      <c r="AU314" s="297">
        <v>2</v>
      </c>
      <c r="AV314" s="309">
        <v>3.4563253297744984E-2</v>
      </c>
      <c r="AW314" s="309">
        <v>0.34231514926818896</v>
      </c>
      <c r="AX314" s="309">
        <v>0.19508863216431813</v>
      </c>
      <c r="AY314" s="310">
        <v>9.55586290322581</v>
      </c>
      <c r="AZ314" s="310">
        <v>0.25976204577737816</v>
      </c>
      <c r="BA314" s="310">
        <v>9.9405536533257663</v>
      </c>
      <c r="BB314" s="310">
        <v>2.2061406277959152</v>
      </c>
    </row>
    <row r="315" spans="42:54" ht="16.5">
      <c r="AP315" s="286" cm="1">
        <f t="array" ref="AP315">SUM(($W$4:$W$900=W315)*($AO$4:$AO$900&lt;AO315))+1</f>
        <v>1</v>
      </c>
      <c r="AQ315" s="308" t="str">
        <f t="shared" si="7"/>
        <v>1</v>
      </c>
      <c r="AS315" s="297" t="s">
        <v>146</v>
      </c>
      <c r="AT315" s="298" t="s">
        <v>241</v>
      </c>
      <c r="AU315" s="297">
        <v>2</v>
      </c>
      <c r="AV315" s="309">
        <v>5.5331940466902346E-2</v>
      </c>
      <c r="AW315" s="309">
        <v>0.35221626435422654</v>
      </c>
      <c r="AX315" s="309">
        <v>0.23592344461225537</v>
      </c>
      <c r="AY315" s="310">
        <v>11.031857142857143</v>
      </c>
      <c r="AZ315" s="310">
        <v>4.8494027669528338E-2</v>
      </c>
      <c r="BA315" s="310">
        <v>6.8425073041704483</v>
      </c>
      <c r="BB315" s="310">
        <v>3.0914526626606849</v>
      </c>
    </row>
    <row r="316" spans="42:54" ht="16.5">
      <c r="AP316" s="286" cm="1">
        <f t="array" ref="AP316">SUM(($W$4:$W$900=W316)*($AO$4:$AO$900&lt;AO316))+1</f>
        <v>1</v>
      </c>
      <c r="AQ316" s="308" t="str">
        <f t="shared" si="7"/>
        <v>1</v>
      </c>
      <c r="AS316" s="297" t="s">
        <v>146</v>
      </c>
      <c r="AT316" s="298" t="s">
        <v>242</v>
      </c>
      <c r="AU316" s="297">
        <v>2</v>
      </c>
      <c r="AV316" s="309">
        <v>4.9410459253645088E-2</v>
      </c>
      <c r="AW316" s="309">
        <v>0.33873682336338778</v>
      </c>
      <c r="AX316" s="309">
        <v>0.19850894799842991</v>
      </c>
      <c r="AY316" s="310">
        <v>8.5033750000000001</v>
      </c>
      <c r="AZ316" s="310">
        <v>5.6384879359168423E-2</v>
      </c>
      <c r="BA316" s="310">
        <v>2.4348016086913638</v>
      </c>
      <c r="BB316" s="310">
        <v>2.7146954853401191</v>
      </c>
    </row>
    <row r="317" spans="42:54" ht="16.5">
      <c r="AP317" s="286" cm="1">
        <f t="array" ref="AP317">SUM(($W$4:$W$900=W317)*($AO$4:$AO$900&lt;AO317))+1</f>
        <v>1</v>
      </c>
      <c r="AQ317" s="308" t="str">
        <f t="shared" si="7"/>
        <v>1</v>
      </c>
      <c r="AS317" s="297" t="s">
        <v>146</v>
      </c>
      <c r="AT317" s="298" t="s">
        <v>243</v>
      </c>
      <c r="AU317" s="297">
        <v>2</v>
      </c>
      <c r="AV317" s="309">
        <v>3.0197313016665665E-2</v>
      </c>
      <c r="AW317" s="309">
        <v>0.38087994578296908</v>
      </c>
      <c r="AX317" s="309">
        <v>0.15411305892021021</v>
      </c>
      <c r="AY317" s="310">
        <v>7.2772499999999996</v>
      </c>
      <c r="AZ317" s="310">
        <v>1.795666285117509E-2</v>
      </c>
      <c r="BA317" s="310">
        <v>2.6934994276762634</v>
      </c>
      <c r="BB317" s="310">
        <v>1.6731463582276698</v>
      </c>
    </row>
    <row r="318" spans="42:54" ht="16.5">
      <c r="AP318" s="286" cm="1">
        <f t="array" ref="AP318">SUM(($W$4:$W$900=W318)*($AO$4:$AO$900&lt;AO318))+1</f>
        <v>1</v>
      </c>
      <c r="AQ318" s="308" t="str">
        <f t="shared" si="7"/>
        <v>1</v>
      </c>
      <c r="AS318" s="297" t="s">
        <v>146</v>
      </c>
      <c r="AT318" s="298" t="s">
        <v>244</v>
      </c>
      <c r="AU318" s="297">
        <v>2</v>
      </c>
      <c r="AV318" s="309">
        <v>3.2163508195480549E-2</v>
      </c>
      <c r="AW318" s="309">
        <v>0.37673253434316273</v>
      </c>
      <c r="AX318" s="309">
        <v>0.18099030273009581</v>
      </c>
      <c r="AY318" s="310">
        <v>7.9959999999999996</v>
      </c>
      <c r="AZ318" s="310">
        <v>7.9381711723726239E-2</v>
      </c>
      <c r="BA318" s="310">
        <v>2.2861932976433157</v>
      </c>
      <c r="BB318" s="310">
        <v>2.5742242042907413</v>
      </c>
    </row>
    <row r="319" spans="42:54" ht="16.5">
      <c r="AP319" s="286" cm="1">
        <f t="array" ref="AP319">SUM(($W$4:$W$900=W319)*($AO$4:$AO$900&lt;AO319))+1</f>
        <v>1</v>
      </c>
      <c r="AQ319" s="308" t="str">
        <f t="shared" si="7"/>
        <v>1</v>
      </c>
      <c r="AS319" s="297" t="s">
        <v>146</v>
      </c>
      <c r="AT319" s="298" t="s">
        <v>245</v>
      </c>
      <c r="AU319" s="297">
        <v>2</v>
      </c>
      <c r="AV319" s="309">
        <v>4.9400926036987244E-2</v>
      </c>
      <c r="AW319" s="309">
        <v>0.37079114086245141</v>
      </c>
      <c r="AX319" s="309">
        <v>0.13235559808741609</v>
      </c>
      <c r="AY319" s="310">
        <v>5.8185714285714285</v>
      </c>
      <c r="AZ319" s="310">
        <v>0.11248351112244993</v>
      </c>
      <c r="BA319" s="310">
        <v>2.7103169822837936</v>
      </c>
      <c r="BB319" s="310">
        <v>2.4001662814321589</v>
      </c>
    </row>
    <row r="320" spans="42:54" ht="16.5">
      <c r="AP320" s="286" cm="1">
        <f t="array" ref="AP320">SUM(($W$4:$W$900=W320)*($AO$4:$AO$900&lt;AO320))+1</f>
        <v>1</v>
      </c>
      <c r="AQ320" s="308" t="str">
        <f t="shared" si="7"/>
        <v>1</v>
      </c>
      <c r="AS320" s="297" t="s">
        <v>146</v>
      </c>
      <c r="AT320" s="298" t="s">
        <v>246</v>
      </c>
      <c r="AU320" s="297">
        <v>2</v>
      </c>
      <c r="AV320" s="309">
        <v>5.5142272637878798E-2</v>
      </c>
      <c r="AW320" s="309">
        <v>0.36680862865692382</v>
      </c>
      <c r="AX320" s="309">
        <v>0.14542764481419815</v>
      </c>
      <c r="AY320" s="310">
        <v>10.978399999999999</v>
      </c>
      <c r="AZ320" s="310">
        <v>9.2145730966879197E-2</v>
      </c>
      <c r="BA320" s="310">
        <v>4.3742120523689119</v>
      </c>
      <c r="BB320" s="310">
        <v>2.926949985888033</v>
      </c>
    </row>
    <row r="321" spans="42:54" ht="16.5">
      <c r="AP321" s="286" cm="1">
        <f t="array" ref="AP321">SUM(($W$4:$W$900=W321)*($AO$4:$AO$900&lt;AO321))+1</f>
        <v>1</v>
      </c>
      <c r="AQ321" s="308" t="str">
        <f t="shared" si="7"/>
        <v>1</v>
      </c>
      <c r="AS321" s="297" t="s">
        <v>146</v>
      </c>
      <c r="AT321" s="298" t="s">
        <v>100</v>
      </c>
      <c r="AU321" s="297">
        <v>2</v>
      </c>
      <c r="AV321" s="309">
        <v>4.5877835843337322E-2</v>
      </c>
      <c r="AW321" s="309">
        <v>0.35805976775791931</v>
      </c>
      <c r="AX321" s="309">
        <v>0.18095915484571667</v>
      </c>
      <c r="AY321" s="310">
        <v>8.4915106382978696</v>
      </c>
      <c r="AZ321" s="310">
        <v>6.2856013566153876E-2</v>
      </c>
      <c r="BA321" s="310">
        <v>3.3326920035022849</v>
      </c>
      <c r="BB321" s="310">
        <v>2.4974079196668493</v>
      </c>
    </row>
    <row r="322" spans="42:54" ht="16.5">
      <c r="AP322" s="286" cm="1">
        <f t="array" ref="AP322">SUM(($W$4:$W$900=W322)*($AO$4:$AO$900&lt;AO322))+1</f>
        <v>1</v>
      </c>
      <c r="AQ322" s="308" t="str">
        <f t="shared" si="7"/>
        <v>1</v>
      </c>
      <c r="AS322" s="297" t="s">
        <v>165</v>
      </c>
      <c r="AT322" s="298" t="s">
        <v>247</v>
      </c>
      <c r="AU322" s="297">
        <v>2</v>
      </c>
      <c r="AV322" s="309">
        <v>2.248448452233542E-2</v>
      </c>
      <c r="AW322" s="309">
        <v>0.30786230624818606</v>
      </c>
      <c r="AX322" s="309">
        <v>0.17274738668989703</v>
      </c>
      <c r="AY322" s="310">
        <v>9.5589999999999993</v>
      </c>
      <c r="AZ322" s="310">
        <v>5.8210768942359395E-2</v>
      </c>
      <c r="BA322" s="310">
        <v>8.6207376862256062</v>
      </c>
      <c r="BB322" s="310">
        <v>3.0139433670235865</v>
      </c>
    </row>
    <row r="323" spans="42:54" ht="16.5">
      <c r="AP323" s="286" cm="1">
        <f t="array" ref="AP323">SUM(($W$4:$W$900=W323)*($AO$4:$AO$900&lt;AO323))+1</f>
        <v>1</v>
      </c>
      <c r="AQ323" s="308" t="str">
        <f t="shared" si="7"/>
        <v>1</v>
      </c>
      <c r="AS323" s="297" t="s">
        <v>165</v>
      </c>
      <c r="AT323" s="298" t="s">
        <v>248</v>
      </c>
      <c r="AU323" s="297">
        <v>2</v>
      </c>
      <c r="AV323" s="309">
        <v>2.4912102187369493E-2</v>
      </c>
      <c r="AW323" s="309">
        <v>0.28871012680642588</v>
      </c>
      <c r="AX323" s="309">
        <v>0.11379216106734823</v>
      </c>
      <c r="AY323" s="310">
        <v>6.2315000000000005</v>
      </c>
      <c r="AZ323" s="310">
        <v>1.6701393503035452E-2</v>
      </c>
      <c r="BA323" s="310">
        <v>2.1878825488976443</v>
      </c>
      <c r="BB323" s="310">
        <v>2.6435083278452089</v>
      </c>
    </row>
    <row r="324" spans="42:54" ht="16.5">
      <c r="AP324" s="286" cm="1">
        <f t="array" ref="AP324">SUM(($W$4:$W$900=W324)*($AO$4:$AO$900&lt;AO324))+1</f>
        <v>1</v>
      </c>
      <c r="AQ324" s="308" t="str">
        <f t="shared" si="7"/>
        <v>1</v>
      </c>
      <c r="AS324" s="297" t="s">
        <v>165</v>
      </c>
      <c r="AT324" s="298" t="s">
        <v>249</v>
      </c>
      <c r="AU324" s="297">
        <v>2</v>
      </c>
      <c r="AV324" s="309">
        <v>2.8349004542304931E-2</v>
      </c>
      <c r="AW324" s="309">
        <v>0.32096285649216771</v>
      </c>
      <c r="AX324" s="309">
        <v>0.17569778914946968</v>
      </c>
      <c r="AY324" s="310">
        <v>12.203866666666668</v>
      </c>
      <c r="AZ324" s="310">
        <v>4.6607720329175671E-2</v>
      </c>
      <c r="BA324" s="310">
        <v>12.598732629552316</v>
      </c>
      <c r="BB324" s="310">
        <v>1.9837224553087038</v>
      </c>
    </row>
    <row r="325" spans="42:54" ht="16.5">
      <c r="AP325" s="286" cm="1">
        <f t="array" ref="AP325">SUM(($W$4:$W$900=W325)*($AO$4:$AO$900&lt;AO325))+1</f>
        <v>1</v>
      </c>
      <c r="AQ325" s="308" t="str">
        <f t="shared" ref="AQ325:AQ388" si="8">W325&amp;AP325</f>
        <v>1</v>
      </c>
      <c r="AS325" s="297" t="s">
        <v>165</v>
      </c>
      <c r="AT325" s="298" t="s">
        <v>250</v>
      </c>
      <c r="AU325" s="297">
        <v>2</v>
      </c>
      <c r="AV325" s="309">
        <v>2.1824347238899203E-2</v>
      </c>
      <c r="AW325" s="309">
        <v>0.35732213836339555</v>
      </c>
      <c r="AX325" s="309">
        <v>0.19033071877004457</v>
      </c>
      <c r="AY325" s="310">
        <v>9.4330500000000015</v>
      </c>
      <c r="AZ325" s="310">
        <v>0.33579457007219699</v>
      </c>
      <c r="BA325" s="310">
        <v>8.870867782714285</v>
      </c>
      <c r="BB325" s="310">
        <v>2.5034365970120871</v>
      </c>
    </row>
    <row r="326" spans="42:54" ht="16.5">
      <c r="AP326" s="286" cm="1">
        <f t="array" ref="AP326">SUM(($W$4:$W$900=W326)*($AO$4:$AO$900&lt;AO326))+1</f>
        <v>1</v>
      </c>
      <c r="AQ326" s="308" t="str">
        <f t="shared" si="8"/>
        <v>1</v>
      </c>
      <c r="AS326" s="297" t="s">
        <v>165</v>
      </c>
      <c r="AT326" s="298" t="s">
        <v>251</v>
      </c>
      <c r="AU326" s="297">
        <v>2</v>
      </c>
      <c r="AV326" s="309">
        <v>1.9799147345131489E-2</v>
      </c>
      <c r="AW326" s="309">
        <v>0.36616637019926301</v>
      </c>
      <c r="AX326" s="309">
        <v>0.20683007211594051</v>
      </c>
      <c r="AY326" s="310">
        <v>13.22725</v>
      </c>
      <c r="AZ326" s="310">
        <v>0.36757599023257331</v>
      </c>
      <c r="BA326" s="310">
        <v>17.39585376660375</v>
      </c>
      <c r="BB326" s="310">
        <v>1.9642241542810461</v>
      </c>
    </row>
    <row r="327" spans="42:54" ht="16.5">
      <c r="AP327" s="286" cm="1">
        <f t="array" ref="AP327">SUM(($W$4:$W$900=W327)*($AO$4:$AO$900&lt;AO327))+1</f>
        <v>1</v>
      </c>
      <c r="AQ327" s="308" t="str">
        <f t="shared" si="8"/>
        <v>1</v>
      </c>
      <c r="AS327" s="297" t="s">
        <v>165</v>
      </c>
      <c r="AT327" s="298" t="s">
        <v>99</v>
      </c>
      <c r="AU327" s="297">
        <v>2</v>
      </c>
      <c r="AV327" s="309">
        <v>3.4627963717843144E-2</v>
      </c>
      <c r="AW327" s="309">
        <v>0.34671635666281458</v>
      </c>
      <c r="AX327" s="309">
        <v>0.22077440003078613</v>
      </c>
      <c r="AY327" s="310">
        <v>11.22775</v>
      </c>
      <c r="AZ327" s="310">
        <v>0.12025841127414588</v>
      </c>
      <c r="BA327" s="310">
        <v>13.027994554699136</v>
      </c>
      <c r="BB327" s="310">
        <v>2.4685618384077928</v>
      </c>
    </row>
    <row r="328" spans="42:54" ht="16.5">
      <c r="AP328" s="286" cm="1">
        <f t="array" ref="AP328">SUM(($W$4:$W$900=W328)*($AO$4:$AO$900&lt;AO328))+1</f>
        <v>1</v>
      </c>
      <c r="AQ328" s="308" t="str">
        <f t="shared" si="8"/>
        <v>1</v>
      </c>
      <c r="AS328" s="297" t="s">
        <v>165</v>
      </c>
      <c r="AT328" s="298" t="s">
        <v>100</v>
      </c>
      <c r="AU328" s="297">
        <v>2</v>
      </c>
      <c r="AV328" s="309">
        <v>2.3078055615501431E-2</v>
      </c>
      <c r="AW328" s="309">
        <v>0.34400170545006248</v>
      </c>
      <c r="AX328" s="309">
        <v>0.18733152102503606</v>
      </c>
      <c r="AY328" s="310">
        <v>11.16112162162162</v>
      </c>
      <c r="AZ328" s="310">
        <v>0.22738849414219631</v>
      </c>
      <c r="BA328" s="310">
        <v>12.244780414111041</v>
      </c>
      <c r="BB328" s="310">
        <v>2.2187308708623603</v>
      </c>
    </row>
    <row r="329" spans="42:54" ht="16.5">
      <c r="AP329" s="286" cm="1">
        <f t="array" ref="AP329">SUM(($W$4:$W$900=W329)*($AO$4:$AO$900&lt;AO329))+1</f>
        <v>1</v>
      </c>
      <c r="AQ329" s="308" t="str">
        <f t="shared" si="8"/>
        <v>1</v>
      </c>
      <c r="AS329" s="297" t="s">
        <v>166</v>
      </c>
      <c r="AT329" s="298" t="s">
        <v>252</v>
      </c>
      <c r="AU329" s="297">
        <v>2</v>
      </c>
      <c r="AV329" s="309">
        <v>2.7278708319110966E-2</v>
      </c>
      <c r="AW329" s="309">
        <v>0.41835732804374337</v>
      </c>
      <c r="AX329" s="309">
        <v>0.14161632482264766</v>
      </c>
      <c r="AY329" s="310">
        <v>7.561272727272728</v>
      </c>
      <c r="AZ329" s="310">
        <v>0.18324927389082671</v>
      </c>
      <c r="BA329" s="310">
        <v>4.8416387101681586</v>
      </c>
      <c r="BB329" s="310">
        <v>2.4022950538094143</v>
      </c>
    </row>
    <row r="330" spans="42:54" ht="16.5">
      <c r="AP330" s="286" cm="1">
        <f t="array" ref="AP330">SUM(($W$4:$W$900=W330)*($AO$4:$AO$900&lt;AO330))+1</f>
        <v>1</v>
      </c>
      <c r="AQ330" s="308" t="str">
        <f t="shared" si="8"/>
        <v>1</v>
      </c>
      <c r="AS330" s="297" t="s">
        <v>166</v>
      </c>
      <c r="AT330" s="298" t="s">
        <v>253</v>
      </c>
      <c r="AU330" s="297">
        <v>2</v>
      </c>
      <c r="AV330" s="309">
        <v>4.8602193165410666E-2</v>
      </c>
      <c r="AW330" s="309">
        <v>0.41202451571505178</v>
      </c>
      <c r="AX330" s="309">
        <v>0.17444102602613171</v>
      </c>
      <c r="AY330" s="310">
        <v>13.275500000000001</v>
      </c>
      <c r="AZ330" s="310">
        <v>3.9112337674020566E-2</v>
      </c>
      <c r="BA330" s="310">
        <v>14.940912991475855</v>
      </c>
      <c r="BB330" s="310">
        <v>2.1982704364663119</v>
      </c>
    </row>
    <row r="331" spans="42:54" ht="16.5">
      <c r="AP331" s="286" cm="1">
        <f t="array" ref="AP331">SUM(($W$4:$W$900=W331)*($AO$4:$AO$900&lt;AO331))+1</f>
        <v>1</v>
      </c>
      <c r="AQ331" s="308" t="str">
        <f t="shared" si="8"/>
        <v>1</v>
      </c>
      <c r="AS331" s="297" t="s">
        <v>166</v>
      </c>
      <c r="AT331" s="298" t="s">
        <v>254</v>
      </c>
      <c r="AU331" s="297">
        <v>2</v>
      </c>
      <c r="AV331" s="309">
        <v>2.8495608890419598E-2</v>
      </c>
      <c r="AW331" s="309">
        <v>0.42750508778162355</v>
      </c>
      <c r="AX331" s="309">
        <v>0.18393682634243311</v>
      </c>
      <c r="AY331" s="310">
        <v>7.8317500000000004</v>
      </c>
      <c r="AZ331" s="310">
        <v>9.2458195134505967</v>
      </c>
      <c r="BA331" s="310">
        <v>24.10991212837596</v>
      </c>
      <c r="BB331" s="310">
        <v>2.1845635858150936</v>
      </c>
    </row>
    <row r="332" spans="42:54" ht="16.5">
      <c r="AP332" s="286" cm="1">
        <f t="array" ref="AP332">SUM(($W$4:$W$900=W332)*($AO$4:$AO$900&lt;AO332))+1</f>
        <v>1</v>
      </c>
      <c r="AQ332" s="308" t="str">
        <f t="shared" si="8"/>
        <v>1</v>
      </c>
      <c r="AS332" s="297" t="s">
        <v>166</v>
      </c>
      <c r="AT332" s="298" t="s">
        <v>255</v>
      </c>
      <c r="AU332" s="297">
        <v>2</v>
      </c>
      <c r="AV332" s="309">
        <v>3.6538823742993734E-2</v>
      </c>
      <c r="AW332" s="309">
        <v>0.40768934590171052</v>
      </c>
      <c r="AX332" s="309">
        <v>0.19070095812667212</v>
      </c>
      <c r="AY332" s="310">
        <v>9.0553076923076929</v>
      </c>
      <c r="AZ332" s="310">
        <v>0.35776070227845702</v>
      </c>
      <c r="BA332" s="310">
        <v>6.8409647800542794</v>
      </c>
      <c r="BB332" s="310">
        <v>2.2928770521874022</v>
      </c>
    </row>
    <row r="333" spans="42:54" ht="16.5">
      <c r="AP333" s="286" cm="1">
        <f t="array" ref="AP333">SUM(($W$4:$W$900=W333)*($AO$4:$AO$900&lt;AO333))+1</f>
        <v>1</v>
      </c>
      <c r="AQ333" s="308" t="str">
        <f t="shared" si="8"/>
        <v>1</v>
      </c>
      <c r="AS333" s="297" t="s">
        <v>166</v>
      </c>
      <c r="AT333" s="298" t="s">
        <v>100</v>
      </c>
      <c r="AU333" s="297">
        <v>2</v>
      </c>
      <c r="AV333" s="309">
        <v>3.2006622333667967E-2</v>
      </c>
      <c r="AW333" s="309">
        <v>0.41639937323627335</v>
      </c>
      <c r="AX333" s="309">
        <v>0.17399239225506344</v>
      </c>
      <c r="AY333" s="310">
        <v>8.5322941176470586</v>
      </c>
      <c r="AZ333" s="310">
        <v>2.9359634316193022</v>
      </c>
      <c r="BA333" s="310">
        <v>11.575120195924375</v>
      </c>
      <c r="BB333" s="310">
        <v>2.2872517385883535</v>
      </c>
    </row>
    <row r="334" spans="42:54" ht="16.5">
      <c r="AP334" s="286" cm="1">
        <f t="array" ref="AP334">SUM(($W$4:$W$900=W334)*($AO$4:$AO$900&lt;AO334))+1</f>
        <v>1</v>
      </c>
      <c r="AQ334" s="308" t="str">
        <f t="shared" si="8"/>
        <v>1</v>
      </c>
      <c r="AS334" s="297" t="s">
        <v>164</v>
      </c>
      <c r="AT334" s="298" t="s">
        <v>256</v>
      </c>
      <c r="AU334" s="297">
        <v>2</v>
      </c>
      <c r="AV334" s="309">
        <v>3.6108062175586798E-2</v>
      </c>
      <c r="AW334" s="309">
        <v>0.33007501702528508</v>
      </c>
      <c r="AX334" s="309">
        <v>0.16591345117328549</v>
      </c>
      <c r="AY334" s="310">
        <v>7.807846153846155</v>
      </c>
      <c r="AZ334" s="310">
        <v>3.1413848896777036E-2</v>
      </c>
      <c r="BA334" s="310">
        <v>1.7567590883043773</v>
      </c>
      <c r="BB334" s="310">
        <v>2.9194674540892951</v>
      </c>
    </row>
    <row r="335" spans="42:54" ht="16.5">
      <c r="AP335" s="286" cm="1">
        <f t="array" ref="AP335">SUM(($W$4:$W$900=W335)*($AO$4:$AO$900&lt;AO335))+1</f>
        <v>1</v>
      </c>
      <c r="AQ335" s="308" t="str">
        <f t="shared" si="8"/>
        <v>1</v>
      </c>
      <c r="AS335" s="297" t="s">
        <v>164</v>
      </c>
      <c r="AT335" s="298" t="s">
        <v>257</v>
      </c>
      <c r="AU335" s="297">
        <v>2</v>
      </c>
      <c r="AV335" s="309">
        <v>3.1902644438012842E-2</v>
      </c>
      <c r="AW335" s="309">
        <v>0.36982957169275488</v>
      </c>
      <c r="AX335" s="309">
        <v>0.11448999803636851</v>
      </c>
      <c r="AY335" s="310">
        <v>6.0798571428571426</v>
      </c>
      <c r="AZ335" s="310">
        <v>1.54477638059865E-2</v>
      </c>
      <c r="BA335" s="310">
        <v>3.2660986332657171</v>
      </c>
      <c r="BB335" s="310">
        <v>2.6041179934235594</v>
      </c>
    </row>
    <row r="336" spans="42:54" ht="16.5">
      <c r="AP336" s="286" cm="1">
        <f t="array" ref="AP336">SUM(($W$4:$W$900=W336)*($AO$4:$AO$900&lt;AO336))+1</f>
        <v>1</v>
      </c>
      <c r="AQ336" s="308" t="str">
        <f t="shared" si="8"/>
        <v>1</v>
      </c>
      <c r="AS336" s="297" t="s">
        <v>164</v>
      </c>
      <c r="AT336" s="298" t="s">
        <v>258</v>
      </c>
      <c r="AU336" s="297">
        <v>2</v>
      </c>
      <c r="AV336" s="309">
        <v>3.3735967241739689E-2</v>
      </c>
      <c r="AW336" s="309">
        <v>0.31258602792600432</v>
      </c>
      <c r="AX336" s="309">
        <v>0.13635080930065668</v>
      </c>
      <c r="AY336" s="310">
        <v>8.569285714285714</v>
      </c>
      <c r="AZ336" s="310">
        <v>3.9068999799615096E-3</v>
      </c>
      <c r="BA336" s="310">
        <v>2.1487949889788305</v>
      </c>
      <c r="BB336" s="310">
        <v>2.1861029033202519</v>
      </c>
    </row>
    <row r="337" spans="42:54" ht="16.5">
      <c r="AP337" s="286" cm="1">
        <f t="array" ref="AP337">SUM(($W$4:$W$900=W337)*($AO$4:$AO$900&lt;AO337))+1</f>
        <v>1</v>
      </c>
      <c r="AQ337" s="308" t="str">
        <f t="shared" si="8"/>
        <v>1</v>
      </c>
      <c r="AS337" s="297" t="s">
        <v>164</v>
      </c>
      <c r="AT337" s="298" t="s">
        <v>259</v>
      </c>
      <c r="AU337" s="297">
        <v>2</v>
      </c>
      <c r="AV337" s="309">
        <v>4.7162245391104606E-2</v>
      </c>
      <c r="AW337" s="309">
        <v>0.44701208440733448</v>
      </c>
      <c r="AX337" s="309">
        <v>0.19634757025909733</v>
      </c>
      <c r="AY337" s="310">
        <v>11.002000000000001</v>
      </c>
      <c r="AZ337" s="310">
        <v>3.9100080370215201E-2</v>
      </c>
      <c r="BA337" s="310">
        <v>4.5356093229449632</v>
      </c>
      <c r="BB337" s="310">
        <v>2.4477524970438402</v>
      </c>
    </row>
    <row r="338" spans="42:54" ht="16.5">
      <c r="AP338" s="286" cm="1">
        <f t="array" ref="AP338">SUM(($W$4:$W$900=W338)*($AO$4:$AO$900&lt;AO338))+1</f>
        <v>1</v>
      </c>
      <c r="AQ338" s="308" t="str">
        <f t="shared" si="8"/>
        <v>1</v>
      </c>
      <c r="AS338" s="297" t="s">
        <v>164</v>
      </c>
      <c r="AT338" s="298" t="s">
        <v>260</v>
      </c>
      <c r="AU338" s="297">
        <v>2</v>
      </c>
      <c r="AV338" s="309">
        <v>5.6782840666877818E-2</v>
      </c>
      <c r="AW338" s="309">
        <v>0.39124796602130119</v>
      </c>
      <c r="AX338" s="309">
        <v>0.4209837807444371</v>
      </c>
      <c r="AY338" s="310">
        <v>8.4292499999999997</v>
      </c>
      <c r="AZ338" s="310">
        <v>0.24440277546846859</v>
      </c>
      <c r="BA338" s="310">
        <v>0.18330208160135142</v>
      </c>
      <c r="BB338" s="310">
        <v>3.6780872579091506</v>
      </c>
    </row>
    <row r="339" spans="42:54" ht="16.5">
      <c r="AP339" s="286" cm="1">
        <f t="array" ref="AP339">SUM(($W$4:$W$900=W339)*($AO$4:$AO$900&lt;AO339))+1</f>
        <v>1</v>
      </c>
      <c r="AQ339" s="308" t="str">
        <f t="shared" si="8"/>
        <v>1</v>
      </c>
      <c r="AS339" s="297" t="s">
        <v>164</v>
      </c>
      <c r="AT339" s="298" t="s">
        <v>261</v>
      </c>
      <c r="AU339" s="297">
        <v>2</v>
      </c>
      <c r="AV339" s="309">
        <v>6.2010142349703895E-2</v>
      </c>
      <c r="AW339" s="309">
        <v>0.23955972022352234</v>
      </c>
      <c r="AX339" s="309">
        <v>0.1909445676940002</v>
      </c>
      <c r="AY339" s="310">
        <v>3.9649999999999999</v>
      </c>
      <c r="AZ339" s="310">
        <v>5.3560888553716747E-2</v>
      </c>
      <c r="BA339" s="310">
        <v>2.062094209318095</v>
      </c>
      <c r="BB339" s="310">
        <v>3.0584276822798713</v>
      </c>
    </row>
    <row r="340" spans="42:54" ht="16.5">
      <c r="AP340" s="286" cm="1">
        <f t="array" ref="AP340">SUM(($W$4:$W$900=W340)*($AO$4:$AO$900&lt;AO340))+1</f>
        <v>1</v>
      </c>
      <c r="AQ340" s="308" t="str">
        <f t="shared" si="8"/>
        <v>1</v>
      </c>
      <c r="AS340" s="297" t="s">
        <v>164</v>
      </c>
      <c r="AT340" s="298" t="s">
        <v>100</v>
      </c>
      <c r="AU340" s="297">
        <v>2</v>
      </c>
      <c r="AV340" s="309">
        <v>3.8553150098806693E-2</v>
      </c>
      <c r="AW340" s="309">
        <v>0.35955491861399214</v>
      </c>
      <c r="AX340" s="309">
        <v>0.17154302983020597</v>
      </c>
      <c r="AY340" s="310">
        <v>7.9213404255319162</v>
      </c>
      <c r="AZ340" s="310">
        <v>4.2224698650805276E-2</v>
      </c>
      <c r="BA340" s="310">
        <v>2.4601078525403599</v>
      </c>
      <c r="BB340" s="310">
        <v>2.6588394221983105</v>
      </c>
    </row>
    <row r="341" spans="42:54" ht="16.5">
      <c r="AP341" s="286" cm="1">
        <f t="array" ref="AP341">SUM(($W$4:$W$900=W341)*($AO$4:$AO$900&lt;AO341))+1</f>
        <v>1</v>
      </c>
      <c r="AQ341" s="308" t="str">
        <f t="shared" si="8"/>
        <v>1</v>
      </c>
      <c r="AS341" s="297" t="s">
        <v>148</v>
      </c>
      <c r="AT341" s="298" t="s">
        <v>262</v>
      </c>
      <c r="AU341" s="297">
        <v>2</v>
      </c>
      <c r="AV341" s="309">
        <v>6.2417790783889218E-2</v>
      </c>
      <c r="AW341" s="309">
        <v>0.39445957071969728</v>
      </c>
      <c r="AX341" s="309">
        <v>0.17075607030500242</v>
      </c>
      <c r="AY341" s="310">
        <v>16.146222222222221</v>
      </c>
      <c r="AZ341" s="310">
        <v>0.26489758628534149</v>
      </c>
      <c r="BA341" s="310">
        <v>11.456177651534503</v>
      </c>
      <c r="BB341" s="310">
        <v>1.800937435351752</v>
      </c>
    </row>
    <row r="342" spans="42:54" ht="16.5">
      <c r="AP342" s="286" cm="1">
        <f t="array" ref="AP342">SUM(($W$4:$W$900=W342)*($AO$4:$AO$900&lt;AO342))+1</f>
        <v>1</v>
      </c>
      <c r="AQ342" s="308" t="str">
        <f t="shared" si="8"/>
        <v>1</v>
      </c>
      <c r="AS342" s="297" t="s">
        <v>148</v>
      </c>
      <c r="AT342" s="298" t="s">
        <v>263</v>
      </c>
      <c r="AU342" s="297">
        <v>2</v>
      </c>
      <c r="AV342" s="309">
        <v>7.6268041204283432E-2</v>
      </c>
      <c r="AW342" s="309">
        <v>0.36298086899316995</v>
      </c>
      <c r="AX342" s="309">
        <v>0.13802564288159219</v>
      </c>
      <c r="AY342" s="310">
        <v>12.695214285714286</v>
      </c>
      <c r="AZ342" s="310">
        <v>0.17724980155280298</v>
      </c>
      <c r="BA342" s="310">
        <v>14.219712528020557</v>
      </c>
      <c r="BB342" s="310">
        <v>2.0646797005189845</v>
      </c>
    </row>
    <row r="343" spans="42:54" ht="16.5">
      <c r="AP343" s="286" cm="1">
        <f t="array" ref="AP343">SUM(($W$4:$W$900=W343)*($AO$4:$AO$900&lt;AO343))+1</f>
        <v>1</v>
      </c>
      <c r="AQ343" s="308" t="str">
        <f t="shared" si="8"/>
        <v>1</v>
      </c>
      <c r="AS343" s="297" t="s">
        <v>148</v>
      </c>
      <c r="AT343" s="298" t="s">
        <v>264</v>
      </c>
      <c r="AU343" s="297">
        <v>2</v>
      </c>
      <c r="AV343" s="309">
        <v>9.7840675715097525E-2</v>
      </c>
      <c r="AW343" s="309">
        <v>0.3660538457493383</v>
      </c>
      <c r="AX343" s="309">
        <v>0.14950298410931462</v>
      </c>
      <c r="AY343" s="310">
        <v>15.411888888888889</v>
      </c>
      <c r="AZ343" s="310">
        <v>0.26891084015069988</v>
      </c>
      <c r="BA343" s="310">
        <v>8.3562613200020674</v>
      </c>
      <c r="BB343" s="310">
        <v>1.7554984526315109</v>
      </c>
    </row>
    <row r="344" spans="42:54" ht="16.5">
      <c r="AP344" s="286" cm="1">
        <f t="array" ref="AP344">SUM(($W$4:$W$900=W344)*($AO$4:$AO$900&lt;AO344))+1</f>
        <v>1</v>
      </c>
      <c r="AQ344" s="308" t="str">
        <f t="shared" si="8"/>
        <v>1</v>
      </c>
      <c r="AS344" s="297" t="s">
        <v>148</v>
      </c>
      <c r="AT344" s="298" t="s">
        <v>265</v>
      </c>
      <c r="AU344" s="297">
        <v>2</v>
      </c>
      <c r="AV344" s="309">
        <v>8.1639283822115438E-2</v>
      </c>
      <c r="AW344" s="309">
        <v>0.40733861612771832</v>
      </c>
      <c r="AX344" s="309">
        <v>0.13564158442216276</v>
      </c>
      <c r="AY344" s="310">
        <v>15.466818181818184</v>
      </c>
      <c r="AZ344" s="310">
        <v>0.38645876781595329</v>
      </c>
      <c r="BA344" s="310">
        <v>4.7681391634757055</v>
      </c>
      <c r="BB344" s="310">
        <v>1.8977681378664562</v>
      </c>
    </row>
    <row r="345" spans="42:54" ht="16.5">
      <c r="AP345" s="286" cm="1">
        <f t="array" ref="AP345">SUM(($W$4:$W$900=W345)*($AO$4:$AO$900&lt;AO345))+1</f>
        <v>1</v>
      </c>
      <c r="AQ345" s="308" t="str">
        <f t="shared" si="8"/>
        <v>1</v>
      </c>
      <c r="AS345" s="297" t="s">
        <v>148</v>
      </c>
      <c r="AT345" s="298" t="s">
        <v>266</v>
      </c>
      <c r="AU345" s="297">
        <v>2</v>
      </c>
      <c r="AV345" s="309">
        <v>0.21332053274925339</v>
      </c>
      <c r="AW345" s="309">
        <v>0.32527536256098222</v>
      </c>
      <c r="AX345" s="309">
        <v>0.1606331373605584</v>
      </c>
      <c r="AY345" s="310">
        <v>27.052800000000001</v>
      </c>
      <c r="AZ345" s="310">
        <v>0.38035092531043668</v>
      </c>
      <c r="BA345" s="310">
        <v>7.2579293007868264</v>
      </c>
      <c r="BB345" s="310">
        <v>1.7965580389804601</v>
      </c>
    </row>
    <row r="346" spans="42:54" ht="16.5">
      <c r="AP346" s="286" cm="1">
        <f t="array" ref="AP346">SUM(($W$4:$W$900=W346)*($AO$4:$AO$900&lt;AO346))+1</f>
        <v>1</v>
      </c>
      <c r="AQ346" s="308" t="str">
        <f t="shared" si="8"/>
        <v>1</v>
      </c>
      <c r="AS346" s="297" t="s">
        <v>148</v>
      </c>
      <c r="AT346" s="298" t="s">
        <v>99</v>
      </c>
      <c r="AU346" s="297">
        <v>2</v>
      </c>
      <c r="AV346" s="309">
        <v>0.11441033029234493</v>
      </c>
      <c r="AW346" s="309">
        <v>0.43112522712469281</v>
      </c>
      <c r="AX346" s="309">
        <v>0.14157007458452828</v>
      </c>
      <c r="AY346" s="310">
        <v>13.638999999999999</v>
      </c>
      <c r="AZ346" s="310">
        <v>41.117779015359311</v>
      </c>
      <c r="BA346" s="310">
        <v>11.450520738454493</v>
      </c>
      <c r="BB346" s="310">
        <v>1.6371164133422631</v>
      </c>
    </row>
    <row r="347" spans="42:54" ht="16.5">
      <c r="AP347" s="286" cm="1">
        <f t="array" ref="AP347">SUM(($W$4:$W$900=W347)*($AO$4:$AO$900&lt;AO347))+1</f>
        <v>1</v>
      </c>
      <c r="AQ347" s="308" t="str">
        <f t="shared" si="8"/>
        <v>1</v>
      </c>
      <c r="AS347" s="297" t="s">
        <v>148</v>
      </c>
      <c r="AT347" s="298" t="s">
        <v>100</v>
      </c>
      <c r="AU347" s="297">
        <v>2</v>
      </c>
      <c r="AV347" s="309">
        <v>8.9610827158475001E-2</v>
      </c>
      <c r="AW347" s="309">
        <v>0.37867048240351647</v>
      </c>
      <c r="AX347" s="309">
        <v>0.15200566769255347</v>
      </c>
      <c r="AY347" s="310">
        <v>15.967413793103452</v>
      </c>
      <c r="AZ347" s="310">
        <v>0.60205717811165504</v>
      </c>
      <c r="BA347" s="310">
        <v>10.380719859897017</v>
      </c>
      <c r="BB347" s="310">
        <v>1.8730820744424919</v>
      </c>
    </row>
    <row r="348" spans="42:54" ht="16.5">
      <c r="AP348" s="286" cm="1">
        <f t="array" ref="AP348">SUM(($W$4:$W$900=W348)*($AO$4:$AO$900&lt;AO348))+1</f>
        <v>1</v>
      </c>
      <c r="AQ348" s="308" t="str">
        <f t="shared" si="8"/>
        <v>1</v>
      </c>
      <c r="AS348" s="297" t="s">
        <v>145</v>
      </c>
      <c r="AT348" s="298" t="s">
        <v>267</v>
      </c>
      <c r="AU348" s="297">
        <v>2</v>
      </c>
      <c r="AV348" s="309">
        <v>4.0717178473265496E-2</v>
      </c>
      <c r="AW348" s="309">
        <v>0.31281662423854173</v>
      </c>
      <c r="AX348" s="309">
        <v>0.16428245436659147</v>
      </c>
      <c r="AY348" s="310">
        <v>9.9895999999999994</v>
      </c>
      <c r="AZ348" s="310">
        <v>4.5420499931214144E-2</v>
      </c>
      <c r="BA348" s="310">
        <v>13.552778402552283</v>
      </c>
      <c r="BB348" s="310">
        <v>2.4338046566370237</v>
      </c>
    </row>
    <row r="349" spans="42:54" ht="16.5">
      <c r="AP349" s="286" cm="1">
        <f t="array" ref="AP349">SUM(($W$4:$W$900=W349)*($AO$4:$AO$900&lt;AO349))+1</f>
        <v>1</v>
      </c>
      <c r="AQ349" s="308" t="str">
        <f t="shared" si="8"/>
        <v>1</v>
      </c>
      <c r="AS349" s="297" t="s">
        <v>145</v>
      </c>
      <c r="AT349" s="298" t="s">
        <v>268</v>
      </c>
      <c r="AU349" s="297">
        <v>2</v>
      </c>
      <c r="AV349" s="309">
        <v>4.6646877823231424E-2</v>
      </c>
      <c r="AW349" s="309">
        <v>0.351746749339785</v>
      </c>
      <c r="AX349" s="309">
        <v>0.19080922408199411</v>
      </c>
      <c r="AY349" s="310">
        <v>11.266594594594597</v>
      </c>
      <c r="AZ349" s="310">
        <v>0.2539245341341525</v>
      </c>
      <c r="BA349" s="310">
        <v>14.264963870977093</v>
      </c>
      <c r="BB349" s="310">
        <v>2.0464159196323375</v>
      </c>
    </row>
    <row r="350" spans="42:54" ht="16.5">
      <c r="AP350" s="286" cm="1">
        <f t="array" ref="AP350">SUM(($W$4:$W$900=W350)*($AO$4:$AO$900&lt;AO350))+1</f>
        <v>1</v>
      </c>
      <c r="AQ350" s="308" t="str">
        <f t="shared" si="8"/>
        <v>1</v>
      </c>
      <c r="AS350" s="297" t="s">
        <v>145</v>
      </c>
      <c r="AT350" s="298" t="s">
        <v>100</v>
      </c>
      <c r="AU350" s="297">
        <v>2</v>
      </c>
      <c r="AV350" s="309">
        <v>4.4630843925192148E-2</v>
      </c>
      <c r="AW350" s="309">
        <v>0.33851092620155682</v>
      </c>
      <c r="AX350" s="309">
        <v>0.18069849436465302</v>
      </c>
      <c r="AY350" s="310">
        <v>10.818526315789475</v>
      </c>
      <c r="AZ350" s="310">
        <v>0.17445281716979544</v>
      </c>
      <c r="BA350" s="310">
        <v>13.993512998627562</v>
      </c>
      <c r="BB350" s="310">
        <v>2.1785863110803034</v>
      </c>
    </row>
    <row r="351" spans="42:54" ht="16.5">
      <c r="AP351" s="286" cm="1">
        <f t="array" ref="AP351">SUM(($W$4:$W$900=W351)*($AO$4:$AO$900&lt;AO351))+1</f>
        <v>1</v>
      </c>
      <c r="AQ351" s="308" t="str">
        <f t="shared" si="8"/>
        <v>1</v>
      </c>
      <c r="AS351" s="297" t="s">
        <v>158</v>
      </c>
      <c r="AT351" s="298" t="s">
        <v>269</v>
      </c>
      <c r="AU351" s="297">
        <v>2</v>
      </c>
      <c r="AV351" s="309">
        <v>6.431435305295935E-2</v>
      </c>
      <c r="AW351" s="309">
        <v>0.35565260154470851</v>
      </c>
      <c r="AX351" s="309">
        <v>0.15063739089287259</v>
      </c>
      <c r="AY351" s="310">
        <v>13.019500000000001</v>
      </c>
      <c r="AZ351" s="310">
        <v>0.92355802196322534</v>
      </c>
      <c r="BA351" s="310">
        <v>5.6072185404780663</v>
      </c>
      <c r="BB351" s="310">
        <v>1.9416883472379516</v>
      </c>
    </row>
    <row r="352" spans="42:54" ht="16.5">
      <c r="AP352" s="286" cm="1">
        <f t="array" ref="AP352">SUM(($W$4:$W$900=W352)*($AO$4:$AO$900&lt;AO352))+1</f>
        <v>1</v>
      </c>
      <c r="AQ352" s="308" t="str">
        <f t="shared" si="8"/>
        <v>1</v>
      </c>
      <c r="AS352" s="297" t="s">
        <v>158</v>
      </c>
      <c r="AT352" s="298" t="s">
        <v>270</v>
      </c>
      <c r="AU352" s="297">
        <v>2</v>
      </c>
      <c r="AV352" s="309">
        <v>8.6876155739677094E-2</v>
      </c>
      <c r="AW352" s="309">
        <v>0.38236391437166889</v>
      </c>
      <c r="AX352" s="309">
        <v>0.13252705005269724</v>
      </c>
      <c r="AY352" s="310">
        <v>13.092142857142859</v>
      </c>
      <c r="AZ352" s="310">
        <v>1.2909370678708332</v>
      </c>
      <c r="BA352" s="310">
        <v>5.5620160902945468</v>
      </c>
      <c r="BB352" s="310">
        <v>1.7762142593810153</v>
      </c>
    </row>
    <row r="353" spans="42:54" ht="16.5">
      <c r="AP353" s="286" cm="1">
        <f t="array" ref="AP353">SUM(($W$4:$W$900=W353)*($AO$4:$AO$900&lt;AO353))+1</f>
        <v>1</v>
      </c>
      <c r="AQ353" s="308" t="str">
        <f t="shared" si="8"/>
        <v>1</v>
      </c>
      <c r="AS353" s="297" t="s">
        <v>158</v>
      </c>
      <c r="AT353" s="298" t="s">
        <v>271</v>
      </c>
      <c r="AU353" s="297">
        <v>2</v>
      </c>
      <c r="AV353" s="309">
        <v>9.4029184277344316E-2</v>
      </c>
      <c r="AW353" s="309">
        <v>0.31658481676193367</v>
      </c>
      <c r="AX353" s="309">
        <v>0.13401313947505378</v>
      </c>
      <c r="AY353" s="310">
        <v>12.981333333333334</v>
      </c>
      <c r="AZ353" s="310">
        <v>0.31640038176166951</v>
      </c>
      <c r="BA353" s="310">
        <v>13.127100283311933</v>
      </c>
      <c r="BB353" s="310">
        <v>2.6714572938322285</v>
      </c>
    </row>
    <row r="354" spans="42:54" ht="16.5">
      <c r="AP354" s="286" cm="1">
        <f t="array" ref="AP354">SUM(($W$4:$W$900=W354)*($AO$4:$AO$900&lt;AO354))+1</f>
        <v>1</v>
      </c>
      <c r="AQ354" s="308" t="str">
        <f t="shared" si="8"/>
        <v>1</v>
      </c>
      <c r="AS354" s="297" t="s">
        <v>158</v>
      </c>
      <c r="AT354" s="298" t="s">
        <v>99</v>
      </c>
      <c r="AU354" s="297">
        <v>2</v>
      </c>
      <c r="AV354" s="309">
        <v>0.10850555236660318</v>
      </c>
      <c r="AW354" s="309">
        <v>0.3852048164978954</v>
      </c>
      <c r="AX354" s="309">
        <v>0.16550624574892986</v>
      </c>
      <c r="AY354" s="310">
        <v>12.530000000000001</v>
      </c>
      <c r="AZ354" s="310">
        <v>4.6929937357919616E-2</v>
      </c>
      <c r="BA354" s="310">
        <v>9.6675670957314406</v>
      </c>
      <c r="BB354" s="310">
        <v>2.059849467645984</v>
      </c>
    </row>
    <row r="355" spans="42:54" ht="16.5">
      <c r="AP355" s="286" cm="1">
        <f t="array" ref="AP355">SUM(($W$4:$W$900=W355)*($AO$4:$AO$900&lt;AO355))+1</f>
        <v>1</v>
      </c>
      <c r="AQ355" s="308" t="str">
        <f t="shared" si="8"/>
        <v>1</v>
      </c>
      <c r="AS355" s="297" t="s">
        <v>158</v>
      </c>
      <c r="AT355" s="298" t="s">
        <v>100</v>
      </c>
      <c r="AU355" s="297">
        <v>2</v>
      </c>
      <c r="AV355" s="309">
        <v>7.4969668244042637E-2</v>
      </c>
      <c r="AW355" s="309">
        <v>0.35939896610876992</v>
      </c>
      <c r="AX355" s="309">
        <v>0.1459811673368959</v>
      </c>
      <c r="AY355" s="310">
        <v>12.998607142857141</v>
      </c>
      <c r="AZ355" s="310">
        <v>0.86967872914532307</v>
      </c>
      <c r="BA355" s="310">
        <v>6.7510653889586099</v>
      </c>
      <c r="BB355" s="310">
        <v>1.979742162363894</v>
      </c>
    </row>
    <row r="356" spans="42:54" ht="16.5">
      <c r="AP356" s="286" cm="1">
        <f t="array" ref="AP356">SUM(($W$4:$W$900=W356)*($AO$4:$AO$900&lt;AO356))+1</f>
        <v>1</v>
      </c>
      <c r="AQ356" s="308" t="str">
        <f t="shared" si="8"/>
        <v>1</v>
      </c>
      <c r="AS356" s="297" t="s">
        <v>151</v>
      </c>
      <c r="AT356" s="298" t="s">
        <v>272</v>
      </c>
      <c r="AU356" s="297">
        <v>2</v>
      </c>
      <c r="AV356" s="309">
        <v>3.0964612720463153E-2</v>
      </c>
      <c r="AW356" s="309">
        <v>0.3401899794120502</v>
      </c>
      <c r="AX356" s="309">
        <v>0.17991427252913839</v>
      </c>
      <c r="AY356" s="310">
        <v>10.038571428571428</v>
      </c>
      <c r="AZ356" s="310">
        <v>0.1310305267340133</v>
      </c>
      <c r="BA356" s="310">
        <v>17.664786868412619</v>
      </c>
      <c r="BB356" s="310">
        <v>2.0571693772076425</v>
      </c>
    </row>
    <row r="357" spans="42:54" ht="16.5">
      <c r="AP357" s="286" cm="1">
        <f t="array" ref="AP357">SUM(($W$4:$W$900=W357)*($AO$4:$AO$900&lt;AO357))+1</f>
        <v>1</v>
      </c>
      <c r="AQ357" s="308" t="str">
        <f t="shared" si="8"/>
        <v>1</v>
      </c>
      <c r="AS357" s="297" t="s">
        <v>151</v>
      </c>
      <c r="AT357" s="298" t="s">
        <v>273</v>
      </c>
      <c r="AU357" s="297">
        <v>2</v>
      </c>
      <c r="AV357" s="309">
        <v>4.6518016635665696E-2</v>
      </c>
      <c r="AW357" s="309">
        <v>0.3837729206926162</v>
      </c>
      <c r="AX357" s="309">
        <v>0.16604240121473127</v>
      </c>
      <c r="AY357" s="310">
        <v>8.099499999999999</v>
      </c>
      <c r="AZ357" s="310">
        <v>0.27416701954960787</v>
      </c>
      <c r="BA357" s="310">
        <v>5.8046298670268541</v>
      </c>
      <c r="BB357" s="310">
        <v>2.0921130073086807</v>
      </c>
    </row>
    <row r="358" spans="42:54" ht="16.5">
      <c r="AP358" s="286" cm="1">
        <f t="array" ref="AP358">SUM(($W$4:$W$900=W358)*($AO$4:$AO$900&lt;AO358))+1</f>
        <v>1</v>
      </c>
      <c r="AQ358" s="308" t="str">
        <f t="shared" si="8"/>
        <v>1</v>
      </c>
      <c r="AS358" s="297" t="s">
        <v>151</v>
      </c>
      <c r="AT358" s="298" t="s">
        <v>274</v>
      </c>
      <c r="AU358" s="297">
        <v>2</v>
      </c>
      <c r="AV358" s="309">
        <v>3.1208152000219088E-2</v>
      </c>
      <c r="AW358" s="309">
        <v>0.37488738775018865</v>
      </c>
      <c r="AX358" s="309">
        <v>0.12579236653471701</v>
      </c>
      <c r="AY358" s="310">
        <v>8.1407777777777763</v>
      </c>
      <c r="AZ358" s="310">
        <v>9.0548215113583685E-2</v>
      </c>
      <c r="BA358" s="310">
        <v>6.1851396169894084</v>
      </c>
      <c r="BB358" s="310">
        <v>2.1288600902048804</v>
      </c>
    </row>
    <row r="359" spans="42:54" ht="16.5">
      <c r="AP359" s="286" cm="1">
        <f t="array" ref="AP359">SUM(($W$4:$W$900=W359)*($AO$4:$AO$900&lt;AO359))+1</f>
        <v>1</v>
      </c>
      <c r="AQ359" s="308" t="str">
        <f t="shared" si="8"/>
        <v>1</v>
      </c>
      <c r="AS359" s="297" t="s">
        <v>151</v>
      </c>
      <c r="AT359" s="298" t="s">
        <v>275</v>
      </c>
      <c r="AU359" s="297">
        <v>2</v>
      </c>
      <c r="AV359" s="309">
        <v>5.4032085571164665E-2</v>
      </c>
      <c r="AW359" s="309">
        <v>0.32456068795810838</v>
      </c>
      <c r="AX359" s="309">
        <v>0.1916213319152679</v>
      </c>
      <c r="AY359" s="310">
        <v>5.1991666666666667</v>
      </c>
      <c r="AZ359" s="310">
        <v>0.10645629550848217</v>
      </c>
      <c r="BA359" s="310">
        <v>1.6526072540840564</v>
      </c>
      <c r="BB359" s="310">
        <v>2.5743379300534666</v>
      </c>
    </row>
    <row r="360" spans="42:54" ht="16.5">
      <c r="AP360" s="286" cm="1">
        <f t="array" ref="AP360">SUM(($W$4:$W$900=W360)*($AO$4:$AO$900&lt;AO360))+1</f>
        <v>1</v>
      </c>
      <c r="AQ360" s="308" t="str">
        <f t="shared" si="8"/>
        <v>1</v>
      </c>
      <c r="AS360" s="297" t="s">
        <v>151</v>
      </c>
      <c r="AT360" s="298" t="s">
        <v>99</v>
      </c>
      <c r="AU360" s="297">
        <v>2</v>
      </c>
      <c r="AV360" s="309">
        <v>6.7095304050710902E-2</v>
      </c>
      <c r="AW360" s="309">
        <v>0.37476499404493119</v>
      </c>
      <c r="AX360" s="309">
        <v>0.17829311952754145</v>
      </c>
      <c r="AY360" s="310">
        <v>10.635</v>
      </c>
      <c r="AZ360" s="310">
        <v>0.5307330069657048</v>
      </c>
      <c r="BA360" s="310">
        <v>13.616618709963863</v>
      </c>
      <c r="BB360" s="310">
        <v>2.4124526213739075</v>
      </c>
    </row>
    <row r="361" spans="42:54" ht="16.5">
      <c r="AP361" s="286" cm="1">
        <f t="array" ref="AP361">SUM(($W$4:$W$900=W361)*($AO$4:$AO$900&lt;AO361))+1</f>
        <v>1</v>
      </c>
      <c r="AQ361" s="308" t="str">
        <f t="shared" si="8"/>
        <v>1</v>
      </c>
      <c r="AS361" s="297" t="s">
        <v>151</v>
      </c>
      <c r="AT361" s="298" t="s">
        <v>100</v>
      </c>
      <c r="AU361" s="297">
        <v>2</v>
      </c>
      <c r="AV361" s="309">
        <v>3.7732374898791075E-2</v>
      </c>
      <c r="AW361" s="309">
        <v>0.35226826852155818</v>
      </c>
      <c r="AX361" s="309">
        <v>0.17094252964790929</v>
      </c>
      <c r="AY361" s="310">
        <v>8.8349782608695655</v>
      </c>
      <c r="AZ361" s="310">
        <v>0.15325583187720437</v>
      </c>
      <c r="BA361" s="310">
        <v>12.537735051664436</v>
      </c>
      <c r="BB361" s="310">
        <v>2.1287315850045694</v>
      </c>
    </row>
    <row r="362" spans="42:54" ht="16.5">
      <c r="AP362" s="286" cm="1">
        <f t="array" ref="AP362">SUM(($W$4:$W$900=W362)*($AO$4:$AO$900&lt;AO362))+1</f>
        <v>1</v>
      </c>
      <c r="AQ362" s="308" t="str">
        <f t="shared" si="8"/>
        <v>1</v>
      </c>
      <c r="AS362" s="297" t="s">
        <v>144</v>
      </c>
      <c r="AT362" s="298" t="s">
        <v>276</v>
      </c>
      <c r="AU362" s="297">
        <v>2</v>
      </c>
      <c r="AV362" s="309">
        <v>3.2536042933780693E-2</v>
      </c>
      <c r="AW362" s="309">
        <v>0.34085321523668716</v>
      </c>
      <c r="AX362" s="309">
        <v>0.14794132980281052</v>
      </c>
      <c r="AY362" s="310">
        <v>9.9478571428571421</v>
      </c>
      <c r="AZ362" s="310">
        <v>0.11973053514178437</v>
      </c>
      <c r="BA362" s="310">
        <v>10.856708810332657</v>
      </c>
      <c r="BB362" s="310">
        <v>2.4081164826713342</v>
      </c>
    </row>
    <row r="363" spans="42:54" ht="16.5">
      <c r="AP363" s="286" cm="1">
        <f t="array" ref="AP363">SUM(($W$4:$W$900=W363)*($AO$4:$AO$900&lt;AO363))+1</f>
        <v>1</v>
      </c>
      <c r="AQ363" s="308" t="str">
        <f t="shared" si="8"/>
        <v>1</v>
      </c>
      <c r="AS363" s="297" t="s">
        <v>144</v>
      </c>
      <c r="AT363" s="298" t="s">
        <v>277</v>
      </c>
      <c r="AU363" s="297">
        <v>2</v>
      </c>
      <c r="AV363" s="309">
        <v>6.4636694156460214E-2</v>
      </c>
      <c r="AW363" s="309">
        <v>0.34186068017833804</v>
      </c>
      <c r="AX363" s="309">
        <v>0.15105725641521098</v>
      </c>
      <c r="AY363" s="310">
        <v>9.2195555555555568</v>
      </c>
      <c r="AZ363" s="310">
        <v>0.89334936589640901</v>
      </c>
      <c r="BA363" s="310">
        <v>5.6759267792812249</v>
      </c>
      <c r="BB363" s="310">
        <v>2.3339843364699844</v>
      </c>
    </row>
    <row r="364" spans="42:54" ht="16.5">
      <c r="AP364" s="286" cm="1">
        <f t="array" ref="AP364">SUM(($W$4:$W$900=W364)*($AO$4:$AO$900&lt;AO364))+1</f>
        <v>1</v>
      </c>
      <c r="AQ364" s="308" t="str">
        <f t="shared" si="8"/>
        <v>1</v>
      </c>
      <c r="AS364" s="297" t="s">
        <v>144</v>
      </c>
      <c r="AT364" s="298" t="s">
        <v>278</v>
      </c>
      <c r="AU364" s="297">
        <v>2</v>
      </c>
      <c r="AV364" s="309">
        <v>5.5053481647851898E-2</v>
      </c>
      <c r="AW364" s="309">
        <v>0.32869867971639855</v>
      </c>
      <c r="AX364" s="309">
        <v>0.16628660247426683</v>
      </c>
      <c r="AY364" s="310">
        <v>8.5447000000000006</v>
      </c>
      <c r="AZ364" s="310">
        <v>0.82621628836629102</v>
      </c>
      <c r="BA364" s="310">
        <v>9.4098421647723995</v>
      </c>
      <c r="BB364" s="310">
        <v>2.9581533574159478</v>
      </c>
    </row>
    <row r="365" spans="42:54" ht="16.5">
      <c r="AP365" s="286" cm="1">
        <f t="array" ref="AP365">SUM(($W$4:$W$900=W365)*($AO$4:$AO$900&lt;AO365))+1</f>
        <v>1</v>
      </c>
      <c r="AQ365" s="308" t="str">
        <f t="shared" si="8"/>
        <v>1</v>
      </c>
      <c r="AS365" s="297" t="s">
        <v>144</v>
      </c>
      <c r="AT365" s="298" t="s">
        <v>279</v>
      </c>
      <c r="AU365" s="297">
        <v>2</v>
      </c>
      <c r="AV365" s="309">
        <v>4.6414910277854091E-2</v>
      </c>
      <c r="AW365" s="309">
        <v>0.36521569200135345</v>
      </c>
      <c r="AX365" s="309">
        <v>0.15675967788815776</v>
      </c>
      <c r="AY365" s="310">
        <v>9.2276250000000015</v>
      </c>
      <c r="AZ365" s="310">
        <v>8.6269944263145756E-2</v>
      </c>
      <c r="BA365" s="310">
        <v>9.3315323044635985</v>
      </c>
      <c r="BB365" s="310">
        <v>2.7151271157905827</v>
      </c>
    </row>
    <row r="366" spans="42:54" ht="16.5">
      <c r="AP366" s="286" cm="1">
        <f t="array" ref="AP366">SUM(($W$4:$W$900=W366)*($AO$4:$AO$900&lt;AO366))+1</f>
        <v>1</v>
      </c>
      <c r="AQ366" s="308" t="str">
        <f t="shared" si="8"/>
        <v>1</v>
      </c>
      <c r="AS366" s="297" t="s">
        <v>144</v>
      </c>
      <c r="AT366" s="298" t="s">
        <v>100</v>
      </c>
      <c r="AU366" s="297">
        <v>2</v>
      </c>
      <c r="AV366" s="309">
        <v>4.5320507361612951E-2</v>
      </c>
      <c r="AW366" s="309">
        <v>0.34263398007169621</v>
      </c>
      <c r="AX366" s="309">
        <v>0.15336670532914615</v>
      </c>
      <c r="AY366" s="310">
        <v>9.3989375000000006</v>
      </c>
      <c r="AZ366" s="310">
        <v>0.39028336211388148</v>
      </c>
      <c r="BA366" s="310">
        <v>9.4129398920957144</v>
      </c>
      <c r="BB366" s="310">
        <v>2.5272410199733599</v>
      </c>
    </row>
    <row r="367" spans="42:54" ht="16.5">
      <c r="AP367" s="286" cm="1">
        <f t="array" ref="AP367">SUM(($W$4:$W$900=W367)*($AO$4:$AO$900&lt;AO367))+1</f>
        <v>1</v>
      </c>
      <c r="AQ367" s="308" t="str">
        <f t="shared" si="8"/>
        <v>1</v>
      </c>
      <c r="AS367" s="297" t="s">
        <v>153</v>
      </c>
      <c r="AT367" s="298" t="s">
        <v>280</v>
      </c>
      <c r="AU367" s="297">
        <v>2</v>
      </c>
      <c r="AV367" s="309">
        <v>4.079024118640056E-2</v>
      </c>
      <c r="AW367" s="309">
        <v>0.41883333994252309</v>
      </c>
      <c r="AX367" s="309">
        <v>0.17456700107602546</v>
      </c>
      <c r="AY367" s="310">
        <v>14.583583333333332</v>
      </c>
      <c r="AZ367" s="310">
        <v>0.64943975598383563</v>
      </c>
      <c r="BA367" s="310">
        <v>23.353773447431077</v>
      </c>
      <c r="BB367" s="310">
        <v>2.1135242298755212</v>
      </c>
    </row>
    <row r="368" spans="42:54" ht="16.5">
      <c r="AP368" s="286" cm="1">
        <f t="array" ref="AP368">SUM(($W$4:$W$900=W368)*($AO$4:$AO$900&lt;AO368))+1</f>
        <v>1</v>
      </c>
      <c r="AQ368" s="308" t="str">
        <f t="shared" si="8"/>
        <v>1</v>
      </c>
      <c r="AS368" s="297" t="s">
        <v>153</v>
      </c>
      <c r="AT368" s="298" t="s">
        <v>281</v>
      </c>
      <c r="AU368" s="297">
        <v>2</v>
      </c>
      <c r="AV368" s="309">
        <v>4.7393690625551307E-2</v>
      </c>
      <c r="AW368" s="309">
        <v>0.2869130412583254</v>
      </c>
      <c r="AX368" s="309">
        <v>0.11724380146890659</v>
      </c>
      <c r="AY368" s="310">
        <v>18.674799999999998</v>
      </c>
      <c r="AZ368" s="310">
        <v>0.12253396998056763</v>
      </c>
      <c r="BA368" s="310">
        <v>4.9084280667215845</v>
      </c>
      <c r="BB368" s="310">
        <v>2.9698925208272677</v>
      </c>
    </row>
    <row r="369" spans="42:54" ht="16.5">
      <c r="AP369" s="286" cm="1">
        <f t="array" ref="AP369">SUM(($W$4:$W$900=W369)*($AO$4:$AO$900&lt;AO369))+1</f>
        <v>1</v>
      </c>
      <c r="AQ369" s="308" t="str">
        <f t="shared" si="8"/>
        <v>1</v>
      </c>
      <c r="AS369" s="297" t="s">
        <v>153</v>
      </c>
      <c r="AT369" s="298" t="s">
        <v>282</v>
      </c>
      <c r="AU369" s="297">
        <v>2</v>
      </c>
      <c r="AV369" s="309">
        <v>5.0738973043632833E-2</v>
      </c>
      <c r="AW369" s="309">
        <v>0.44738130798514281</v>
      </c>
      <c r="AX369" s="309">
        <v>0.17567778718278715</v>
      </c>
      <c r="AY369" s="310">
        <v>16.087800000000001</v>
      </c>
      <c r="AZ369" s="310">
        <v>0.65485889016490839</v>
      </c>
      <c r="BA369" s="310">
        <v>29.424748902772947</v>
      </c>
      <c r="BB369" s="310">
        <v>1.8898149364136783</v>
      </c>
    </row>
    <row r="370" spans="42:54" ht="16.5">
      <c r="AP370" s="286" cm="1">
        <f t="array" ref="AP370">SUM(($W$4:$W$900=W370)*($AO$4:$AO$900&lt;AO370))+1</f>
        <v>1</v>
      </c>
      <c r="AQ370" s="308" t="str">
        <f t="shared" si="8"/>
        <v>1</v>
      </c>
      <c r="AS370" s="297" t="s">
        <v>153</v>
      </c>
      <c r="AT370" s="298" t="s">
        <v>283</v>
      </c>
      <c r="AU370" s="297">
        <v>2</v>
      </c>
      <c r="AV370" s="309">
        <v>5.2709418953082232E-2</v>
      </c>
      <c r="AW370" s="309">
        <v>0.4402826898804606</v>
      </c>
      <c r="AX370" s="309">
        <v>0.23409455873959598</v>
      </c>
      <c r="AY370" s="310">
        <v>11.510333333333334</v>
      </c>
      <c r="AZ370" s="310">
        <v>0.37303751854577649</v>
      </c>
      <c r="BA370" s="310">
        <v>15.92708013965011</v>
      </c>
      <c r="BB370" s="310">
        <v>2.296781776042407</v>
      </c>
    </row>
    <row r="371" spans="42:54" ht="16.5">
      <c r="AP371" s="286" cm="1">
        <f t="array" ref="AP371">SUM(($W$4:$W$900=W371)*($AO$4:$AO$900&lt;AO371))+1</f>
        <v>1</v>
      </c>
      <c r="AQ371" s="308" t="str">
        <f t="shared" si="8"/>
        <v>1</v>
      </c>
      <c r="AS371" s="297" t="s">
        <v>153</v>
      </c>
      <c r="AT371" s="298" t="s">
        <v>284</v>
      </c>
      <c r="AU371" s="297">
        <v>2</v>
      </c>
      <c r="AV371" s="309">
        <v>5.2011806786127074E-2</v>
      </c>
      <c r="AW371" s="309">
        <v>0.41265191980961452</v>
      </c>
      <c r="AX371" s="309">
        <v>0.19184345371302247</v>
      </c>
      <c r="AY371" s="310">
        <v>13.116249999999999</v>
      </c>
      <c r="AZ371" s="310">
        <v>0.6466633271225477</v>
      </c>
      <c r="BA371" s="310">
        <v>28.083362595201098</v>
      </c>
      <c r="BB371" s="310">
        <v>2.2187417007887724</v>
      </c>
    </row>
    <row r="372" spans="42:54" ht="16.5">
      <c r="AP372" s="286" cm="1">
        <f t="array" ref="AP372">SUM(($W$4:$W$900=W372)*($AO$4:$AO$900&lt;AO372))+1</f>
        <v>1</v>
      </c>
      <c r="AQ372" s="308" t="str">
        <f t="shared" si="8"/>
        <v>1</v>
      </c>
      <c r="AS372" s="297" t="s">
        <v>153</v>
      </c>
      <c r="AT372" s="298" t="s">
        <v>285</v>
      </c>
      <c r="AU372" s="297">
        <v>2</v>
      </c>
      <c r="AV372" s="309">
        <v>7.8824917524692076E-2</v>
      </c>
      <c r="AW372" s="309">
        <v>0.46203154983201827</v>
      </c>
      <c r="AX372" s="309">
        <v>0.17511963678015738</v>
      </c>
      <c r="AY372" s="310">
        <v>18.412750000000003</v>
      </c>
      <c r="AZ372" s="310">
        <v>0.56238738679796174</v>
      </c>
      <c r="BA372" s="310">
        <v>18.52537461264177</v>
      </c>
      <c r="BB372" s="310">
        <v>1.8202891355832869</v>
      </c>
    </row>
    <row r="373" spans="42:54" ht="16.5">
      <c r="AP373" s="286" cm="1">
        <f t="array" ref="AP373">SUM(($W$4:$W$900=W373)*($AO$4:$AO$900&lt;AO373))+1</f>
        <v>1</v>
      </c>
      <c r="AQ373" s="308" t="str">
        <f t="shared" si="8"/>
        <v>1</v>
      </c>
      <c r="AS373" s="297" t="s">
        <v>153</v>
      </c>
      <c r="AT373" s="298" t="s">
        <v>100</v>
      </c>
      <c r="AU373" s="297">
        <v>2</v>
      </c>
      <c r="AV373" s="309">
        <v>5.1001737623765031E-2</v>
      </c>
      <c r="AW373" s="309">
        <v>0.4083207679482328</v>
      </c>
      <c r="AX373" s="309">
        <v>0.16404007757836184</v>
      </c>
      <c r="AY373" s="310">
        <v>15.308067796610166</v>
      </c>
      <c r="AZ373" s="310">
        <v>0.46191975791305229</v>
      </c>
      <c r="BA373" s="310">
        <v>18.837321981771186</v>
      </c>
      <c r="BB373" s="310">
        <v>2.2699652201514842</v>
      </c>
    </row>
    <row r="374" spans="42:54" ht="16.5">
      <c r="AP374" s="286" cm="1">
        <f t="array" ref="AP374">SUM(($W$4:$W$900=W374)*($AO$4:$AO$900&lt;AO374))+1</f>
        <v>1</v>
      </c>
      <c r="AQ374" s="308" t="str">
        <f t="shared" si="8"/>
        <v>1</v>
      </c>
      <c r="AS374" s="297" t="s">
        <v>156</v>
      </c>
      <c r="AT374" s="298" t="s">
        <v>286</v>
      </c>
      <c r="AU374" s="297">
        <v>2</v>
      </c>
      <c r="AV374" s="309">
        <v>2.7851076999607455E-2</v>
      </c>
      <c r="AW374" s="309">
        <v>0.28361019006425059</v>
      </c>
      <c r="AX374" s="309">
        <v>0.15708846215461755</v>
      </c>
      <c r="AY374" s="310">
        <v>13.615666666666668</v>
      </c>
      <c r="AZ374" s="310">
        <v>3.8358389745195716</v>
      </c>
      <c r="BA374" s="310">
        <v>8.2714801283095376</v>
      </c>
      <c r="BB374" s="310">
        <v>2.6425809364858397</v>
      </c>
    </row>
    <row r="375" spans="42:54" ht="16.5">
      <c r="AP375" s="286" cm="1">
        <f t="array" ref="AP375">SUM(($W$4:$W$900=W375)*($AO$4:$AO$900&lt;AO375))+1</f>
        <v>1</v>
      </c>
      <c r="AQ375" s="308" t="str">
        <f t="shared" si="8"/>
        <v>1</v>
      </c>
      <c r="AS375" s="297" t="s">
        <v>156</v>
      </c>
      <c r="AT375" s="298" t="s">
        <v>287</v>
      </c>
      <c r="AU375" s="297">
        <v>2</v>
      </c>
      <c r="AV375" s="309">
        <v>3.0450082863059887E-2</v>
      </c>
      <c r="AW375" s="309">
        <v>0.25545578029967508</v>
      </c>
      <c r="AX375" s="309">
        <v>0.11792385529297617</v>
      </c>
      <c r="AY375" s="310">
        <v>10.562285714285716</v>
      </c>
      <c r="AZ375" s="310">
        <v>0.19719708242972603</v>
      </c>
      <c r="BA375" s="310">
        <v>5.4008800928988494</v>
      </c>
      <c r="BB375" s="310">
        <v>2.6641283412094849</v>
      </c>
    </row>
    <row r="376" spans="42:54" ht="16.5">
      <c r="AP376" s="286" cm="1">
        <f t="array" ref="AP376">SUM(($W$4:$W$900=W376)*($AO$4:$AO$900&lt;AO376))+1</f>
        <v>1</v>
      </c>
      <c r="AQ376" s="308" t="str">
        <f t="shared" si="8"/>
        <v>1</v>
      </c>
      <c r="AS376" s="297" t="s">
        <v>156</v>
      </c>
      <c r="AT376" s="298" t="s">
        <v>288</v>
      </c>
      <c r="AU376" s="297">
        <v>2</v>
      </c>
      <c r="AV376" s="309">
        <v>2.9605916126869265E-2</v>
      </c>
      <c r="AW376" s="309">
        <v>0.20995711869601566</v>
      </c>
      <c r="AX376" s="309">
        <v>0.11691187508364896</v>
      </c>
      <c r="AY376" s="310">
        <v>16.183</v>
      </c>
      <c r="AZ376" s="310">
        <v>0.18445493052640671</v>
      </c>
      <c r="BA376" s="310">
        <v>8.9786150006236216</v>
      </c>
      <c r="BB376" s="310">
        <v>2.8195461360716823</v>
      </c>
    </row>
    <row r="377" spans="42:54" ht="16.5">
      <c r="AP377" s="286" cm="1">
        <f t="array" ref="AP377">SUM(($W$4:$W$900=W377)*($AO$4:$AO$900&lt;AO377))+1</f>
        <v>1</v>
      </c>
      <c r="AQ377" s="308" t="str">
        <f t="shared" si="8"/>
        <v>1</v>
      </c>
      <c r="AS377" s="297" t="s">
        <v>156</v>
      </c>
      <c r="AT377" s="298" t="s">
        <v>289</v>
      </c>
      <c r="AU377" s="297">
        <v>2</v>
      </c>
      <c r="AV377" s="309">
        <v>4.9277002677251394E-2</v>
      </c>
      <c r="AW377" s="309">
        <v>0.10039024825956755</v>
      </c>
      <c r="AX377" s="309">
        <v>0.12002416775076619</v>
      </c>
      <c r="AY377" s="310">
        <v>10.387</v>
      </c>
      <c r="AZ377" s="310">
        <v>0</v>
      </c>
      <c r="BA377" s="310">
        <v>1.1327837677431802</v>
      </c>
      <c r="BB377" s="310">
        <v>2.1715243522740368</v>
      </c>
    </row>
    <row r="378" spans="42:54" ht="16.5">
      <c r="AP378" s="286" cm="1">
        <f t="array" ref="AP378">SUM(($W$4:$W$900=W378)*($AO$4:$AO$900&lt;AO378))+1</f>
        <v>1</v>
      </c>
      <c r="AQ378" s="308" t="str">
        <f t="shared" si="8"/>
        <v>1</v>
      </c>
      <c r="AS378" s="297" t="s">
        <v>156</v>
      </c>
      <c r="AT378" s="298" t="s">
        <v>290</v>
      </c>
      <c r="AU378" s="297">
        <v>2</v>
      </c>
      <c r="AV378" s="309">
        <v>2.8684033909020377E-2</v>
      </c>
      <c r="AW378" s="309">
        <v>0.3071555332771061</v>
      </c>
      <c r="AX378" s="309">
        <v>0.17374972514835374</v>
      </c>
      <c r="AY378" s="310">
        <v>5.97</v>
      </c>
      <c r="AZ378" s="310">
        <v>1.1974047072247809</v>
      </c>
      <c r="BA378" s="310">
        <v>7.4365134448696919</v>
      </c>
      <c r="BB378" s="310">
        <v>3.0045779732399591</v>
      </c>
    </row>
    <row r="379" spans="42:54" ht="16.5">
      <c r="AP379" s="286" cm="1">
        <f t="array" ref="AP379">SUM(($W$4:$W$900=W379)*($AO$4:$AO$900&lt;AO379))+1</f>
        <v>1</v>
      </c>
      <c r="AQ379" s="308" t="str">
        <f t="shared" si="8"/>
        <v>1</v>
      </c>
      <c r="AS379" s="297" t="s">
        <v>156</v>
      </c>
      <c r="AT379" s="298" t="s">
        <v>336</v>
      </c>
      <c r="AU379" s="297">
        <v>2</v>
      </c>
      <c r="AV379" s="309">
        <v>4.2272580669769244E-2</v>
      </c>
      <c r="AW379" s="309">
        <v>0.23448994815338811</v>
      </c>
      <c r="AX379" s="309">
        <v>0.1708765517429276</v>
      </c>
      <c r="AY379" s="310">
        <v>7.04</v>
      </c>
      <c r="AZ379" s="310">
        <v>2.6451478597976408E-2</v>
      </c>
      <c r="BA379" s="310">
        <v>1.5606372372806081</v>
      </c>
      <c r="BB379" s="310">
        <v>2.2413351111416766</v>
      </c>
    </row>
    <row r="380" spans="42:54" ht="16.5">
      <c r="AP380" s="286" cm="1">
        <f t="array" ref="AP380">SUM(($W$4:$W$900=W380)*($AO$4:$AO$900&lt;AO380))+1</f>
        <v>1</v>
      </c>
      <c r="AQ380" s="308" t="str">
        <f t="shared" si="8"/>
        <v>1</v>
      </c>
      <c r="AS380" s="297" t="s">
        <v>156</v>
      </c>
      <c r="AT380" s="298" t="s">
        <v>100</v>
      </c>
      <c r="AU380" s="297">
        <v>2</v>
      </c>
      <c r="AV380" s="309">
        <v>2.9820131906770967E-2</v>
      </c>
      <c r="AW380" s="309">
        <v>0.26621629562571641</v>
      </c>
      <c r="AX380" s="309">
        <v>0.14504595558733729</v>
      </c>
      <c r="AY380" s="310">
        <v>11.926689655172414</v>
      </c>
      <c r="AZ380" s="310">
        <v>2.2798089606272787</v>
      </c>
      <c r="BA380" s="310">
        <v>7.2422766410783925</v>
      </c>
      <c r="BB380" s="310">
        <v>2.6563724501802697</v>
      </c>
    </row>
    <row r="381" spans="42:54" ht="16.5">
      <c r="AP381" s="286" cm="1">
        <f t="array" ref="AP381">SUM(($W$4:$W$900=W381)*($AO$4:$AO$900&lt;AO381))+1</f>
        <v>1</v>
      </c>
      <c r="AQ381" s="308" t="str">
        <f t="shared" si="8"/>
        <v>1</v>
      </c>
      <c r="AS381" s="297" t="s">
        <v>167</v>
      </c>
      <c r="AT381" s="298" t="s">
        <v>291</v>
      </c>
      <c r="AU381" s="297">
        <v>2</v>
      </c>
      <c r="AV381" s="309">
        <v>1.0998592065204288E-2</v>
      </c>
      <c r="AW381" s="309">
        <v>0.34093178342953923</v>
      </c>
      <c r="AX381" s="309">
        <v>0.16400485207922924</v>
      </c>
      <c r="AY381" s="310">
        <v>7.6568500000000013</v>
      </c>
      <c r="AZ381" s="310">
        <v>0.20233479117065986</v>
      </c>
      <c r="BA381" s="310">
        <v>1.4788627152417331</v>
      </c>
      <c r="BB381" s="310">
        <v>2.385603536115358</v>
      </c>
    </row>
    <row r="382" spans="42:54" ht="16.5">
      <c r="AP382" s="286" cm="1">
        <f t="array" ref="AP382">SUM(($W$4:$W$900=W382)*($AO$4:$AO$900&lt;AO382))+1</f>
        <v>1</v>
      </c>
      <c r="AQ382" s="308" t="str">
        <f t="shared" si="8"/>
        <v>1</v>
      </c>
      <c r="AS382" s="297" t="s">
        <v>167</v>
      </c>
      <c r="AT382" s="298" t="s">
        <v>196</v>
      </c>
      <c r="AU382" s="297">
        <v>2</v>
      </c>
      <c r="AV382" s="309">
        <v>1.1087069400400851E-2</v>
      </c>
      <c r="AW382" s="309">
        <v>0.22515099983967532</v>
      </c>
      <c r="AX382" s="309">
        <v>0.10927162494547069</v>
      </c>
      <c r="AY382" s="310">
        <v>13.304000000000002</v>
      </c>
      <c r="AZ382" s="310">
        <v>2.8404373523647176E-3</v>
      </c>
      <c r="BA382" s="310">
        <v>1.2526328723928404</v>
      </c>
      <c r="BB382" s="310">
        <v>2.876662886498623</v>
      </c>
    </row>
    <row r="383" spans="42:54" ht="16.5">
      <c r="AP383" s="286" cm="1">
        <f t="array" ref="AP383">SUM(($W$4:$W$900=W383)*($AO$4:$AO$900&lt;AO383))+1</f>
        <v>1</v>
      </c>
      <c r="AQ383" s="308" t="str">
        <f t="shared" si="8"/>
        <v>1</v>
      </c>
      <c r="AS383" s="297" t="s">
        <v>167</v>
      </c>
      <c r="AT383" s="298" t="s">
        <v>292</v>
      </c>
      <c r="AU383" s="297">
        <v>2</v>
      </c>
      <c r="AV383" s="309">
        <v>9.518401425678686E-3</v>
      </c>
      <c r="AW383" s="309">
        <v>0.3249748215430972</v>
      </c>
      <c r="AX383" s="309">
        <v>0.131771550478607</v>
      </c>
      <c r="AY383" s="310">
        <v>6.7794736842105268</v>
      </c>
      <c r="AZ383" s="310">
        <v>2.7130477674406597E-2</v>
      </c>
      <c r="BA383" s="310">
        <v>0.80447764234544772</v>
      </c>
      <c r="BB383" s="310">
        <v>2.7471367083708307</v>
      </c>
    </row>
    <row r="384" spans="42:54" ht="16.5">
      <c r="AP384" s="286" cm="1">
        <f t="array" ref="AP384">SUM(($W$4:$W$900=W384)*($AO$4:$AO$900&lt;AO384))+1</f>
        <v>1</v>
      </c>
      <c r="AQ384" s="308" t="str">
        <f t="shared" si="8"/>
        <v>1</v>
      </c>
      <c r="AS384" s="297" t="s">
        <v>167</v>
      </c>
      <c r="AT384" s="298" t="s">
        <v>99</v>
      </c>
      <c r="AU384" s="297">
        <v>2</v>
      </c>
      <c r="AV384" s="309">
        <v>0.16374158730053334</v>
      </c>
      <c r="AW384" s="309">
        <v>0.27264668356015476</v>
      </c>
      <c r="AX384" s="309">
        <v>9.2835759185954811E-2</v>
      </c>
      <c r="AY384" s="310">
        <v>7.4850000000000003</v>
      </c>
      <c r="AZ384" s="310">
        <v>0</v>
      </c>
      <c r="BA384" s="310">
        <v>1.1484836187953174</v>
      </c>
      <c r="BB384" s="310">
        <v>2.76544229354253</v>
      </c>
    </row>
    <row r="385" spans="42:54" ht="16.5">
      <c r="AP385" s="286" cm="1">
        <f t="array" ref="AP385">SUM(($W$4:$W$900=W385)*($AO$4:$AO$900&lt;AO385))+1</f>
        <v>1</v>
      </c>
      <c r="AQ385" s="308" t="str">
        <f t="shared" si="8"/>
        <v>1</v>
      </c>
      <c r="AS385" s="297" t="s">
        <v>167</v>
      </c>
      <c r="AT385" s="298" t="s">
        <v>100</v>
      </c>
      <c r="AU385" s="297">
        <v>2</v>
      </c>
      <c r="AV385" s="309">
        <v>1.1345997777477839E-2</v>
      </c>
      <c r="AW385" s="309">
        <v>0.32296221338782916</v>
      </c>
      <c r="AX385" s="309">
        <v>0.14135459723446997</v>
      </c>
      <c r="AY385" s="310">
        <v>7.787454545454545</v>
      </c>
      <c r="AZ385" s="310">
        <v>9.6651080260511585E-2</v>
      </c>
      <c r="BA385" s="310">
        <v>1.1655546114584465</v>
      </c>
      <c r="BB385" s="310">
        <v>2.6010303205108616</v>
      </c>
    </row>
    <row r="386" spans="42:54" ht="16.5">
      <c r="AP386" s="286" cm="1">
        <f t="array" ref="AP386">SUM(($W$4:$W$900=W386)*($AO$4:$AO$900&lt;AO386))+1</f>
        <v>1</v>
      </c>
      <c r="AQ386" s="308" t="str">
        <f t="shared" si="8"/>
        <v>1</v>
      </c>
      <c r="AS386" s="297" t="s">
        <v>169</v>
      </c>
      <c r="AT386" s="298" t="s">
        <v>293</v>
      </c>
      <c r="AU386" s="297">
        <v>2</v>
      </c>
      <c r="AV386" s="309">
        <v>1.0173796657456432E-2</v>
      </c>
      <c r="AW386" s="309">
        <v>0.32902874068386206</v>
      </c>
      <c r="AX386" s="309">
        <v>0.13988090813405554</v>
      </c>
      <c r="AY386" s="310">
        <v>7.1527857142857147</v>
      </c>
      <c r="AZ386" s="310">
        <v>0.34160322669747573</v>
      </c>
      <c r="BA386" s="310">
        <v>5.0663126438372101</v>
      </c>
      <c r="BB386" s="310">
        <v>3.1310122357606027</v>
      </c>
    </row>
    <row r="387" spans="42:54" ht="16.5">
      <c r="AP387" s="286" cm="1">
        <f t="array" ref="AP387">SUM(($W$4:$W$900=W387)*($AO$4:$AO$900&lt;AO387))+1</f>
        <v>1</v>
      </c>
      <c r="AQ387" s="308" t="str">
        <f t="shared" si="8"/>
        <v>1</v>
      </c>
      <c r="AS387" s="297" t="s">
        <v>169</v>
      </c>
      <c r="AT387" s="298" t="s">
        <v>294</v>
      </c>
      <c r="AU387" s="297">
        <v>2</v>
      </c>
      <c r="AV387" s="309">
        <v>1.2276344325015918E-2</v>
      </c>
      <c r="AW387" s="309">
        <v>0.31375960792513968</v>
      </c>
      <c r="AX387" s="309">
        <v>0.14795716562838812</v>
      </c>
      <c r="AY387" s="310">
        <v>5.2437777777777779</v>
      </c>
      <c r="AZ387" s="310">
        <v>8.6698943418941951E-2</v>
      </c>
      <c r="BA387" s="310">
        <v>9.1142264269162734</v>
      </c>
      <c r="BB387" s="310">
        <v>2.8587715687806878</v>
      </c>
    </row>
    <row r="388" spans="42:54" ht="16.5">
      <c r="AP388" s="286" cm="1">
        <f t="array" ref="AP388">SUM(($W$4:$W$900=W388)*($AO$4:$AO$900&lt;AO388))+1</f>
        <v>1</v>
      </c>
      <c r="AQ388" s="308" t="str">
        <f t="shared" si="8"/>
        <v>1</v>
      </c>
      <c r="AS388" s="297" t="s">
        <v>169</v>
      </c>
      <c r="AT388" s="298" t="s">
        <v>295</v>
      </c>
      <c r="AU388" s="297">
        <v>2</v>
      </c>
      <c r="AV388" s="309">
        <v>1.0815983550073299E-2</v>
      </c>
      <c r="AW388" s="309">
        <v>0.32205172566793761</v>
      </c>
      <c r="AX388" s="309">
        <v>9.015391595142383E-2</v>
      </c>
      <c r="AY388" s="310">
        <v>3.552888888888889</v>
      </c>
      <c r="AZ388" s="310">
        <v>7.357041970617864</v>
      </c>
      <c r="BA388" s="310">
        <v>11.080790672959283</v>
      </c>
      <c r="BB388" s="310">
        <v>3.0564208977437755</v>
      </c>
    </row>
    <row r="389" spans="42:54" ht="16.5">
      <c r="AP389" s="286" cm="1">
        <f t="array" ref="AP389">SUM(($W$4:$W$900=W389)*($AO$4:$AO$900&lt;AO389))+1</f>
        <v>1</v>
      </c>
      <c r="AQ389" s="308" t="str">
        <f t="shared" ref="AQ389:AQ440" si="9">W389&amp;AP389</f>
        <v>1</v>
      </c>
      <c r="AS389" s="297" t="s">
        <v>169</v>
      </c>
      <c r="AT389" s="298" t="s">
        <v>296</v>
      </c>
      <c r="AU389" s="297">
        <v>2</v>
      </c>
      <c r="AV389" s="309">
        <v>1.1074506935327614E-2</v>
      </c>
      <c r="AW389" s="309">
        <v>0.28339802669872494</v>
      </c>
      <c r="AX389" s="309">
        <v>7.2795783600317437E-2</v>
      </c>
      <c r="AY389" s="310">
        <v>3.0392000000000001</v>
      </c>
      <c r="AZ389" s="310">
        <v>3.8577521780772353E-2</v>
      </c>
      <c r="BA389" s="310">
        <v>2.8817408770236952</v>
      </c>
      <c r="BB389" s="310">
        <v>3.700985360581436</v>
      </c>
    </row>
    <row r="390" spans="42:54" ht="16.5">
      <c r="AP390" s="286" cm="1">
        <f t="array" ref="AP390">SUM(($W$4:$W$900=W390)*($AO$4:$AO$900&lt;AO390))+1</f>
        <v>1</v>
      </c>
      <c r="AQ390" s="308" t="str">
        <f t="shared" si="9"/>
        <v>1</v>
      </c>
      <c r="AS390" s="297" t="s">
        <v>169</v>
      </c>
      <c r="AT390" s="298" t="s">
        <v>297</v>
      </c>
      <c r="AU390" s="297">
        <v>2</v>
      </c>
      <c r="AV390" s="309">
        <v>1.3296834567077975E-2</v>
      </c>
      <c r="AW390" s="309">
        <v>0.28590306030397172</v>
      </c>
      <c r="AX390" s="309">
        <v>6.6133968924081063E-2</v>
      </c>
      <c r="AY390" s="310">
        <v>2.9256666666666664</v>
      </c>
      <c r="AZ390" s="310">
        <v>0.88814764037889105</v>
      </c>
      <c r="BA390" s="310">
        <v>2.4295609005406029</v>
      </c>
      <c r="BB390" s="310">
        <v>3.3528535353597504</v>
      </c>
    </row>
    <row r="391" spans="42:54" ht="16.5">
      <c r="AP391" s="286" cm="1">
        <f t="array" ref="AP391">SUM(($W$4:$W$900=W391)*($AO$4:$AO$900&lt;AO391))+1</f>
        <v>1</v>
      </c>
      <c r="AQ391" s="308" t="str">
        <f t="shared" si="9"/>
        <v>1</v>
      </c>
      <c r="AS391" s="297" t="s">
        <v>169</v>
      </c>
      <c r="AT391" s="298" t="s">
        <v>99</v>
      </c>
      <c r="AU391" s="297">
        <v>2</v>
      </c>
      <c r="AV391" s="309">
        <v>2.4664277344861322E-2</v>
      </c>
      <c r="AW391" s="309">
        <v>0.32373046296715879</v>
      </c>
      <c r="AX391" s="309">
        <v>0.14941420941057373</v>
      </c>
      <c r="AY391" s="310">
        <v>5.3174999999999999</v>
      </c>
      <c r="AZ391" s="310">
        <v>0.39185026413263346</v>
      </c>
      <c r="BA391" s="310">
        <v>6.8147872023066691</v>
      </c>
      <c r="BB391" s="310">
        <v>2.9020348792654125</v>
      </c>
    </row>
    <row r="392" spans="42:54" ht="16.5">
      <c r="AP392" s="286" cm="1">
        <f t="array" ref="AP392">SUM(($W$4:$W$900=W392)*($AO$4:$AO$900&lt;AO392))+1</f>
        <v>1</v>
      </c>
      <c r="AQ392" s="308" t="str">
        <f t="shared" si="9"/>
        <v>1</v>
      </c>
      <c r="AS392" s="297" t="s">
        <v>169</v>
      </c>
      <c r="AT392" s="298" t="s">
        <v>100</v>
      </c>
      <c r="AU392" s="297">
        <v>2</v>
      </c>
      <c r="AV392" s="309">
        <v>1.1583931209014584E-2</v>
      </c>
      <c r="AW392" s="309">
        <v>0.31493250041564097</v>
      </c>
      <c r="AX392" s="309">
        <v>0.11619923533032218</v>
      </c>
      <c r="AY392" s="310">
        <v>5.0932619047619063</v>
      </c>
      <c r="AZ392" s="310">
        <v>1.8034841199103466</v>
      </c>
      <c r="BA392" s="310">
        <v>6.7276950442462615</v>
      </c>
      <c r="BB392" s="310">
        <v>3.1300664524826156</v>
      </c>
    </row>
    <row r="393" spans="42:54" ht="16.5">
      <c r="AP393" s="286" cm="1">
        <f t="array" ref="AP393">SUM(($W$4:$W$900=W393)*($AO$4:$AO$900&lt;AO393))+1</f>
        <v>1</v>
      </c>
      <c r="AQ393" s="308" t="str">
        <f t="shared" si="9"/>
        <v>1</v>
      </c>
      <c r="AS393" s="297" t="s">
        <v>141</v>
      </c>
      <c r="AT393" s="298" t="s">
        <v>298</v>
      </c>
      <c r="AU393" s="297">
        <v>2</v>
      </c>
      <c r="AV393" s="309">
        <v>5.2050083691637085E-2</v>
      </c>
      <c r="AW393" s="309">
        <v>0.39103634966692807</v>
      </c>
      <c r="AX393" s="309">
        <v>0.17824986546847801</v>
      </c>
      <c r="AY393" s="310">
        <v>12.864307692307694</v>
      </c>
      <c r="AZ393" s="310">
        <v>0.52723825685570891</v>
      </c>
      <c r="BA393" s="310">
        <v>27.81542927007601</v>
      </c>
      <c r="BB393" s="310">
        <v>1.7848703982921839</v>
      </c>
    </row>
    <row r="394" spans="42:54" ht="16.5">
      <c r="AP394" s="286" cm="1">
        <f t="array" ref="AP394">SUM(($W$4:$W$900=W394)*($AO$4:$AO$900&lt;AO394))+1</f>
        <v>1</v>
      </c>
      <c r="AQ394" s="308" t="str">
        <f t="shared" si="9"/>
        <v>1</v>
      </c>
      <c r="AS394" s="297" t="s">
        <v>141</v>
      </c>
      <c r="AT394" s="298" t="s">
        <v>299</v>
      </c>
      <c r="AU394" s="297">
        <v>2</v>
      </c>
      <c r="AV394" s="309">
        <v>6.7284940975427754E-2</v>
      </c>
      <c r="AW394" s="309">
        <v>0.35702284696063624</v>
      </c>
      <c r="AX394" s="309">
        <v>0.14526100497373681</v>
      </c>
      <c r="AY394" s="310">
        <v>10.601166666666666</v>
      </c>
      <c r="AZ394" s="310">
        <v>0.13215080596888693</v>
      </c>
      <c r="BA394" s="310">
        <v>6.3054813133726046</v>
      </c>
      <c r="BB394" s="310">
        <v>2.1527926741623875</v>
      </c>
    </row>
    <row r="395" spans="42:54" ht="16.5">
      <c r="AP395" s="286" cm="1">
        <f t="array" ref="AP395">SUM(($W$4:$W$900=W395)*($AO$4:$AO$900&lt;AO395))+1</f>
        <v>1</v>
      </c>
      <c r="AQ395" s="308" t="str">
        <f t="shared" si="9"/>
        <v>1</v>
      </c>
      <c r="AS395" s="297" t="s">
        <v>141</v>
      </c>
      <c r="AT395" s="298" t="s">
        <v>300</v>
      </c>
      <c r="AU395" s="297">
        <v>2</v>
      </c>
      <c r="AV395" s="309">
        <v>5.1570589640575981E-2</v>
      </c>
      <c r="AW395" s="309">
        <v>0.35749403287517639</v>
      </c>
      <c r="AX395" s="309">
        <v>0.15871639716236072</v>
      </c>
      <c r="AY395" s="310">
        <v>12.030307692307691</v>
      </c>
      <c r="AZ395" s="310">
        <v>0.29225869324728487</v>
      </c>
      <c r="BA395" s="310">
        <v>21.06255264288955</v>
      </c>
      <c r="BB395" s="310">
        <v>1.802645059495354</v>
      </c>
    </row>
    <row r="396" spans="42:54" ht="16.5">
      <c r="AP396" s="286" cm="1">
        <f t="array" ref="AP396">SUM(($W$4:$W$900=W396)*($AO$4:$AO$900&lt;AO396))+1</f>
        <v>1</v>
      </c>
      <c r="AQ396" s="308" t="str">
        <f t="shared" si="9"/>
        <v>1</v>
      </c>
      <c r="AS396" s="297" t="s">
        <v>141</v>
      </c>
      <c r="AT396" s="298" t="s">
        <v>301</v>
      </c>
      <c r="AU396" s="297">
        <v>2</v>
      </c>
      <c r="AV396" s="309">
        <v>4.8116695598123899E-2</v>
      </c>
      <c r="AW396" s="309">
        <v>0.35980152891904227</v>
      </c>
      <c r="AX396" s="309">
        <v>0.15266413687251734</v>
      </c>
      <c r="AY396" s="310">
        <v>9.8035384615384622</v>
      </c>
      <c r="AZ396" s="310">
        <v>2.5758853240582226E-2</v>
      </c>
      <c r="BA396" s="310">
        <v>6.1872765483878513</v>
      </c>
      <c r="BB396" s="310">
        <v>2.1401304517873854</v>
      </c>
    </row>
    <row r="397" spans="42:54" ht="16.5">
      <c r="AP397" s="286" cm="1">
        <f t="array" ref="AP397">SUM(($W$4:$W$900=W397)*($AO$4:$AO$900&lt;AO397))+1</f>
        <v>1</v>
      </c>
      <c r="AQ397" s="308" t="str">
        <f t="shared" si="9"/>
        <v>1</v>
      </c>
      <c r="AS397" s="297" t="s">
        <v>141</v>
      </c>
      <c r="AT397" s="298" t="s">
        <v>302</v>
      </c>
      <c r="AU397" s="297">
        <v>2</v>
      </c>
      <c r="AV397" s="309">
        <v>6.5762780954912489E-2</v>
      </c>
      <c r="AW397" s="309">
        <v>0.36243808555074536</v>
      </c>
      <c r="AX397" s="309">
        <v>0.14744353811089031</v>
      </c>
      <c r="AY397" s="310">
        <v>10.579416666666667</v>
      </c>
      <c r="AZ397" s="310">
        <v>7.8856618641396564E-2</v>
      </c>
      <c r="BA397" s="310">
        <v>8.8997946573650584</v>
      </c>
      <c r="BB397" s="310">
        <v>1.9036051423996059</v>
      </c>
    </row>
    <row r="398" spans="42:54" ht="16.5">
      <c r="AP398" s="286" cm="1">
        <f t="array" ref="AP398">SUM(($W$4:$W$900=W398)*($AO$4:$AO$900&lt;AO398))+1</f>
        <v>1</v>
      </c>
      <c r="AQ398" s="308" t="str">
        <f t="shared" si="9"/>
        <v>1</v>
      </c>
      <c r="AS398" s="297" t="s">
        <v>141</v>
      </c>
      <c r="AT398" s="298" t="s">
        <v>337</v>
      </c>
      <c r="AU398" s="297">
        <v>2</v>
      </c>
      <c r="AV398" s="309">
        <v>8.1943575229824678E-2</v>
      </c>
      <c r="AW398" s="309">
        <v>0.39123807501316227</v>
      </c>
      <c r="AX398" s="309">
        <v>0.13779655266788404</v>
      </c>
      <c r="AY398" s="310">
        <v>12.574</v>
      </c>
      <c r="AZ398" s="310">
        <v>0.18602302081388328</v>
      </c>
      <c r="BA398" s="310">
        <v>18.937143518853318</v>
      </c>
      <c r="BB398" s="310">
        <v>1.6244355421507439</v>
      </c>
    </row>
    <row r="399" spans="42:54" ht="16.5">
      <c r="AP399" s="286" cm="1">
        <f t="array" ref="AP399">SUM(($W$4:$W$900=W399)*($AO$4:$AO$900&lt;AO399))+1</f>
        <v>1</v>
      </c>
      <c r="AQ399" s="308" t="str">
        <f t="shared" si="9"/>
        <v>1</v>
      </c>
      <c r="AS399" s="297" t="s">
        <v>141</v>
      </c>
      <c r="AT399" s="298" t="s">
        <v>99</v>
      </c>
      <c r="AU399" s="297">
        <v>2</v>
      </c>
      <c r="AV399" s="309">
        <v>0.11142900271487022</v>
      </c>
      <c r="AW399" s="309">
        <v>0.35605627632906028</v>
      </c>
      <c r="AX399" s="309">
        <v>0.17544423489467834</v>
      </c>
      <c r="AY399" s="310">
        <v>11.51825</v>
      </c>
      <c r="AZ399" s="310">
        <v>6.2104153945018878E-2</v>
      </c>
      <c r="BA399" s="310">
        <v>17.87047029767918</v>
      </c>
      <c r="BB399" s="310">
        <v>1.8220812451995911</v>
      </c>
    </row>
    <row r="400" spans="42:54" ht="16.5">
      <c r="AP400" s="286" cm="1">
        <f t="array" ref="AP400">SUM(($W$4:$W$900=W400)*($AO$4:$AO$900&lt;AO400))+1</f>
        <v>1</v>
      </c>
      <c r="AQ400" s="308" t="str">
        <f t="shared" si="9"/>
        <v>1</v>
      </c>
      <c r="AS400" s="297" t="s">
        <v>141</v>
      </c>
      <c r="AT400" s="298" t="s">
        <v>100</v>
      </c>
      <c r="AU400" s="297">
        <v>2</v>
      </c>
      <c r="AV400" s="309">
        <v>5.9952998561875366E-2</v>
      </c>
      <c r="AW400" s="309">
        <v>0.36731378968558298</v>
      </c>
      <c r="AX400" s="309">
        <v>0.15585810644829051</v>
      </c>
      <c r="AY400" s="310">
        <v>11.325479452054793</v>
      </c>
      <c r="AZ400" s="310">
        <v>0.20823627291520938</v>
      </c>
      <c r="BA400" s="310">
        <v>14.72917991075132</v>
      </c>
      <c r="BB400" s="310">
        <v>1.9093424327710502</v>
      </c>
    </row>
    <row r="401" spans="42:54" ht="16.5">
      <c r="AP401" s="286" cm="1">
        <f t="array" ref="AP401">SUM(($W$4:$W$900=W401)*($AO$4:$AO$900&lt;AO401))+1</f>
        <v>1</v>
      </c>
      <c r="AQ401" s="308" t="str">
        <f t="shared" si="9"/>
        <v>1</v>
      </c>
      <c r="AS401" s="297" t="s">
        <v>161</v>
      </c>
      <c r="AT401" s="298" t="s">
        <v>303</v>
      </c>
      <c r="AU401" s="297">
        <v>2</v>
      </c>
      <c r="AV401" s="309">
        <v>6.3169929454832061E-2</v>
      </c>
      <c r="AW401" s="309">
        <v>0.33868842447692693</v>
      </c>
      <c r="AX401" s="309">
        <v>0.22540078443504341</v>
      </c>
      <c r="AY401" s="310">
        <v>11.779285714285711</v>
      </c>
      <c r="AZ401" s="310">
        <v>0.32869277543243464</v>
      </c>
      <c r="BA401" s="310">
        <v>22.628836945581046</v>
      </c>
      <c r="BB401" s="310">
        <v>2.0702562519949033</v>
      </c>
    </row>
    <row r="402" spans="42:54" ht="16.5">
      <c r="AP402" s="286" cm="1">
        <f t="array" ref="AP402">SUM(($W$4:$W$900=W402)*($AO$4:$AO$900&lt;AO402))+1</f>
        <v>1</v>
      </c>
      <c r="AQ402" s="308" t="str">
        <f t="shared" si="9"/>
        <v>1</v>
      </c>
      <c r="AS402" s="297" t="s">
        <v>161</v>
      </c>
      <c r="AT402" s="298" t="s">
        <v>304</v>
      </c>
      <c r="AU402" s="297">
        <v>2</v>
      </c>
      <c r="AV402" s="309">
        <v>5.1182615908160839E-2</v>
      </c>
      <c r="AW402" s="309">
        <v>0.3065718363076389</v>
      </c>
      <c r="AX402" s="309">
        <v>0.18641436662286892</v>
      </c>
      <c r="AY402" s="310">
        <v>9.4733333333333345</v>
      </c>
      <c r="AZ402" s="310">
        <v>0.50577541331786136</v>
      </c>
      <c r="BA402" s="310">
        <v>7.5823809862106284</v>
      </c>
      <c r="BB402" s="310">
        <v>2.4960688466105965</v>
      </c>
    </row>
    <row r="403" spans="42:54" ht="16.5">
      <c r="AP403" s="286" cm="1">
        <f t="array" ref="AP403">SUM(($W$4:$W$900=W403)*($AO$4:$AO$900&lt;AO403))+1</f>
        <v>1</v>
      </c>
      <c r="AQ403" s="308" t="str">
        <f t="shared" si="9"/>
        <v>1</v>
      </c>
      <c r="AS403" s="297" t="s">
        <v>161</v>
      </c>
      <c r="AT403" s="298" t="s">
        <v>305</v>
      </c>
      <c r="AU403" s="297">
        <v>2</v>
      </c>
      <c r="AV403" s="309">
        <v>6.5014961335639276E-2</v>
      </c>
      <c r="AW403" s="309">
        <v>0.33786971388809361</v>
      </c>
      <c r="AX403" s="309">
        <v>0.2045672311048162</v>
      </c>
      <c r="AY403" s="310">
        <v>11.382400000000001</v>
      </c>
      <c r="AZ403" s="310">
        <v>0.20926035161183898</v>
      </c>
      <c r="BA403" s="310">
        <v>21.310017748122128</v>
      </c>
      <c r="BB403" s="310">
        <v>2.3103331319381373</v>
      </c>
    </row>
    <row r="404" spans="42:54" ht="16.5">
      <c r="AP404" s="286" cm="1">
        <f t="array" ref="AP404">SUM(($W$4:$W$900=W404)*($AO$4:$AO$900&lt;AO404))+1</f>
        <v>1</v>
      </c>
      <c r="AQ404" s="308" t="str">
        <f t="shared" si="9"/>
        <v>1</v>
      </c>
      <c r="AS404" s="297" t="s">
        <v>161</v>
      </c>
      <c r="AT404" s="298" t="s">
        <v>100</v>
      </c>
      <c r="AU404" s="297">
        <v>2</v>
      </c>
      <c r="AV404" s="309">
        <v>6.1613702588016427E-2</v>
      </c>
      <c r="AW404" s="309">
        <v>0.33348217758609117</v>
      </c>
      <c r="AX404" s="309">
        <v>0.21484367869769977</v>
      </c>
      <c r="AY404" s="310">
        <v>11.321462962962961</v>
      </c>
      <c r="AZ404" s="310">
        <v>0.33775229113343863</v>
      </c>
      <c r="BA404" s="310">
        <v>19.775673492003104</v>
      </c>
      <c r="BB404" s="310">
        <v>2.1758088242286266</v>
      </c>
    </row>
    <row r="405" spans="42:54" ht="16.5">
      <c r="AP405" s="286" cm="1">
        <f t="array" ref="AP405">SUM(($W$4:$W$900=W405)*($AO$4:$AO$900&lt;AO405))+1</f>
        <v>1</v>
      </c>
      <c r="AQ405" s="308" t="str">
        <f t="shared" si="9"/>
        <v>1</v>
      </c>
      <c r="AS405" s="297" t="s">
        <v>143</v>
      </c>
      <c r="AT405" s="298" t="s">
        <v>306</v>
      </c>
      <c r="AU405" s="297">
        <v>2</v>
      </c>
      <c r="AV405" s="309">
        <v>5.0592590995025388E-2</v>
      </c>
      <c r="AW405" s="309">
        <v>0.37542759701143874</v>
      </c>
      <c r="AX405" s="309">
        <v>0.17360176739069649</v>
      </c>
      <c r="AY405" s="310">
        <v>12.382650000000002</v>
      </c>
      <c r="AZ405" s="310">
        <v>0.27894423871851043</v>
      </c>
      <c r="BA405" s="310">
        <v>16.114225806126971</v>
      </c>
      <c r="BB405" s="310">
        <v>1.9828932516753848</v>
      </c>
    </row>
    <row r="406" spans="42:54" ht="16.5">
      <c r="AP406" s="286" cm="1">
        <f t="array" ref="AP406">SUM(($W$4:$W$900=W406)*($AO$4:$AO$900&lt;AO406))+1</f>
        <v>1</v>
      </c>
      <c r="AQ406" s="308" t="str">
        <f t="shared" si="9"/>
        <v>1</v>
      </c>
      <c r="AS406" s="297" t="s">
        <v>143</v>
      </c>
      <c r="AT406" s="298" t="s">
        <v>307</v>
      </c>
      <c r="AU406" s="297">
        <v>2</v>
      </c>
      <c r="AV406" s="309">
        <v>6.1242098406491509E-2</v>
      </c>
      <c r="AW406" s="309">
        <v>0.25878352111925623</v>
      </c>
      <c r="AX406" s="309">
        <v>0.13952609613923869</v>
      </c>
      <c r="AY406" s="310">
        <v>15.833499999999999</v>
      </c>
      <c r="AZ406" s="310">
        <v>3.3306059760607264E-2</v>
      </c>
      <c r="BA406" s="310">
        <v>8.6622049635284633</v>
      </c>
      <c r="BB406" s="310">
        <v>3.0704857482002765</v>
      </c>
    </row>
    <row r="407" spans="42:54" ht="16.5">
      <c r="AP407" s="286" cm="1">
        <f t="array" ref="AP407">SUM(($W$4:$W$900=W407)*($AO$4:$AO$900&lt;AO407))+1</f>
        <v>1</v>
      </c>
      <c r="AQ407" s="308" t="str">
        <f t="shared" si="9"/>
        <v>1</v>
      </c>
      <c r="AS407" s="297" t="s">
        <v>143</v>
      </c>
      <c r="AT407" s="298" t="s">
        <v>308</v>
      </c>
      <c r="AU407" s="297">
        <v>2</v>
      </c>
      <c r="AV407" s="309">
        <v>5.5208561789842452E-2</v>
      </c>
      <c r="AW407" s="309">
        <v>0.30176134777015318</v>
      </c>
      <c r="AX407" s="309">
        <v>0.1670527856306141</v>
      </c>
      <c r="AY407" s="310">
        <v>16.270199999999999</v>
      </c>
      <c r="AZ407" s="310">
        <v>0.13695165826715322</v>
      </c>
      <c r="BA407" s="310">
        <v>19.959645287863349</v>
      </c>
      <c r="BB407" s="310">
        <v>2.7103088102021129</v>
      </c>
    </row>
    <row r="408" spans="42:54" ht="16.5">
      <c r="AP408" s="286" cm="1">
        <f t="array" ref="AP408">SUM(($W$4:$W$900=W408)*($AO$4:$AO$900&lt;AO408))+1</f>
        <v>1</v>
      </c>
      <c r="AQ408" s="308" t="str">
        <f t="shared" si="9"/>
        <v>1</v>
      </c>
      <c r="AS408" s="297" t="s">
        <v>143</v>
      </c>
      <c r="AT408" s="298" t="s">
        <v>309</v>
      </c>
      <c r="AU408" s="297">
        <v>2</v>
      </c>
      <c r="AV408" s="309">
        <v>6.1952255179516393E-2</v>
      </c>
      <c r="AW408" s="309">
        <v>0.28792571062218475</v>
      </c>
      <c r="AX408" s="309">
        <v>0.13176076525582323</v>
      </c>
      <c r="AY408" s="310">
        <v>19.567166666666665</v>
      </c>
      <c r="AZ408" s="310">
        <v>0.1003254557785456</v>
      </c>
      <c r="BA408" s="310">
        <v>10.890328224761125</v>
      </c>
      <c r="BB408" s="310">
        <v>2.6563898171848046</v>
      </c>
    </row>
    <row r="409" spans="42:54" ht="16.5">
      <c r="AP409" s="286" cm="1">
        <f t="array" ref="AP409">SUM(($W$4:$W$900=W409)*($AO$4:$AO$900&lt;AO409))+1</f>
        <v>1</v>
      </c>
      <c r="AQ409" s="308" t="str">
        <f t="shared" si="9"/>
        <v>1</v>
      </c>
      <c r="AS409" s="297" t="s">
        <v>143</v>
      </c>
      <c r="AT409" s="298" t="s">
        <v>99</v>
      </c>
      <c r="AU409" s="297">
        <v>2</v>
      </c>
      <c r="AV409" s="309">
        <v>0.24693391326439434</v>
      </c>
      <c r="AW409" s="309">
        <v>0.32623927411228104</v>
      </c>
      <c r="AX409" s="309">
        <v>0.16874971939553543</v>
      </c>
      <c r="AY409" s="310">
        <v>19.479400000000002</v>
      </c>
      <c r="AZ409" s="310">
        <v>0.25434099253586595</v>
      </c>
      <c r="BA409" s="310">
        <v>18.456309414885229</v>
      </c>
      <c r="BB409" s="310">
        <v>2.1317587087493788</v>
      </c>
    </row>
    <row r="410" spans="42:54" ht="16.5">
      <c r="AP410" s="286" cm="1">
        <f t="array" ref="AP410">SUM(($W$4:$W$900=W410)*($AO$4:$AO$900&lt;AO410))+1</f>
        <v>1</v>
      </c>
      <c r="AQ410" s="308" t="str">
        <f t="shared" si="9"/>
        <v>1</v>
      </c>
      <c r="AS410" s="297" t="s">
        <v>143</v>
      </c>
      <c r="AT410" s="298" t="s">
        <v>100</v>
      </c>
      <c r="AU410" s="297">
        <v>2</v>
      </c>
      <c r="AV410" s="309">
        <v>6.2776931686181855E-2</v>
      </c>
      <c r="AW410" s="309">
        <v>0.31891102454565168</v>
      </c>
      <c r="AX410" s="309">
        <v>0.1536187525160731</v>
      </c>
      <c r="AY410" s="310">
        <v>15.396800000000002</v>
      </c>
      <c r="AZ410" s="310">
        <v>0.13702768389707615</v>
      </c>
      <c r="BA410" s="310">
        <v>13.596448812561258</v>
      </c>
      <c r="BB410" s="310">
        <v>2.5353516007536863</v>
      </c>
    </row>
    <row r="411" spans="42:54" ht="16.5">
      <c r="AP411" s="286" cm="1">
        <f t="array" ref="AP411">SUM(($W$4:$W$900=W411)*($AO$4:$AO$900&lt;AO411))+1</f>
        <v>1</v>
      </c>
      <c r="AQ411" s="308" t="str">
        <f t="shared" si="9"/>
        <v>1</v>
      </c>
      <c r="AS411" s="297" t="s">
        <v>149</v>
      </c>
      <c r="AT411" s="298" t="s">
        <v>310</v>
      </c>
      <c r="AU411" s="297">
        <v>2</v>
      </c>
      <c r="AV411" s="309">
        <v>7.6531839584273537E-2</v>
      </c>
      <c r="AW411" s="309">
        <v>0.30030835359088143</v>
      </c>
      <c r="AX411" s="309">
        <v>0.1296563869020019</v>
      </c>
      <c r="AY411" s="310">
        <v>18.19125</v>
      </c>
      <c r="AZ411" s="310">
        <v>4.2272692515790092E-2</v>
      </c>
      <c r="BA411" s="310">
        <v>5.5642941262927126</v>
      </c>
      <c r="BB411" s="310">
        <v>3.0968058255840654</v>
      </c>
    </row>
    <row r="412" spans="42:54" ht="16.5">
      <c r="AP412" s="286" cm="1">
        <f t="array" ref="AP412">SUM(($W$4:$W$900=W412)*($AO$4:$AO$900&lt;AO412))+1</f>
        <v>1</v>
      </c>
      <c r="AQ412" s="308" t="str">
        <f t="shared" si="9"/>
        <v>1</v>
      </c>
      <c r="AS412" s="297" t="s">
        <v>149</v>
      </c>
      <c r="AT412" s="298" t="s">
        <v>311</v>
      </c>
      <c r="AU412" s="297">
        <v>2</v>
      </c>
      <c r="AV412" s="309">
        <v>9.3483379177203188E-2</v>
      </c>
      <c r="AW412" s="309">
        <v>0.34824327478857536</v>
      </c>
      <c r="AX412" s="309">
        <v>0.15130737535855865</v>
      </c>
      <c r="AY412" s="310">
        <v>12.309900000000001</v>
      </c>
      <c r="AZ412" s="310">
        <v>6.0329894481083994E-2</v>
      </c>
      <c r="BA412" s="310">
        <v>14.58052889818838</v>
      </c>
      <c r="BB412" s="310">
        <v>2.0258550227937149</v>
      </c>
    </row>
    <row r="413" spans="42:54" ht="16.5">
      <c r="AP413" s="286" cm="1">
        <f t="array" ref="AP413">SUM(($W$4:$W$900=W413)*($AO$4:$AO$900&lt;AO413))+1</f>
        <v>1</v>
      </c>
      <c r="AQ413" s="308" t="str">
        <f t="shared" si="9"/>
        <v>1</v>
      </c>
      <c r="AS413" s="297" t="s">
        <v>149</v>
      </c>
      <c r="AT413" s="298" t="s">
        <v>312</v>
      </c>
      <c r="AU413" s="297">
        <v>2</v>
      </c>
      <c r="AV413" s="309">
        <v>8.2020156516453252E-2</v>
      </c>
      <c r="AW413" s="309">
        <v>0.37027198296946262</v>
      </c>
      <c r="AX413" s="309">
        <v>0.13127166076287278</v>
      </c>
      <c r="AY413" s="310">
        <v>10.859750000000002</v>
      </c>
      <c r="AZ413" s="310">
        <v>1.9472380278451142E-2</v>
      </c>
      <c r="BA413" s="310">
        <v>7.6137006888743963</v>
      </c>
      <c r="BB413" s="310">
        <v>2.1073365814573903</v>
      </c>
    </row>
    <row r="414" spans="42:54" ht="16.5">
      <c r="AP414" s="286" cm="1">
        <f t="array" ref="AP414">SUM(($W$4:$W$900=W414)*($AO$4:$AO$900&lt;AO414))+1</f>
        <v>1</v>
      </c>
      <c r="AQ414" s="308" t="str">
        <f t="shared" si="9"/>
        <v>1</v>
      </c>
      <c r="AS414" s="297" t="s">
        <v>149</v>
      </c>
      <c r="AT414" s="298" t="s">
        <v>313</v>
      </c>
      <c r="AU414" s="297">
        <v>2</v>
      </c>
      <c r="AV414" s="309">
        <v>9.8515898491922882E-2</v>
      </c>
      <c r="AW414" s="309">
        <v>0.31672628369081329</v>
      </c>
      <c r="AX414" s="309">
        <v>0.16398754713773403</v>
      </c>
      <c r="AY414" s="310">
        <v>10.7346</v>
      </c>
      <c r="AZ414" s="310">
        <v>1.9301735774215397E-2</v>
      </c>
      <c r="BA414" s="310">
        <v>12.109909024742741</v>
      </c>
      <c r="BB414" s="310">
        <v>2.4188631390700319</v>
      </c>
    </row>
    <row r="415" spans="42:54" ht="16.5">
      <c r="AP415" s="286" cm="1">
        <f t="array" ref="AP415">SUM(($W$4:$W$900=W415)*($AO$4:$AO$900&lt;AO415))+1</f>
        <v>1</v>
      </c>
      <c r="AQ415" s="308" t="str">
        <f t="shared" si="9"/>
        <v>1</v>
      </c>
      <c r="AS415" s="297" t="s">
        <v>149</v>
      </c>
      <c r="AT415" s="298" t="s">
        <v>99</v>
      </c>
      <c r="AU415" s="297">
        <v>2</v>
      </c>
      <c r="AV415" s="309">
        <v>0.13458991914882226</v>
      </c>
      <c r="AW415" s="309">
        <v>0.45324625567221</v>
      </c>
      <c r="AX415" s="309">
        <v>0.12988978284446012</v>
      </c>
      <c r="AY415" s="310">
        <v>19.103000000000002</v>
      </c>
      <c r="AZ415" s="310">
        <v>0</v>
      </c>
      <c r="BA415" s="310">
        <v>2.0177053645741378</v>
      </c>
      <c r="BB415" s="310">
        <v>2.6249706214352631</v>
      </c>
    </row>
    <row r="416" spans="42:54" ht="16.5">
      <c r="AP416" s="286" cm="1">
        <f t="array" ref="AP416">SUM(($W$4:$W$900=W416)*($AO$4:$AO$900&lt;AO416))+1</f>
        <v>1</v>
      </c>
      <c r="AQ416" s="308" t="str">
        <f t="shared" si="9"/>
        <v>1</v>
      </c>
      <c r="AS416" s="297" t="s">
        <v>149</v>
      </c>
      <c r="AT416" s="298" t="s">
        <v>100</v>
      </c>
      <c r="AU416" s="297">
        <v>2</v>
      </c>
      <c r="AV416" s="309">
        <v>8.668339792316121E-2</v>
      </c>
      <c r="AW416" s="309">
        <v>0.33659281748441777</v>
      </c>
      <c r="AX416" s="309">
        <v>0.13952779150670602</v>
      </c>
      <c r="AY416" s="310">
        <v>13.383843749999999</v>
      </c>
      <c r="AZ416" s="310">
        <v>3.8527328814891022E-2</v>
      </c>
      <c r="BA416" s="310">
        <v>8.8500484898539238</v>
      </c>
      <c r="BB416" s="310">
        <v>2.4830988934099012</v>
      </c>
    </row>
    <row r="417" spans="42:54" ht="16.5">
      <c r="AP417" s="286" cm="1">
        <f t="array" ref="AP417">SUM(($W$4:$W$900=W417)*($AO$4:$AO$900&lt;AO417))+1</f>
        <v>1</v>
      </c>
      <c r="AQ417" s="308" t="str">
        <f t="shared" si="9"/>
        <v>1</v>
      </c>
      <c r="AS417" s="297" t="s">
        <v>159</v>
      </c>
      <c r="AT417" s="298" t="s">
        <v>314</v>
      </c>
      <c r="AU417" s="297">
        <v>2</v>
      </c>
      <c r="AV417" s="309">
        <v>4.3413376156489519E-2</v>
      </c>
      <c r="AW417" s="309">
        <v>0.36392162423319774</v>
      </c>
      <c r="AX417" s="309">
        <v>0.15508084720871268</v>
      </c>
      <c r="AY417" s="310">
        <v>7.5084999999999997</v>
      </c>
      <c r="AZ417" s="310">
        <v>7.3013581548358131E-2</v>
      </c>
      <c r="BA417" s="310">
        <v>4.9138140382045021</v>
      </c>
      <c r="BB417" s="310">
        <v>2.1447231607417794</v>
      </c>
    </row>
    <row r="418" spans="42:54" ht="16.5">
      <c r="AP418" s="286" cm="1">
        <f t="array" ref="AP418">SUM(($W$4:$W$900=W418)*($AO$4:$AO$900&lt;AO418))+1</f>
        <v>1</v>
      </c>
      <c r="AQ418" s="308" t="str">
        <f t="shared" si="9"/>
        <v>1</v>
      </c>
      <c r="AS418" s="297" t="s">
        <v>159</v>
      </c>
      <c r="AT418" s="298" t="s">
        <v>315</v>
      </c>
      <c r="AU418" s="297">
        <v>2</v>
      </c>
      <c r="AV418" s="309">
        <v>3.5674395068654802E-2</v>
      </c>
      <c r="AW418" s="309">
        <v>0.38335700571435077</v>
      </c>
      <c r="AX418" s="309">
        <v>0.1636429813663452</v>
      </c>
      <c r="AY418" s="310">
        <v>6.1243333333333325</v>
      </c>
      <c r="AZ418" s="310">
        <v>6.1404495822268368E-2</v>
      </c>
      <c r="BA418" s="310">
        <v>7.3583054160351589</v>
      </c>
      <c r="BB418" s="310">
        <v>2.1115367610258877</v>
      </c>
    </row>
    <row r="419" spans="42:54" ht="16.5">
      <c r="AP419" s="286" cm="1">
        <f t="array" ref="AP419">SUM(($W$4:$W$900=W419)*($AO$4:$AO$900&lt;AO419))+1</f>
        <v>1</v>
      </c>
      <c r="AQ419" s="308" t="str">
        <f t="shared" si="9"/>
        <v>1</v>
      </c>
      <c r="AS419" s="297" t="s">
        <v>159</v>
      </c>
      <c r="AT419" s="298" t="s">
        <v>316</v>
      </c>
      <c r="AU419" s="297">
        <v>2</v>
      </c>
      <c r="AV419" s="309">
        <v>7.0915876281339982E-2</v>
      </c>
      <c r="AW419" s="309">
        <v>0.37360376871445894</v>
      </c>
      <c r="AX419" s="309">
        <v>0.11919769502789951</v>
      </c>
      <c r="AY419" s="310">
        <v>7.1143333333333336</v>
      </c>
      <c r="AZ419" s="310">
        <v>0.19191042133293301</v>
      </c>
      <c r="BA419" s="310">
        <v>4.3819546204353035</v>
      </c>
      <c r="BB419" s="310">
        <v>2.2468692656704405</v>
      </c>
    </row>
    <row r="420" spans="42:54" ht="16.5">
      <c r="AP420" s="286" cm="1">
        <f t="array" ref="AP420">SUM(($W$4:$W$900=W420)*($AO$4:$AO$900&lt;AO420))+1</f>
        <v>1</v>
      </c>
      <c r="AQ420" s="308" t="str">
        <f t="shared" si="9"/>
        <v>1</v>
      </c>
      <c r="AS420" s="297" t="s">
        <v>159</v>
      </c>
      <c r="AT420" s="298" t="s">
        <v>317</v>
      </c>
      <c r="AU420" s="297">
        <v>2</v>
      </c>
      <c r="AV420" s="309">
        <v>0.11811511517476531</v>
      </c>
      <c r="AW420" s="309">
        <v>0.34327123579694752</v>
      </c>
      <c r="AX420" s="309">
        <v>0.1221889205196319</v>
      </c>
      <c r="AY420" s="310">
        <v>9.215888888888891</v>
      </c>
      <c r="AZ420" s="310">
        <v>0.12154070343464711</v>
      </c>
      <c r="BA420" s="310">
        <v>2.8886173849634464</v>
      </c>
      <c r="BB420" s="310">
        <v>2.1120122262332308</v>
      </c>
    </row>
    <row r="421" spans="42:54" ht="16.5">
      <c r="AP421" s="286" cm="1">
        <f t="array" ref="AP421">SUM(($W$4:$W$900=W421)*($AO$4:$AO$900&lt;AO421))+1</f>
        <v>1</v>
      </c>
      <c r="AQ421" s="308" t="str">
        <f t="shared" si="9"/>
        <v>1</v>
      </c>
      <c r="AS421" s="297" t="s">
        <v>159</v>
      </c>
      <c r="AT421" s="298" t="s">
        <v>318</v>
      </c>
      <c r="AU421" s="297">
        <v>2</v>
      </c>
      <c r="AV421" s="309">
        <v>4.5366411782236847E-2</v>
      </c>
      <c r="AW421" s="309">
        <v>0.35072164844207493</v>
      </c>
      <c r="AX421" s="309">
        <v>0.23433611020652387</v>
      </c>
      <c r="AY421" s="310">
        <v>9.4984999999999999</v>
      </c>
      <c r="AZ421" s="310">
        <v>2.9146282363995506E-2</v>
      </c>
      <c r="BA421" s="310">
        <v>7.7674842500048022</v>
      </c>
      <c r="BB421" s="310">
        <v>2.4429831747373769</v>
      </c>
    </row>
    <row r="422" spans="42:54" ht="16.5">
      <c r="AP422" s="286" cm="1">
        <f t="array" ref="AP422">SUM(($W$4:$W$900=W422)*($AO$4:$AO$900&lt;AO422))+1</f>
        <v>1</v>
      </c>
      <c r="AQ422" s="308" t="str">
        <f t="shared" si="9"/>
        <v>1</v>
      </c>
      <c r="AS422" s="297" t="s">
        <v>159</v>
      </c>
      <c r="AT422" s="298" t="s">
        <v>319</v>
      </c>
      <c r="AU422" s="297">
        <v>2</v>
      </c>
      <c r="AV422" s="309">
        <v>6.7235381806579175E-2</v>
      </c>
      <c r="AW422" s="309">
        <v>0.3653889397836097</v>
      </c>
      <c r="AX422" s="309">
        <v>0.1224580514367966</v>
      </c>
      <c r="AY422" s="310">
        <v>6.0885999999999996</v>
      </c>
      <c r="AZ422" s="310">
        <v>0.17427616428386611</v>
      </c>
      <c r="BA422" s="310">
        <v>4.1768187373366583</v>
      </c>
      <c r="BB422" s="310">
        <v>2.4135823630453661</v>
      </c>
    </row>
    <row r="423" spans="42:54" ht="16.5">
      <c r="AP423" s="286" cm="1">
        <f t="array" ref="AP423">SUM(($W$4:$W$900=W423)*($AO$4:$AO$900&lt;AO423))+1</f>
        <v>1</v>
      </c>
      <c r="AQ423" s="308" t="str">
        <f t="shared" si="9"/>
        <v>1</v>
      </c>
      <c r="AS423" s="297" t="s">
        <v>159</v>
      </c>
      <c r="AT423" s="298" t="s">
        <v>320</v>
      </c>
      <c r="AU423" s="297">
        <v>2</v>
      </c>
      <c r="AV423" s="309">
        <v>6.2040817040679791E-2</v>
      </c>
      <c r="AW423" s="309">
        <v>0.36024230060473406</v>
      </c>
      <c r="AX423" s="309">
        <v>0.20648418505636146</v>
      </c>
      <c r="AY423" s="310">
        <v>6.8334999999999999</v>
      </c>
      <c r="AZ423" s="310">
        <v>0</v>
      </c>
      <c r="BA423" s="310">
        <v>4.985533643211947</v>
      </c>
      <c r="BB423" s="310">
        <v>3.4638082745530046</v>
      </c>
    </row>
    <row r="424" spans="42:54" ht="16.5">
      <c r="AP424" s="286" cm="1">
        <f t="array" ref="AP424">SUM(($W$4:$W$900=W424)*($AO$4:$AO$900&lt;AO424))+1</f>
        <v>1</v>
      </c>
      <c r="AQ424" s="308" t="str">
        <f t="shared" si="9"/>
        <v>1</v>
      </c>
      <c r="AS424" s="297" t="s">
        <v>159</v>
      </c>
      <c r="AT424" s="298" t="s">
        <v>321</v>
      </c>
      <c r="AU424" s="297">
        <v>2</v>
      </c>
      <c r="AV424" s="309">
        <v>6.3462722824147749E-2</v>
      </c>
      <c r="AW424" s="309">
        <v>0.354543273433721</v>
      </c>
      <c r="AX424" s="309">
        <v>0.30201691050150703</v>
      </c>
      <c r="AY424" s="310">
        <v>7.2249999999999996</v>
      </c>
      <c r="AZ424" s="310">
        <v>0.25983236227356371</v>
      </c>
      <c r="BA424" s="310">
        <v>4.5394242114852013</v>
      </c>
      <c r="BB424" s="310">
        <v>3.7118850808167339</v>
      </c>
    </row>
    <row r="425" spans="42:54" ht="16.5">
      <c r="AP425" s="286" cm="1">
        <f t="array" ref="AP425">SUM(($W$4:$W$900=W425)*($AO$4:$AO$900&lt;AO425))+1</f>
        <v>1</v>
      </c>
      <c r="AQ425" s="308" t="str">
        <f t="shared" si="9"/>
        <v>1</v>
      </c>
      <c r="AS425" s="297" t="s">
        <v>159</v>
      </c>
      <c r="AT425" s="298" t="s">
        <v>322</v>
      </c>
      <c r="AU425" s="297">
        <v>2</v>
      </c>
      <c r="AV425" s="309">
        <v>3.2104455233347824E-2</v>
      </c>
      <c r="AW425" s="309">
        <v>0.43709127149820254</v>
      </c>
      <c r="AX425" s="309">
        <v>0.44282717544116407</v>
      </c>
      <c r="AY425" s="310">
        <v>3.786</v>
      </c>
      <c r="AZ425" s="310">
        <v>0.33261931054669314</v>
      </c>
      <c r="BA425" s="310">
        <v>2.7718275878891094</v>
      </c>
      <c r="BB425" s="310">
        <v>4.6201887760904103</v>
      </c>
    </row>
    <row r="426" spans="42:54" ht="16.5">
      <c r="AP426" s="286" cm="1">
        <f t="array" ref="AP426">SUM(($W$4:$W$900=W426)*($AO$4:$AO$900&lt;AO426))+1</f>
        <v>1</v>
      </c>
      <c r="AQ426" s="308" t="str">
        <f t="shared" si="9"/>
        <v>1</v>
      </c>
      <c r="AS426" s="297" t="s">
        <v>159</v>
      </c>
      <c r="AT426" s="298" t="s">
        <v>323</v>
      </c>
      <c r="AU426" s="297">
        <v>2</v>
      </c>
      <c r="AV426" s="309">
        <v>5.1186118093672177E-2</v>
      </c>
      <c r="AW426" s="309">
        <v>0.3565718305898668</v>
      </c>
      <c r="AX426" s="309">
        <v>0.20743514629831594</v>
      </c>
      <c r="AY426" s="310">
        <v>9.5202500000000008</v>
      </c>
      <c r="AZ426" s="310">
        <v>3.8991568853066906E-2</v>
      </c>
      <c r="BA426" s="310">
        <v>25.656452305318023</v>
      </c>
      <c r="BB426" s="310">
        <v>2.30482871952883</v>
      </c>
    </row>
    <row r="427" spans="42:54" ht="16.5">
      <c r="AP427" s="286" cm="1">
        <f t="array" ref="AP427">SUM(($W$4:$W$900=W427)*($AO$4:$AO$900&lt;AO427))+1</f>
        <v>1</v>
      </c>
      <c r="AQ427" s="308" t="str">
        <f t="shared" si="9"/>
        <v>1</v>
      </c>
      <c r="AS427" s="297" t="s">
        <v>159</v>
      </c>
      <c r="AT427" s="298" t="s">
        <v>100</v>
      </c>
      <c r="AU427" s="297">
        <v>2</v>
      </c>
      <c r="AV427" s="309">
        <v>6.3847669278384575E-2</v>
      </c>
      <c r="AW427" s="309">
        <v>0.36176037241896875</v>
      </c>
      <c r="AX427" s="309">
        <v>0.186011937839585</v>
      </c>
      <c r="AY427" s="310">
        <v>7.8972954545454535</v>
      </c>
      <c r="AZ427" s="310">
        <v>9.4628627601140922E-2</v>
      </c>
      <c r="BA427" s="310">
        <v>7.701754140396214</v>
      </c>
      <c r="BB427" s="310">
        <v>2.3862198628947136</v>
      </c>
    </row>
    <row r="428" spans="42:54" ht="16.5">
      <c r="AP428" s="286" cm="1">
        <f t="array" ref="AP428">SUM(($W$4:$W$900=W428)*($AO$4:$AO$900&lt;AO428))+1</f>
        <v>1</v>
      </c>
      <c r="AQ428" s="308" t="str">
        <f t="shared" si="9"/>
        <v>1</v>
      </c>
      <c r="AS428" s="297" t="s">
        <v>168</v>
      </c>
      <c r="AT428" s="298" t="s">
        <v>324</v>
      </c>
      <c r="AU428" s="297">
        <v>2</v>
      </c>
      <c r="AV428" s="309">
        <v>7.3970275858020268E-2</v>
      </c>
      <c r="AW428" s="309">
        <v>0.39995144775686514</v>
      </c>
      <c r="AX428" s="309">
        <v>0.1882034213993555</v>
      </c>
      <c r="AY428" s="310">
        <v>12.610857142857142</v>
      </c>
      <c r="AZ428" s="310">
        <v>0.4476498383486695</v>
      </c>
      <c r="BA428" s="310">
        <v>12.144750697137898</v>
      </c>
      <c r="BB428" s="310">
        <v>2.2932120065502524</v>
      </c>
    </row>
    <row r="429" spans="42:54" ht="16.5">
      <c r="AP429" s="286" cm="1">
        <f t="array" ref="AP429">SUM(($W$4:$W$900=W429)*($AO$4:$AO$900&lt;AO429))+1</f>
        <v>1</v>
      </c>
      <c r="AQ429" s="308" t="str">
        <f t="shared" si="9"/>
        <v>1</v>
      </c>
      <c r="AS429" s="297" t="s">
        <v>168</v>
      </c>
      <c r="AT429" s="298" t="s">
        <v>325</v>
      </c>
      <c r="AU429" s="297">
        <v>2</v>
      </c>
      <c r="AV429" s="309">
        <v>2.7433881592165442E-2</v>
      </c>
      <c r="AW429" s="309">
        <v>0.35580551793488657</v>
      </c>
      <c r="AX429" s="309">
        <v>0.12115818193406409</v>
      </c>
      <c r="AY429" s="310">
        <v>7.2324000000000002</v>
      </c>
      <c r="AZ429" s="310">
        <v>1.5302580604239229E-2</v>
      </c>
      <c r="BA429" s="310">
        <v>1.8171814467534084</v>
      </c>
      <c r="BB429" s="310">
        <v>2.5610336474282507</v>
      </c>
    </row>
    <row r="430" spans="42:54" ht="16.5">
      <c r="AP430" s="286" cm="1">
        <f t="array" ref="AP430">SUM(($W$4:$W$900=W430)*($AO$4:$AO$900&lt;AO430))+1</f>
        <v>1</v>
      </c>
      <c r="AQ430" s="308" t="str">
        <f t="shared" si="9"/>
        <v>1</v>
      </c>
      <c r="AS430" s="297" t="s">
        <v>168</v>
      </c>
      <c r="AT430" s="298" t="s">
        <v>326</v>
      </c>
      <c r="AU430" s="297">
        <v>2</v>
      </c>
      <c r="AV430" s="309">
        <v>8.4159072962026626E-2</v>
      </c>
      <c r="AW430" s="309">
        <v>0.47406984350848141</v>
      </c>
      <c r="AX430" s="309">
        <v>0.1709009566768378</v>
      </c>
      <c r="AY430" s="310">
        <v>9.9179999999999993</v>
      </c>
      <c r="AZ430" s="310">
        <v>9.2129895782661897E-2</v>
      </c>
      <c r="BA430" s="310">
        <v>2.9481566650451807</v>
      </c>
      <c r="BB430" s="310">
        <v>2.2983562055727655</v>
      </c>
    </row>
    <row r="431" spans="42:54" ht="16.5">
      <c r="AP431" s="286" cm="1">
        <f t="array" ref="AP431">SUM(($W$4:$W$900=W431)*($AO$4:$AO$900&lt;AO431))+1</f>
        <v>1</v>
      </c>
      <c r="AQ431" s="308" t="str">
        <f t="shared" si="9"/>
        <v>1</v>
      </c>
      <c r="AS431" s="297" t="s">
        <v>168</v>
      </c>
      <c r="AT431" s="298" t="s">
        <v>327</v>
      </c>
      <c r="AU431" s="297">
        <v>2</v>
      </c>
      <c r="AV431" s="309">
        <v>1.178662409683311E-2</v>
      </c>
      <c r="AW431" s="309">
        <v>0.57121049378263722</v>
      </c>
      <c r="AX431" s="309">
        <v>0.33018644876593323</v>
      </c>
      <c r="AY431" s="310">
        <v>11.458600000000001</v>
      </c>
      <c r="AZ431" s="310">
        <v>3.9282632168294302</v>
      </c>
      <c r="BA431" s="310">
        <v>2.7195668424203747</v>
      </c>
      <c r="BB431" s="310">
        <v>3.4149938363537995</v>
      </c>
    </row>
    <row r="432" spans="42:54" ht="16.5">
      <c r="AP432" s="286" cm="1">
        <f t="array" ref="AP432">SUM(($W$4:$W$900=W432)*($AO$4:$AO$900&lt;AO432))+1</f>
        <v>1</v>
      </c>
      <c r="AQ432" s="308" t="str">
        <f t="shared" si="9"/>
        <v>1</v>
      </c>
      <c r="AS432" s="297" t="s">
        <v>168</v>
      </c>
      <c r="AT432" s="298" t="s">
        <v>328</v>
      </c>
      <c r="AU432" s="297">
        <v>2</v>
      </c>
      <c r="AV432" s="309">
        <v>2.5448551866259495E-2</v>
      </c>
      <c r="AW432" s="309">
        <v>0.50121695833378332</v>
      </c>
      <c r="AX432" s="309">
        <v>0.18214400030736799</v>
      </c>
      <c r="AY432" s="310">
        <v>7.7103999999999999</v>
      </c>
      <c r="AZ432" s="310">
        <v>0.13340625022512304</v>
      </c>
      <c r="BA432" s="310">
        <v>3.1572812553279119</v>
      </c>
      <c r="BB432" s="310">
        <v>2.0553776605419478</v>
      </c>
    </row>
    <row r="433" spans="42:54" ht="16.5">
      <c r="AP433" s="286" cm="1">
        <f t="array" ref="AP433">SUM(($W$4:$W$900=W433)*($AO$4:$AO$900&lt;AO433))+1</f>
        <v>1</v>
      </c>
      <c r="AQ433" s="308" t="str">
        <f t="shared" si="9"/>
        <v>1</v>
      </c>
      <c r="AS433" s="297" t="s">
        <v>168</v>
      </c>
      <c r="AT433" s="298" t="s">
        <v>329</v>
      </c>
      <c r="AU433" s="297">
        <v>2</v>
      </c>
      <c r="AV433" s="309">
        <v>3.5858687323605046E-2</v>
      </c>
      <c r="AW433" s="309">
        <v>0.45936961824219463</v>
      </c>
      <c r="AX433" s="309">
        <v>0.35277080268983951</v>
      </c>
      <c r="AY433" s="310">
        <v>4.876666666666666</v>
      </c>
      <c r="AZ433" s="310">
        <v>0.69296344536300603</v>
      </c>
      <c r="BA433" s="310">
        <v>1.1413515570684805</v>
      </c>
      <c r="BB433" s="310">
        <v>3.8514597539075579</v>
      </c>
    </row>
    <row r="434" spans="42:54" ht="16.5">
      <c r="AP434" s="286" cm="1">
        <f t="array" ref="AP434">SUM(($W$4:$W$900=W434)*($AO$4:$AO$900&lt;AO434))+1</f>
        <v>1</v>
      </c>
      <c r="AQ434" s="308" t="str">
        <f t="shared" si="9"/>
        <v>1</v>
      </c>
      <c r="AS434" s="297" t="s">
        <v>168</v>
      </c>
      <c r="AT434" s="298" t="s">
        <v>330</v>
      </c>
      <c r="AU434" s="297">
        <v>2</v>
      </c>
      <c r="AV434" s="309">
        <v>2.9316566368642605E-2</v>
      </c>
      <c r="AW434" s="309">
        <v>0.48290544758723436</v>
      </c>
      <c r="AX434" s="309">
        <v>0.45249857015911837</v>
      </c>
      <c r="AY434" s="310">
        <v>5.7350000000000003</v>
      </c>
      <c r="AZ434" s="310">
        <v>0</v>
      </c>
      <c r="BA434" s="310">
        <v>1.023752421174476</v>
      </c>
      <c r="BB434" s="310">
        <v>2.8321651827997729</v>
      </c>
    </row>
    <row r="435" spans="42:54" ht="16.5">
      <c r="AP435" s="286" cm="1">
        <f t="array" ref="AP435">SUM(($W$4:$W$900=W435)*($AO$4:$AO$900&lt;AO435))+1</f>
        <v>1</v>
      </c>
      <c r="AQ435" s="308" t="str">
        <f t="shared" si="9"/>
        <v>1</v>
      </c>
      <c r="AS435" s="297" t="s">
        <v>168</v>
      </c>
      <c r="AT435" s="298" t="s">
        <v>331</v>
      </c>
      <c r="AU435" s="297">
        <v>2</v>
      </c>
      <c r="AV435" s="309">
        <v>4.7803970596484564E-2</v>
      </c>
      <c r="AW435" s="309">
        <v>0.3779463439283442</v>
      </c>
      <c r="AX435" s="309">
        <v>0.39770775710902617</v>
      </c>
      <c r="AY435" s="310">
        <v>4.4470000000000001</v>
      </c>
      <c r="AZ435" s="310">
        <v>0.54653285860648415</v>
      </c>
      <c r="BA435" s="310">
        <v>0.82680611943032212</v>
      </c>
      <c r="BB435" s="310">
        <v>4.6232464150838268</v>
      </c>
    </row>
    <row r="436" spans="42:54" ht="16.5">
      <c r="AP436" s="286" cm="1">
        <f t="array" ref="AP436">SUM(($W$4:$W$900=W436)*($AO$4:$AO$900&lt;AO436))+1</f>
        <v>1</v>
      </c>
      <c r="AQ436" s="308" t="str">
        <f t="shared" si="9"/>
        <v>1</v>
      </c>
      <c r="AS436" s="297" t="s">
        <v>168</v>
      </c>
      <c r="AT436" s="298" t="s">
        <v>332</v>
      </c>
      <c r="AU436" s="297">
        <v>2</v>
      </c>
      <c r="AV436" s="309">
        <v>1.5556749087859223E-2</v>
      </c>
      <c r="AW436" s="309">
        <v>0.46200088314083526</v>
      </c>
      <c r="AX436" s="309">
        <v>0.51364198924581717</v>
      </c>
      <c r="AY436" s="310">
        <v>3.5321250000000002</v>
      </c>
      <c r="AZ436" s="310">
        <v>7.3671003213335293E-2</v>
      </c>
      <c r="BA436" s="310">
        <v>2.2256397812870765</v>
      </c>
      <c r="BB436" s="310">
        <v>4.9410969168456251</v>
      </c>
    </row>
    <row r="437" spans="42:54" ht="16.5">
      <c r="AP437" s="286" cm="1">
        <f t="array" ref="AP437">SUM(($W$4:$W$900=W437)*($AO$4:$AO$900&lt;AO437))+1</f>
        <v>1</v>
      </c>
      <c r="AQ437" s="308" t="str">
        <f t="shared" si="9"/>
        <v>1</v>
      </c>
      <c r="AS437" s="297" t="s">
        <v>168</v>
      </c>
      <c r="AT437" s="298" t="s">
        <v>333</v>
      </c>
      <c r="AU437" s="297">
        <v>2</v>
      </c>
      <c r="AV437" s="309">
        <v>2.314263892081566E-2</v>
      </c>
      <c r="AW437" s="309">
        <v>0.48145316607770855</v>
      </c>
      <c r="AX437" s="309">
        <v>0.19704161503610762</v>
      </c>
      <c r="AY437" s="310">
        <v>9.1036666666666672</v>
      </c>
      <c r="AZ437" s="310">
        <v>9.0402011486479583E-2</v>
      </c>
      <c r="BA437" s="310">
        <v>5.0486046414757064</v>
      </c>
      <c r="BB437" s="310">
        <v>1.9940549469170397</v>
      </c>
    </row>
    <row r="438" spans="42:54" ht="16.5">
      <c r="AP438" s="286" cm="1">
        <f t="array" ref="AP438">SUM(($W$4:$W$900=W438)*($AO$4:$AO$900&lt;AO438))+1</f>
        <v>1</v>
      </c>
      <c r="AQ438" s="308" t="str">
        <f t="shared" si="9"/>
        <v>1</v>
      </c>
      <c r="AS438" s="297" t="s">
        <v>168</v>
      </c>
      <c r="AT438" s="298" t="s">
        <v>338</v>
      </c>
      <c r="AU438" s="297">
        <v>2</v>
      </c>
      <c r="AV438" s="309">
        <v>5.9804219186351815E-2</v>
      </c>
      <c r="AW438" s="309">
        <v>0.33616037992908232</v>
      </c>
      <c r="AX438" s="309">
        <v>0.18170583656971068</v>
      </c>
      <c r="AY438" s="310">
        <v>7.0949999999999998</v>
      </c>
      <c r="AZ438" s="310">
        <v>0</v>
      </c>
      <c r="BA438" s="310">
        <v>2.0299562123591657</v>
      </c>
      <c r="BB438" s="310">
        <v>2.4318169504341092</v>
      </c>
    </row>
    <row r="439" spans="42:54" ht="16.5">
      <c r="AP439" s="286" cm="1">
        <f t="array" ref="AP439">SUM(($W$4:$W$900=W439)*($AO$4:$AO$900&lt;AO439))+1</f>
        <v>1</v>
      </c>
      <c r="AQ439" s="308" t="str">
        <f t="shared" si="9"/>
        <v>1</v>
      </c>
      <c r="AS439" s="297" t="s">
        <v>168</v>
      </c>
      <c r="AT439" s="298" t="s">
        <v>99</v>
      </c>
      <c r="AU439" s="297">
        <v>2</v>
      </c>
      <c r="AV439" s="309">
        <v>3.6181735046480264E-2</v>
      </c>
      <c r="AW439" s="309">
        <v>0.44900986034452217</v>
      </c>
      <c r="AX439" s="309">
        <v>0.45788388856676437</v>
      </c>
      <c r="AY439" s="310">
        <v>3.7309999999999999</v>
      </c>
      <c r="AZ439" s="310">
        <v>0.34740810968646768</v>
      </c>
      <c r="BA439" s="310">
        <v>0.86852027421616917</v>
      </c>
      <c r="BB439" s="310">
        <v>3.7599096616098411</v>
      </c>
    </row>
    <row r="440" spans="42:54" ht="16.5">
      <c r="AP440" s="286" cm="1">
        <f t="array" ref="AP440">SUM(($W$4:$W$900=W440)*($AO$4:$AO$900&lt;AO440))+1</f>
        <v>1</v>
      </c>
      <c r="AQ440" s="308" t="str">
        <f t="shared" si="9"/>
        <v>1</v>
      </c>
      <c r="AS440" s="297" t="s">
        <v>168</v>
      </c>
      <c r="AT440" s="298" t="s">
        <v>100</v>
      </c>
      <c r="AU440" s="297">
        <v>2</v>
      </c>
      <c r="AV440" s="309">
        <v>4.218107040014657E-2</v>
      </c>
      <c r="AW440" s="309">
        <v>0.44030746772813595</v>
      </c>
      <c r="AX440" s="309">
        <v>0.24867086500340291</v>
      </c>
      <c r="AY440" s="310">
        <v>8.6831428571428564</v>
      </c>
      <c r="AZ440" s="310">
        <v>0.49154512579922616</v>
      </c>
      <c r="BA440" s="310">
        <v>6.5071417576145363</v>
      </c>
      <c r="BB440" s="310">
        <v>2.596297916775657</v>
      </c>
    </row>
  </sheetData>
  <sheetProtection algorithmName="SHA-512" hashValue="+PE2GjJCcqkPzw7wk/JrUlUq+vVgcrgBKEuqt29OIKrorp8DroKcNwA5amzuG0Gg/eUY5QNQ3uWQnIfS60YI5w==" saltValue="GFFnwb3qLqk2mpueI8RPe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5" customWidth="1"/>
    <col min="6" max="6" width="10.28515625" style="4" customWidth="1"/>
    <col min="7" max="7" width="9.140625" style="4"/>
    <col min="8" max="8" width="9.7109375" style="4" customWidth="1"/>
    <col min="9" max="9" width="10" style="181" bestFit="1" customWidth="1"/>
    <col min="10" max="13" width="9.28515625" style="181" customWidth="1"/>
    <col min="14" max="15" width="10" style="181" customWidth="1"/>
    <col min="16" max="16" width="12.28515625" style="181" customWidth="1"/>
    <col min="17" max="17" width="10" style="181" customWidth="1"/>
    <col min="18" max="18" width="12.7109375" style="181" customWidth="1"/>
    <col min="19" max="20" width="9.28515625" style="18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13"/>
      <c r="F1" s="118"/>
      <c r="G1" s="21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9"/>
    </row>
    <row r="2" spans="1:66" ht="50.25" customHeight="1">
      <c r="A2" s="10" t="s">
        <v>48</v>
      </c>
      <c r="B2" s="10"/>
      <c r="C2" s="10"/>
      <c r="D2" s="10"/>
      <c r="E2" s="114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0"/>
    </row>
    <row r="3" spans="1:66" s="17" customFormat="1" ht="21.75" customHeight="1">
      <c r="A3" s="40" t="s">
        <v>726</v>
      </c>
      <c r="B3" s="40"/>
      <c r="C3" s="19"/>
      <c r="D3" s="19"/>
      <c r="E3" s="114"/>
      <c r="F3" s="4"/>
      <c r="G3" s="4"/>
      <c r="H3" s="4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8" t="s">
        <v>39</v>
      </c>
      <c r="B4" s="148" t="s">
        <v>712</v>
      </c>
      <c r="C4" s="148" t="s">
        <v>1</v>
      </c>
      <c r="D4" s="148" t="s">
        <v>11</v>
      </c>
      <c r="E4" s="149" t="s">
        <v>711</v>
      </c>
      <c r="F4" s="135" t="s">
        <v>46</v>
      </c>
      <c r="G4" s="159" t="s">
        <v>716</v>
      </c>
      <c r="H4" s="135" t="s">
        <v>66</v>
      </c>
      <c r="I4" s="135" t="s">
        <v>3</v>
      </c>
      <c r="J4" s="134" t="s">
        <v>12</v>
      </c>
      <c r="K4" s="134" t="s">
        <v>13</v>
      </c>
      <c r="L4" s="134" t="s">
        <v>14</v>
      </c>
      <c r="M4" s="134" t="s">
        <v>16</v>
      </c>
      <c r="N4" s="134" t="s">
        <v>7</v>
      </c>
      <c r="O4" s="134" t="s">
        <v>8</v>
      </c>
      <c r="P4" s="134" t="s">
        <v>27</v>
      </c>
      <c r="Q4" s="134" t="s">
        <v>15</v>
      </c>
      <c r="R4" s="134" t="s">
        <v>47</v>
      </c>
      <c r="S4" s="160" t="s">
        <v>44</v>
      </c>
      <c r="T4" s="16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8" t="s">
        <v>40</v>
      </c>
      <c r="AQ4" s="108" t="s">
        <v>28</v>
      </c>
      <c r="AR4" s="108" t="s">
        <v>41</v>
      </c>
      <c r="AS4" s="108" t="s">
        <v>42</v>
      </c>
      <c r="AT4" s="108" t="s">
        <v>7</v>
      </c>
      <c r="AU4" s="108" t="s">
        <v>8</v>
      </c>
      <c r="AV4" s="108" t="s">
        <v>29</v>
      </c>
      <c r="AW4" s="108" t="s">
        <v>19</v>
      </c>
      <c r="AX4" s="109" t="s">
        <v>61</v>
      </c>
      <c r="AY4" s="108" t="s">
        <v>93</v>
      </c>
      <c r="AZ4" s="108" t="s">
        <v>68</v>
      </c>
      <c r="BA4" s="108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3" t="str">
        <f>W5</f>
        <v>송도버스</v>
      </c>
      <c r="B5" s="153" t="str">
        <f>V5</f>
        <v>16-1</v>
      </c>
      <c r="C5" s="154" t="str">
        <f>Y5</f>
        <v>70바2215</v>
      </c>
      <c r="D5" s="142" t="str">
        <f>Z5</f>
        <v>대형</v>
      </c>
      <c r="E5" s="138" t="str">
        <f>AZ5</f>
        <v>A</v>
      </c>
      <c r="F5" s="161">
        <f>G5/H5</f>
        <v>0.98041666666666683</v>
      </c>
      <c r="G5" s="162">
        <f>AE5</f>
        <v>2.3530000000000002</v>
      </c>
      <c r="H5" s="163">
        <f>AF5</f>
        <v>2.4</v>
      </c>
      <c r="I5" s="164">
        <f>AC5</f>
        <v>7160.0309999999999</v>
      </c>
      <c r="J5" s="165">
        <f>AI5/AH5</f>
        <v>3.42005850061258E-2</v>
      </c>
      <c r="K5" s="165">
        <f>AJ5/AH5</f>
        <v>0.32299744802365571</v>
      </c>
      <c r="L5" s="165">
        <f>AK5/AC5</f>
        <v>0.17751319791771852</v>
      </c>
      <c r="M5" s="166">
        <f>AG5</f>
        <v>11.244999999999999</v>
      </c>
      <c r="N5" s="167">
        <f>IF(AW5=0,AT5,"속도계이상")</f>
        <v>5.6000000000000001E-2</v>
      </c>
      <c r="O5" s="167">
        <f>IF(AW5=0,AU5,"속도계이상")</f>
        <v>23.966000000000001</v>
      </c>
      <c r="P5" s="168">
        <f>AQ5/60</f>
        <v>0</v>
      </c>
      <c r="Q5" s="169">
        <f>AN5</f>
        <v>84</v>
      </c>
      <c r="R5" s="170">
        <f>AC5/(AH5-AI5-AJ5)</f>
        <v>29.203120088627987</v>
      </c>
      <c r="S5" s="155">
        <f>IF(AW5=0,AL5,"속도계이상")</f>
        <v>4</v>
      </c>
      <c r="T5" s="155">
        <f>IF(AW5=0,AM5,"속도계이상")</f>
        <v>1716</v>
      </c>
      <c r="U5" t="s">
        <v>145</v>
      </c>
      <c r="V5" s="5" t="s">
        <v>267</v>
      </c>
      <c r="W5" t="s">
        <v>145</v>
      </c>
      <c r="X5" s="5" t="s">
        <v>267</v>
      </c>
      <c r="Y5" t="s">
        <v>971</v>
      </c>
      <c r="Z5" t="s">
        <v>777</v>
      </c>
      <c r="AA5" t="s">
        <v>49</v>
      </c>
      <c r="AB5">
        <v>521</v>
      </c>
      <c r="AC5" s="1">
        <v>7160.0309999999999</v>
      </c>
      <c r="AD5" s="1">
        <v>3042.9360000000001</v>
      </c>
      <c r="AE5" s="28">
        <v>2.3530000000000002</v>
      </c>
      <c r="AF5">
        <v>2.4</v>
      </c>
      <c r="AG5">
        <v>11.244999999999999</v>
      </c>
      <c r="AH5">
        <v>381.42438199999998</v>
      </c>
      <c r="AI5">
        <v>13.044936999999999</v>
      </c>
      <c r="AJ5">
        <v>123.199102</v>
      </c>
      <c r="AK5">
        <v>1271</v>
      </c>
      <c r="AL5">
        <v>4</v>
      </c>
      <c r="AM5">
        <v>1716</v>
      </c>
      <c r="AN5">
        <v>84</v>
      </c>
      <c r="AO5">
        <v>18.771823000000001</v>
      </c>
      <c r="AP5">
        <v>992.1</v>
      </c>
      <c r="AQ5">
        <v>0</v>
      </c>
      <c r="AR5">
        <v>64</v>
      </c>
      <c r="AS5">
        <v>19136</v>
      </c>
      <c r="AT5">
        <v>5.6000000000000001E-2</v>
      </c>
      <c r="AU5">
        <v>23.966000000000001</v>
      </c>
      <c r="AV5">
        <v>68475</v>
      </c>
      <c r="AW5">
        <v>0</v>
      </c>
      <c r="AX5" s="29">
        <v>0.49</v>
      </c>
      <c r="AY5">
        <v>0.98041666666666683</v>
      </c>
      <c r="AZ5" t="s">
        <v>69</v>
      </c>
      <c r="BA5" t="s">
        <v>1242</v>
      </c>
      <c r="BB5">
        <v>2</v>
      </c>
      <c r="BC5" t="s">
        <v>1243</v>
      </c>
      <c r="BD5">
        <v>9</v>
      </c>
      <c r="BE5">
        <v>158235.03399999999</v>
      </c>
      <c r="BF5">
        <v>4.5249340926611745E-2</v>
      </c>
      <c r="BG5">
        <v>4.436320800013227E-2</v>
      </c>
      <c r="BH5">
        <v>411260.95600000001</v>
      </c>
      <c r="BI5">
        <v>1.7409945912784386E-2</v>
      </c>
      <c r="BJ5">
        <v>1.7069001138659029E-2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0" t="str">
        <f t="shared" ref="A6:A7" si="0">W6</f>
        <v>송도버스</v>
      </c>
      <c r="B6" s="150" t="str">
        <f t="shared" ref="B6:B7" si="1">V6</f>
        <v>16-1</v>
      </c>
      <c r="C6" s="151" t="str">
        <f t="shared" ref="C6:C7" si="2">Y6</f>
        <v>70바2225</v>
      </c>
      <c r="D6" s="125" t="str">
        <f t="shared" ref="D6:D7" si="3">Z6</f>
        <v>대형</v>
      </c>
      <c r="E6" s="121" t="str">
        <f>AZ6</f>
        <v>A</v>
      </c>
      <c r="F6" s="171">
        <f>G6/H6</f>
        <v>0.95884615384615379</v>
      </c>
      <c r="G6" s="172">
        <f>AE6</f>
        <v>2.4929999999999999</v>
      </c>
      <c r="H6" s="173">
        <f>AF6</f>
        <v>2.6</v>
      </c>
      <c r="I6" s="174">
        <f t="shared" ref="I6:I7" si="4">AC6</f>
        <v>8461.1839999999993</v>
      </c>
      <c r="J6" s="175">
        <f t="shared" ref="J6:J7" si="5">AI6/AH6</f>
        <v>2.4282251956866105E-2</v>
      </c>
      <c r="K6" s="175">
        <f t="shared" ref="K6:K7" si="6">AJ6/AH6</f>
        <v>0.32578903971522322</v>
      </c>
      <c r="L6" s="175">
        <f t="shared" ref="L6:L7" si="7">AK6/AC6</f>
        <v>0.16097037955917282</v>
      </c>
      <c r="M6" s="176">
        <f t="shared" ref="M6:M7" si="8">AG6</f>
        <v>12.042999999999999</v>
      </c>
      <c r="N6" s="177">
        <f t="shared" ref="N6:N7" si="9">IF(AW6=0,AT6,"속도계이상")</f>
        <v>1.2E-2</v>
      </c>
      <c r="O6" s="177">
        <f t="shared" ref="O6:O7" si="10">IF(AW6=0,AU6,"속도계이상")</f>
        <v>14.041</v>
      </c>
      <c r="P6" s="178">
        <f t="shared" ref="P6:P7" si="11">AQ6/60</f>
        <v>0</v>
      </c>
      <c r="Q6" s="179">
        <f t="shared" ref="Q6:Q7" si="12">AN6</f>
        <v>81</v>
      </c>
      <c r="R6" s="180">
        <f t="shared" ref="R6:R7" si="13">AC6/(AH6-AI6-AJ6)</f>
        <v>29.855092509608038</v>
      </c>
      <c r="S6" s="152">
        <f t="shared" ref="S6:S7" si="14">IF(AW6=0,AL6,"속도계이상")</f>
        <v>1</v>
      </c>
      <c r="T6" s="152">
        <f t="shared" ref="T6:T7" si="15">IF(AW6=0,AM6,"속도계이상")</f>
        <v>1188</v>
      </c>
      <c r="U6" t="s">
        <v>145</v>
      </c>
      <c r="V6" s="5" t="s">
        <v>267</v>
      </c>
      <c r="W6" t="s">
        <v>145</v>
      </c>
      <c r="X6" s="5" t="s">
        <v>267</v>
      </c>
      <c r="Y6" t="s">
        <v>950</v>
      </c>
      <c r="Z6" t="s">
        <v>777</v>
      </c>
      <c r="AA6" t="s">
        <v>49</v>
      </c>
      <c r="AB6">
        <v>521</v>
      </c>
      <c r="AC6" s="1">
        <v>8461.1839999999993</v>
      </c>
      <c r="AD6" s="1">
        <v>3393.9259999999999</v>
      </c>
      <c r="AE6" s="28">
        <v>2.4929999999999999</v>
      </c>
      <c r="AF6">
        <v>2.6</v>
      </c>
      <c r="AG6">
        <v>12.042999999999999</v>
      </c>
      <c r="AH6">
        <v>436.06074999999998</v>
      </c>
      <c r="AI6">
        <v>10.588537000000001</v>
      </c>
      <c r="AJ6">
        <v>142.06381300000001</v>
      </c>
      <c r="AK6">
        <v>1362</v>
      </c>
      <c r="AL6">
        <v>1</v>
      </c>
      <c r="AM6">
        <v>1188</v>
      </c>
      <c r="AN6">
        <v>81</v>
      </c>
      <c r="AO6">
        <v>19.403680999999999</v>
      </c>
      <c r="AP6">
        <v>868.4</v>
      </c>
      <c r="AQ6">
        <v>0</v>
      </c>
      <c r="AR6">
        <v>67</v>
      </c>
      <c r="AS6">
        <v>14271</v>
      </c>
      <c r="AT6">
        <v>1.2E-2</v>
      </c>
      <c r="AU6">
        <v>14.041</v>
      </c>
      <c r="AV6">
        <v>76860</v>
      </c>
      <c r="AW6">
        <v>0</v>
      </c>
      <c r="AX6" s="29">
        <v>0.53</v>
      </c>
      <c r="AY6">
        <v>0.95884615384615379</v>
      </c>
      <c r="AZ6" t="s">
        <v>69</v>
      </c>
      <c r="BA6" t="s">
        <v>1242</v>
      </c>
      <c r="BB6">
        <v>8</v>
      </c>
      <c r="BC6" t="s">
        <v>1244</v>
      </c>
      <c r="BD6">
        <v>12</v>
      </c>
      <c r="BE6">
        <v>158235.03399999999</v>
      </c>
      <c r="BF6">
        <v>5.3472254443981099E-2</v>
      </c>
      <c r="BG6">
        <v>5.1271665511094182E-2</v>
      </c>
      <c r="BH6">
        <v>411260.95600000001</v>
      </c>
      <c r="BI6">
        <v>2.0573759498822931E-2</v>
      </c>
      <c r="BJ6">
        <v>1.9727070165602139E-2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3" t="str">
        <f t="shared" si="0"/>
        <v>송도버스</v>
      </c>
      <c r="B7" s="153" t="str">
        <f t="shared" si="1"/>
        <v>16-1</v>
      </c>
      <c r="C7" s="154" t="str">
        <f t="shared" si="2"/>
        <v>70바2227</v>
      </c>
      <c r="D7" s="142" t="str">
        <f t="shared" si="3"/>
        <v>대형</v>
      </c>
      <c r="E7" s="138" t="str">
        <f t="shared" ref="E7:E52" si="16">AZ7</f>
        <v>A</v>
      </c>
      <c r="F7" s="161">
        <f t="shared" ref="F7:F52" si="17">G7/H7</f>
        <v>0.96846153846153837</v>
      </c>
      <c r="G7" s="162">
        <f t="shared" ref="G7:G52" si="18">AE7</f>
        <v>2.5179999999999998</v>
      </c>
      <c r="H7" s="163">
        <f t="shared" ref="H7:H52" si="19">AF7</f>
        <v>2.6</v>
      </c>
      <c r="I7" s="164">
        <f t="shared" si="4"/>
        <v>8489.3950000000004</v>
      </c>
      <c r="J7" s="165">
        <f t="shared" si="5"/>
        <v>1.8629981542522791E-2</v>
      </c>
      <c r="K7" s="165">
        <f t="shared" si="6"/>
        <v>0.3233035329221442</v>
      </c>
      <c r="L7" s="165">
        <f t="shared" si="7"/>
        <v>0.13699445013455022</v>
      </c>
      <c r="M7" s="166">
        <f t="shared" si="8"/>
        <v>11.863</v>
      </c>
      <c r="N7" s="167">
        <f t="shared" si="9"/>
        <v>5.8999999999999997E-2</v>
      </c>
      <c r="O7" s="167">
        <f t="shared" si="10"/>
        <v>12.887</v>
      </c>
      <c r="P7" s="168">
        <f t="shared" si="11"/>
        <v>0</v>
      </c>
      <c r="Q7" s="169">
        <f t="shared" si="12"/>
        <v>75</v>
      </c>
      <c r="R7" s="170">
        <f t="shared" si="13"/>
        <v>28.780124088940763</v>
      </c>
      <c r="S7" s="155">
        <f t="shared" si="14"/>
        <v>5</v>
      </c>
      <c r="T7" s="155">
        <f t="shared" si="15"/>
        <v>1094</v>
      </c>
      <c r="U7" t="s">
        <v>145</v>
      </c>
      <c r="V7" t="s">
        <v>267</v>
      </c>
      <c r="W7" s="4" t="s">
        <v>145</v>
      </c>
      <c r="X7" s="4" t="s">
        <v>267</v>
      </c>
      <c r="Y7" s="4" t="s">
        <v>850</v>
      </c>
      <c r="Z7" s="4" t="s">
        <v>777</v>
      </c>
      <c r="AA7" s="4" t="s">
        <v>49</v>
      </c>
      <c r="AB7" s="4">
        <v>521</v>
      </c>
      <c r="AC7" s="4">
        <v>8489.3950000000004</v>
      </c>
      <c r="AD7" s="4">
        <v>3371.6689999999999</v>
      </c>
      <c r="AE7" s="4">
        <v>2.5179999999999998</v>
      </c>
      <c r="AF7" s="4">
        <v>2.6</v>
      </c>
      <c r="AG7" s="4">
        <v>11.863</v>
      </c>
      <c r="AH7" s="4">
        <v>448.24381499999998</v>
      </c>
      <c r="AI7" s="4">
        <v>8.3507739999999995</v>
      </c>
      <c r="AJ7" s="4">
        <v>144.91880900000001</v>
      </c>
      <c r="AK7" s="4">
        <v>1163</v>
      </c>
      <c r="AL7" s="4">
        <v>5</v>
      </c>
      <c r="AM7" s="4">
        <v>1094</v>
      </c>
      <c r="AN7" s="4">
        <v>75</v>
      </c>
      <c r="AO7" s="4">
        <v>18.939235</v>
      </c>
      <c r="AP7" s="4">
        <v>696.1</v>
      </c>
      <c r="AQ7" s="4">
        <v>0</v>
      </c>
      <c r="AR7" s="4">
        <v>39</v>
      </c>
      <c r="AS7" s="4">
        <v>20559</v>
      </c>
      <c r="AT7" s="4">
        <v>5.8999999999999997E-2</v>
      </c>
      <c r="AU7" s="4">
        <v>12.887</v>
      </c>
      <c r="AV7" s="4">
        <v>79309</v>
      </c>
      <c r="AW7" s="4">
        <v>0</v>
      </c>
      <c r="AX7" s="30">
        <v>0.55000000000000004</v>
      </c>
      <c r="AY7">
        <v>0.96846153846153837</v>
      </c>
      <c r="AZ7" t="s">
        <v>69</v>
      </c>
      <c r="BA7" t="s">
        <v>1242</v>
      </c>
      <c r="BB7">
        <v>3</v>
      </c>
      <c r="BC7" t="s">
        <v>1245</v>
      </c>
      <c r="BD7">
        <v>17</v>
      </c>
      <c r="BE7">
        <v>158235.03399999999</v>
      </c>
      <c r="BF7">
        <v>5.3650539867170007E-2</v>
      </c>
      <c r="BG7">
        <v>5.195848437905156E-2</v>
      </c>
      <c r="BH7">
        <v>411260.95600000001</v>
      </c>
      <c r="BI7">
        <v>2.0642355847657952E-2</v>
      </c>
      <c r="BJ7">
        <v>1.9991327701693352E-2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0" t="str">
        <f t="shared" ref="A8:A52" si="20">W8</f>
        <v>송도버스</v>
      </c>
      <c r="B8" s="150" t="str">
        <f t="shared" ref="B8:B52" si="21">V8</f>
        <v>16-1</v>
      </c>
      <c r="C8" s="151" t="str">
        <f t="shared" ref="C8:C52" si="22">Y8</f>
        <v>70바2229</v>
      </c>
      <c r="D8" s="125" t="str">
        <f t="shared" ref="D8:D52" si="23">Z8</f>
        <v>대형</v>
      </c>
      <c r="E8" s="121" t="str">
        <f t="shared" si="16"/>
        <v>A</v>
      </c>
      <c r="F8" s="171">
        <f t="shared" si="17"/>
        <v>0.95518518518518514</v>
      </c>
      <c r="G8" s="172">
        <f t="shared" si="18"/>
        <v>2.5790000000000002</v>
      </c>
      <c r="H8" s="173">
        <f t="shared" si="19"/>
        <v>2.7</v>
      </c>
      <c r="I8" s="174">
        <f t="shared" ref="I8:I52" si="24">AC8</f>
        <v>8312.8979999999992</v>
      </c>
      <c r="J8" s="175">
        <f t="shared" ref="J8:J52" si="25">AI8/AH8</f>
        <v>2.7223914118854949E-2</v>
      </c>
      <c r="K8" s="175">
        <f t="shared" ref="K8:K52" si="26">AJ8/AH8</f>
        <v>0.30247306427003007</v>
      </c>
      <c r="L8" s="175">
        <f t="shared" ref="L8:L52" si="27">AK8/AC8</f>
        <v>0.12787357669972615</v>
      </c>
      <c r="M8" s="176">
        <f t="shared" ref="M8:M52" si="28">AG8</f>
        <v>10.436</v>
      </c>
      <c r="N8" s="177">
        <f t="shared" ref="N8:N52" si="29">IF(AW8=0,AT8,"속도계이상")</f>
        <v>0.16800000000000001</v>
      </c>
      <c r="O8" s="177">
        <f t="shared" ref="O8:O52" si="30">IF(AW8=0,AU8,"속도계이상")</f>
        <v>21.196000000000002</v>
      </c>
      <c r="P8" s="178">
        <f t="shared" ref="P8:P52" si="31">AQ8/60</f>
        <v>0.52</v>
      </c>
      <c r="Q8" s="179">
        <f t="shared" ref="Q8:Q52" si="32">AN8</f>
        <v>86</v>
      </c>
      <c r="R8" s="180">
        <f t="shared" ref="R8:R52" si="33">AC8/(AH8-AI8-AJ8)</f>
        <v>28.276786968427214</v>
      </c>
      <c r="S8" s="152">
        <f t="shared" ref="S8:S52" si="34">IF(AW8=0,AL8,"속도계이상")</f>
        <v>14</v>
      </c>
      <c r="T8" s="152">
        <f t="shared" ref="T8:T52" si="35">IF(AW8=0,AM8,"속도계이상")</f>
        <v>1762</v>
      </c>
      <c r="U8" t="s">
        <v>145</v>
      </c>
      <c r="V8" s="5" t="s">
        <v>267</v>
      </c>
      <c r="W8" t="s">
        <v>145</v>
      </c>
      <c r="X8" s="5" t="s">
        <v>267</v>
      </c>
      <c r="Y8" t="s">
        <v>800</v>
      </c>
      <c r="Z8" t="s">
        <v>777</v>
      </c>
      <c r="AA8" t="s">
        <v>49</v>
      </c>
      <c r="AB8">
        <v>521</v>
      </c>
      <c r="AC8" s="1">
        <v>8312.8979999999992</v>
      </c>
      <c r="AD8" s="1">
        <v>3223.627</v>
      </c>
      <c r="AE8" s="28">
        <v>2.5790000000000002</v>
      </c>
      <c r="AF8">
        <v>2.7</v>
      </c>
      <c r="AG8">
        <v>10.436</v>
      </c>
      <c r="AH8">
        <v>438.58241500000003</v>
      </c>
      <c r="AI8">
        <v>11.93993</v>
      </c>
      <c r="AJ8">
        <v>132.659367</v>
      </c>
      <c r="AK8">
        <v>1063</v>
      </c>
      <c r="AL8">
        <v>14</v>
      </c>
      <c r="AM8">
        <v>1762</v>
      </c>
      <c r="AN8">
        <v>86</v>
      </c>
      <c r="AO8">
        <v>18.954014999999998</v>
      </c>
      <c r="AP8">
        <v>1769.6</v>
      </c>
      <c r="AQ8">
        <v>31.2</v>
      </c>
      <c r="AR8">
        <v>42</v>
      </c>
      <c r="AS8">
        <v>14400</v>
      </c>
      <c r="AT8">
        <v>0.16800000000000001</v>
      </c>
      <c r="AU8">
        <v>21.196000000000002</v>
      </c>
      <c r="AV8">
        <v>41564</v>
      </c>
      <c r="AW8">
        <v>0</v>
      </c>
      <c r="AX8" s="29">
        <v>0.53</v>
      </c>
      <c r="AY8">
        <v>0.95518518518518514</v>
      </c>
      <c r="AZ8" t="s">
        <v>69</v>
      </c>
      <c r="BA8" t="s">
        <v>1242</v>
      </c>
      <c r="BB8">
        <v>9</v>
      </c>
      <c r="BC8" t="s">
        <v>1246</v>
      </c>
      <c r="BD8">
        <v>10</v>
      </c>
      <c r="BE8">
        <v>158235.03399999999</v>
      </c>
      <c r="BF8">
        <v>5.2535129483398724E-2</v>
      </c>
      <c r="BG8">
        <v>5.0180777384327892E-2</v>
      </c>
      <c r="BH8">
        <v>411260.95600000001</v>
      </c>
      <c r="BI8">
        <v>2.0213195244335326E-2</v>
      </c>
      <c r="BJ8">
        <v>1.9307344642644744E-2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3" t="str">
        <f t="shared" si="20"/>
        <v>송도버스</v>
      </c>
      <c r="B9" s="153" t="str">
        <f t="shared" si="21"/>
        <v>16-1</v>
      </c>
      <c r="C9" s="154" t="str">
        <f t="shared" si="22"/>
        <v>70바2231</v>
      </c>
      <c r="D9" s="142" t="str">
        <f t="shared" si="23"/>
        <v>대형</v>
      </c>
      <c r="E9" s="138" t="str">
        <f t="shared" si="16"/>
        <v>B</v>
      </c>
      <c r="F9" s="161">
        <f t="shared" si="17"/>
        <v>0.93583333333333341</v>
      </c>
      <c r="G9" s="162">
        <f t="shared" si="18"/>
        <v>2.246</v>
      </c>
      <c r="H9" s="163">
        <f t="shared" si="19"/>
        <v>2.4</v>
      </c>
      <c r="I9" s="164">
        <f t="shared" si="24"/>
        <v>7388.9530000000004</v>
      </c>
      <c r="J9" s="165">
        <f t="shared" si="25"/>
        <v>1.8211595992975737E-2</v>
      </c>
      <c r="K9" s="165">
        <f t="shared" si="26"/>
        <v>0.31616914964768583</v>
      </c>
      <c r="L9" s="165">
        <f t="shared" si="27"/>
        <v>0.19393816688237156</v>
      </c>
      <c r="M9" s="166">
        <f t="shared" si="28"/>
        <v>9.9290000000000003</v>
      </c>
      <c r="N9" s="167">
        <f t="shared" si="29"/>
        <v>9.5000000000000001E-2</v>
      </c>
      <c r="O9" s="167">
        <f t="shared" si="30"/>
        <v>29.530999999999999</v>
      </c>
      <c r="P9" s="168">
        <f t="shared" si="31"/>
        <v>0</v>
      </c>
      <c r="Q9" s="169">
        <f t="shared" si="32"/>
        <v>84</v>
      </c>
      <c r="R9" s="170">
        <f t="shared" si="33"/>
        <v>28.802055412568016</v>
      </c>
      <c r="S9" s="155">
        <f t="shared" si="34"/>
        <v>7</v>
      </c>
      <c r="T9" s="155">
        <f t="shared" si="35"/>
        <v>2182</v>
      </c>
      <c r="U9" t="s">
        <v>145</v>
      </c>
      <c r="V9" s="5" t="s">
        <v>267</v>
      </c>
      <c r="W9" t="s">
        <v>145</v>
      </c>
      <c r="X9" s="5" t="s">
        <v>267</v>
      </c>
      <c r="Y9" t="s">
        <v>988</v>
      </c>
      <c r="Z9" t="s">
        <v>777</v>
      </c>
      <c r="AA9" t="s">
        <v>49</v>
      </c>
      <c r="AB9">
        <v>521</v>
      </c>
      <c r="AC9" s="1">
        <v>7388.9530000000004</v>
      </c>
      <c r="AD9" s="1">
        <v>3289.759</v>
      </c>
      <c r="AE9" s="28">
        <v>2.246</v>
      </c>
      <c r="AF9">
        <v>2.4</v>
      </c>
      <c r="AG9">
        <v>9.9290000000000003</v>
      </c>
      <c r="AH9">
        <v>385.41937799999999</v>
      </c>
      <c r="AI9">
        <v>7.0191020000000002</v>
      </c>
      <c r="AJ9">
        <v>121.85771699999999</v>
      </c>
      <c r="AK9">
        <v>1433</v>
      </c>
      <c r="AL9">
        <v>7</v>
      </c>
      <c r="AM9">
        <v>2182</v>
      </c>
      <c r="AN9">
        <v>84</v>
      </c>
      <c r="AO9">
        <v>19.171202000000001</v>
      </c>
      <c r="AP9">
        <v>857.7</v>
      </c>
      <c r="AQ9">
        <v>0</v>
      </c>
      <c r="AR9">
        <v>31</v>
      </c>
      <c r="AS9">
        <v>7956</v>
      </c>
      <c r="AT9">
        <v>9.5000000000000001E-2</v>
      </c>
      <c r="AU9">
        <v>29.530999999999999</v>
      </c>
      <c r="AV9">
        <v>66298</v>
      </c>
      <c r="AW9">
        <v>0</v>
      </c>
      <c r="AX9" s="29">
        <v>0.44</v>
      </c>
      <c r="AY9">
        <v>0.93583333333333341</v>
      </c>
      <c r="AZ9" t="s">
        <v>71</v>
      </c>
      <c r="BA9" t="s">
        <v>1242</v>
      </c>
      <c r="BB9">
        <v>3</v>
      </c>
      <c r="BC9" t="s">
        <v>1247</v>
      </c>
      <c r="BD9">
        <v>10</v>
      </c>
      <c r="BE9">
        <v>158235.03399999999</v>
      </c>
      <c r="BF9">
        <v>4.6696062263935821E-2</v>
      </c>
      <c r="BG9">
        <v>4.3699731601999942E-2</v>
      </c>
      <c r="BH9">
        <v>411260.95600000001</v>
      </c>
      <c r="BI9">
        <v>1.7966580323759206E-2</v>
      </c>
      <c r="BJ9">
        <v>1.6813724752984659E-2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0" t="str">
        <f t="shared" si="20"/>
        <v>송도버스</v>
      </c>
      <c r="B10" s="150" t="str">
        <f t="shared" si="21"/>
        <v>16-1</v>
      </c>
      <c r="C10" s="151" t="str">
        <f t="shared" si="22"/>
        <v>70바2233</v>
      </c>
      <c r="D10" s="125" t="str">
        <f t="shared" si="23"/>
        <v>대형</v>
      </c>
      <c r="E10" s="121" t="str">
        <f t="shared" si="16"/>
        <v>A</v>
      </c>
      <c r="F10" s="171">
        <f t="shared" si="17"/>
        <v>0.98250000000000004</v>
      </c>
      <c r="G10" s="172">
        <f t="shared" si="18"/>
        <v>2.3580000000000001</v>
      </c>
      <c r="H10" s="173">
        <f t="shared" si="19"/>
        <v>2.4</v>
      </c>
      <c r="I10" s="174">
        <f t="shared" si="24"/>
        <v>8173.0519999999997</v>
      </c>
      <c r="J10" s="175">
        <f t="shared" si="25"/>
        <v>1.5494824292915207E-2</v>
      </c>
      <c r="K10" s="175">
        <f t="shared" si="26"/>
        <v>0.32610598846813788</v>
      </c>
      <c r="L10" s="175">
        <f t="shared" si="27"/>
        <v>0.14670162382424584</v>
      </c>
      <c r="M10" s="176">
        <f t="shared" si="28"/>
        <v>9.6280000000000001</v>
      </c>
      <c r="N10" s="177">
        <f t="shared" si="29"/>
        <v>3.6999999999999998E-2</v>
      </c>
      <c r="O10" s="177">
        <f t="shared" si="30"/>
        <v>10.718</v>
      </c>
      <c r="P10" s="178">
        <f t="shared" si="31"/>
        <v>2.8333333333333332E-2</v>
      </c>
      <c r="Q10" s="179">
        <f t="shared" si="32"/>
        <v>85</v>
      </c>
      <c r="R10" s="180">
        <f t="shared" si="33"/>
        <v>29.038424124558549</v>
      </c>
      <c r="S10" s="152">
        <f t="shared" si="34"/>
        <v>3</v>
      </c>
      <c r="T10" s="152">
        <f t="shared" si="35"/>
        <v>876</v>
      </c>
      <c r="U10" t="s">
        <v>145</v>
      </c>
      <c r="V10" t="s">
        <v>267</v>
      </c>
      <c r="W10" s="4" t="s">
        <v>145</v>
      </c>
      <c r="X10" s="4" t="s">
        <v>267</v>
      </c>
      <c r="Y10" s="4" t="s">
        <v>870</v>
      </c>
      <c r="Z10" s="4" t="s">
        <v>777</v>
      </c>
      <c r="AA10" s="4" t="s">
        <v>49</v>
      </c>
      <c r="AB10" s="4">
        <v>521</v>
      </c>
      <c r="AC10" s="4">
        <v>8173.0519999999997</v>
      </c>
      <c r="AD10" s="4">
        <v>3466.1750000000002</v>
      </c>
      <c r="AE10" s="4">
        <v>2.3580000000000001</v>
      </c>
      <c r="AF10" s="4">
        <v>2.4</v>
      </c>
      <c r="AG10" s="4">
        <v>9.6280000000000001</v>
      </c>
      <c r="AH10" s="4">
        <v>427.48603500000002</v>
      </c>
      <c r="AI10" s="4">
        <v>6.6238210000000004</v>
      </c>
      <c r="AJ10" s="4">
        <v>139.405756</v>
      </c>
      <c r="AK10" s="4">
        <v>1199</v>
      </c>
      <c r="AL10" s="4">
        <v>3</v>
      </c>
      <c r="AM10" s="4">
        <v>876</v>
      </c>
      <c r="AN10" s="4">
        <v>85</v>
      </c>
      <c r="AO10" s="4">
        <v>19.118874000000002</v>
      </c>
      <c r="AP10" s="4">
        <v>1153.3</v>
      </c>
      <c r="AQ10" s="4">
        <v>1.7</v>
      </c>
      <c r="AR10" s="4">
        <v>82</v>
      </c>
      <c r="AS10" s="4">
        <v>21345</v>
      </c>
      <c r="AT10" s="4">
        <v>3.6999999999999998E-2</v>
      </c>
      <c r="AU10" s="4">
        <v>10.718</v>
      </c>
      <c r="AV10" s="4">
        <v>74539</v>
      </c>
      <c r="AW10" s="4">
        <v>0</v>
      </c>
      <c r="AX10" s="30">
        <v>0.45</v>
      </c>
      <c r="AY10">
        <v>0.98250000000000004</v>
      </c>
      <c r="AZ10" t="s">
        <v>69</v>
      </c>
      <c r="BA10" t="s">
        <v>1242</v>
      </c>
      <c r="BB10">
        <v>1</v>
      </c>
      <c r="BC10" t="s">
        <v>1248</v>
      </c>
      <c r="BD10">
        <v>13</v>
      </c>
      <c r="BE10">
        <v>158235.03399999999</v>
      </c>
      <c r="BF10">
        <v>5.1651342900460341E-2</v>
      </c>
      <c r="BG10">
        <v>5.0747444399702288E-2</v>
      </c>
      <c r="BH10">
        <v>411260.95600000001</v>
      </c>
      <c r="BI10">
        <v>1.9873153239472603E-2</v>
      </c>
      <c r="BJ10">
        <v>1.9525373057781834E-2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3" t="str">
        <f t="shared" si="20"/>
        <v>송도버스</v>
      </c>
      <c r="B11" s="153" t="str">
        <f t="shared" si="21"/>
        <v>16-1</v>
      </c>
      <c r="C11" s="154" t="str">
        <f t="shared" si="22"/>
        <v>70바2236</v>
      </c>
      <c r="D11" s="142" t="str">
        <f t="shared" si="23"/>
        <v>대형</v>
      </c>
      <c r="E11" s="138" t="str">
        <f t="shared" si="16"/>
        <v>C</v>
      </c>
      <c r="F11" s="161">
        <f t="shared" si="17"/>
        <v>0.89208333333333334</v>
      </c>
      <c r="G11" s="162">
        <f t="shared" si="18"/>
        <v>2.141</v>
      </c>
      <c r="H11" s="163">
        <f t="shared" si="19"/>
        <v>2.4</v>
      </c>
      <c r="I11" s="164">
        <f t="shared" si="24"/>
        <v>8798.9650000000001</v>
      </c>
      <c r="J11" s="165">
        <f t="shared" si="25"/>
        <v>1.5971337938572455E-2</v>
      </c>
      <c r="K11" s="165">
        <f t="shared" si="26"/>
        <v>0.31688738895060492</v>
      </c>
      <c r="L11" s="165">
        <f t="shared" si="27"/>
        <v>0.12762864723294159</v>
      </c>
      <c r="M11" s="166">
        <f t="shared" si="28"/>
        <v>8.5069999999999997</v>
      </c>
      <c r="N11" s="167">
        <f t="shared" si="29"/>
        <v>6.8000000000000005E-2</v>
      </c>
      <c r="O11" s="167">
        <f t="shared" si="30"/>
        <v>9.8879999999999999</v>
      </c>
      <c r="P11" s="168">
        <f t="shared" si="31"/>
        <v>0</v>
      </c>
      <c r="Q11" s="169">
        <f t="shared" si="32"/>
        <v>80</v>
      </c>
      <c r="R11" s="170">
        <f t="shared" si="33"/>
        <v>28.377623920713141</v>
      </c>
      <c r="S11" s="155">
        <f t="shared" si="34"/>
        <v>6</v>
      </c>
      <c r="T11" s="155">
        <f t="shared" si="35"/>
        <v>870</v>
      </c>
      <c r="U11" t="s">
        <v>145</v>
      </c>
      <c r="V11" s="5" t="s">
        <v>267</v>
      </c>
      <c r="W11" t="s">
        <v>145</v>
      </c>
      <c r="X11" s="5" t="s">
        <v>267</v>
      </c>
      <c r="Y11" t="s">
        <v>866</v>
      </c>
      <c r="Z11" t="s">
        <v>777</v>
      </c>
      <c r="AA11" t="s">
        <v>49</v>
      </c>
      <c r="AB11">
        <v>521</v>
      </c>
      <c r="AC11" s="1">
        <v>8798.9650000000001</v>
      </c>
      <c r="AD11" s="1">
        <v>4109.4489999999996</v>
      </c>
      <c r="AE11" s="28">
        <v>2.141</v>
      </c>
      <c r="AF11">
        <v>2.4</v>
      </c>
      <c r="AG11">
        <v>8.5069999999999997</v>
      </c>
      <c r="AH11">
        <v>464.76964099999998</v>
      </c>
      <c r="AI11">
        <v>7.422993</v>
      </c>
      <c r="AJ11">
        <v>147.27963800000001</v>
      </c>
      <c r="AK11">
        <v>1123</v>
      </c>
      <c r="AL11">
        <v>6</v>
      </c>
      <c r="AM11">
        <v>870</v>
      </c>
      <c r="AN11">
        <v>80</v>
      </c>
      <c r="AO11">
        <v>18.931884</v>
      </c>
      <c r="AP11">
        <v>836.3</v>
      </c>
      <c r="AQ11">
        <v>0</v>
      </c>
      <c r="AR11">
        <v>34</v>
      </c>
      <c r="AS11">
        <v>11395</v>
      </c>
      <c r="AT11">
        <v>6.8000000000000005E-2</v>
      </c>
      <c r="AU11">
        <v>9.8879999999999999</v>
      </c>
      <c r="AV11">
        <v>80253</v>
      </c>
      <c r="AW11">
        <v>0</v>
      </c>
      <c r="AX11" s="29">
        <v>0.39</v>
      </c>
      <c r="AY11">
        <v>0.89208333333333334</v>
      </c>
      <c r="AZ11" t="s">
        <v>72</v>
      </c>
      <c r="BA11" t="s">
        <v>1242</v>
      </c>
      <c r="BB11">
        <v>1</v>
      </c>
      <c r="BC11" t="s">
        <v>1249</v>
      </c>
      <c r="BD11">
        <v>14</v>
      </c>
      <c r="BE11">
        <v>158235.03399999999</v>
      </c>
      <c r="BF11">
        <v>5.5606933417791667E-2</v>
      </c>
      <c r="BG11">
        <v>4.9606018519788318E-2</v>
      </c>
      <c r="BH11">
        <v>411260.95600000001</v>
      </c>
      <c r="BI11">
        <v>2.1395089593673949E-2</v>
      </c>
      <c r="BJ11">
        <v>1.9086202841689968E-2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0" t="str">
        <f t="shared" si="20"/>
        <v>송도버스</v>
      </c>
      <c r="B12" s="150" t="str">
        <f t="shared" si="21"/>
        <v>16-1</v>
      </c>
      <c r="C12" s="151" t="str">
        <f t="shared" si="22"/>
        <v>70바2243</v>
      </c>
      <c r="D12" s="125" t="str">
        <f t="shared" si="23"/>
        <v>대형</v>
      </c>
      <c r="E12" s="121" t="str">
        <f t="shared" si="16"/>
        <v>A</v>
      </c>
      <c r="F12" s="171">
        <f t="shared" si="17"/>
        <v>0.96799999999999997</v>
      </c>
      <c r="G12" s="172">
        <f t="shared" si="18"/>
        <v>2.42</v>
      </c>
      <c r="H12" s="173">
        <f t="shared" si="19"/>
        <v>2.5</v>
      </c>
      <c r="I12" s="174">
        <f t="shared" si="24"/>
        <v>8013.8530000000001</v>
      </c>
      <c r="J12" s="175">
        <f t="shared" si="25"/>
        <v>2.8354898801851876E-2</v>
      </c>
      <c r="K12" s="175">
        <f t="shared" si="26"/>
        <v>0.29110666616523345</v>
      </c>
      <c r="L12" s="175">
        <f t="shared" si="27"/>
        <v>0.12503348888480983</v>
      </c>
      <c r="M12" s="176">
        <f t="shared" si="28"/>
        <v>8.7279999999999998</v>
      </c>
      <c r="N12" s="177">
        <f t="shared" si="29"/>
        <v>0</v>
      </c>
      <c r="O12" s="177">
        <f t="shared" si="30"/>
        <v>11.081</v>
      </c>
      <c r="P12" s="178">
        <f t="shared" si="31"/>
        <v>0.33</v>
      </c>
      <c r="Q12" s="179">
        <f t="shared" si="32"/>
        <v>87</v>
      </c>
      <c r="R12" s="180">
        <f t="shared" si="33"/>
        <v>28.191260406143886</v>
      </c>
      <c r="S12" s="152">
        <f t="shared" si="34"/>
        <v>0</v>
      </c>
      <c r="T12" s="152">
        <f t="shared" si="35"/>
        <v>888</v>
      </c>
      <c r="U12" t="s">
        <v>145</v>
      </c>
      <c r="V12" s="5" t="s">
        <v>267</v>
      </c>
      <c r="W12" t="s">
        <v>145</v>
      </c>
      <c r="X12" s="5" t="s">
        <v>267</v>
      </c>
      <c r="Y12" t="s">
        <v>776</v>
      </c>
      <c r="Z12" t="s">
        <v>777</v>
      </c>
      <c r="AA12" t="s">
        <v>49</v>
      </c>
      <c r="AB12">
        <v>521</v>
      </c>
      <c r="AC12" s="1">
        <v>8013.8530000000001</v>
      </c>
      <c r="AD12" s="1">
        <v>3311.7510000000002</v>
      </c>
      <c r="AE12" s="28">
        <v>2.42</v>
      </c>
      <c r="AF12">
        <v>2.5</v>
      </c>
      <c r="AG12">
        <v>8.7279999999999998</v>
      </c>
      <c r="AH12">
        <v>417.70937300000003</v>
      </c>
      <c r="AI12">
        <v>11.844106999999999</v>
      </c>
      <c r="AJ12">
        <v>121.597983</v>
      </c>
      <c r="AK12">
        <v>1002</v>
      </c>
      <c r="AL12">
        <v>0</v>
      </c>
      <c r="AM12">
        <v>888</v>
      </c>
      <c r="AN12">
        <v>87</v>
      </c>
      <c r="AO12">
        <v>19.185236</v>
      </c>
      <c r="AP12">
        <v>2268.3000000000002</v>
      </c>
      <c r="AQ12">
        <v>19.8</v>
      </c>
      <c r="AR12">
        <v>37</v>
      </c>
      <c r="AS12">
        <v>5607</v>
      </c>
      <c r="AT12">
        <v>0</v>
      </c>
      <c r="AU12">
        <v>11.081</v>
      </c>
      <c r="AV12">
        <v>71919</v>
      </c>
      <c r="AW12">
        <v>0</v>
      </c>
      <c r="AX12" s="29">
        <v>0.45</v>
      </c>
      <c r="AY12" s="2">
        <v>0.96799999999999997</v>
      </c>
      <c r="AZ12" s="2" t="s">
        <v>69</v>
      </c>
      <c r="BA12" s="2" t="s">
        <v>1242</v>
      </c>
      <c r="BB12" s="2">
        <v>4</v>
      </c>
      <c r="BC12" s="2" t="s">
        <v>1250</v>
      </c>
      <c r="BD12" s="2">
        <v>12</v>
      </c>
      <c r="BE12" s="2">
        <v>158235.03399999999</v>
      </c>
      <c r="BF12" s="2">
        <v>5.0645250912007264E-2</v>
      </c>
      <c r="BG12" s="2">
        <v>4.902460288282303E-2</v>
      </c>
      <c r="BH12" s="2">
        <v>411260.95600000001</v>
      </c>
      <c r="BI12" s="2">
        <v>1.9486053521696332E-2</v>
      </c>
      <c r="BJ12" s="2">
        <v>1.8862499809002047E-2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3" t="str">
        <f t="shared" si="20"/>
        <v>송도버스</v>
      </c>
      <c r="B13" s="153" t="str">
        <f t="shared" si="21"/>
        <v>16-1</v>
      </c>
      <c r="C13" s="154" t="str">
        <f t="shared" si="22"/>
        <v>70바2248</v>
      </c>
      <c r="D13" s="142" t="str">
        <f t="shared" si="23"/>
        <v>대형</v>
      </c>
      <c r="E13" s="138" t="str">
        <f t="shared" si="16"/>
        <v>A</v>
      </c>
      <c r="F13" s="161">
        <f t="shared" si="17"/>
        <v>0.96</v>
      </c>
      <c r="G13" s="162">
        <f t="shared" si="18"/>
        <v>2.4</v>
      </c>
      <c r="H13" s="163">
        <f t="shared" si="19"/>
        <v>2.5</v>
      </c>
      <c r="I13" s="164">
        <f t="shared" si="24"/>
        <v>7948.973</v>
      </c>
      <c r="J13" s="165">
        <f t="shared" si="25"/>
        <v>1.9478365182037286E-2</v>
      </c>
      <c r="K13" s="165">
        <f t="shared" si="26"/>
        <v>0.31959764469675389</v>
      </c>
      <c r="L13" s="165">
        <f t="shared" si="27"/>
        <v>0.25097581788238554</v>
      </c>
      <c r="M13" s="166">
        <f t="shared" si="28"/>
        <v>9.0519999999999996</v>
      </c>
      <c r="N13" s="167">
        <f t="shared" si="29"/>
        <v>3.7999999999999999E-2</v>
      </c>
      <c r="O13" s="167">
        <f t="shared" si="30"/>
        <v>5.3840000000000003</v>
      </c>
      <c r="P13" s="168">
        <f t="shared" si="31"/>
        <v>0.19333333333333333</v>
      </c>
      <c r="Q13" s="169">
        <f t="shared" si="32"/>
        <v>86</v>
      </c>
      <c r="R13" s="170">
        <f t="shared" si="33"/>
        <v>29.180352000892775</v>
      </c>
      <c r="S13" s="155">
        <f t="shared" si="34"/>
        <v>3</v>
      </c>
      <c r="T13" s="155">
        <f t="shared" si="35"/>
        <v>428</v>
      </c>
      <c r="U13" t="s">
        <v>145</v>
      </c>
      <c r="V13" t="s">
        <v>267</v>
      </c>
      <c r="W13" s="4" t="s">
        <v>145</v>
      </c>
      <c r="X13" s="4" t="s">
        <v>267</v>
      </c>
      <c r="Y13" s="4" t="s">
        <v>791</v>
      </c>
      <c r="Z13" s="4" t="s">
        <v>777</v>
      </c>
      <c r="AA13" s="4" t="s">
        <v>49</v>
      </c>
      <c r="AB13" s="4">
        <v>521</v>
      </c>
      <c r="AC13" s="4">
        <v>7948.973</v>
      </c>
      <c r="AD13" s="4">
        <v>3312.7109999999998</v>
      </c>
      <c r="AE13" s="4">
        <v>2.4</v>
      </c>
      <c r="AF13" s="4">
        <v>2.5</v>
      </c>
      <c r="AG13" s="4">
        <v>9.0519999999999996</v>
      </c>
      <c r="AH13" s="4">
        <v>412.16297800000001</v>
      </c>
      <c r="AI13" s="4">
        <v>8.0282610000000005</v>
      </c>
      <c r="AJ13" s="4">
        <v>131.72631699999999</v>
      </c>
      <c r="AK13" s="4">
        <v>1995</v>
      </c>
      <c r="AL13" s="4">
        <v>3</v>
      </c>
      <c r="AM13" s="4">
        <v>428</v>
      </c>
      <c r="AN13" s="4">
        <v>86</v>
      </c>
      <c r="AO13" s="4">
        <v>19.285993999999999</v>
      </c>
      <c r="AP13" s="4">
        <v>817.2</v>
      </c>
      <c r="AQ13" s="4">
        <v>11.6</v>
      </c>
      <c r="AR13" s="4">
        <v>24</v>
      </c>
      <c r="AS13" s="4">
        <v>6041</v>
      </c>
      <c r="AT13" s="4">
        <v>3.7999999999999999E-2</v>
      </c>
      <c r="AU13" s="4">
        <v>5.3840000000000003</v>
      </c>
      <c r="AV13" s="4">
        <v>73931</v>
      </c>
      <c r="AW13" s="4">
        <v>0</v>
      </c>
      <c r="AX13" s="30">
        <v>0.44</v>
      </c>
      <c r="AY13">
        <v>0.96</v>
      </c>
      <c r="AZ13" t="s">
        <v>69</v>
      </c>
      <c r="BA13" t="s">
        <v>1242</v>
      </c>
      <c r="BB13">
        <v>6</v>
      </c>
      <c r="BC13" t="s">
        <v>1251</v>
      </c>
      <c r="BD13">
        <v>11</v>
      </c>
      <c r="BE13">
        <v>158235.03399999999</v>
      </c>
      <c r="BF13">
        <v>5.0235227933151647E-2</v>
      </c>
      <c r="BG13">
        <v>4.8225818815825577E-2</v>
      </c>
      <c r="BH13">
        <v>411260.95600000001</v>
      </c>
      <c r="BI13">
        <v>1.9328294806570452E-2</v>
      </c>
      <c r="BJ13">
        <v>1.8555163014307634E-2</v>
      </c>
      <c r="BK13">
        <v>2</v>
      </c>
      <c r="BL13" t="s">
        <v>709</v>
      </c>
      <c r="BM13" t="s">
        <v>710</v>
      </c>
      <c r="BN13" t="s">
        <v>709</v>
      </c>
    </row>
    <row r="14" spans="1:66">
      <c r="A14" s="150" t="str">
        <f t="shared" si="20"/>
        <v>송도버스</v>
      </c>
      <c r="B14" s="150" t="str">
        <f t="shared" si="21"/>
        <v>16-1</v>
      </c>
      <c r="C14" s="151" t="str">
        <f t="shared" si="22"/>
        <v>70바2249</v>
      </c>
      <c r="D14" s="125" t="str">
        <f t="shared" si="23"/>
        <v>대형</v>
      </c>
      <c r="E14" s="121" t="str">
        <f t="shared" si="16"/>
        <v>S</v>
      </c>
      <c r="F14" s="171">
        <f t="shared" si="17"/>
        <v>1.0444</v>
      </c>
      <c r="G14" s="172">
        <f t="shared" si="18"/>
        <v>2.6110000000000002</v>
      </c>
      <c r="H14" s="173">
        <f t="shared" si="19"/>
        <v>2.5</v>
      </c>
      <c r="I14" s="174">
        <f t="shared" si="24"/>
        <v>8193.3739999999998</v>
      </c>
      <c r="J14" s="175">
        <f t="shared" si="25"/>
        <v>3.3192548007827803E-2</v>
      </c>
      <c r="K14" s="175">
        <f t="shared" si="26"/>
        <v>0.31837031733792243</v>
      </c>
      <c r="L14" s="175">
        <f t="shared" si="27"/>
        <v>0.18429526102433502</v>
      </c>
      <c r="M14" s="176">
        <f t="shared" si="28"/>
        <v>9.2189999999999994</v>
      </c>
      <c r="N14" s="177">
        <f t="shared" si="29"/>
        <v>8.5000000000000006E-2</v>
      </c>
      <c r="O14" s="177">
        <f t="shared" si="30"/>
        <v>10.545</v>
      </c>
      <c r="P14" s="178">
        <f t="shared" si="31"/>
        <v>0.56499999999999995</v>
      </c>
      <c r="Q14" s="179">
        <f t="shared" si="32"/>
        <v>89</v>
      </c>
      <c r="R14" s="180">
        <f t="shared" si="33"/>
        <v>29.403518940654035</v>
      </c>
      <c r="S14" s="152">
        <f t="shared" si="34"/>
        <v>7</v>
      </c>
      <c r="T14" s="152">
        <f t="shared" si="35"/>
        <v>864</v>
      </c>
      <c r="U14" t="s">
        <v>145</v>
      </c>
      <c r="V14" s="5" t="s">
        <v>267</v>
      </c>
      <c r="W14" t="s">
        <v>145</v>
      </c>
      <c r="X14" s="5" t="s">
        <v>267</v>
      </c>
      <c r="Y14" t="s">
        <v>842</v>
      </c>
      <c r="Z14" t="s">
        <v>777</v>
      </c>
      <c r="AA14" t="s">
        <v>49</v>
      </c>
      <c r="AB14">
        <v>521</v>
      </c>
      <c r="AC14" s="1">
        <v>8193.3739999999998</v>
      </c>
      <c r="AD14" s="1">
        <v>3138.5520000000001</v>
      </c>
      <c r="AE14" s="28">
        <v>2.6110000000000002</v>
      </c>
      <c r="AF14">
        <v>2.5</v>
      </c>
      <c r="AG14">
        <v>9.2189999999999994</v>
      </c>
      <c r="AH14">
        <v>429.72991999999999</v>
      </c>
      <c r="AI14">
        <v>14.263831</v>
      </c>
      <c r="AJ14">
        <v>136.81325100000001</v>
      </c>
      <c r="AK14">
        <v>1510</v>
      </c>
      <c r="AL14">
        <v>7</v>
      </c>
      <c r="AM14">
        <v>864</v>
      </c>
      <c r="AN14">
        <v>89</v>
      </c>
      <c r="AO14">
        <v>19.066333</v>
      </c>
      <c r="AP14">
        <v>1869.9</v>
      </c>
      <c r="AQ14">
        <v>33.9</v>
      </c>
      <c r="AR14">
        <v>44</v>
      </c>
      <c r="AS14">
        <v>10915</v>
      </c>
      <c r="AT14">
        <v>8.5000000000000006E-2</v>
      </c>
      <c r="AU14">
        <v>10.545</v>
      </c>
      <c r="AV14">
        <v>77713</v>
      </c>
      <c r="AW14">
        <v>0</v>
      </c>
      <c r="AX14" s="29">
        <v>0.48</v>
      </c>
      <c r="AY14">
        <v>1.0444</v>
      </c>
      <c r="AZ14" t="s">
        <v>74</v>
      </c>
      <c r="BA14" t="s">
        <v>1242</v>
      </c>
      <c r="BB14">
        <v>3</v>
      </c>
      <c r="BC14" t="s">
        <v>1252</v>
      </c>
      <c r="BD14">
        <v>11</v>
      </c>
      <c r="BE14">
        <v>158235.03399999999</v>
      </c>
      <c r="BF14">
        <v>5.1779772107863296E-2</v>
      </c>
      <c r="BG14">
        <v>5.407879398945243E-2</v>
      </c>
      <c r="BH14">
        <v>411260.95600000001</v>
      </c>
      <c r="BI14">
        <v>1.9922567120619152E-2</v>
      </c>
      <c r="BJ14">
        <v>2.0807129100774643E-2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3" t="str">
        <f t="shared" si="20"/>
        <v>송도버스</v>
      </c>
      <c r="B15" s="153" t="str">
        <f t="shared" si="21"/>
        <v>16-1</v>
      </c>
      <c r="C15" s="154" t="str">
        <f t="shared" si="22"/>
        <v>70바2279</v>
      </c>
      <c r="D15" s="142" t="str">
        <f t="shared" si="23"/>
        <v>대형</v>
      </c>
      <c r="E15" s="138" t="str">
        <f t="shared" si="16"/>
        <v>A</v>
      </c>
      <c r="F15" s="161">
        <f t="shared" si="17"/>
        <v>0.9623076923076922</v>
      </c>
      <c r="G15" s="162">
        <f t="shared" si="18"/>
        <v>2.5019999999999998</v>
      </c>
      <c r="H15" s="163">
        <f t="shared" si="19"/>
        <v>2.6</v>
      </c>
      <c r="I15" s="164">
        <f t="shared" si="24"/>
        <v>8030.4639999999999</v>
      </c>
      <c r="J15" s="165">
        <f t="shared" si="25"/>
        <v>1.4912097699431595E-2</v>
      </c>
      <c r="K15" s="165">
        <f t="shared" si="26"/>
        <v>0.34445840978234699</v>
      </c>
      <c r="L15" s="165">
        <f t="shared" si="27"/>
        <v>0.19949034078230099</v>
      </c>
      <c r="M15" s="166">
        <f t="shared" si="28"/>
        <v>12.628</v>
      </c>
      <c r="N15" s="167">
        <f t="shared" si="29"/>
        <v>0.1</v>
      </c>
      <c r="O15" s="167">
        <f t="shared" si="30"/>
        <v>16.873000000000001</v>
      </c>
      <c r="P15" s="168">
        <f t="shared" si="31"/>
        <v>0</v>
      </c>
      <c r="Q15" s="169">
        <f t="shared" si="32"/>
        <v>81</v>
      </c>
      <c r="R15" s="170">
        <f t="shared" si="33"/>
        <v>29.759110252978289</v>
      </c>
      <c r="S15" s="155">
        <f t="shared" si="34"/>
        <v>8</v>
      </c>
      <c r="T15" s="155">
        <f t="shared" si="35"/>
        <v>1355</v>
      </c>
      <c r="U15" t="s">
        <v>145</v>
      </c>
      <c r="V15" s="5" t="s">
        <v>267</v>
      </c>
      <c r="W15" t="s">
        <v>145</v>
      </c>
      <c r="X15" s="5" t="s">
        <v>267</v>
      </c>
      <c r="Y15" t="s">
        <v>1253</v>
      </c>
      <c r="Z15" t="s">
        <v>777</v>
      </c>
      <c r="AA15" t="s">
        <v>49</v>
      </c>
      <c r="AB15">
        <v>521</v>
      </c>
      <c r="AC15" s="1">
        <v>8030.4639999999999</v>
      </c>
      <c r="AD15" s="1">
        <v>3209.2109999999998</v>
      </c>
      <c r="AE15" s="28">
        <v>2.5019999999999998</v>
      </c>
      <c r="AF15">
        <v>2.6</v>
      </c>
      <c r="AG15">
        <v>12.628</v>
      </c>
      <c r="AH15">
        <v>421.22464100000002</v>
      </c>
      <c r="AI15">
        <v>6.2813429999999997</v>
      </c>
      <c r="AJ15">
        <v>145.09437</v>
      </c>
      <c r="AK15">
        <v>1602</v>
      </c>
      <c r="AL15">
        <v>8</v>
      </c>
      <c r="AM15">
        <v>1355</v>
      </c>
      <c r="AN15">
        <v>81</v>
      </c>
      <c r="AO15">
        <v>19.064563</v>
      </c>
      <c r="AP15">
        <v>942.2</v>
      </c>
      <c r="AQ15">
        <v>0</v>
      </c>
      <c r="AR15">
        <v>40</v>
      </c>
      <c r="AS15">
        <v>10387</v>
      </c>
      <c r="AT15">
        <v>0.1</v>
      </c>
      <c r="AU15">
        <v>16.873000000000001</v>
      </c>
      <c r="AV15">
        <v>70128</v>
      </c>
      <c r="AW15">
        <v>0</v>
      </c>
      <c r="AX15" s="29">
        <v>0.55000000000000004</v>
      </c>
      <c r="AY15">
        <v>0.9623076923076922</v>
      </c>
      <c r="AZ15" t="s">
        <v>69</v>
      </c>
      <c r="BA15" t="s">
        <v>1242</v>
      </c>
      <c r="BB15">
        <v>5</v>
      </c>
      <c r="BC15" t="s">
        <v>1254</v>
      </c>
      <c r="BD15">
        <v>6</v>
      </c>
      <c r="BE15">
        <v>158235.03399999999</v>
      </c>
      <c r="BF15">
        <v>5.0750227664500651E-2</v>
      </c>
      <c r="BG15">
        <v>4.8837334467915619E-2</v>
      </c>
      <c r="BH15">
        <v>411260.95600000001</v>
      </c>
      <c r="BI15">
        <v>1.9526443935027959E-2</v>
      </c>
      <c r="BJ15">
        <v>1.8790447202092289E-2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0" t="str">
        <f t="shared" si="20"/>
        <v>송도버스</v>
      </c>
      <c r="B16" s="150" t="str">
        <f t="shared" si="21"/>
        <v>16-1</v>
      </c>
      <c r="C16" s="151" t="str">
        <f t="shared" si="22"/>
        <v>70바2280</v>
      </c>
      <c r="D16" s="125" t="str">
        <f t="shared" si="23"/>
        <v>대형</v>
      </c>
      <c r="E16" s="121" t="str">
        <f t="shared" si="16"/>
        <v>S</v>
      </c>
      <c r="F16" s="171">
        <f t="shared" si="17"/>
        <v>1.0588</v>
      </c>
      <c r="G16" s="172">
        <f t="shared" si="18"/>
        <v>2.6469999999999998</v>
      </c>
      <c r="H16" s="173">
        <f t="shared" si="19"/>
        <v>2.5</v>
      </c>
      <c r="I16" s="174">
        <f t="shared" si="24"/>
        <v>8093.1180000000004</v>
      </c>
      <c r="J16" s="175">
        <f t="shared" si="25"/>
        <v>3.1110210344740138E-2</v>
      </c>
      <c r="K16" s="175">
        <f t="shared" si="26"/>
        <v>0.31863827223603203</v>
      </c>
      <c r="L16" s="175">
        <f t="shared" si="27"/>
        <v>0.22377036884918766</v>
      </c>
      <c r="M16" s="176">
        <f t="shared" si="28"/>
        <v>9.1809999999999992</v>
      </c>
      <c r="N16" s="177">
        <f t="shared" si="29"/>
        <v>0</v>
      </c>
      <c r="O16" s="177">
        <f t="shared" si="30"/>
        <v>19.943000000000001</v>
      </c>
      <c r="P16" s="178">
        <f t="shared" si="31"/>
        <v>3.0000000000000002E-2</v>
      </c>
      <c r="Q16" s="179">
        <f t="shared" si="32"/>
        <v>84</v>
      </c>
      <c r="R16" s="180">
        <f t="shared" si="33"/>
        <v>29.133760840171284</v>
      </c>
      <c r="S16" s="152">
        <f t="shared" si="34"/>
        <v>0</v>
      </c>
      <c r="T16" s="152">
        <f t="shared" si="35"/>
        <v>1614</v>
      </c>
      <c r="U16" t="s">
        <v>145</v>
      </c>
      <c r="V16" t="s">
        <v>267</v>
      </c>
      <c r="W16" s="4" t="s">
        <v>145</v>
      </c>
      <c r="X16" s="4" t="s">
        <v>267</v>
      </c>
      <c r="Y16" s="4" t="s">
        <v>882</v>
      </c>
      <c r="Z16" s="4" t="s">
        <v>777</v>
      </c>
      <c r="AA16" s="4" t="s">
        <v>49</v>
      </c>
      <c r="AB16" s="4">
        <v>521</v>
      </c>
      <c r="AC16" s="4">
        <v>8093.1180000000004</v>
      </c>
      <c r="AD16" s="4">
        <v>3057.739</v>
      </c>
      <c r="AE16" s="4">
        <v>2.6469999999999998</v>
      </c>
      <c r="AF16" s="4">
        <v>2.5</v>
      </c>
      <c r="AG16" s="4">
        <v>9.1809999999999992</v>
      </c>
      <c r="AH16" s="4">
        <v>427.206594</v>
      </c>
      <c r="AI16" s="4">
        <v>13.290487000000001</v>
      </c>
      <c r="AJ16" s="4">
        <v>136.124371</v>
      </c>
      <c r="AK16" s="4">
        <v>1811</v>
      </c>
      <c r="AL16" s="4">
        <v>0</v>
      </c>
      <c r="AM16" s="4">
        <v>1614</v>
      </c>
      <c r="AN16" s="4">
        <v>84</v>
      </c>
      <c r="AO16" s="4">
        <v>18.944272000000002</v>
      </c>
      <c r="AP16" s="4">
        <v>1369.5</v>
      </c>
      <c r="AQ16" s="4">
        <v>1.8</v>
      </c>
      <c r="AR16" s="4">
        <v>41</v>
      </c>
      <c r="AS16" s="4">
        <v>8635</v>
      </c>
      <c r="AT16" s="4">
        <v>0</v>
      </c>
      <c r="AU16" s="4">
        <v>19.943000000000001</v>
      </c>
      <c r="AV16" s="4">
        <v>75837</v>
      </c>
      <c r="AW16" s="4">
        <v>0</v>
      </c>
      <c r="AX16" s="30">
        <v>0.49</v>
      </c>
      <c r="AY16">
        <v>1.0588</v>
      </c>
      <c r="AZ16" t="s">
        <v>74</v>
      </c>
      <c r="BA16" t="s">
        <v>1242</v>
      </c>
      <c r="BB16">
        <v>1</v>
      </c>
      <c r="BC16" t="s">
        <v>1255</v>
      </c>
      <c r="BD16">
        <v>9</v>
      </c>
      <c r="BE16">
        <v>158235.03399999999</v>
      </c>
      <c r="BF16">
        <v>5.1146182962238322E-2</v>
      </c>
      <c r="BG16">
        <v>5.4153578520417932E-2</v>
      </c>
      <c r="BH16">
        <v>411260.95600000001</v>
      </c>
      <c r="BI16">
        <v>1.9678790028392582E-2</v>
      </c>
      <c r="BJ16">
        <v>2.0835902882062066E-2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3" t="str">
        <f t="shared" si="20"/>
        <v>송도버스</v>
      </c>
      <c r="B17" s="153" t="str">
        <f t="shared" si="21"/>
        <v>16-1</v>
      </c>
      <c r="C17" s="154" t="str">
        <f t="shared" si="22"/>
        <v>70바2281</v>
      </c>
      <c r="D17" s="142" t="str">
        <f t="shared" si="23"/>
        <v>대형</v>
      </c>
      <c r="E17" s="138" t="str">
        <f t="shared" si="16"/>
        <v>S</v>
      </c>
      <c r="F17" s="161">
        <f t="shared" si="17"/>
        <v>1.0172000000000001</v>
      </c>
      <c r="G17" s="162">
        <f t="shared" si="18"/>
        <v>2.5430000000000001</v>
      </c>
      <c r="H17" s="163">
        <f t="shared" si="19"/>
        <v>2.5</v>
      </c>
      <c r="I17" s="164">
        <f t="shared" si="24"/>
        <v>6848.9989999999998</v>
      </c>
      <c r="J17" s="165">
        <f t="shared" si="25"/>
        <v>3.6369294080002883E-2</v>
      </c>
      <c r="K17" s="165">
        <f t="shared" si="26"/>
        <v>0.3081023080573832</v>
      </c>
      <c r="L17" s="165">
        <f t="shared" si="27"/>
        <v>0.16790774827095173</v>
      </c>
      <c r="M17" s="166">
        <f t="shared" si="28"/>
        <v>9.6229999999999993</v>
      </c>
      <c r="N17" s="167">
        <f t="shared" si="29"/>
        <v>2.9000000000000001E-2</v>
      </c>
      <c r="O17" s="167">
        <f t="shared" si="30"/>
        <v>8.702</v>
      </c>
      <c r="P17" s="168">
        <f t="shared" si="31"/>
        <v>0</v>
      </c>
      <c r="Q17" s="169">
        <f t="shared" si="32"/>
        <v>80</v>
      </c>
      <c r="R17" s="170">
        <f t="shared" si="33"/>
        <v>28.753843344890708</v>
      </c>
      <c r="S17" s="155">
        <f t="shared" si="34"/>
        <v>2</v>
      </c>
      <c r="T17" s="155">
        <f t="shared" si="35"/>
        <v>596</v>
      </c>
      <c r="U17" t="s">
        <v>145</v>
      </c>
      <c r="V17" s="5" t="s">
        <v>267</v>
      </c>
      <c r="W17" t="s">
        <v>145</v>
      </c>
      <c r="X17" s="5" t="s">
        <v>267</v>
      </c>
      <c r="Y17" t="s">
        <v>846</v>
      </c>
      <c r="Z17" t="s">
        <v>777</v>
      </c>
      <c r="AA17" t="s">
        <v>49</v>
      </c>
      <c r="AB17">
        <v>521</v>
      </c>
      <c r="AC17" s="1">
        <v>6848.9989999999998</v>
      </c>
      <c r="AD17" s="1">
        <v>2693.35</v>
      </c>
      <c r="AE17" s="28">
        <v>2.5430000000000001</v>
      </c>
      <c r="AF17">
        <v>2.5</v>
      </c>
      <c r="AG17">
        <v>9.6229999999999993</v>
      </c>
      <c r="AH17">
        <v>363.36215299999998</v>
      </c>
      <c r="AI17">
        <v>13.215225</v>
      </c>
      <c r="AJ17">
        <v>111.952718</v>
      </c>
      <c r="AK17">
        <v>1150</v>
      </c>
      <c r="AL17">
        <v>2</v>
      </c>
      <c r="AM17">
        <v>596</v>
      </c>
      <c r="AN17">
        <v>80</v>
      </c>
      <c r="AO17">
        <v>18.848960000000002</v>
      </c>
      <c r="AP17">
        <v>546.29999999999995</v>
      </c>
      <c r="AQ17">
        <v>0</v>
      </c>
      <c r="AR17">
        <v>30</v>
      </c>
      <c r="AS17">
        <v>9104</v>
      </c>
      <c r="AT17">
        <v>2.9000000000000001E-2</v>
      </c>
      <c r="AU17">
        <v>8.702</v>
      </c>
      <c r="AV17">
        <v>63531</v>
      </c>
      <c r="AW17">
        <v>0</v>
      </c>
      <c r="AX17" s="29">
        <v>0.49</v>
      </c>
      <c r="AY17">
        <v>1.0172000000000001</v>
      </c>
      <c r="AZ17" t="s">
        <v>74</v>
      </c>
      <c r="BA17" t="s">
        <v>1242</v>
      </c>
      <c r="BB17">
        <v>5</v>
      </c>
      <c r="BC17" t="s">
        <v>1256</v>
      </c>
      <c r="BD17">
        <v>11</v>
      </c>
      <c r="BE17">
        <v>158235.03399999999</v>
      </c>
      <c r="BF17">
        <v>4.3283707955597245E-2</v>
      </c>
      <c r="BG17">
        <v>4.402818773243352E-2</v>
      </c>
      <c r="BH17">
        <v>411260.95600000001</v>
      </c>
      <c r="BI17">
        <v>1.6653657246276498E-2</v>
      </c>
      <c r="BJ17">
        <v>1.6940100150912456E-2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0" t="str">
        <f t="shared" si="20"/>
        <v>송도버스</v>
      </c>
      <c r="B18" s="150" t="str">
        <f t="shared" si="21"/>
        <v>16-1</v>
      </c>
      <c r="C18" s="151" t="str">
        <f t="shared" si="22"/>
        <v>70바2283</v>
      </c>
      <c r="D18" s="125" t="str">
        <f t="shared" si="23"/>
        <v>대형</v>
      </c>
      <c r="E18" s="121" t="str">
        <f t="shared" si="16"/>
        <v>D</v>
      </c>
      <c r="F18" s="171">
        <f t="shared" si="17"/>
        <v>0.82333333333333336</v>
      </c>
      <c r="G18" s="172">
        <f t="shared" si="18"/>
        <v>1.976</v>
      </c>
      <c r="H18" s="173">
        <f t="shared" si="19"/>
        <v>2.4</v>
      </c>
      <c r="I18" s="174">
        <f t="shared" si="24"/>
        <v>7292.5460000000003</v>
      </c>
      <c r="J18" s="175">
        <f t="shared" si="25"/>
        <v>1.5130152487057541E-2</v>
      </c>
      <c r="K18" s="175">
        <f t="shared" si="26"/>
        <v>0.31953677457125962</v>
      </c>
      <c r="L18" s="175">
        <f t="shared" si="27"/>
        <v>0.17085939533326219</v>
      </c>
      <c r="M18" s="176">
        <f t="shared" si="28"/>
        <v>10.41</v>
      </c>
      <c r="N18" s="177">
        <f t="shared" si="29"/>
        <v>6.9000000000000006E-2</v>
      </c>
      <c r="O18" s="177">
        <f t="shared" si="30"/>
        <v>10.997999999999999</v>
      </c>
      <c r="P18" s="178">
        <f t="shared" si="31"/>
        <v>0</v>
      </c>
      <c r="Q18" s="179">
        <f t="shared" si="32"/>
        <v>77</v>
      </c>
      <c r="R18" s="180">
        <f t="shared" si="33"/>
        <v>28.661625192289108</v>
      </c>
      <c r="S18" s="152">
        <f t="shared" si="34"/>
        <v>5</v>
      </c>
      <c r="T18" s="152">
        <f t="shared" si="35"/>
        <v>802</v>
      </c>
      <c r="U18" t="s">
        <v>145</v>
      </c>
      <c r="V18" s="5" t="s">
        <v>267</v>
      </c>
      <c r="W18" t="s">
        <v>145</v>
      </c>
      <c r="X18" s="5" t="s">
        <v>267</v>
      </c>
      <c r="Y18" t="s">
        <v>833</v>
      </c>
      <c r="Z18" t="s">
        <v>777</v>
      </c>
      <c r="AA18" t="s">
        <v>49</v>
      </c>
      <c r="AB18">
        <v>521</v>
      </c>
      <c r="AC18" s="1">
        <v>7292.5460000000003</v>
      </c>
      <c r="AD18" s="1">
        <v>3691.4380000000001</v>
      </c>
      <c r="AE18" s="28">
        <v>1.976</v>
      </c>
      <c r="AF18">
        <v>2.4</v>
      </c>
      <c r="AG18">
        <v>10.41</v>
      </c>
      <c r="AH18">
        <v>382.41881599999999</v>
      </c>
      <c r="AI18">
        <v>5.7860550000000002</v>
      </c>
      <c r="AJ18">
        <v>122.19687500000001</v>
      </c>
      <c r="AK18">
        <v>1246</v>
      </c>
      <c r="AL18">
        <v>5</v>
      </c>
      <c r="AM18">
        <v>802</v>
      </c>
      <c r="AN18">
        <v>77</v>
      </c>
      <c r="AO18">
        <v>19.069527000000001</v>
      </c>
      <c r="AP18">
        <v>765.4</v>
      </c>
      <c r="AQ18">
        <v>0</v>
      </c>
      <c r="AR18">
        <v>55</v>
      </c>
      <c r="AS18">
        <v>21308</v>
      </c>
      <c r="AT18">
        <v>6.9000000000000006E-2</v>
      </c>
      <c r="AU18">
        <v>10.997999999999999</v>
      </c>
      <c r="AV18">
        <v>67483</v>
      </c>
      <c r="AW18">
        <v>0</v>
      </c>
      <c r="AX18" s="29">
        <v>0.4</v>
      </c>
      <c r="AY18">
        <v>0.82333333333333336</v>
      </c>
      <c r="AZ18" t="s">
        <v>70</v>
      </c>
      <c r="BA18" t="s">
        <v>1242</v>
      </c>
      <c r="BB18">
        <v>1</v>
      </c>
      <c r="BC18" t="s">
        <v>1257</v>
      </c>
      <c r="BD18">
        <v>15</v>
      </c>
      <c r="BE18">
        <v>158235.03399999999</v>
      </c>
      <c r="BF18">
        <v>4.6086797693613166E-2</v>
      </c>
      <c r="BG18">
        <v>3.7944796767741505E-2</v>
      </c>
      <c r="BH18">
        <v>411260.95600000001</v>
      </c>
      <c r="BI18">
        <v>1.77321622527182E-2</v>
      </c>
      <c r="BJ18">
        <v>1.4599480254737986E-2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3" t="str">
        <f t="shared" si="20"/>
        <v>송도버스</v>
      </c>
      <c r="B19" s="153" t="str">
        <f t="shared" si="21"/>
        <v>16-1</v>
      </c>
      <c r="C19" s="154" t="str">
        <f t="shared" si="22"/>
        <v>70바2286</v>
      </c>
      <c r="D19" s="142" t="str">
        <f t="shared" si="23"/>
        <v>대형</v>
      </c>
      <c r="E19" s="138" t="str">
        <f t="shared" si="16"/>
        <v>S</v>
      </c>
      <c r="F19" s="161">
        <f t="shared" si="17"/>
        <v>1.0023076923076921</v>
      </c>
      <c r="G19" s="162">
        <f t="shared" si="18"/>
        <v>2.6059999999999999</v>
      </c>
      <c r="H19" s="163">
        <f t="shared" si="19"/>
        <v>2.6</v>
      </c>
      <c r="I19" s="164">
        <f t="shared" si="24"/>
        <v>8033.0950000000003</v>
      </c>
      <c r="J19" s="165">
        <f t="shared" si="25"/>
        <v>1.3400236505187724E-2</v>
      </c>
      <c r="K19" s="165">
        <f t="shared" si="26"/>
        <v>0.29760016955315616</v>
      </c>
      <c r="L19" s="165">
        <f t="shared" si="27"/>
        <v>0.13581315794223769</v>
      </c>
      <c r="M19" s="166">
        <f t="shared" si="28"/>
        <v>9.7040000000000006</v>
      </c>
      <c r="N19" s="167">
        <f t="shared" si="29"/>
        <v>1.2E-2</v>
      </c>
      <c r="O19" s="167">
        <f t="shared" si="30"/>
        <v>7.1210000000000004</v>
      </c>
      <c r="P19" s="168">
        <f t="shared" si="31"/>
        <v>0</v>
      </c>
      <c r="Q19" s="169">
        <f t="shared" si="32"/>
        <v>83</v>
      </c>
      <c r="R19" s="170">
        <f t="shared" si="33"/>
        <v>27.90622374660034</v>
      </c>
      <c r="S19" s="155">
        <f t="shared" si="34"/>
        <v>1</v>
      </c>
      <c r="T19" s="155">
        <f t="shared" si="35"/>
        <v>572</v>
      </c>
      <c r="U19" t="s">
        <v>145</v>
      </c>
      <c r="V19" t="s">
        <v>267</v>
      </c>
      <c r="W19" s="4" t="s">
        <v>145</v>
      </c>
      <c r="X19" s="4" t="s">
        <v>267</v>
      </c>
      <c r="Y19" s="4" t="s">
        <v>792</v>
      </c>
      <c r="Z19" s="4" t="s">
        <v>777</v>
      </c>
      <c r="AA19" s="4" t="s">
        <v>49</v>
      </c>
      <c r="AB19" s="4">
        <v>521</v>
      </c>
      <c r="AC19" s="4">
        <v>8033.0950000000003</v>
      </c>
      <c r="AD19" s="4">
        <v>3082.384</v>
      </c>
      <c r="AE19" s="4">
        <v>2.6059999999999999</v>
      </c>
      <c r="AF19" s="4">
        <v>2.6</v>
      </c>
      <c r="AG19" s="4">
        <v>9.7040000000000006</v>
      </c>
      <c r="AH19" s="4">
        <v>417.79464100000001</v>
      </c>
      <c r="AI19" s="4">
        <v>5.5985469999999999</v>
      </c>
      <c r="AJ19" s="4">
        <v>124.335756</v>
      </c>
      <c r="AK19" s="4">
        <v>1091</v>
      </c>
      <c r="AL19" s="4">
        <v>1</v>
      </c>
      <c r="AM19" s="4">
        <v>572</v>
      </c>
      <c r="AN19" s="4">
        <v>83</v>
      </c>
      <c r="AO19" s="4">
        <v>19.227376</v>
      </c>
      <c r="AP19" s="4">
        <v>825.9</v>
      </c>
      <c r="AQ19" s="4">
        <v>0</v>
      </c>
      <c r="AR19" s="4">
        <v>20</v>
      </c>
      <c r="AS19" s="4">
        <v>3498</v>
      </c>
      <c r="AT19" s="4">
        <v>1.2E-2</v>
      </c>
      <c r="AU19" s="4">
        <v>7.1210000000000004</v>
      </c>
      <c r="AV19" s="4">
        <v>75787</v>
      </c>
      <c r="AW19" s="4">
        <v>0</v>
      </c>
      <c r="AX19" s="30">
        <v>0.52</v>
      </c>
      <c r="AY19">
        <v>1.0023076923076921</v>
      </c>
      <c r="AZ19" t="s">
        <v>74</v>
      </c>
      <c r="BA19" t="s">
        <v>1242</v>
      </c>
      <c r="BB19">
        <v>6</v>
      </c>
      <c r="BC19" t="s">
        <v>1258</v>
      </c>
      <c r="BD19">
        <v>12</v>
      </c>
      <c r="BE19">
        <v>158235.03399999999</v>
      </c>
      <c r="BF19">
        <v>5.0766854829379954E-2</v>
      </c>
      <c r="BG19">
        <v>5.0884009109755435E-2</v>
      </c>
      <c r="BH19">
        <v>411260.95600000001</v>
      </c>
      <c r="BI19">
        <v>1.9532841332985669E-2</v>
      </c>
      <c r="BJ19">
        <v>1.957791712067717E-2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0" t="str">
        <f t="shared" si="20"/>
        <v>송도버스</v>
      </c>
      <c r="B20" s="150" t="str">
        <f t="shared" si="21"/>
        <v>16-1</v>
      </c>
      <c r="C20" s="151" t="str">
        <f t="shared" si="22"/>
        <v>70바2294</v>
      </c>
      <c r="D20" s="125" t="str">
        <f t="shared" si="23"/>
        <v>대형</v>
      </c>
      <c r="E20" s="121" t="str">
        <f t="shared" si="16"/>
        <v>B</v>
      </c>
      <c r="F20" s="171">
        <f t="shared" si="17"/>
        <v>0.93640000000000012</v>
      </c>
      <c r="G20" s="172">
        <f t="shared" si="18"/>
        <v>2.3410000000000002</v>
      </c>
      <c r="H20" s="173">
        <f t="shared" si="19"/>
        <v>2.5</v>
      </c>
      <c r="I20" s="174">
        <f t="shared" si="24"/>
        <v>357.99099999999999</v>
      </c>
      <c r="J20" s="175">
        <f t="shared" si="25"/>
        <v>2.2600674953769748E-2</v>
      </c>
      <c r="K20" s="175">
        <f t="shared" si="26"/>
        <v>0.34940097985362056</v>
      </c>
      <c r="L20" s="175">
        <f t="shared" si="27"/>
        <v>0.15084178093862696</v>
      </c>
      <c r="M20" s="176">
        <f t="shared" si="28"/>
        <v>10.412000000000001</v>
      </c>
      <c r="N20" s="177">
        <f t="shared" si="29"/>
        <v>0</v>
      </c>
      <c r="O20" s="177">
        <f t="shared" si="30"/>
        <v>38.268999999999998</v>
      </c>
      <c r="P20" s="178">
        <f t="shared" si="31"/>
        <v>0</v>
      </c>
      <c r="Q20" s="179">
        <f t="shared" si="32"/>
        <v>69</v>
      </c>
      <c r="R20" s="180">
        <f t="shared" si="33"/>
        <v>30.196043038034482</v>
      </c>
      <c r="S20" s="152">
        <f t="shared" si="34"/>
        <v>0</v>
      </c>
      <c r="T20" s="152">
        <f t="shared" si="35"/>
        <v>137</v>
      </c>
      <c r="U20" t="s">
        <v>145</v>
      </c>
      <c r="V20" s="5" t="s">
        <v>267</v>
      </c>
      <c r="W20" t="s">
        <v>145</v>
      </c>
      <c r="X20" s="5" t="s">
        <v>267</v>
      </c>
      <c r="Y20" t="s">
        <v>829</v>
      </c>
      <c r="Z20" t="s">
        <v>777</v>
      </c>
      <c r="AA20" t="s">
        <v>49</v>
      </c>
      <c r="AB20">
        <v>521</v>
      </c>
      <c r="AC20" s="1">
        <v>357.99099999999999</v>
      </c>
      <c r="AD20" s="1">
        <v>152.90700000000001</v>
      </c>
      <c r="AE20" s="28">
        <v>2.3410000000000002</v>
      </c>
      <c r="AF20">
        <v>2.5</v>
      </c>
      <c r="AG20">
        <v>10.412000000000001</v>
      </c>
      <c r="AH20">
        <v>18.878329999999998</v>
      </c>
      <c r="AI20">
        <v>0.42666300000000001</v>
      </c>
      <c r="AJ20">
        <v>6.5961069999999999</v>
      </c>
      <c r="AK20">
        <v>54</v>
      </c>
      <c r="AL20">
        <v>0</v>
      </c>
      <c r="AM20">
        <v>137</v>
      </c>
      <c r="AN20">
        <v>69</v>
      </c>
      <c r="AO20">
        <v>18.963065</v>
      </c>
      <c r="AP20">
        <v>38.9</v>
      </c>
      <c r="AQ20">
        <v>0</v>
      </c>
      <c r="AR20">
        <v>5</v>
      </c>
      <c r="AS20">
        <v>2028</v>
      </c>
      <c r="AT20">
        <v>0</v>
      </c>
      <c r="AU20">
        <v>38.268999999999998</v>
      </c>
      <c r="AV20">
        <v>3385</v>
      </c>
      <c r="AW20">
        <v>0</v>
      </c>
      <c r="AX20" s="29">
        <v>0.45</v>
      </c>
      <c r="AY20">
        <v>0.93640000000000012</v>
      </c>
      <c r="AZ20" t="s">
        <v>71</v>
      </c>
      <c r="BA20" t="s">
        <v>1242</v>
      </c>
      <c r="BB20">
        <v>2</v>
      </c>
      <c r="BC20" t="s">
        <v>1259</v>
      </c>
      <c r="BD20">
        <v>2</v>
      </c>
      <c r="BE20">
        <v>158235.03399999999</v>
      </c>
      <c r="BF20">
        <v>2.2624003733585319E-3</v>
      </c>
      <c r="BG20">
        <v>2.1185117096129296E-3</v>
      </c>
      <c r="BH20">
        <v>411260.95600000001</v>
      </c>
      <c r="BI20">
        <v>8.7047164282718823E-4</v>
      </c>
      <c r="BJ20">
        <v>8.1510964634337916E-4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3" t="str">
        <f t="shared" si="20"/>
        <v>송도버스</v>
      </c>
      <c r="B21" s="153" t="str">
        <f t="shared" si="21"/>
        <v>16-1</v>
      </c>
      <c r="C21" s="154" t="str">
        <f t="shared" si="22"/>
        <v>70바2299</v>
      </c>
      <c r="D21" s="142" t="str">
        <f t="shared" si="23"/>
        <v>대형</v>
      </c>
      <c r="E21" s="138" t="str">
        <f t="shared" si="16"/>
        <v>B</v>
      </c>
      <c r="F21" s="161">
        <f t="shared" si="17"/>
        <v>0.94625000000000004</v>
      </c>
      <c r="G21" s="162">
        <f t="shared" si="18"/>
        <v>2.2709999999999999</v>
      </c>
      <c r="H21" s="163">
        <f t="shared" si="19"/>
        <v>2.4</v>
      </c>
      <c r="I21" s="164">
        <f t="shared" si="24"/>
        <v>7849.2120000000004</v>
      </c>
      <c r="J21" s="165">
        <f t="shared" si="25"/>
        <v>1.9347917847698716E-2</v>
      </c>
      <c r="K21" s="165">
        <f t="shared" si="26"/>
        <v>0.33163345365785868</v>
      </c>
      <c r="L21" s="165">
        <f t="shared" si="27"/>
        <v>0.17313839911573289</v>
      </c>
      <c r="M21" s="166">
        <f t="shared" si="28"/>
        <v>13.26</v>
      </c>
      <c r="N21" s="167">
        <f t="shared" si="29"/>
        <v>2.5000000000000001E-2</v>
      </c>
      <c r="O21" s="167">
        <f t="shared" si="30"/>
        <v>36.945999999999998</v>
      </c>
      <c r="P21" s="168">
        <f t="shared" si="31"/>
        <v>0.14333333333333334</v>
      </c>
      <c r="Q21" s="169">
        <f t="shared" si="32"/>
        <v>82</v>
      </c>
      <c r="R21" s="170">
        <f t="shared" si="33"/>
        <v>28.941892168180431</v>
      </c>
      <c r="S21" s="155">
        <f t="shared" si="34"/>
        <v>2</v>
      </c>
      <c r="T21" s="155">
        <f t="shared" si="35"/>
        <v>2900</v>
      </c>
      <c r="U21" t="s">
        <v>145</v>
      </c>
      <c r="V21" s="5" t="s">
        <v>267</v>
      </c>
      <c r="W21" t="s">
        <v>145</v>
      </c>
      <c r="X21" s="5" t="s">
        <v>267</v>
      </c>
      <c r="Y21" t="s">
        <v>954</v>
      </c>
      <c r="Z21" t="s">
        <v>777</v>
      </c>
      <c r="AA21" t="s">
        <v>49</v>
      </c>
      <c r="AB21">
        <v>521</v>
      </c>
      <c r="AC21" s="1">
        <v>7849.2120000000004</v>
      </c>
      <c r="AD21" s="1">
        <v>3456.0230000000001</v>
      </c>
      <c r="AE21" s="28">
        <v>2.2709999999999999</v>
      </c>
      <c r="AF21">
        <v>2.4</v>
      </c>
      <c r="AG21">
        <v>13.26</v>
      </c>
      <c r="AH21">
        <v>417.87075299999998</v>
      </c>
      <c r="AI21">
        <v>8.0849290000000007</v>
      </c>
      <c r="AJ21">
        <v>138.57992100000001</v>
      </c>
      <c r="AK21">
        <v>1359</v>
      </c>
      <c r="AL21">
        <v>2</v>
      </c>
      <c r="AM21">
        <v>2900</v>
      </c>
      <c r="AN21">
        <v>82</v>
      </c>
      <c r="AO21">
        <v>18.783826999999999</v>
      </c>
      <c r="AP21">
        <v>1083.5999999999999</v>
      </c>
      <c r="AQ21">
        <v>8.6</v>
      </c>
      <c r="AR21">
        <v>54</v>
      </c>
      <c r="AS21">
        <v>17065</v>
      </c>
      <c r="AT21">
        <v>2.5000000000000001E-2</v>
      </c>
      <c r="AU21">
        <v>36.945999999999998</v>
      </c>
      <c r="AV21">
        <v>73936</v>
      </c>
      <c r="AW21">
        <v>0</v>
      </c>
      <c r="AX21" s="29">
        <v>0.53</v>
      </c>
      <c r="AY21">
        <v>0.94625000000000004</v>
      </c>
      <c r="AZ21" t="s">
        <v>71</v>
      </c>
      <c r="BA21" t="s">
        <v>1242</v>
      </c>
      <c r="BB21">
        <v>1</v>
      </c>
      <c r="BC21" t="s">
        <v>1260</v>
      </c>
      <c r="BD21">
        <v>11</v>
      </c>
      <c r="BE21">
        <v>158235.03399999999</v>
      </c>
      <c r="BF21">
        <v>4.9604767045457208E-2</v>
      </c>
      <c r="BG21">
        <v>4.6938510816763888E-2</v>
      </c>
      <c r="BH21">
        <v>411260.95600000001</v>
      </c>
      <c r="BI21">
        <v>1.9085721329695104E-2</v>
      </c>
      <c r="BJ21">
        <v>1.8059863808223994E-2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0" t="str">
        <f t="shared" si="20"/>
        <v>송도버스</v>
      </c>
      <c r="B22" s="150" t="str">
        <f t="shared" si="21"/>
        <v>16-1</v>
      </c>
      <c r="C22" s="151" t="str">
        <f t="shared" si="22"/>
        <v>70바2314</v>
      </c>
      <c r="D22" s="125" t="str">
        <f t="shared" si="23"/>
        <v>대형</v>
      </c>
      <c r="E22" s="121" t="str">
        <f t="shared" si="16"/>
        <v>B</v>
      </c>
      <c r="F22" s="171">
        <f t="shared" si="17"/>
        <v>0.93079999999999996</v>
      </c>
      <c r="G22" s="172">
        <f t="shared" si="18"/>
        <v>2.327</v>
      </c>
      <c r="H22" s="173">
        <f t="shared" si="19"/>
        <v>2.5</v>
      </c>
      <c r="I22" s="174">
        <f t="shared" si="24"/>
        <v>7287.4250000000002</v>
      </c>
      <c r="J22" s="175">
        <f t="shared" si="25"/>
        <v>2.3669088054756413E-2</v>
      </c>
      <c r="K22" s="175">
        <f t="shared" si="26"/>
        <v>0.31977757172829924</v>
      </c>
      <c r="L22" s="175">
        <f t="shared" si="27"/>
        <v>0.15684552499682672</v>
      </c>
      <c r="M22" s="176">
        <f t="shared" si="28"/>
        <v>9.3239999999999998</v>
      </c>
      <c r="N22" s="177">
        <f t="shared" si="29"/>
        <v>2.7E-2</v>
      </c>
      <c r="O22" s="177">
        <f t="shared" si="30"/>
        <v>16.920000000000002</v>
      </c>
      <c r="P22" s="178">
        <f t="shared" si="31"/>
        <v>0</v>
      </c>
      <c r="Q22" s="179">
        <f t="shared" si="32"/>
        <v>77</v>
      </c>
      <c r="R22" s="180">
        <f t="shared" si="33"/>
        <v>29.447076127595</v>
      </c>
      <c r="S22" s="152">
        <f t="shared" si="34"/>
        <v>2</v>
      </c>
      <c r="T22" s="152">
        <f t="shared" si="35"/>
        <v>1233</v>
      </c>
      <c r="U22" t="s">
        <v>145</v>
      </c>
      <c r="V22" t="s">
        <v>267</v>
      </c>
      <c r="W22" s="4" t="s">
        <v>145</v>
      </c>
      <c r="X22" s="4" t="s">
        <v>267</v>
      </c>
      <c r="Y22" s="4" t="s">
        <v>828</v>
      </c>
      <c r="Z22" s="4" t="s">
        <v>777</v>
      </c>
      <c r="AA22" s="4" t="s">
        <v>49</v>
      </c>
      <c r="AB22" s="4">
        <v>521</v>
      </c>
      <c r="AC22" s="4">
        <v>7287.4250000000002</v>
      </c>
      <c r="AD22" s="4">
        <v>3131.6759999999999</v>
      </c>
      <c r="AE22" s="4">
        <v>2.327</v>
      </c>
      <c r="AF22" s="4">
        <v>2.5</v>
      </c>
      <c r="AG22" s="4">
        <v>9.3239999999999998</v>
      </c>
      <c r="AH22" s="4">
        <v>376.93104099999999</v>
      </c>
      <c r="AI22" s="4">
        <v>8.9216139999999999</v>
      </c>
      <c r="AJ22" s="4">
        <v>120.534093</v>
      </c>
      <c r="AK22" s="4">
        <v>1143</v>
      </c>
      <c r="AL22" s="4">
        <v>2</v>
      </c>
      <c r="AM22" s="4">
        <v>1233</v>
      </c>
      <c r="AN22" s="4">
        <v>77</v>
      </c>
      <c r="AO22" s="4">
        <v>19.333576000000001</v>
      </c>
      <c r="AP22" s="4">
        <v>1156.3</v>
      </c>
      <c r="AQ22" s="4">
        <v>0</v>
      </c>
      <c r="AR22" s="4">
        <v>33</v>
      </c>
      <c r="AS22" s="4">
        <v>9237</v>
      </c>
      <c r="AT22" s="4">
        <v>2.7E-2</v>
      </c>
      <c r="AU22" s="4">
        <v>16.920000000000002</v>
      </c>
      <c r="AV22" s="4">
        <v>67601</v>
      </c>
      <c r="AW22" s="4">
        <v>0</v>
      </c>
      <c r="AX22" s="30">
        <v>0.43</v>
      </c>
      <c r="AY22">
        <v>0.93079999999999996</v>
      </c>
      <c r="AZ22" t="s">
        <v>71</v>
      </c>
      <c r="BA22" t="s">
        <v>1242</v>
      </c>
      <c r="BB22">
        <v>4</v>
      </c>
      <c r="BC22" t="s">
        <v>1261</v>
      </c>
      <c r="BD22">
        <v>12</v>
      </c>
      <c r="BE22">
        <v>158235.03399999999</v>
      </c>
      <c r="BF22">
        <v>4.6054434443386291E-2</v>
      </c>
      <c r="BG22">
        <v>4.2867467579903958E-2</v>
      </c>
      <c r="BH22">
        <v>411260.95600000001</v>
      </c>
      <c r="BI22">
        <v>1.7719710304811915E-2</v>
      </c>
      <c r="BJ22">
        <v>1.649350635171893E-2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3" t="str">
        <f t="shared" si="20"/>
        <v>송도버스</v>
      </c>
      <c r="B23" s="153" t="str">
        <f t="shared" si="21"/>
        <v>16-1</v>
      </c>
      <c r="C23" s="154" t="str">
        <f t="shared" si="22"/>
        <v>70바2315</v>
      </c>
      <c r="D23" s="142" t="str">
        <f t="shared" si="23"/>
        <v>대형</v>
      </c>
      <c r="E23" s="138" t="str">
        <f t="shared" si="16"/>
        <v>S</v>
      </c>
      <c r="F23" s="161">
        <f t="shared" si="17"/>
        <v>1.0296153846153846</v>
      </c>
      <c r="G23" s="162">
        <f t="shared" si="18"/>
        <v>2.677</v>
      </c>
      <c r="H23" s="163">
        <f t="shared" si="19"/>
        <v>2.6</v>
      </c>
      <c r="I23" s="164">
        <f t="shared" si="24"/>
        <v>7626.7290000000003</v>
      </c>
      <c r="J23" s="165">
        <f t="shared" si="25"/>
        <v>1.6012363744017492E-2</v>
      </c>
      <c r="K23" s="165">
        <f t="shared" si="26"/>
        <v>0.30879252410692826</v>
      </c>
      <c r="L23" s="165">
        <f t="shared" si="27"/>
        <v>0.10987672434670223</v>
      </c>
      <c r="M23" s="166">
        <f t="shared" si="28"/>
        <v>8.3640000000000008</v>
      </c>
      <c r="N23" s="167">
        <f t="shared" si="29"/>
        <v>0</v>
      </c>
      <c r="O23" s="167">
        <f t="shared" si="30"/>
        <v>7.5</v>
      </c>
      <c r="P23" s="168">
        <f t="shared" si="31"/>
        <v>0.14833333333333334</v>
      </c>
      <c r="Q23" s="169">
        <f t="shared" si="32"/>
        <v>84</v>
      </c>
      <c r="R23" s="170">
        <f t="shared" si="33"/>
        <v>29.171439673788154</v>
      </c>
      <c r="S23" s="155">
        <f t="shared" si="34"/>
        <v>0</v>
      </c>
      <c r="T23" s="155">
        <f t="shared" si="35"/>
        <v>572</v>
      </c>
      <c r="U23" t="s">
        <v>145</v>
      </c>
      <c r="V23" s="5" t="s">
        <v>267</v>
      </c>
      <c r="W23" t="s">
        <v>145</v>
      </c>
      <c r="X23" s="5" t="s">
        <v>267</v>
      </c>
      <c r="Y23" t="s">
        <v>804</v>
      </c>
      <c r="Z23" t="s">
        <v>777</v>
      </c>
      <c r="AA23" t="s">
        <v>49</v>
      </c>
      <c r="AB23">
        <v>521</v>
      </c>
      <c r="AC23" s="1">
        <v>7626.7290000000003</v>
      </c>
      <c r="AD23" s="1">
        <v>2848.7809999999999</v>
      </c>
      <c r="AE23" s="28">
        <v>2.677</v>
      </c>
      <c r="AF23">
        <v>2.6</v>
      </c>
      <c r="AG23">
        <v>8.3640000000000008</v>
      </c>
      <c r="AH23">
        <v>387.21409899999998</v>
      </c>
      <c r="AI23">
        <v>6.2002129999999998</v>
      </c>
      <c r="AJ23">
        <v>119.568819</v>
      </c>
      <c r="AK23">
        <v>838</v>
      </c>
      <c r="AL23">
        <v>0</v>
      </c>
      <c r="AM23">
        <v>572</v>
      </c>
      <c r="AN23">
        <v>84</v>
      </c>
      <c r="AO23">
        <v>19.696413</v>
      </c>
      <c r="AP23">
        <v>1759.9</v>
      </c>
      <c r="AQ23">
        <v>8.9</v>
      </c>
      <c r="AR23">
        <v>26</v>
      </c>
      <c r="AS23">
        <v>4822</v>
      </c>
      <c r="AT23">
        <v>0</v>
      </c>
      <c r="AU23">
        <v>7.5</v>
      </c>
      <c r="AV23">
        <v>72800</v>
      </c>
      <c r="AW23">
        <v>0</v>
      </c>
      <c r="AX23" s="29">
        <v>0.47</v>
      </c>
      <c r="AY23">
        <v>1.0296153846153846</v>
      </c>
      <c r="AZ23" t="s">
        <v>74</v>
      </c>
      <c r="BA23" t="s">
        <v>1242</v>
      </c>
      <c r="BB23">
        <v>4</v>
      </c>
      <c r="BC23" t="s">
        <v>1262</v>
      </c>
      <c r="BD23">
        <v>12</v>
      </c>
      <c r="BE23">
        <v>158235.03399999999</v>
      </c>
      <c r="BF23">
        <v>4.8198738340082141E-2</v>
      </c>
      <c r="BG23">
        <v>4.9626162513999955E-2</v>
      </c>
      <c r="BH23">
        <v>411260.95600000001</v>
      </c>
      <c r="BI23">
        <v>1.8544743644470837E-2</v>
      </c>
      <c r="BJ23">
        <v>1.9093953360095551E-2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0" t="str">
        <f t="shared" si="20"/>
        <v>송도버스</v>
      </c>
      <c r="B24" s="150" t="str">
        <f t="shared" si="21"/>
        <v>16-1</v>
      </c>
      <c r="C24" s="151" t="str">
        <f t="shared" si="22"/>
        <v>70바2320</v>
      </c>
      <c r="D24" s="125" t="str">
        <f t="shared" si="23"/>
        <v>대형</v>
      </c>
      <c r="E24" s="121" t="str">
        <f t="shared" si="16"/>
        <v>S</v>
      </c>
      <c r="F24" s="171">
        <f t="shared" si="17"/>
        <v>1.0523076923076924</v>
      </c>
      <c r="G24" s="172">
        <f t="shared" si="18"/>
        <v>2.7360000000000002</v>
      </c>
      <c r="H24" s="173">
        <f t="shared" si="19"/>
        <v>2.6</v>
      </c>
      <c r="I24" s="174">
        <f t="shared" si="24"/>
        <v>8254.4699999999993</v>
      </c>
      <c r="J24" s="175">
        <f t="shared" si="25"/>
        <v>1.7799936019154625E-2</v>
      </c>
      <c r="K24" s="175">
        <f t="shared" si="26"/>
        <v>0.32435330560331088</v>
      </c>
      <c r="L24" s="175">
        <f t="shared" si="27"/>
        <v>0.16899934217460358</v>
      </c>
      <c r="M24" s="176">
        <f t="shared" si="28"/>
        <v>8.6950000000000003</v>
      </c>
      <c r="N24" s="177">
        <f t="shared" si="29"/>
        <v>7.2999999999999995E-2</v>
      </c>
      <c r="O24" s="177">
        <f t="shared" si="30"/>
        <v>6.6509999999999998</v>
      </c>
      <c r="P24" s="178">
        <f t="shared" si="31"/>
        <v>0</v>
      </c>
      <c r="Q24" s="179">
        <f t="shared" si="32"/>
        <v>79</v>
      </c>
      <c r="R24" s="180">
        <f t="shared" si="33"/>
        <v>28.630585135292321</v>
      </c>
      <c r="S24" s="152">
        <f t="shared" si="34"/>
        <v>6</v>
      </c>
      <c r="T24" s="152">
        <f t="shared" si="35"/>
        <v>549</v>
      </c>
      <c r="U24" t="s">
        <v>145</v>
      </c>
      <c r="V24" s="5" t="s">
        <v>267</v>
      </c>
      <c r="W24" t="s">
        <v>145</v>
      </c>
      <c r="X24" s="5" t="s">
        <v>267</v>
      </c>
      <c r="Y24" t="s">
        <v>913</v>
      </c>
      <c r="Z24" t="s">
        <v>777</v>
      </c>
      <c r="AA24" t="s">
        <v>49</v>
      </c>
      <c r="AB24">
        <v>521</v>
      </c>
      <c r="AC24" s="1">
        <v>8254.4699999999993</v>
      </c>
      <c r="AD24" s="1">
        <v>3016.6860000000001</v>
      </c>
      <c r="AE24" s="28">
        <v>2.7360000000000002</v>
      </c>
      <c r="AF24">
        <v>2.6</v>
      </c>
      <c r="AG24">
        <v>8.6950000000000003</v>
      </c>
      <c r="AH24">
        <v>438.26241800000003</v>
      </c>
      <c r="AI24">
        <v>7.8010429999999999</v>
      </c>
      <c r="AJ24">
        <v>142.15186399999999</v>
      </c>
      <c r="AK24">
        <v>1395</v>
      </c>
      <c r="AL24">
        <v>6</v>
      </c>
      <c r="AM24">
        <v>549</v>
      </c>
      <c r="AN24">
        <v>79</v>
      </c>
      <c r="AO24">
        <v>18.834537000000001</v>
      </c>
      <c r="AP24">
        <v>715.2</v>
      </c>
      <c r="AQ24">
        <v>0</v>
      </c>
      <c r="AR24">
        <v>57</v>
      </c>
      <c r="AS24">
        <v>17803</v>
      </c>
      <c r="AT24">
        <v>7.2999999999999995E-2</v>
      </c>
      <c r="AU24">
        <v>6.6509999999999998</v>
      </c>
      <c r="AV24">
        <v>77742</v>
      </c>
      <c r="AW24">
        <v>0</v>
      </c>
      <c r="AX24" s="29">
        <v>0.5</v>
      </c>
      <c r="AY24">
        <v>1.0523076923076924</v>
      </c>
      <c r="AZ24" t="s">
        <v>74</v>
      </c>
      <c r="BA24" t="s">
        <v>1242</v>
      </c>
      <c r="BB24">
        <v>2</v>
      </c>
      <c r="BC24" t="s">
        <v>1263</v>
      </c>
      <c r="BD24">
        <v>13</v>
      </c>
      <c r="BE24">
        <v>158235.03399999999</v>
      </c>
      <c r="BF24">
        <v>5.2165881292760993E-2</v>
      </c>
      <c r="BG24">
        <v>5.4894558160382342E-2</v>
      </c>
      <c r="BH24">
        <v>411260.95600000001</v>
      </c>
      <c r="BI24">
        <v>2.0071124865060127E-2</v>
      </c>
      <c r="BJ24">
        <v>2.1120999088770964E-2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3" t="str">
        <f t="shared" si="20"/>
        <v>송도버스</v>
      </c>
      <c r="B25" s="153" t="str">
        <f t="shared" si="21"/>
        <v>16-1</v>
      </c>
      <c r="C25" s="154" t="str">
        <f t="shared" si="22"/>
        <v>70바2324</v>
      </c>
      <c r="D25" s="142" t="str">
        <f t="shared" si="23"/>
        <v>대형</v>
      </c>
      <c r="E25" s="138" t="str">
        <f t="shared" si="16"/>
        <v>A</v>
      </c>
      <c r="F25" s="161">
        <f t="shared" si="17"/>
        <v>0.96</v>
      </c>
      <c r="G25" s="162">
        <f t="shared" si="18"/>
        <v>2.4</v>
      </c>
      <c r="H25" s="163">
        <f t="shared" si="19"/>
        <v>2.5</v>
      </c>
      <c r="I25" s="164">
        <f t="shared" si="24"/>
        <v>7620.3069999999998</v>
      </c>
      <c r="J25" s="165">
        <f t="shared" si="25"/>
        <v>2.7453122896036831E-2</v>
      </c>
      <c r="K25" s="165">
        <f t="shared" si="26"/>
        <v>0.30748259736835803</v>
      </c>
      <c r="L25" s="165">
        <f t="shared" si="27"/>
        <v>0.1883126231003554</v>
      </c>
      <c r="M25" s="166">
        <f t="shared" si="28"/>
        <v>8.0990000000000002</v>
      </c>
      <c r="N25" s="167">
        <f t="shared" si="29"/>
        <v>3.9E-2</v>
      </c>
      <c r="O25" s="167">
        <f t="shared" si="30"/>
        <v>12.795</v>
      </c>
      <c r="P25" s="168">
        <f t="shared" si="31"/>
        <v>0</v>
      </c>
      <c r="Q25" s="169">
        <f t="shared" si="32"/>
        <v>85</v>
      </c>
      <c r="R25" s="170">
        <f t="shared" si="33"/>
        <v>28.095448175834203</v>
      </c>
      <c r="S25" s="155">
        <f t="shared" si="34"/>
        <v>3</v>
      </c>
      <c r="T25" s="155">
        <f t="shared" si="35"/>
        <v>975</v>
      </c>
      <c r="U25" t="s">
        <v>145</v>
      </c>
      <c r="V25" t="s">
        <v>267</v>
      </c>
      <c r="W25" s="4" t="s">
        <v>145</v>
      </c>
      <c r="X25" s="4" t="s">
        <v>267</v>
      </c>
      <c r="Y25" s="4" t="s">
        <v>897</v>
      </c>
      <c r="Z25" s="4" t="s">
        <v>777</v>
      </c>
      <c r="AA25" s="4" t="s">
        <v>49</v>
      </c>
      <c r="AB25" s="4">
        <v>521</v>
      </c>
      <c r="AC25" s="4">
        <v>7620.3069999999998</v>
      </c>
      <c r="AD25" s="4">
        <v>3174.6669999999999</v>
      </c>
      <c r="AE25" s="4">
        <v>2.4</v>
      </c>
      <c r="AF25" s="4">
        <v>2.5</v>
      </c>
      <c r="AG25" s="4">
        <v>8.0990000000000002</v>
      </c>
      <c r="AH25" s="4">
        <v>407.824095</v>
      </c>
      <c r="AI25" s="4">
        <v>11.196045</v>
      </c>
      <c r="AJ25" s="4">
        <v>125.39881200000001</v>
      </c>
      <c r="AK25" s="4">
        <v>1435</v>
      </c>
      <c r="AL25" s="4">
        <v>3</v>
      </c>
      <c r="AM25" s="4">
        <v>975</v>
      </c>
      <c r="AN25" s="4">
        <v>85</v>
      </c>
      <c r="AO25" s="4">
        <v>18.685279000000001</v>
      </c>
      <c r="AP25" s="4">
        <v>339.6</v>
      </c>
      <c r="AQ25" s="4">
        <v>0</v>
      </c>
      <c r="AR25" s="4">
        <v>34</v>
      </c>
      <c r="AS25" s="4">
        <v>14936</v>
      </c>
      <c r="AT25" s="4">
        <v>3.9E-2</v>
      </c>
      <c r="AU25" s="4">
        <v>12.795</v>
      </c>
      <c r="AV25" s="4">
        <v>71763</v>
      </c>
      <c r="AW25" s="4">
        <v>0</v>
      </c>
      <c r="AX25" s="30">
        <v>0.43</v>
      </c>
      <c r="AY25">
        <v>0.96</v>
      </c>
      <c r="AZ25" t="s">
        <v>69</v>
      </c>
      <c r="BA25" t="s">
        <v>1242</v>
      </c>
      <c r="BB25">
        <v>6</v>
      </c>
      <c r="BC25" t="s">
        <v>1251</v>
      </c>
      <c r="BD25">
        <v>9</v>
      </c>
      <c r="BE25">
        <v>158235.03399999999</v>
      </c>
      <c r="BF25">
        <v>4.815815314325398E-2</v>
      </c>
      <c r="BG25">
        <v>4.6231827017523819E-2</v>
      </c>
      <c r="BH25">
        <v>411260.95600000001</v>
      </c>
      <c r="BI25">
        <v>1.8529128255005078E-2</v>
      </c>
      <c r="BJ25">
        <v>1.7787963124804875E-2</v>
      </c>
      <c r="BK25">
        <v>2</v>
      </c>
      <c r="BL25" t="s">
        <v>709</v>
      </c>
      <c r="BM25" t="s">
        <v>710</v>
      </c>
      <c r="BN25" t="s">
        <v>709</v>
      </c>
    </row>
    <row r="26" spans="1:66">
      <c r="A26" s="150" t="str">
        <f t="shared" si="20"/>
        <v>송도버스</v>
      </c>
      <c r="B26" s="150" t="str">
        <f t="shared" si="21"/>
        <v>8</v>
      </c>
      <c r="C26" s="151" t="str">
        <f t="shared" si="22"/>
        <v>70바2211</v>
      </c>
      <c r="D26" s="125" t="str">
        <f t="shared" si="23"/>
        <v>대형</v>
      </c>
      <c r="E26" s="121" t="str">
        <f t="shared" si="16"/>
        <v>C</v>
      </c>
      <c r="F26" s="171">
        <f t="shared" si="17"/>
        <v>0.88454545454545441</v>
      </c>
      <c r="G26" s="172">
        <f t="shared" si="18"/>
        <v>1.946</v>
      </c>
      <c r="H26" s="173">
        <f t="shared" si="19"/>
        <v>2.2000000000000002</v>
      </c>
      <c r="I26" s="174">
        <f t="shared" si="24"/>
        <v>5926.8220000000001</v>
      </c>
      <c r="J26" s="175">
        <f t="shared" si="25"/>
        <v>2.2014416120364953E-2</v>
      </c>
      <c r="K26" s="175">
        <f t="shared" si="26"/>
        <v>0.38846023066400553</v>
      </c>
      <c r="L26" s="175">
        <f t="shared" si="27"/>
        <v>0.23655173042146363</v>
      </c>
      <c r="M26" s="176">
        <f t="shared" si="28"/>
        <v>11.634</v>
      </c>
      <c r="N26" s="177">
        <f t="shared" si="29"/>
        <v>0.30399999999999999</v>
      </c>
      <c r="O26" s="177">
        <f t="shared" si="30"/>
        <v>15.776</v>
      </c>
      <c r="P26" s="178">
        <f t="shared" si="31"/>
        <v>0.91666666666666663</v>
      </c>
      <c r="Q26" s="179">
        <f t="shared" si="32"/>
        <v>84</v>
      </c>
      <c r="R26" s="180">
        <f t="shared" si="33"/>
        <v>26.855221387283347</v>
      </c>
      <c r="S26" s="152">
        <f t="shared" si="34"/>
        <v>18</v>
      </c>
      <c r="T26" s="152">
        <f t="shared" si="35"/>
        <v>935</v>
      </c>
      <c r="U26" t="s">
        <v>145</v>
      </c>
      <c r="V26" s="5" t="s">
        <v>268</v>
      </c>
      <c r="W26" t="s">
        <v>145</v>
      </c>
      <c r="X26" s="5" t="s">
        <v>268</v>
      </c>
      <c r="Y26" t="s">
        <v>1087</v>
      </c>
      <c r="Z26" t="s">
        <v>777</v>
      </c>
      <c r="AA26" t="s">
        <v>49</v>
      </c>
      <c r="AB26">
        <v>521</v>
      </c>
      <c r="AC26" s="1">
        <v>5926.8220000000001</v>
      </c>
      <c r="AD26" s="1">
        <v>3045.5740000000001</v>
      </c>
      <c r="AE26" s="28">
        <v>1.946</v>
      </c>
      <c r="AF26">
        <v>2.2000000000000002</v>
      </c>
      <c r="AG26">
        <v>11.634</v>
      </c>
      <c r="AH26">
        <v>374.36105300000003</v>
      </c>
      <c r="AI26">
        <v>8.2413399999999992</v>
      </c>
      <c r="AJ26">
        <v>145.42438100000001</v>
      </c>
      <c r="AK26">
        <v>1402</v>
      </c>
      <c r="AL26">
        <v>18</v>
      </c>
      <c r="AM26">
        <v>935</v>
      </c>
      <c r="AN26">
        <v>84</v>
      </c>
      <c r="AO26">
        <v>15.831833</v>
      </c>
      <c r="AP26">
        <v>1424.8</v>
      </c>
      <c r="AQ26">
        <v>55</v>
      </c>
      <c r="AR26">
        <v>99</v>
      </c>
      <c r="AS26">
        <v>54892</v>
      </c>
      <c r="AT26">
        <v>0.30399999999999999</v>
      </c>
      <c r="AU26">
        <v>15.776</v>
      </c>
      <c r="AV26">
        <v>54261</v>
      </c>
      <c r="AW26">
        <v>0</v>
      </c>
      <c r="AX26" s="29">
        <v>0.45</v>
      </c>
      <c r="AY26">
        <v>0.88454545454545441</v>
      </c>
      <c r="AZ26" t="s">
        <v>72</v>
      </c>
      <c r="BA26" t="s">
        <v>1264</v>
      </c>
      <c r="BB26">
        <v>1</v>
      </c>
      <c r="BC26" t="s">
        <v>1265</v>
      </c>
      <c r="BD26">
        <v>6</v>
      </c>
      <c r="BE26">
        <v>253025.92199999999</v>
      </c>
      <c r="BF26">
        <v>2.3423773948346684E-2</v>
      </c>
      <c r="BG26">
        <v>2.0719392774310293E-2</v>
      </c>
      <c r="BH26">
        <v>411260.95600000001</v>
      </c>
      <c r="BI26">
        <v>1.4411341299318479E-2</v>
      </c>
      <c r="BJ26">
        <v>1.2747486440215344E-2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3" t="str">
        <f t="shared" si="20"/>
        <v>송도버스</v>
      </c>
      <c r="B27" s="153" t="str">
        <f t="shared" si="21"/>
        <v>8</v>
      </c>
      <c r="C27" s="154" t="str">
        <f t="shared" si="22"/>
        <v>70바2213</v>
      </c>
      <c r="D27" s="142" t="str">
        <f t="shared" si="23"/>
        <v>대형</v>
      </c>
      <c r="E27" s="138" t="str">
        <f t="shared" si="16"/>
        <v>A</v>
      </c>
      <c r="F27" s="161">
        <f t="shared" si="17"/>
        <v>0.99318181818181817</v>
      </c>
      <c r="G27" s="162">
        <f t="shared" si="18"/>
        <v>2.1850000000000001</v>
      </c>
      <c r="H27" s="163">
        <f t="shared" si="19"/>
        <v>2.2000000000000002</v>
      </c>
      <c r="I27" s="164">
        <f t="shared" si="24"/>
        <v>7096.7129999999997</v>
      </c>
      <c r="J27" s="165">
        <f t="shared" si="25"/>
        <v>1.4001582608926581E-2</v>
      </c>
      <c r="K27" s="165">
        <f t="shared" si="26"/>
        <v>0.36017382651346186</v>
      </c>
      <c r="L27" s="165">
        <f t="shared" si="27"/>
        <v>0.13372388033727728</v>
      </c>
      <c r="M27" s="166">
        <f t="shared" si="28"/>
        <v>8.9529999999999994</v>
      </c>
      <c r="N27" s="167">
        <f t="shared" si="29"/>
        <v>4.2000000000000003E-2</v>
      </c>
      <c r="O27" s="167">
        <f t="shared" si="30"/>
        <v>14.119</v>
      </c>
      <c r="P27" s="168">
        <f t="shared" si="31"/>
        <v>0.34833333333333333</v>
      </c>
      <c r="Q27" s="169">
        <f t="shared" si="32"/>
        <v>86</v>
      </c>
      <c r="R27" s="170">
        <f t="shared" si="33"/>
        <v>25.823176982816602</v>
      </c>
      <c r="S27" s="155">
        <f t="shared" si="34"/>
        <v>3</v>
      </c>
      <c r="T27" s="155">
        <f t="shared" si="35"/>
        <v>1002</v>
      </c>
      <c r="U27" t="s">
        <v>145</v>
      </c>
      <c r="V27" t="s">
        <v>268</v>
      </c>
      <c r="W27" t="s">
        <v>145</v>
      </c>
      <c r="X27" s="4" t="s">
        <v>268</v>
      </c>
      <c r="Y27" s="4" t="s">
        <v>874</v>
      </c>
      <c r="Z27" s="4" t="s">
        <v>777</v>
      </c>
      <c r="AA27" s="4" t="s">
        <v>49</v>
      </c>
      <c r="AB27" s="4">
        <v>521</v>
      </c>
      <c r="AC27" s="4">
        <v>7096.7129999999997</v>
      </c>
      <c r="AD27" s="4">
        <v>3247.2559999999999</v>
      </c>
      <c r="AE27" s="4">
        <v>2.1850000000000001</v>
      </c>
      <c r="AF27" s="4">
        <v>2.2000000000000002</v>
      </c>
      <c r="AG27" s="4">
        <v>8.9529999999999994</v>
      </c>
      <c r="AH27" s="4">
        <v>439.13185900000002</v>
      </c>
      <c r="AI27" s="4">
        <v>6.1485409999999998</v>
      </c>
      <c r="AJ27" s="4">
        <v>158.163802</v>
      </c>
      <c r="AK27" s="4">
        <v>949</v>
      </c>
      <c r="AL27" s="4">
        <v>3</v>
      </c>
      <c r="AM27" s="4">
        <v>1002</v>
      </c>
      <c r="AN27" s="4">
        <v>86</v>
      </c>
      <c r="AO27" s="4">
        <v>16.160779000000002</v>
      </c>
      <c r="AP27" s="4">
        <v>1934.9</v>
      </c>
      <c r="AQ27" s="4">
        <v>20.9</v>
      </c>
      <c r="AR27" s="4">
        <v>86</v>
      </c>
      <c r="AS27" s="4">
        <v>41371</v>
      </c>
      <c r="AT27" s="4">
        <v>4.2000000000000003E-2</v>
      </c>
      <c r="AU27" s="4">
        <v>14.119</v>
      </c>
      <c r="AV27" s="4">
        <v>65762</v>
      </c>
      <c r="AW27" s="4">
        <v>0</v>
      </c>
      <c r="AX27" s="30">
        <v>0.45</v>
      </c>
      <c r="AY27">
        <v>0.99318181818181817</v>
      </c>
      <c r="AZ27" t="s">
        <v>69</v>
      </c>
      <c r="BA27" t="s">
        <v>1264</v>
      </c>
      <c r="BB27">
        <v>5</v>
      </c>
      <c r="BC27" t="s">
        <v>1266</v>
      </c>
      <c r="BD27">
        <v>12</v>
      </c>
      <c r="BE27">
        <v>253025.92199999999</v>
      </c>
      <c r="BF27">
        <v>2.8047375319908922E-2</v>
      </c>
      <c r="BG27">
        <v>2.7856143215454997E-2</v>
      </c>
      <c r="BH27">
        <v>411260.95600000001</v>
      </c>
      <c r="BI27">
        <v>1.7255985272766811E-2</v>
      </c>
      <c r="BJ27">
        <v>1.7138330827725218E-2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0" t="str">
        <f t="shared" si="20"/>
        <v>송도버스</v>
      </c>
      <c r="B28" s="150" t="str">
        <f t="shared" si="21"/>
        <v>8</v>
      </c>
      <c r="C28" s="151" t="str">
        <f t="shared" si="22"/>
        <v>70바2216</v>
      </c>
      <c r="D28" s="125" t="str">
        <f t="shared" si="23"/>
        <v>대형</v>
      </c>
      <c r="E28" s="121" t="str">
        <f t="shared" si="16"/>
        <v>A</v>
      </c>
      <c r="F28" s="171">
        <f t="shared" si="17"/>
        <v>0.97857142857142865</v>
      </c>
      <c r="G28" s="172">
        <f t="shared" si="18"/>
        <v>2.0550000000000002</v>
      </c>
      <c r="H28" s="173">
        <f t="shared" si="19"/>
        <v>2.1</v>
      </c>
      <c r="I28" s="174">
        <f t="shared" si="24"/>
        <v>6263.2430000000004</v>
      </c>
      <c r="J28" s="175">
        <f t="shared" si="25"/>
        <v>1.6766396253478647E-2</v>
      </c>
      <c r="K28" s="175">
        <f t="shared" si="26"/>
        <v>0.36972618817834074</v>
      </c>
      <c r="L28" s="175">
        <f t="shared" si="27"/>
        <v>0.22687927005227163</v>
      </c>
      <c r="M28" s="176">
        <f t="shared" si="28"/>
        <v>9.4410000000000007</v>
      </c>
      <c r="N28" s="177">
        <f t="shared" si="29"/>
        <v>3.2000000000000001E-2</v>
      </c>
      <c r="O28" s="177">
        <f t="shared" si="30"/>
        <v>10.25</v>
      </c>
      <c r="P28" s="178">
        <f t="shared" si="31"/>
        <v>0</v>
      </c>
      <c r="Q28" s="179">
        <f t="shared" si="32"/>
        <v>79</v>
      </c>
      <c r="R28" s="180">
        <f t="shared" si="33"/>
        <v>26.186979014628616</v>
      </c>
      <c r="S28" s="152">
        <f t="shared" si="34"/>
        <v>2</v>
      </c>
      <c r="T28" s="152">
        <f t="shared" si="35"/>
        <v>642</v>
      </c>
      <c r="U28" t="s">
        <v>145</v>
      </c>
      <c r="V28" t="s">
        <v>268</v>
      </c>
      <c r="W28" s="4" t="s">
        <v>145</v>
      </c>
      <c r="X28" s="4" t="s">
        <v>268</v>
      </c>
      <c r="Y28" s="4" t="s">
        <v>837</v>
      </c>
      <c r="Z28" s="4" t="s">
        <v>777</v>
      </c>
      <c r="AA28" s="4" t="s">
        <v>49</v>
      </c>
      <c r="AB28" s="4">
        <v>521</v>
      </c>
      <c r="AC28" s="4">
        <v>6263.2430000000004</v>
      </c>
      <c r="AD28" s="4">
        <v>3048.0680000000002</v>
      </c>
      <c r="AE28" s="4">
        <v>2.0550000000000002</v>
      </c>
      <c r="AF28" s="4">
        <v>2.1</v>
      </c>
      <c r="AG28" s="4">
        <v>9.4410000000000007</v>
      </c>
      <c r="AH28" s="4">
        <v>389.84686399999998</v>
      </c>
      <c r="AI28" s="4">
        <v>6.536327</v>
      </c>
      <c r="AJ28" s="4">
        <v>144.136595</v>
      </c>
      <c r="AK28" s="4">
        <v>1421</v>
      </c>
      <c r="AL28" s="4">
        <v>2</v>
      </c>
      <c r="AM28" s="4">
        <v>642</v>
      </c>
      <c r="AN28" s="4">
        <v>79</v>
      </c>
      <c r="AO28" s="4">
        <v>16.065905000000001</v>
      </c>
      <c r="AP28" s="4">
        <v>595.20000000000005</v>
      </c>
      <c r="AQ28" s="4">
        <v>0</v>
      </c>
      <c r="AR28" s="4">
        <v>79</v>
      </c>
      <c r="AS28" s="4">
        <v>41318</v>
      </c>
      <c r="AT28" s="4">
        <v>3.2000000000000001E-2</v>
      </c>
      <c r="AU28" s="4">
        <v>10.25</v>
      </c>
      <c r="AV28" s="4">
        <v>53785</v>
      </c>
      <c r="AW28" s="4">
        <v>0</v>
      </c>
      <c r="AX28" s="30">
        <v>0.43</v>
      </c>
      <c r="AY28">
        <v>0.97857142857142865</v>
      </c>
      <c r="AZ28" t="s">
        <v>69</v>
      </c>
      <c r="BA28" t="s">
        <v>1264</v>
      </c>
      <c r="BB28">
        <v>12</v>
      </c>
      <c r="BC28" t="s">
        <v>1267</v>
      </c>
      <c r="BD28">
        <v>13</v>
      </c>
      <c r="BE28">
        <v>253025.92199999999</v>
      </c>
      <c r="BF28">
        <v>2.475336499317252E-2</v>
      </c>
      <c r="BG28">
        <v>2.4222935743318824E-2</v>
      </c>
      <c r="BH28">
        <v>411260.95600000001</v>
      </c>
      <c r="BI28">
        <v>1.522936449138634E-2</v>
      </c>
      <c r="BJ28">
        <v>1.490302096657092E-2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3" t="str">
        <f t="shared" si="20"/>
        <v>송도버스</v>
      </c>
      <c r="B29" s="153" t="str">
        <f t="shared" si="21"/>
        <v>8</v>
      </c>
      <c r="C29" s="154" t="str">
        <f t="shared" si="22"/>
        <v>70바2217</v>
      </c>
      <c r="D29" s="142" t="str">
        <f t="shared" si="23"/>
        <v>대형</v>
      </c>
      <c r="E29" s="138" t="str">
        <f t="shared" si="16"/>
        <v>B</v>
      </c>
      <c r="F29" s="161">
        <f t="shared" si="17"/>
        <v>0.93857142857142861</v>
      </c>
      <c r="G29" s="162">
        <f t="shared" si="18"/>
        <v>1.9710000000000001</v>
      </c>
      <c r="H29" s="163">
        <f t="shared" si="19"/>
        <v>2.1</v>
      </c>
      <c r="I29" s="164">
        <f t="shared" si="24"/>
        <v>6894.3090000000002</v>
      </c>
      <c r="J29" s="165">
        <f t="shared" si="25"/>
        <v>1.7403647946737134E-2</v>
      </c>
      <c r="K29" s="165">
        <f t="shared" si="26"/>
        <v>0.34483093633862488</v>
      </c>
      <c r="L29" s="165">
        <f t="shared" si="27"/>
        <v>0.1570860836089592</v>
      </c>
      <c r="M29" s="166">
        <f t="shared" si="28"/>
        <v>10.252000000000001</v>
      </c>
      <c r="N29" s="167">
        <f t="shared" si="29"/>
        <v>4.3999999999999997E-2</v>
      </c>
      <c r="O29" s="167">
        <f t="shared" si="30"/>
        <v>12.242000000000001</v>
      </c>
      <c r="P29" s="168">
        <f t="shared" si="31"/>
        <v>0.67999999999999994</v>
      </c>
      <c r="Q29" s="169">
        <f t="shared" si="32"/>
        <v>85</v>
      </c>
      <c r="R29" s="170">
        <f t="shared" si="33"/>
        <v>25.761447099189851</v>
      </c>
      <c r="S29" s="155">
        <f t="shared" si="34"/>
        <v>3</v>
      </c>
      <c r="T29" s="155">
        <f t="shared" si="35"/>
        <v>844</v>
      </c>
      <c r="U29" t="s">
        <v>145</v>
      </c>
      <c r="V29" s="5" t="s">
        <v>268</v>
      </c>
      <c r="W29" t="s">
        <v>145</v>
      </c>
      <c r="X29" s="5" t="s">
        <v>268</v>
      </c>
      <c r="Y29" t="s">
        <v>1024</v>
      </c>
      <c r="Z29" t="s">
        <v>777</v>
      </c>
      <c r="AA29" t="s">
        <v>49</v>
      </c>
      <c r="AB29">
        <v>521</v>
      </c>
      <c r="AC29" s="1">
        <v>6894.3090000000002</v>
      </c>
      <c r="AD29" s="1">
        <v>3497.6370000000002</v>
      </c>
      <c r="AE29" s="28">
        <v>1.9710000000000001</v>
      </c>
      <c r="AF29">
        <v>2.1</v>
      </c>
      <c r="AG29">
        <v>10.252000000000001</v>
      </c>
      <c r="AH29">
        <v>419.62323199999997</v>
      </c>
      <c r="AI29">
        <v>7.302975</v>
      </c>
      <c r="AJ29">
        <v>144.699072</v>
      </c>
      <c r="AK29">
        <v>1083</v>
      </c>
      <c r="AL29">
        <v>3</v>
      </c>
      <c r="AM29">
        <v>844</v>
      </c>
      <c r="AN29">
        <v>85</v>
      </c>
      <c r="AO29">
        <v>16.429760000000002</v>
      </c>
      <c r="AP29">
        <v>1041.4000000000001</v>
      </c>
      <c r="AQ29">
        <v>40.799999999999997</v>
      </c>
      <c r="AR29">
        <v>55</v>
      </c>
      <c r="AS29">
        <v>21205</v>
      </c>
      <c r="AT29">
        <v>4.3999999999999997E-2</v>
      </c>
      <c r="AU29">
        <v>12.242000000000001</v>
      </c>
      <c r="AV29">
        <v>60797</v>
      </c>
      <c r="AW29">
        <v>0</v>
      </c>
      <c r="AX29" s="29">
        <v>0.44</v>
      </c>
      <c r="AY29">
        <v>0.93857142857142861</v>
      </c>
      <c r="AZ29" t="s">
        <v>71</v>
      </c>
      <c r="BA29" t="s">
        <v>1264</v>
      </c>
      <c r="BB29">
        <v>2</v>
      </c>
      <c r="BC29" t="s">
        <v>1268</v>
      </c>
      <c r="BD29">
        <v>15</v>
      </c>
      <c r="BE29">
        <v>253025.92199999999</v>
      </c>
      <c r="BF29">
        <v>2.724744146965306E-2</v>
      </c>
      <c r="BG29">
        <v>2.557367006508866E-2</v>
      </c>
      <c r="BH29">
        <v>411260.95600000001</v>
      </c>
      <c r="BI29">
        <v>1.6763830602971218E-2</v>
      </c>
      <c r="BJ29">
        <v>1.5734052437360129E-2</v>
      </c>
      <c r="BK29">
        <v>2</v>
      </c>
      <c r="BL29" t="s">
        <v>709</v>
      </c>
      <c r="BM29" t="s">
        <v>710</v>
      </c>
      <c r="BN29" t="s">
        <v>709</v>
      </c>
    </row>
    <row r="30" spans="1:66">
      <c r="A30" s="150" t="str">
        <f t="shared" si="20"/>
        <v>송도버스</v>
      </c>
      <c r="B30" s="150" t="str">
        <f t="shared" si="21"/>
        <v>8</v>
      </c>
      <c r="C30" s="151" t="str">
        <f t="shared" si="22"/>
        <v>70바2221</v>
      </c>
      <c r="D30" s="125" t="str">
        <f t="shared" si="23"/>
        <v>대형</v>
      </c>
      <c r="E30" s="121" t="str">
        <f t="shared" si="16"/>
        <v>A</v>
      </c>
      <c r="F30" s="171">
        <f t="shared" si="17"/>
        <v>0.99666666666666659</v>
      </c>
      <c r="G30" s="172">
        <f t="shared" si="18"/>
        <v>2.093</v>
      </c>
      <c r="H30" s="173">
        <f t="shared" si="19"/>
        <v>2.1</v>
      </c>
      <c r="I30" s="174">
        <f t="shared" si="24"/>
        <v>8244.9240000000009</v>
      </c>
      <c r="J30" s="175">
        <f t="shared" si="25"/>
        <v>1.6048972948978387E-2</v>
      </c>
      <c r="K30" s="175">
        <f t="shared" si="26"/>
        <v>0.36728860740253877</v>
      </c>
      <c r="L30" s="175">
        <f t="shared" si="27"/>
        <v>0.1627668126473937</v>
      </c>
      <c r="M30" s="176">
        <f t="shared" si="28"/>
        <v>14.33</v>
      </c>
      <c r="N30" s="177">
        <f t="shared" si="29"/>
        <v>0.109</v>
      </c>
      <c r="O30" s="177">
        <f t="shared" si="30"/>
        <v>29.702999999999999</v>
      </c>
      <c r="P30" s="178">
        <f t="shared" si="31"/>
        <v>0.86166666666666669</v>
      </c>
      <c r="Q30" s="179">
        <f t="shared" si="32"/>
        <v>85</v>
      </c>
      <c r="R30" s="180">
        <f t="shared" si="33"/>
        <v>26.571665239373193</v>
      </c>
      <c r="S30" s="152">
        <f t="shared" si="34"/>
        <v>9</v>
      </c>
      <c r="T30" s="152">
        <f t="shared" si="35"/>
        <v>2449</v>
      </c>
      <c r="U30" t="s">
        <v>145</v>
      </c>
      <c r="V30" t="s">
        <v>268</v>
      </c>
      <c r="W30" t="s">
        <v>145</v>
      </c>
      <c r="X30" s="4" t="s">
        <v>268</v>
      </c>
      <c r="Y30" s="4" t="s">
        <v>958</v>
      </c>
      <c r="Z30" s="4" t="s">
        <v>777</v>
      </c>
      <c r="AA30" s="4" t="s">
        <v>49</v>
      </c>
      <c r="AB30" s="4">
        <v>521</v>
      </c>
      <c r="AC30" s="4">
        <v>8244.9240000000009</v>
      </c>
      <c r="AD30" s="4">
        <v>3939.2979999999998</v>
      </c>
      <c r="AE30" s="4">
        <v>2.093</v>
      </c>
      <c r="AF30" s="4">
        <v>2.1</v>
      </c>
      <c r="AG30" s="4">
        <v>14.33</v>
      </c>
      <c r="AH30" s="4">
        <v>503.17655999999999</v>
      </c>
      <c r="AI30" s="4">
        <v>8.0754669999999997</v>
      </c>
      <c r="AJ30" s="4">
        <v>184.81101799999999</v>
      </c>
      <c r="AK30" s="4">
        <v>1342</v>
      </c>
      <c r="AL30" s="4">
        <v>9</v>
      </c>
      <c r="AM30" s="4">
        <v>2449</v>
      </c>
      <c r="AN30" s="4">
        <v>85</v>
      </c>
      <c r="AO30" s="4">
        <v>16.385746999999999</v>
      </c>
      <c r="AP30" s="4">
        <v>1350.5</v>
      </c>
      <c r="AQ30" s="4">
        <v>51.7</v>
      </c>
      <c r="AR30" s="4">
        <v>98</v>
      </c>
      <c r="AS30" s="4">
        <v>42885</v>
      </c>
      <c r="AT30" s="4">
        <v>0.109</v>
      </c>
      <c r="AU30" s="4">
        <v>29.702999999999999</v>
      </c>
      <c r="AV30" s="4">
        <v>75962</v>
      </c>
      <c r="AW30" s="4">
        <v>0</v>
      </c>
      <c r="AX30" s="30">
        <v>0.56000000000000005</v>
      </c>
      <c r="AY30">
        <v>0.99666666666666659</v>
      </c>
      <c r="AZ30" t="s">
        <v>69</v>
      </c>
      <c r="BA30" t="s">
        <v>1264</v>
      </c>
      <c r="BB30">
        <v>2</v>
      </c>
      <c r="BC30" t="s">
        <v>1269</v>
      </c>
      <c r="BD30">
        <v>19</v>
      </c>
      <c r="BE30">
        <v>253025.92199999999</v>
      </c>
      <c r="BF30">
        <v>3.2585293770809778E-2</v>
      </c>
      <c r="BG30">
        <v>3.2476676124907074E-2</v>
      </c>
      <c r="BH30">
        <v>411260.95600000001</v>
      </c>
      <c r="BI30">
        <v>2.004791332537777E-2</v>
      </c>
      <c r="BJ30">
        <v>1.9981086947626511E-2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3" t="str">
        <f t="shared" si="20"/>
        <v>송도버스</v>
      </c>
      <c r="B31" s="153" t="str">
        <f t="shared" si="21"/>
        <v>8</v>
      </c>
      <c r="C31" s="154" t="str">
        <f t="shared" si="22"/>
        <v>70바2222</v>
      </c>
      <c r="D31" s="142" t="str">
        <f t="shared" si="23"/>
        <v>대형</v>
      </c>
      <c r="E31" s="138" t="str">
        <f t="shared" si="16"/>
        <v>S</v>
      </c>
      <c r="F31" s="161">
        <f t="shared" si="17"/>
        <v>1.0057142857142858</v>
      </c>
      <c r="G31" s="162">
        <f t="shared" si="18"/>
        <v>2.1120000000000001</v>
      </c>
      <c r="H31" s="163">
        <f t="shared" si="19"/>
        <v>2.1</v>
      </c>
      <c r="I31" s="164">
        <f t="shared" si="24"/>
        <v>8367.9539999999997</v>
      </c>
      <c r="J31" s="165">
        <f t="shared" si="25"/>
        <v>1.60664909169435E-2</v>
      </c>
      <c r="K31" s="165">
        <f t="shared" si="26"/>
        <v>0.33821095202934764</v>
      </c>
      <c r="L31" s="165">
        <f t="shared" si="27"/>
        <v>0.18762053424289857</v>
      </c>
      <c r="M31" s="166">
        <f t="shared" si="28"/>
        <v>11.808</v>
      </c>
      <c r="N31" s="167">
        <f t="shared" si="29"/>
        <v>0.06</v>
      </c>
      <c r="O31" s="167">
        <f t="shared" si="30"/>
        <v>14.782999999999999</v>
      </c>
      <c r="P31" s="168">
        <f t="shared" si="31"/>
        <v>0</v>
      </c>
      <c r="Q31" s="169">
        <f t="shared" si="32"/>
        <v>76</v>
      </c>
      <c r="R31" s="170">
        <f t="shared" si="33"/>
        <v>25.958538978513158</v>
      </c>
      <c r="S31" s="155">
        <f t="shared" si="34"/>
        <v>5</v>
      </c>
      <c r="T31" s="155">
        <f t="shared" si="35"/>
        <v>1237</v>
      </c>
      <c r="U31" t="s">
        <v>145</v>
      </c>
      <c r="V31" t="s">
        <v>268</v>
      </c>
      <c r="W31" s="4" t="s">
        <v>145</v>
      </c>
      <c r="X31" s="4" t="s">
        <v>268</v>
      </c>
      <c r="Y31" s="4" t="s">
        <v>854</v>
      </c>
      <c r="Z31" s="4" t="s">
        <v>777</v>
      </c>
      <c r="AA31" s="4" t="s">
        <v>49</v>
      </c>
      <c r="AB31" s="4">
        <v>521</v>
      </c>
      <c r="AC31" s="4">
        <v>8367.9539999999997</v>
      </c>
      <c r="AD31" s="4">
        <v>3962.1439999999998</v>
      </c>
      <c r="AE31" s="4">
        <v>2.1120000000000001</v>
      </c>
      <c r="AF31" s="4">
        <v>2.1</v>
      </c>
      <c r="AG31" s="4">
        <v>11.808</v>
      </c>
      <c r="AH31" s="4">
        <v>499.22127</v>
      </c>
      <c r="AI31" s="4">
        <v>8.0207339999999991</v>
      </c>
      <c r="AJ31" s="4">
        <v>168.84210100000001</v>
      </c>
      <c r="AK31" s="4">
        <v>1570</v>
      </c>
      <c r="AL31" s="4">
        <v>5</v>
      </c>
      <c r="AM31" s="4">
        <v>1237</v>
      </c>
      <c r="AN31" s="4">
        <v>76</v>
      </c>
      <c r="AO31" s="4">
        <v>16.762014000000001</v>
      </c>
      <c r="AP31" s="4">
        <v>696.3</v>
      </c>
      <c r="AQ31" s="4">
        <v>0</v>
      </c>
      <c r="AR31" s="4">
        <v>77</v>
      </c>
      <c r="AS31" s="4">
        <v>19071</v>
      </c>
      <c r="AT31" s="4">
        <v>0.06</v>
      </c>
      <c r="AU31" s="4">
        <v>14.782999999999999</v>
      </c>
      <c r="AV31" s="4">
        <v>3279</v>
      </c>
      <c r="AW31" s="4">
        <v>0</v>
      </c>
      <c r="AX31" s="4">
        <v>0.51</v>
      </c>
      <c r="AY31">
        <v>1.0057142857142858</v>
      </c>
      <c r="AZ31" t="s">
        <v>74</v>
      </c>
      <c r="BA31" t="s">
        <v>1264</v>
      </c>
      <c r="BB31">
        <v>5</v>
      </c>
      <c r="BC31" t="s">
        <v>1270</v>
      </c>
      <c r="BD31">
        <v>15</v>
      </c>
      <c r="BE31">
        <v>253025.92199999999</v>
      </c>
      <c r="BF31">
        <v>3.3071528536906189E-2</v>
      </c>
      <c r="BG31">
        <v>3.3260508699974226E-2</v>
      </c>
      <c r="BH31">
        <v>411260.95600000001</v>
      </c>
      <c r="BI31">
        <v>2.0347066449945224E-2</v>
      </c>
      <c r="BJ31">
        <v>2.046333540108777E-2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0" t="str">
        <f t="shared" si="20"/>
        <v>송도버스</v>
      </c>
      <c r="B32" s="150" t="str">
        <f t="shared" si="21"/>
        <v>8</v>
      </c>
      <c r="C32" s="151" t="str">
        <f t="shared" si="22"/>
        <v>70바2223</v>
      </c>
      <c r="D32" s="125" t="str">
        <f t="shared" si="23"/>
        <v>대형</v>
      </c>
      <c r="E32" s="121" t="str">
        <f t="shared" si="16"/>
        <v>A</v>
      </c>
      <c r="F32" s="171">
        <f t="shared" si="17"/>
        <v>0.97333333333333327</v>
      </c>
      <c r="G32" s="172">
        <f t="shared" si="18"/>
        <v>2.044</v>
      </c>
      <c r="H32" s="173">
        <f t="shared" si="19"/>
        <v>2.1</v>
      </c>
      <c r="I32" s="174">
        <f t="shared" si="24"/>
        <v>8280.26</v>
      </c>
      <c r="J32" s="175">
        <f t="shared" si="25"/>
        <v>2.0083748872595949E-2</v>
      </c>
      <c r="K32" s="175">
        <f t="shared" si="26"/>
        <v>0.36056207292381243</v>
      </c>
      <c r="L32" s="175">
        <f t="shared" si="27"/>
        <v>0.10531070280401823</v>
      </c>
      <c r="M32" s="176">
        <f t="shared" si="28"/>
        <v>12.853</v>
      </c>
      <c r="N32" s="177">
        <f t="shared" si="29"/>
        <v>3.5999999999999997E-2</v>
      </c>
      <c r="O32" s="177">
        <f t="shared" si="30"/>
        <v>13.49</v>
      </c>
      <c r="P32" s="178">
        <f t="shared" si="31"/>
        <v>0</v>
      </c>
      <c r="Q32" s="179">
        <f t="shared" si="32"/>
        <v>75</v>
      </c>
      <c r="R32" s="180">
        <f t="shared" si="33"/>
        <v>25.518611587529179</v>
      </c>
      <c r="S32" s="152">
        <f t="shared" si="34"/>
        <v>3</v>
      </c>
      <c r="T32" s="152">
        <f t="shared" si="35"/>
        <v>1117</v>
      </c>
      <c r="U32" t="s">
        <v>145</v>
      </c>
      <c r="V32" s="5" t="s">
        <v>268</v>
      </c>
      <c r="W32" t="s">
        <v>145</v>
      </c>
      <c r="X32" s="5" t="s">
        <v>268</v>
      </c>
      <c r="Y32" t="s">
        <v>929</v>
      </c>
      <c r="Z32" t="s">
        <v>777</v>
      </c>
      <c r="AA32" t="s">
        <v>49</v>
      </c>
      <c r="AB32">
        <v>521</v>
      </c>
      <c r="AC32" s="1">
        <v>8280.26</v>
      </c>
      <c r="AD32" s="1">
        <v>4051.931</v>
      </c>
      <c r="AE32" s="28">
        <v>2.044</v>
      </c>
      <c r="AF32">
        <v>2.1</v>
      </c>
      <c r="AG32">
        <v>12.853</v>
      </c>
      <c r="AH32">
        <v>523.89935100000002</v>
      </c>
      <c r="AI32">
        <v>10.521863</v>
      </c>
      <c r="AJ32">
        <v>188.898236</v>
      </c>
      <c r="AK32">
        <v>872</v>
      </c>
      <c r="AL32">
        <v>3</v>
      </c>
      <c r="AM32">
        <v>1117</v>
      </c>
      <c r="AN32">
        <v>75</v>
      </c>
      <c r="AO32">
        <v>15.805058000000001</v>
      </c>
      <c r="AP32">
        <v>726</v>
      </c>
      <c r="AQ32">
        <v>0</v>
      </c>
      <c r="AR32">
        <v>109</v>
      </c>
      <c r="AS32">
        <v>50743</v>
      </c>
      <c r="AT32">
        <v>3.5999999999999997E-2</v>
      </c>
      <c r="AU32">
        <v>13.49</v>
      </c>
      <c r="AV32">
        <v>69656</v>
      </c>
      <c r="AW32">
        <v>0</v>
      </c>
      <c r="AX32">
        <v>0.53</v>
      </c>
      <c r="AY32">
        <v>0.97333333333333327</v>
      </c>
      <c r="AZ32" t="s">
        <v>69</v>
      </c>
      <c r="BA32" t="s">
        <v>1264</v>
      </c>
      <c r="BB32">
        <v>14</v>
      </c>
      <c r="BC32" t="s">
        <v>1271</v>
      </c>
      <c r="BD32">
        <v>16</v>
      </c>
      <c r="BE32">
        <v>253025.92199999999</v>
      </c>
      <c r="BF32">
        <v>3.2724947446293666E-2</v>
      </c>
      <c r="BG32">
        <v>3.1852282181059163E-2</v>
      </c>
      <c r="BH32">
        <v>411260.95600000001</v>
      </c>
      <c r="BI32">
        <v>2.0133834440631899E-2</v>
      </c>
      <c r="BJ32">
        <v>1.9596932188881713E-2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3" t="str">
        <f t="shared" si="20"/>
        <v>송도버스</v>
      </c>
      <c r="B33" s="153" t="str">
        <f t="shared" si="21"/>
        <v>8</v>
      </c>
      <c r="C33" s="154" t="str">
        <f t="shared" si="22"/>
        <v>70바2224</v>
      </c>
      <c r="D33" s="142" t="str">
        <f t="shared" si="23"/>
        <v>대형</v>
      </c>
      <c r="E33" s="138" t="str">
        <f t="shared" si="16"/>
        <v>D</v>
      </c>
      <c r="F33" s="161">
        <f t="shared" si="17"/>
        <v>0.80666666666666664</v>
      </c>
      <c r="G33" s="162">
        <f t="shared" si="18"/>
        <v>1.694</v>
      </c>
      <c r="H33" s="163">
        <f t="shared" si="19"/>
        <v>2.1</v>
      </c>
      <c r="I33" s="164">
        <f t="shared" si="24"/>
        <v>916.327</v>
      </c>
      <c r="J33" s="165">
        <f t="shared" si="25"/>
        <v>2.9776764427042392E-2</v>
      </c>
      <c r="K33" s="165">
        <f t="shared" si="26"/>
        <v>0.32384242504867355</v>
      </c>
      <c r="L33" s="165">
        <f t="shared" si="27"/>
        <v>9.93095259661671E-2</v>
      </c>
      <c r="M33" s="166">
        <f t="shared" si="28"/>
        <v>15.486000000000001</v>
      </c>
      <c r="N33" s="167">
        <f t="shared" si="29"/>
        <v>0</v>
      </c>
      <c r="O33" s="167">
        <f t="shared" si="30"/>
        <v>10.477</v>
      </c>
      <c r="P33" s="168">
        <f t="shared" si="31"/>
        <v>0.25166666666666665</v>
      </c>
      <c r="Q33" s="169">
        <f t="shared" si="32"/>
        <v>86</v>
      </c>
      <c r="R33" s="170">
        <f t="shared" si="33"/>
        <v>28.214925690055228</v>
      </c>
      <c r="S33" s="155">
        <f t="shared" si="34"/>
        <v>0</v>
      </c>
      <c r="T33" s="155">
        <f t="shared" si="35"/>
        <v>96</v>
      </c>
      <c r="U33" t="s">
        <v>145</v>
      </c>
      <c r="V33" t="s">
        <v>268</v>
      </c>
      <c r="W33" t="s">
        <v>145</v>
      </c>
      <c r="X33" s="4" t="s">
        <v>268</v>
      </c>
      <c r="Y33" s="4" t="s">
        <v>838</v>
      </c>
      <c r="Z33" s="4" t="s">
        <v>777</v>
      </c>
      <c r="AA33" s="4" t="s">
        <v>49</v>
      </c>
      <c r="AB33" s="4">
        <v>521</v>
      </c>
      <c r="AC33" s="4">
        <v>916.327</v>
      </c>
      <c r="AD33" s="4">
        <v>540.84900000000005</v>
      </c>
      <c r="AE33" s="4">
        <v>1.694</v>
      </c>
      <c r="AF33" s="4">
        <v>2.1</v>
      </c>
      <c r="AG33" s="4">
        <v>15.486000000000001</v>
      </c>
      <c r="AH33" s="4">
        <v>50.243873999999998</v>
      </c>
      <c r="AI33" s="4">
        <v>1.4961</v>
      </c>
      <c r="AJ33" s="4">
        <v>16.271097999999999</v>
      </c>
      <c r="AK33" s="4">
        <v>91</v>
      </c>
      <c r="AL33" s="4">
        <v>0</v>
      </c>
      <c r="AM33" s="4">
        <v>96</v>
      </c>
      <c r="AN33" s="4">
        <v>86</v>
      </c>
      <c r="AO33" s="4">
        <v>18.237586</v>
      </c>
      <c r="AP33" s="4">
        <v>432.9</v>
      </c>
      <c r="AQ33" s="4">
        <v>15.1</v>
      </c>
      <c r="AR33" s="4">
        <v>12</v>
      </c>
      <c r="AS33" s="4">
        <v>3563</v>
      </c>
      <c r="AT33" s="4">
        <v>0</v>
      </c>
      <c r="AU33" s="4">
        <v>10.477</v>
      </c>
      <c r="AV33" s="4">
        <v>4583</v>
      </c>
      <c r="AW33" s="4">
        <v>0</v>
      </c>
      <c r="AX33" s="4">
        <v>0.45</v>
      </c>
      <c r="AY33">
        <v>0.80666666666666664</v>
      </c>
      <c r="AZ33" t="s">
        <v>70</v>
      </c>
      <c r="BA33" t="s">
        <v>1264</v>
      </c>
      <c r="BB33">
        <v>1</v>
      </c>
      <c r="BC33" t="s">
        <v>1272</v>
      </c>
      <c r="BD33">
        <v>4</v>
      </c>
      <c r="BE33">
        <v>253025.92199999999</v>
      </c>
      <c r="BF33">
        <v>3.6214747989338422E-3</v>
      </c>
      <c r="BG33">
        <v>2.9213230044732993E-3</v>
      </c>
      <c r="BH33">
        <v>411260.95600000001</v>
      </c>
      <c r="BI33">
        <v>2.2280914018981174E-3</v>
      </c>
      <c r="BJ33">
        <v>1.7973270641978146E-3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0" t="str">
        <f t="shared" si="20"/>
        <v>송도버스</v>
      </c>
      <c r="B34" s="150" t="str">
        <f t="shared" si="21"/>
        <v>8</v>
      </c>
      <c r="C34" s="151" t="str">
        <f t="shared" si="22"/>
        <v>70바2232</v>
      </c>
      <c r="D34" s="125" t="str">
        <f t="shared" si="23"/>
        <v>대형</v>
      </c>
      <c r="E34" s="121" t="str">
        <f t="shared" si="16"/>
        <v>A</v>
      </c>
      <c r="F34" s="171">
        <f t="shared" si="17"/>
        <v>0.96181818181818179</v>
      </c>
      <c r="G34" s="172">
        <f t="shared" si="18"/>
        <v>2.1160000000000001</v>
      </c>
      <c r="H34" s="173">
        <f t="shared" si="19"/>
        <v>2.2000000000000002</v>
      </c>
      <c r="I34" s="174">
        <f t="shared" si="24"/>
        <v>6707.34</v>
      </c>
      <c r="J34" s="175">
        <f t="shared" si="25"/>
        <v>1.4521219645404209E-2</v>
      </c>
      <c r="K34" s="175">
        <f t="shared" si="26"/>
        <v>0.34678957520604853</v>
      </c>
      <c r="L34" s="175">
        <f t="shared" si="27"/>
        <v>0.1979920504999001</v>
      </c>
      <c r="M34" s="176">
        <f t="shared" si="28"/>
        <v>8.3049999999999997</v>
      </c>
      <c r="N34" s="177">
        <f t="shared" si="29"/>
        <v>0.06</v>
      </c>
      <c r="O34" s="177">
        <f t="shared" si="30"/>
        <v>18.114000000000001</v>
      </c>
      <c r="P34" s="178">
        <f t="shared" si="31"/>
        <v>0</v>
      </c>
      <c r="Q34" s="179">
        <f t="shared" si="32"/>
        <v>79</v>
      </c>
      <c r="R34" s="180">
        <f t="shared" si="33"/>
        <v>25.705861863509305</v>
      </c>
      <c r="S34" s="152">
        <f t="shared" si="34"/>
        <v>4</v>
      </c>
      <c r="T34" s="152">
        <f t="shared" si="35"/>
        <v>1215</v>
      </c>
      <c r="U34" t="s">
        <v>145</v>
      </c>
      <c r="V34" t="s">
        <v>268</v>
      </c>
      <c r="W34" s="4" t="s">
        <v>145</v>
      </c>
      <c r="X34" s="4" t="s">
        <v>268</v>
      </c>
      <c r="Y34" s="4" t="s">
        <v>808</v>
      </c>
      <c r="Z34" s="4" t="s">
        <v>777</v>
      </c>
      <c r="AA34" s="4" t="s">
        <v>49</v>
      </c>
      <c r="AB34" s="4">
        <v>521</v>
      </c>
      <c r="AC34" s="4">
        <v>6707.34</v>
      </c>
      <c r="AD34" s="4">
        <v>3169.212</v>
      </c>
      <c r="AE34" s="4">
        <v>2.1160000000000001</v>
      </c>
      <c r="AF34" s="4">
        <v>2.2000000000000002</v>
      </c>
      <c r="AG34" s="4">
        <v>8.3049999999999997</v>
      </c>
      <c r="AH34" s="4">
        <v>408.53434800000002</v>
      </c>
      <c r="AI34" s="4">
        <v>5.9324170000000001</v>
      </c>
      <c r="AJ34" s="4">
        <v>141.675453</v>
      </c>
      <c r="AK34" s="4">
        <v>1328</v>
      </c>
      <c r="AL34" s="4">
        <v>4</v>
      </c>
      <c r="AM34" s="4">
        <v>1215</v>
      </c>
      <c r="AN34" s="4">
        <v>79</v>
      </c>
      <c r="AO34" s="4">
        <v>16.418056</v>
      </c>
      <c r="AP34" s="4">
        <v>870.6</v>
      </c>
      <c r="AQ34" s="4">
        <v>0</v>
      </c>
      <c r="AR34" s="4">
        <v>56</v>
      </c>
      <c r="AS34" s="4">
        <v>13814</v>
      </c>
      <c r="AT34" s="4">
        <v>0.06</v>
      </c>
      <c r="AU34" s="4">
        <v>18.114000000000001</v>
      </c>
      <c r="AV34" s="4">
        <v>62230</v>
      </c>
      <c r="AW34" s="4">
        <v>0</v>
      </c>
      <c r="AX34" s="4">
        <v>0.42</v>
      </c>
      <c r="AY34">
        <v>0.96181818181818179</v>
      </c>
      <c r="AZ34" t="s">
        <v>69</v>
      </c>
      <c r="BA34" t="s">
        <v>1264</v>
      </c>
      <c r="BB34">
        <v>16</v>
      </c>
      <c r="BC34" t="s">
        <v>1273</v>
      </c>
      <c r="BD34">
        <v>15</v>
      </c>
      <c r="BE34">
        <v>253025.92199999999</v>
      </c>
      <c r="BF34">
        <v>2.6508509274397588E-2</v>
      </c>
      <c r="BG34">
        <v>2.5496366193011499E-2</v>
      </c>
      <c r="BH34">
        <v>411260.95600000001</v>
      </c>
      <c r="BI34">
        <v>1.6309206848218287E-2</v>
      </c>
      <c r="BJ34">
        <v>1.568649167764995E-2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3" t="str">
        <f t="shared" si="20"/>
        <v>송도버스</v>
      </c>
      <c r="B35" s="153" t="str">
        <f t="shared" si="21"/>
        <v>8</v>
      </c>
      <c r="C35" s="154" t="str">
        <f t="shared" si="22"/>
        <v>70바2234</v>
      </c>
      <c r="D35" s="142" t="str">
        <f t="shared" si="23"/>
        <v>대형</v>
      </c>
      <c r="E35" s="138" t="str">
        <f t="shared" si="16"/>
        <v>A</v>
      </c>
      <c r="F35" s="161">
        <f t="shared" si="17"/>
        <v>0.99333333333333318</v>
      </c>
      <c r="G35" s="162">
        <f t="shared" si="18"/>
        <v>2.0859999999999999</v>
      </c>
      <c r="H35" s="163">
        <f t="shared" si="19"/>
        <v>2.1</v>
      </c>
      <c r="I35" s="164">
        <f t="shared" si="24"/>
        <v>7957.0919999999996</v>
      </c>
      <c r="J35" s="165">
        <f t="shared" si="25"/>
        <v>1.010016564228455E-2</v>
      </c>
      <c r="K35" s="165">
        <f t="shared" si="26"/>
        <v>0.33400639179683173</v>
      </c>
      <c r="L35" s="165">
        <f t="shared" si="27"/>
        <v>0.20535140224594614</v>
      </c>
      <c r="M35" s="166">
        <f t="shared" si="28"/>
        <v>11.121</v>
      </c>
      <c r="N35" s="167">
        <f t="shared" si="29"/>
        <v>0.10100000000000001</v>
      </c>
      <c r="O35" s="167">
        <f t="shared" si="30"/>
        <v>10.305</v>
      </c>
      <c r="P35" s="168">
        <f t="shared" si="31"/>
        <v>0</v>
      </c>
      <c r="Q35" s="169">
        <f t="shared" si="32"/>
        <v>79</v>
      </c>
      <c r="R35" s="170">
        <f t="shared" si="33"/>
        <v>25.195656002483428</v>
      </c>
      <c r="S35" s="155">
        <f t="shared" si="34"/>
        <v>8</v>
      </c>
      <c r="T35" s="155">
        <f t="shared" si="35"/>
        <v>820</v>
      </c>
      <c r="U35" t="s">
        <v>145</v>
      </c>
      <c r="V35" t="s">
        <v>268</v>
      </c>
      <c r="W35" t="s">
        <v>145</v>
      </c>
      <c r="X35" s="4" t="s">
        <v>268</v>
      </c>
      <c r="Y35" s="4" t="s">
        <v>809</v>
      </c>
      <c r="Z35" s="4" t="s">
        <v>777</v>
      </c>
      <c r="AA35" s="4" t="s">
        <v>49</v>
      </c>
      <c r="AB35" s="4">
        <v>521</v>
      </c>
      <c r="AC35" s="4">
        <v>7957.0919999999996</v>
      </c>
      <c r="AD35" s="4">
        <v>3815.4180000000001</v>
      </c>
      <c r="AE35" s="4">
        <v>2.0859999999999999</v>
      </c>
      <c r="AF35" s="4">
        <v>2.1</v>
      </c>
      <c r="AG35" s="4">
        <v>11.121</v>
      </c>
      <c r="AH35" s="4">
        <v>481.49903399999999</v>
      </c>
      <c r="AI35" s="4">
        <v>4.8632200000000001</v>
      </c>
      <c r="AJ35" s="4">
        <v>160.82375500000001</v>
      </c>
      <c r="AK35" s="4">
        <v>1634</v>
      </c>
      <c r="AL35" s="4">
        <v>8</v>
      </c>
      <c r="AM35" s="4">
        <v>820</v>
      </c>
      <c r="AN35" s="4">
        <v>79</v>
      </c>
      <c r="AO35" s="4">
        <v>16.525665</v>
      </c>
      <c r="AP35" s="4">
        <v>680.4</v>
      </c>
      <c r="AQ35" s="4">
        <v>0</v>
      </c>
      <c r="AR35" s="4">
        <v>49</v>
      </c>
      <c r="AS35" s="4">
        <v>17153</v>
      </c>
      <c r="AT35" s="4">
        <v>0.10100000000000001</v>
      </c>
      <c r="AU35" s="4">
        <v>10.305</v>
      </c>
      <c r="AV35" s="4">
        <v>70982</v>
      </c>
      <c r="AW35" s="4">
        <v>0</v>
      </c>
      <c r="AX35" s="4">
        <v>0.5</v>
      </c>
      <c r="AY35">
        <v>0.99333333333333318</v>
      </c>
      <c r="AZ35" t="s">
        <v>69</v>
      </c>
      <c r="BA35" t="s">
        <v>1264</v>
      </c>
      <c r="BB35">
        <v>4</v>
      </c>
      <c r="BC35" t="s">
        <v>1274</v>
      </c>
      <c r="BD35">
        <v>15</v>
      </c>
      <c r="BE35">
        <v>253025.92199999999</v>
      </c>
      <c r="BF35">
        <v>3.1447734434102766E-2</v>
      </c>
      <c r="BG35">
        <v>3.1238082871208741E-2</v>
      </c>
      <c r="BH35">
        <v>411260.95600000001</v>
      </c>
      <c r="BI35">
        <v>1.9348036529876666E-2</v>
      </c>
      <c r="BJ35">
        <v>1.9219049619677485E-2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0" t="str">
        <f t="shared" si="20"/>
        <v>송도버스</v>
      </c>
      <c r="B36" s="150" t="str">
        <f t="shared" si="21"/>
        <v>8</v>
      </c>
      <c r="C36" s="151" t="str">
        <f t="shared" si="22"/>
        <v>70바2235</v>
      </c>
      <c r="D36" s="125" t="str">
        <f t="shared" si="23"/>
        <v>대형</v>
      </c>
      <c r="E36" s="121" t="str">
        <f t="shared" si="16"/>
        <v>A</v>
      </c>
      <c r="F36" s="171">
        <f t="shared" si="17"/>
        <v>0.99428571428571433</v>
      </c>
      <c r="G36" s="172">
        <f t="shared" si="18"/>
        <v>2.0880000000000001</v>
      </c>
      <c r="H36" s="173">
        <f t="shared" si="19"/>
        <v>2.1</v>
      </c>
      <c r="I36" s="174">
        <f t="shared" si="24"/>
        <v>7418.366</v>
      </c>
      <c r="J36" s="175">
        <f t="shared" si="25"/>
        <v>1.4908838035037404E-2</v>
      </c>
      <c r="K36" s="175">
        <f t="shared" si="26"/>
        <v>0.34512821070887689</v>
      </c>
      <c r="L36" s="175">
        <f t="shared" si="27"/>
        <v>0.19775244305821524</v>
      </c>
      <c r="M36" s="176">
        <f t="shared" si="28"/>
        <v>10.423999999999999</v>
      </c>
      <c r="N36" s="177">
        <f t="shared" si="29"/>
        <v>8.1000000000000003E-2</v>
      </c>
      <c r="O36" s="177">
        <f t="shared" si="30"/>
        <v>16.742000000000001</v>
      </c>
      <c r="P36" s="178">
        <f t="shared" si="31"/>
        <v>0.23666666666666666</v>
      </c>
      <c r="Q36" s="179">
        <f t="shared" si="32"/>
        <v>85</v>
      </c>
      <c r="R36" s="180">
        <f t="shared" si="33"/>
        <v>25.807344306934251</v>
      </c>
      <c r="S36" s="152">
        <f t="shared" si="34"/>
        <v>6</v>
      </c>
      <c r="T36" s="152">
        <f t="shared" si="35"/>
        <v>1242</v>
      </c>
      <c r="U36" t="s">
        <v>145</v>
      </c>
      <c r="V36" s="5" t="s">
        <v>268</v>
      </c>
      <c r="W36" t="s">
        <v>145</v>
      </c>
      <c r="X36" s="5" t="s">
        <v>268</v>
      </c>
      <c r="Y36" t="s">
        <v>928</v>
      </c>
      <c r="Z36" t="s">
        <v>777</v>
      </c>
      <c r="AA36" t="s">
        <v>49</v>
      </c>
      <c r="AB36">
        <v>521</v>
      </c>
      <c r="AC36" s="1">
        <v>7418.366</v>
      </c>
      <c r="AD36" s="1">
        <v>3552.0450000000001</v>
      </c>
      <c r="AE36" s="28">
        <v>2.0880000000000001</v>
      </c>
      <c r="AF36">
        <v>2.1</v>
      </c>
      <c r="AG36">
        <v>10.423999999999999</v>
      </c>
      <c r="AH36">
        <v>449.16934400000002</v>
      </c>
      <c r="AI36">
        <v>6.696593</v>
      </c>
      <c r="AJ36">
        <v>155.02101200000001</v>
      </c>
      <c r="AK36">
        <v>1467</v>
      </c>
      <c r="AL36">
        <v>6</v>
      </c>
      <c r="AM36">
        <v>1242</v>
      </c>
      <c r="AN36">
        <v>85</v>
      </c>
      <c r="AO36">
        <v>16.515744000000002</v>
      </c>
      <c r="AP36">
        <v>563.79999999999995</v>
      </c>
      <c r="AQ36">
        <v>14.2</v>
      </c>
      <c r="AR36">
        <v>57</v>
      </c>
      <c r="AS36">
        <v>18927</v>
      </c>
      <c r="AT36">
        <v>8.1000000000000003E-2</v>
      </c>
      <c r="AU36">
        <v>16.742000000000001</v>
      </c>
      <c r="AV36">
        <v>65379</v>
      </c>
      <c r="AW36">
        <v>0</v>
      </c>
      <c r="AX36">
        <v>0.47</v>
      </c>
      <c r="AY36">
        <v>0.99428571428571433</v>
      </c>
      <c r="AZ36" t="s">
        <v>69</v>
      </c>
      <c r="BA36" t="s">
        <v>1264</v>
      </c>
      <c r="BB36">
        <v>3</v>
      </c>
      <c r="BC36" t="s">
        <v>1275</v>
      </c>
      <c r="BD36">
        <v>13</v>
      </c>
      <c r="BE36">
        <v>253025.92199999999</v>
      </c>
      <c r="BF36">
        <v>2.9318600803280543E-2</v>
      </c>
      <c r="BG36">
        <v>2.9151065941547514E-2</v>
      </c>
      <c r="BH36">
        <v>411260.95600000001</v>
      </c>
      <c r="BI36">
        <v>1.8038099391083456E-2</v>
      </c>
      <c r="BJ36">
        <v>1.7935024537420123E-2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3" t="str">
        <f t="shared" si="20"/>
        <v>송도버스</v>
      </c>
      <c r="B37" s="153" t="str">
        <f t="shared" si="21"/>
        <v>8</v>
      </c>
      <c r="C37" s="154" t="str">
        <f t="shared" si="22"/>
        <v>70바2240</v>
      </c>
      <c r="D37" s="142" t="str">
        <f t="shared" si="23"/>
        <v>대형</v>
      </c>
      <c r="E37" s="138" t="str">
        <f t="shared" si="16"/>
        <v>B</v>
      </c>
      <c r="F37" s="161">
        <f t="shared" si="17"/>
        <v>0.93857142857142861</v>
      </c>
      <c r="G37" s="162">
        <f t="shared" si="18"/>
        <v>1.9710000000000001</v>
      </c>
      <c r="H37" s="163">
        <f t="shared" si="19"/>
        <v>2.1</v>
      </c>
      <c r="I37" s="164">
        <f t="shared" si="24"/>
        <v>6814.817</v>
      </c>
      <c r="J37" s="165">
        <f t="shared" si="25"/>
        <v>2.1001973481036777E-2</v>
      </c>
      <c r="K37" s="165">
        <f t="shared" si="26"/>
        <v>0.34761502327435312</v>
      </c>
      <c r="L37" s="165">
        <f t="shared" si="27"/>
        <v>0.21189123640444049</v>
      </c>
      <c r="M37" s="166">
        <f t="shared" si="28"/>
        <v>10.031000000000001</v>
      </c>
      <c r="N37" s="167">
        <f t="shared" si="29"/>
        <v>0.33700000000000002</v>
      </c>
      <c r="O37" s="167">
        <f t="shared" si="30"/>
        <v>17.594000000000001</v>
      </c>
      <c r="P37" s="168">
        <f t="shared" si="31"/>
        <v>0</v>
      </c>
      <c r="Q37" s="169">
        <f t="shared" si="32"/>
        <v>80</v>
      </c>
      <c r="R37" s="170">
        <f t="shared" si="33"/>
        <v>25.434636139586029</v>
      </c>
      <c r="S37" s="155">
        <f t="shared" si="34"/>
        <v>23</v>
      </c>
      <c r="T37" s="155">
        <f t="shared" si="35"/>
        <v>1199</v>
      </c>
      <c r="U37" t="s">
        <v>145</v>
      </c>
      <c r="V37" t="s">
        <v>268</v>
      </c>
      <c r="W37" s="4" t="s">
        <v>145</v>
      </c>
      <c r="X37" s="4" t="s">
        <v>268</v>
      </c>
      <c r="Y37" s="4" t="s">
        <v>1005</v>
      </c>
      <c r="Z37" s="4" t="s">
        <v>777</v>
      </c>
      <c r="AA37" s="4" t="s">
        <v>49</v>
      </c>
      <c r="AB37" s="4">
        <v>521</v>
      </c>
      <c r="AC37" s="4">
        <v>6814.817</v>
      </c>
      <c r="AD37" s="4">
        <v>3457.047</v>
      </c>
      <c r="AE37" s="4">
        <v>1.9710000000000001</v>
      </c>
      <c r="AF37" s="4">
        <v>2.1</v>
      </c>
      <c r="AG37" s="4">
        <v>10.031000000000001</v>
      </c>
      <c r="AH37" s="4">
        <v>424.361311</v>
      </c>
      <c r="AI37" s="4">
        <v>8.9124250000000007</v>
      </c>
      <c r="AJ37" s="4">
        <v>147.51436699999999</v>
      </c>
      <c r="AK37" s="4">
        <v>1444</v>
      </c>
      <c r="AL37" s="4">
        <v>23</v>
      </c>
      <c r="AM37" s="4">
        <v>1199</v>
      </c>
      <c r="AN37" s="4">
        <v>80</v>
      </c>
      <c r="AO37" s="4">
        <v>16.058996</v>
      </c>
      <c r="AP37" s="4">
        <v>726.1</v>
      </c>
      <c r="AQ37" s="4">
        <v>0</v>
      </c>
      <c r="AR37" s="4">
        <v>68</v>
      </c>
      <c r="AS37" s="4">
        <v>32168</v>
      </c>
      <c r="AT37" s="4">
        <v>0.33700000000000002</v>
      </c>
      <c r="AU37" s="4">
        <v>17.594000000000001</v>
      </c>
      <c r="AV37" s="4">
        <v>60101</v>
      </c>
      <c r="AW37" s="4">
        <v>0</v>
      </c>
      <c r="AX37" s="4">
        <v>0.44</v>
      </c>
      <c r="AY37">
        <v>0.93857142857142861</v>
      </c>
      <c r="AZ37" t="s">
        <v>71</v>
      </c>
      <c r="BA37" t="s">
        <v>1264</v>
      </c>
      <c r="BB37">
        <v>2</v>
      </c>
      <c r="BC37" t="s">
        <v>1268</v>
      </c>
      <c r="BD37">
        <v>14</v>
      </c>
      <c r="BE37">
        <v>253025.92199999999</v>
      </c>
      <c r="BF37">
        <v>2.6933276030113626E-2</v>
      </c>
      <c r="BG37">
        <v>2.5278803359692362E-2</v>
      </c>
      <c r="BH37">
        <v>411260.95600000001</v>
      </c>
      <c r="BI37">
        <v>1.6570542135295723E-2</v>
      </c>
      <c r="BJ37">
        <v>1.5552637404127557E-2</v>
      </c>
      <c r="BK37">
        <v>2</v>
      </c>
      <c r="BL37" t="s">
        <v>709</v>
      </c>
      <c r="BM37" t="s">
        <v>710</v>
      </c>
      <c r="BN37" t="s">
        <v>709</v>
      </c>
    </row>
    <row r="38" spans="1:66">
      <c r="A38" s="150" t="str">
        <f t="shared" si="20"/>
        <v>송도버스</v>
      </c>
      <c r="B38" s="150" t="str">
        <f t="shared" si="21"/>
        <v>8</v>
      </c>
      <c r="C38" s="151" t="str">
        <f t="shared" si="22"/>
        <v>70바2241</v>
      </c>
      <c r="D38" s="125" t="str">
        <f t="shared" si="23"/>
        <v>대형</v>
      </c>
      <c r="E38" s="121" t="str">
        <f t="shared" si="16"/>
        <v>A</v>
      </c>
      <c r="F38" s="171">
        <f t="shared" si="17"/>
        <v>0.99095238095238092</v>
      </c>
      <c r="G38" s="172">
        <f t="shared" si="18"/>
        <v>2.081</v>
      </c>
      <c r="H38" s="173">
        <f t="shared" si="19"/>
        <v>2.1</v>
      </c>
      <c r="I38" s="174">
        <f t="shared" si="24"/>
        <v>7569.0069999999996</v>
      </c>
      <c r="J38" s="175">
        <f t="shared" si="25"/>
        <v>1.7826442778432566E-2</v>
      </c>
      <c r="K38" s="175">
        <f t="shared" si="26"/>
        <v>0.36043509611818675</v>
      </c>
      <c r="L38" s="175">
        <f t="shared" si="27"/>
        <v>0.23860461484577833</v>
      </c>
      <c r="M38" s="176">
        <f t="shared" si="28"/>
        <v>10.484999999999999</v>
      </c>
      <c r="N38" s="177">
        <f t="shared" si="29"/>
        <v>6.6000000000000003E-2</v>
      </c>
      <c r="O38" s="177">
        <f t="shared" si="30"/>
        <v>9.0630000000000006</v>
      </c>
      <c r="P38" s="178">
        <f t="shared" si="31"/>
        <v>3.1666666666666662E-2</v>
      </c>
      <c r="Q38" s="179">
        <f t="shared" si="32"/>
        <v>83</v>
      </c>
      <c r="R38" s="180">
        <f t="shared" si="33"/>
        <v>26.367631503127956</v>
      </c>
      <c r="S38" s="152">
        <f t="shared" si="34"/>
        <v>5</v>
      </c>
      <c r="T38" s="152">
        <f t="shared" si="35"/>
        <v>686</v>
      </c>
      <c r="U38" t="s">
        <v>145</v>
      </c>
      <c r="V38" t="s">
        <v>268</v>
      </c>
      <c r="W38" t="s">
        <v>145</v>
      </c>
      <c r="X38" s="4" t="s">
        <v>268</v>
      </c>
      <c r="Y38" s="4" t="s">
        <v>1080</v>
      </c>
      <c r="Z38" s="4" t="s">
        <v>777</v>
      </c>
      <c r="AA38" s="4" t="s">
        <v>49</v>
      </c>
      <c r="AB38" s="4">
        <v>521</v>
      </c>
      <c r="AC38" s="4">
        <v>7569.0069999999996</v>
      </c>
      <c r="AD38" s="4">
        <v>3636.9450000000002</v>
      </c>
      <c r="AE38" s="4">
        <v>2.081</v>
      </c>
      <c r="AF38" s="4">
        <v>2.1</v>
      </c>
      <c r="AG38" s="4">
        <v>10.484999999999999</v>
      </c>
      <c r="AH38" s="4">
        <v>461.70018900000002</v>
      </c>
      <c r="AI38" s="4">
        <v>8.2304720000000007</v>
      </c>
      <c r="AJ38" s="4">
        <v>166.41295199999999</v>
      </c>
      <c r="AK38" s="4">
        <v>1806</v>
      </c>
      <c r="AL38" s="4">
        <v>5</v>
      </c>
      <c r="AM38" s="4">
        <v>686</v>
      </c>
      <c r="AN38" s="4">
        <v>83</v>
      </c>
      <c r="AO38" s="4">
        <v>16.39377</v>
      </c>
      <c r="AP38" s="4">
        <v>599.9</v>
      </c>
      <c r="AQ38" s="4">
        <v>1.9</v>
      </c>
      <c r="AR38" s="4">
        <v>79</v>
      </c>
      <c r="AS38" s="4">
        <v>30067</v>
      </c>
      <c r="AT38" s="4">
        <v>6.6000000000000003E-2</v>
      </c>
      <c r="AU38" s="4">
        <v>9.0630000000000006</v>
      </c>
      <c r="AV38" s="4">
        <v>60653</v>
      </c>
      <c r="AW38" s="4">
        <v>0</v>
      </c>
      <c r="AX38" s="4">
        <v>0.46</v>
      </c>
      <c r="AY38">
        <v>0.99095238095238092</v>
      </c>
      <c r="AZ38" t="s">
        <v>69</v>
      </c>
      <c r="BA38" t="s">
        <v>1264</v>
      </c>
      <c r="BB38">
        <v>6</v>
      </c>
      <c r="BC38" t="s">
        <v>1276</v>
      </c>
      <c r="BD38">
        <v>12</v>
      </c>
      <c r="BE38">
        <v>253025.92199999999</v>
      </c>
      <c r="BF38">
        <v>2.9913958776128874E-2</v>
      </c>
      <c r="BG38">
        <v>2.9643308672916278E-2</v>
      </c>
      <c r="BH38">
        <v>411260.95600000001</v>
      </c>
      <c r="BI38">
        <v>1.8404389936787481E-2</v>
      </c>
      <c r="BJ38">
        <v>1.8237874027835593E-2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3" t="str">
        <f t="shared" si="20"/>
        <v>송도버스</v>
      </c>
      <c r="B39" s="153" t="str">
        <f t="shared" si="21"/>
        <v>8</v>
      </c>
      <c r="C39" s="154" t="str">
        <f t="shared" si="22"/>
        <v>70바2242</v>
      </c>
      <c r="D39" s="142" t="str">
        <f t="shared" si="23"/>
        <v>대형</v>
      </c>
      <c r="E39" s="138" t="str">
        <f t="shared" si="16"/>
        <v>B</v>
      </c>
      <c r="F39" s="161">
        <f t="shared" si="17"/>
        <v>0.90333333333333332</v>
      </c>
      <c r="G39" s="162">
        <f t="shared" si="18"/>
        <v>1.897</v>
      </c>
      <c r="H39" s="163">
        <f t="shared" si="19"/>
        <v>2.1</v>
      </c>
      <c r="I39" s="164">
        <f t="shared" si="24"/>
        <v>6506.74</v>
      </c>
      <c r="J39" s="165">
        <f t="shared" si="25"/>
        <v>2.2690391382590047E-2</v>
      </c>
      <c r="K39" s="165">
        <f t="shared" si="26"/>
        <v>0.33788766974136253</v>
      </c>
      <c r="L39" s="165">
        <f t="shared" si="27"/>
        <v>0.12371786793386551</v>
      </c>
      <c r="M39" s="166">
        <f t="shared" si="28"/>
        <v>10.016</v>
      </c>
      <c r="N39" s="167">
        <f t="shared" si="29"/>
        <v>3.1E-2</v>
      </c>
      <c r="O39" s="167">
        <f t="shared" si="30"/>
        <v>10.250999999999999</v>
      </c>
      <c r="P39" s="168">
        <f t="shared" si="31"/>
        <v>0</v>
      </c>
      <c r="Q39" s="169">
        <f t="shared" si="32"/>
        <v>80</v>
      </c>
      <c r="R39" s="170">
        <f t="shared" si="33"/>
        <v>25.621368005289828</v>
      </c>
      <c r="S39" s="155">
        <f t="shared" si="34"/>
        <v>2</v>
      </c>
      <c r="T39" s="155">
        <f t="shared" si="35"/>
        <v>667</v>
      </c>
      <c r="U39" t="s">
        <v>145</v>
      </c>
      <c r="V39" s="5" t="s">
        <v>268</v>
      </c>
      <c r="W39" t="s">
        <v>145</v>
      </c>
      <c r="X39" s="5" t="s">
        <v>268</v>
      </c>
      <c r="Y39" t="s">
        <v>862</v>
      </c>
      <c r="Z39" t="s">
        <v>777</v>
      </c>
      <c r="AA39" t="s">
        <v>49</v>
      </c>
      <c r="AB39">
        <v>521</v>
      </c>
      <c r="AC39" s="1">
        <v>6506.74</v>
      </c>
      <c r="AD39" s="1">
        <v>3429.2159999999999</v>
      </c>
      <c r="AE39" s="28">
        <v>1.897</v>
      </c>
      <c r="AF39">
        <v>2.1</v>
      </c>
      <c r="AG39">
        <v>10.016</v>
      </c>
      <c r="AH39">
        <v>397.16741100000002</v>
      </c>
      <c r="AI39">
        <v>9.0118840000000002</v>
      </c>
      <c r="AJ39">
        <v>134.197971</v>
      </c>
      <c r="AK39">
        <v>805</v>
      </c>
      <c r="AL39">
        <v>2</v>
      </c>
      <c r="AM39">
        <v>667</v>
      </c>
      <c r="AN39">
        <v>80</v>
      </c>
      <c r="AO39">
        <v>16.382864000000001</v>
      </c>
      <c r="AP39">
        <v>671</v>
      </c>
      <c r="AQ39">
        <v>0</v>
      </c>
      <c r="AR39">
        <v>67</v>
      </c>
      <c r="AS39">
        <v>21527</v>
      </c>
      <c r="AT39">
        <v>3.1E-2</v>
      </c>
      <c r="AU39">
        <v>10.250999999999999</v>
      </c>
      <c r="AV39">
        <v>58187</v>
      </c>
      <c r="AW39">
        <v>0</v>
      </c>
      <c r="AX39">
        <v>0.42</v>
      </c>
      <c r="AY39">
        <v>0.90333333333333332</v>
      </c>
      <c r="AZ39" t="s">
        <v>71</v>
      </c>
      <c r="BA39" t="s">
        <v>1264</v>
      </c>
      <c r="BB39">
        <v>10</v>
      </c>
      <c r="BC39" t="s">
        <v>1277</v>
      </c>
      <c r="BD39">
        <v>9</v>
      </c>
      <c r="BE39">
        <v>253025.92199999999</v>
      </c>
      <c r="BF39">
        <v>2.5715705128425536E-2</v>
      </c>
      <c r="BG39">
        <v>2.3229853632677735E-2</v>
      </c>
      <c r="BH39">
        <v>411260.95600000001</v>
      </c>
      <c r="BI39">
        <v>1.5821438687702704E-2</v>
      </c>
      <c r="BJ39">
        <v>1.4292032947891442E-2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0" t="str">
        <f t="shared" si="20"/>
        <v>송도버스</v>
      </c>
      <c r="B40" s="150" t="str">
        <f t="shared" si="21"/>
        <v>8</v>
      </c>
      <c r="C40" s="151" t="str">
        <f t="shared" si="22"/>
        <v>70바2246</v>
      </c>
      <c r="D40" s="125" t="str">
        <f t="shared" si="23"/>
        <v>대형</v>
      </c>
      <c r="E40" s="121" t="str">
        <f t="shared" si="16"/>
        <v>A</v>
      </c>
      <c r="F40" s="171">
        <f t="shared" si="17"/>
        <v>0.98666666666666669</v>
      </c>
      <c r="G40" s="172">
        <f t="shared" si="18"/>
        <v>2.0720000000000001</v>
      </c>
      <c r="H40" s="173">
        <f t="shared" si="19"/>
        <v>2.1</v>
      </c>
      <c r="I40" s="174">
        <f t="shared" si="24"/>
        <v>7338.1710000000003</v>
      </c>
      <c r="J40" s="175">
        <f t="shared" si="25"/>
        <v>1.8153512283934945E-2</v>
      </c>
      <c r="K40" s="175">
        <f t="shared" si="26"/>
        <v>0.37265571682183291</v>
      </c>
      <c r="L40" s="175">
        <f t="shared" si="27"/>
        <v>0.14526780583336094</v>
      </c>
      <c r="M40" s="176">
        <f t="shared" si="28"/>
        <v>10.507</v>
      </c>
      <c r="N40" s="177">
        <f t="shared" si="29"/>
        <v>5.5E-2</v>
      </c>
      <c r="O40" s="177">
        <f t="shared" si="30"/>
        <v>15.331</v>
      </c>
      <c r="P40" s="178">
        <f t="shared" si="31"/>
        <v>0.67666666666666664</v>
      </c>
      <c r="Q40" s="179">
        <f t="shared" si="32"/>
        <v>86</v>
      </c>
      <c r="R40" s="180">
        <f t="shared" si="33"/>
        <v>26.292676192359863</v>
      </c>
      <c r="S40" s="152">
        <f t="shared" si="34"/>
        <v>4</v>
      </c>
      <c r="T40" s="152">
        <f t="shared" si="35"/>
        <v>1125</v>
      </c>
      <c r="U40" t="s">
        <v>145</v>
      </c>
      <c r="V40" t="s">
        <v>268</v>
      </c>
      <c r="W40" s="4" t="s">
        <v>145</v>
      </c>
      <c r="X40" s="4" t="s">
        <v>268</v>
      </c>
      <c r="Y40" s="4" t="s">
        <v>1031</v>
      </c>
      <c r="Z40" s="4" t="s">
        <v>777</v>
      </c>
      <c r="AA40" s="4" t="s">
        <v>49</v>
      </c>
      <c r="AB40" s="4">
        <v>521</v>
      </c>
      <c r="AC40" s="4">
        <v>7338.1710000000003</v>
      </c>
      <c r="AD40" s="4">
        <v>3540.84</v>
      </c>
      <c r="AE40" s="4">
        <v>2.0720000000000001</v>
      </c>
      <c r="AF40" s="4">
        <v>2.1</v>
      </c>
      <c r="AG40" s="4">
        <v>10.507</v>
      </c>
      <c r="AH40" s="4">
        <v>458.14159100000001</v>
      </c>
      <c r="AI40" s="4">
        <v>8.3168790000000001</v>
      </c>
      <c r="AJ40" s="4">
        <v>170.729083</v>
      </c>
      <c r="AK40" s="4">
        <v>1066</v>
      </c>
      <c r="AL40" s="4">
        <v>4</v>
      </c>
      <c r="AM40" s="4">
        <v>1125</v>
      </c>
      <c r="AN40" s="4">
        <v>86</v>
      </c>
      <c r="AO40" s="4">
        <v>16.017254999999999</v>
      </c>
      <c r="AP40" s="4">
        <v>1102.5999999999999</v>
      </c>
      <c r="AQ40" s="4">
        <v>40.6</v>
      </c>
      <c r="AR40" s="4">
        <v>93</v>
      </c>
      <c r="AS40" s="4">
        <v>70267</v>
      </c>
      <c r="AT40" s="4">
        <v>5.5E-2</v>
      </c>
      <c r="AU40" s="4">
        <v>15.331</v>
      </c>
      <c r="AV40" s="4">
        <v>63602</v>
      </c>
      <c r="AW40" s="4">
        <v>0</v>
      </c>
      <c r="AX40" s="4">
        <v>0.46</v>
      </c>
      <c r="AY40">
        <v>0.98666666666666669</v>
      </c>
      <c r="AZ40" t="s">
        <v>69</v>
      </c>
      <c r="BA40" t="s">
        <v>1264</v>
      </c>
      <c r="BB40">
        <v>7</v>
      </c>
      <c r="BC40" t="s">
        <v>1278</v>
      </c>
      <c r="BD40">
        <v>10</v>
      </c>
      <c r="BE40">
        <v>253025.92199999999</v>
      </c>
      <c r="BF40">
        <v>2.9001656992282399E-2</v>
      </c>
      <c r="BG40">
        <v>2.8614968232385303E-2</v>
      </c>
      <c r="BH40">
        <v>411260.95600000001</v>
      </c>
      <c r="BI40">
        <v>1.7843101546454607E-2</v>
      </c>
      <c r="BJ40">
        <v>1.7605193525835214E-2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3" t="str">
        <f t="shared" si="20"/>
        <v>송도버스</v>
      </c>
      <c r="B41" s="153" t="str">
        <f t="shared" si="21"/>
        <v>8</v>
      </c>
      <c r="C41" s="154" t="str">
        <f t="shared" si="22"/>
        <v>70바2247</v>
      </c>
      <c r="D41" s="142" t="str">
        <f t="shared" si="23"/>
        <v>대형</v>
      </c>
      <c r="E41" s="138" t="str">
        <f t="shared" si="16"/>
        <v>B</v>
      </c>
      <c r="F41" s="161">
        <f t="shared" si="17"/>
        <v>0.90380952380952373</v>
      </c>
      <c r="G41" s="162">
        <f t="shared" si="18"/>
        <v>1.8979999999999999</v>
      </c>
      <c r="H41" s="163">
        <f t="shared" si="19"/>
        <v>2.1</v>
      </c>
      <c r="I41" s="164">
        <f t="shared" si="24"/>
        <v>6383.9290000000001</v>
      </c>
      <c r="J41" s="165">
        <f t="shared" si="25"/>
        <v>1.3758169289468112E-2</v>
      </c>
      <c r="K41" s="165">
        <f t="shared" si="26"/>
        <v>0.34656378178810315</v>
      </c>
      <c r="L41" s="165">
        <f t="shared" si="27"/>
        <v>0.16055942978062568</v>
      </c>
      <c r="M41" s="166">
        <f t="shared" si="28"/>
        <v>12.276</v>
      </c>
      <c r="N41" s="167">
        <f t="shared" si="29"/>
        <v>4.7E-2</v>
      </c>
      <c r="O41" s="167">
        <f t="shared" si="30"/>
        <v>4.2140000000000004</v>
      </c>
      <c r="P41" s="168">
        <f t="shared" si="31"/>
        <v>0</v>
      </c>
      <c r="Q41" s="169">
        <f t="shared" si="32"/>
        <v>77</v>
      </c>
      <c r="R41" s="170">
        <f t="shared" si="33"/>
        <v>25.406334647309933</v>
      </c>
      <c r="S41" s="155">
        <f t="shared" si="34"/>
        <v>3</v>
      </c>
      <c r="T41" s="155">
        <f t="shared" si="35"/>
        <v>269</v>
      </c>
      <c r="U41" t="s">
        <v>145</v>
      </c>
      <c r="V41" t="s">
        <v>268</v>
      </c>
      <c r="W41" t="s">
        <v>145</v>
      </c>
      <c r="X41" s="4" t="s">
        <v>268</v>
      </c>
      <c r="Y41" s="4" t="s">
        <v>823</v>
      </c>
      <c r="Z41" s="4" t="s">
        <v>777</v>
      </c>
      <c r="AA41" s="4" t="s">
        <v>49</v>
      </c>
      <c r="AB41" s="4">
        <v>521</v>
      </c>
      <c r="AC41" s="4">
        <v>6383.9290000000001</v>
      </c>
      <c r="AD41" s="4">
        <v>3363.509</v>
      </c>
      <c r="AE41" s="4">
        <v>1.8979999999999999</v>
      </c>
      <c r="AF41" s="4">
        <v>2.1</v>
      </c>
      <c r="AG41" s="4">
        <v>12.276</v>
      </c>
      <c r="AH41" s="4">
        <v>392.81185499999998</v>
      </c>
      <c r="AI41" s="4">
        <v>5.4043720000000004</v>
      </c>
      <c r="AJ41" s="4">
        <v>136.13436200000001</v>
      </c>
      <c r="AK41" s="4">
        <v>1025</v>
      </c>
      <c r="AL41" s="4">
        <v>3</v>
      </c>
      <c r="AM41" s="4">
        <v>269</v>
      </c>
      <c r="AN41" s="4">
        <v>77</v>
      </c>
      <c r="AO41" s="4">
        <v>16.251874000000001</v>
      </c>
      <c r="AP41" s="4">
        <v>315.3</v>
      </c>
      <c r="AQ41" s="4">
        <v>0</v>
      </c>
      <c r="AR41" s="4">
        <v>34</v>
      </c>
      <c r="AS41" s="4">
        <v>13692</v>
      </c>
      <c r="AT41" s="4">
        <v>4.7E-2</v>
      </c>
      <c r="AU41" s="4">
        <v>4.2140000000000004</v>
      </c>
      <c r="AV41" s="4">
        <v>58554</v>
      </c>
      <c r="AW41" s="4">
        <v>0</v>
      </c>
      <c r="AX41" s="4">
        <v>0.48</v>
      </c>
      <c r="AY41">
        <v>0.90380952380952373</v>
      </c>
      <c r="AZ41" t="s">
        <v>71</v>
      </c>
      <c r="BA41" t="s">
        <v>1264</v>
      </c>
      <c r="BB41">
        <v>9</v>
      </c>
      <c r="BC41" t="s">
        <v>1279</v>
      </c>
      <c r="BD41">
        <v>10</v>
      </c>
      <c r="BE41">
        <v>253025.92199999999</v>
      </c>
      <c r="BF41">
        <v>2.523033588629706E-2</v>
      </c>
      <c r="BG41">
        <v>2.2803417862948483E-2</v>
      </c>
      <c r="BH41">
        <v>411260.95600000001</v>
      </c>
      <c r="BI41">
        <v>1.5522818071745182E-2</v>
      </c>
      <c r="BJ41">
        <v>1.4029670809605882E-2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0" t="str">
        <f t="shared" si="20"/>
        <v>송도버스</v>
      </c>
      <c r="B42" s="150" t="str">
        <f t="shared" si="21"/>
        <v>8</v>
      </c>
      <c r="C42" s="151" t="str">
        <f t="shared" si="22"/>
        <v>70바2251</v>
      </c>
      <c r="D42" s="125" t="str">
        <f t="shared" si="23"/>
        <v>대형</v>
      </c>
      <c r="E42" s="121" t="str">
        <f t="shared" si="16"/>
        <v>A</v>
      </c>
      <c r="F42" s="171">
        <f t="shared" si="17"/>
        <v>0.96045454545454534</v>
      </c>
      <c r="G42" s="172">
        <f t="shared" si="18"/>
        <v>2.113</v>
      </c>
      <c r="H42" s="173">
        <f t="shared" si="19"/>
        <v>2.2000000000000002</v>
      </c>
      <c r="I42" s="174">
        <f t="shared" si="24"/>
        <v>7377.5879999999997</v>
      </c>
      <c r="J42" s="175">
        <f t="shared" si="25"/>
        <v>1.7082650491791872E-2</v>
      </c>
      <c r="K42" s="175">
        <f t="shared" si="26"/>
        <v>0.34888906435044986</v>
      </c>
      <c r="L42" s="175">
        <f t="shared" si="27"/>
        <v>0.14869358386507894</v>
      </c>
      <c r="M42" s="176">
        <f t="shared" si="28"/>
        <v>8.6739999999999995</v>
      </c>
      <c r="N42" s="177">
        <f t="shared" si="29"/>
        <v>2.7E-2</v>
      </c>
      <c r="O42" s="177">
        <f t="shared" si="30"/>
        <v>8.3230000000000004</v>
      </c>
      <c r="P42" s="178">
        <f t="shared" si="31"/>
        <v>0.22</v>
      </c>
      <c r="Q42" s="179">
        <f t="shared" si="32"/>
        <v>85</v>
      </c>
      <c r="R42" s="180">
        <f t="shared" si="33"/>
        <v>25.087547610768681</v>
      </c>
      <c r="S42" s="152">
        <f t="shared" si="34"/>
        <v>2</v>
      </c>
      <c r="T42" s="152">
        <f t="shared" si="35"/>
        <v>614</v>
      </c>
      <c r="U42" t="s">
        <v>145</v>
      </c>
      <c r="V42" t="s">
        <v>268</v>
      </c>
      <c r="W42" t="s">
        <v>145</v>
      </c>
      <c r="X42" s="4" t="s">
        <v>268</v>
      </c>
      <c r="Y42" s="4" t="s">
        <v>858</v>
      </c>
      <c r="Z42" s="4" t="s">
        <v>777</v>
      </c>
      <c r="AA42" s="4" t="s">
        <v>49</v>
      </c>
      <c r="AB42" s="4">
        <v>521</v>
      </c>
      <c r="AC42" s="4">
        <v>7377.5879999999997</v>
      </c>
      <c r="AD42" s="4">
        <v>3491.8130000000001</v>
      </c>
      <c r="AE42" s="4">
        <v>2.113</v>
      </c>
      <c r="AF42" s="4">
        <v>2.2000000000000002</v>
      </c>
      <c r="AG42" s="4">
        <v>8.6739999999999995</v>
      </c>
      <c r="AH42" s="4">
        <v>463.81795399999999</v>
      </c>
      <c r="AI42" s="4">
        <v>7.9232399999999998</v>
      </c>
      <c r="AJ42" s="4">
        <v>161.821012</v>
      </c>
      <c r="AK42" s="4">
        <v>1097</v>
      </c>
      <c r="AL42" s="4">
        <v>2</v>
      </c>
      <c r="AM42" s="4">
        <v>614</v>
      </c>
      <c r="AN42" s="4">
        <v>85</v>
      </c>
      <c r="AO42" s="4">
        <v>15.906214</v>
      </c>
      <c r="AP42" s="4">
        <v>594.1</v>
      </c>
      <c r="AQ42" s="4">
        <v>13.2</v>
      </c>
      <c r="AR42" s="4">
        <v>104</v>
      </c>
      <c r="AS42" s="4">
        <v>35720</v>
      </c>
      <c r="AT42" s="4">
        <v>2.7E-2</v>
      </c>
      <c r="AU42" s="4">
        <v>8.3230000000000004</v>
      </c>
      <c r="AV42" s="4">
        <v>68328</v>
      </c>
      <c r="AW42" s="4">
        <v>0</v>
      </c>
      <c r="AX42" s="4">
        <v>0.44</v>
      </c>
      <c r="AY42">
        <v>0.96045454545454534</v>
      </c>
      <c r="AZ42" t="s">
        <v>69</v>
      </c>
      <c r="BA42" t="s">
        <v>1264</v>
      </c>
      <c r="BB42">
        <v>17</v>
      </c>
      <c r="BC42" t="s">
        <v>1280</v>
      </c>
      <c r="BD42">
        <v>14</v>
      </c>
      <c r="BE42">
        <v>253025.92199999999</v>
      </c>
      <c r="BF42">
        <v>2.9157439450018089E-2</v>
      </c>
      <c r="BG42">
        <v>2.8004395253585553E-2</v>
      </c>
      <c r="BH42">
        <v>411260.95600000001</v>
      </c>
      <c r="BI42">
        <v>1.7938945801604371E-2</v>
      </c>
      <c r="BJ42">
        <v>1.7229542035813651E-2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3" t="str">
        <f t="shared" si="20"/>
        <v>송도버스</v>
      </c>
      <c r="B43" s="153" t="str">
        <f t="shared" si="21"/>
        <v>8</v>
      </c>
      <c r="C43" s="154" t="str">
        <f t="shared" si="22"/>
        <v>70바2253</v>
      </c>
      <c r="D43" s="142" t="str">
        <f t="shared" si="23"/>
        <v>대형</v>
      </c>
      <c r="E43" s="138" t="str">
        <f t="shared" si="16"/>
        <v>S</v>
      </c>
      <c r="F43" s="161">
        <f t="shared" si="17"/>
        <v>1.0381818181818181</v>
      </c>
      <c r="G43" s="162">
        <f t="shared" si="18"/>
        <v>2.2839999999999998</v>
      </c>
      <c r="H43" s="163">
        <f t="shared" si="19"/>
        <v>2.2000000000000002</v>
      </c>
      <c r="I43" s="164">
        <f t="shared" si="24"/>
        <v>7003.2049999999999</v>
      </c>
      <c r="J43" s="165">
        <f t="shared" si="25"/>
        <v>1.317331729648176E-2</v>
      </c>
      <c r="K43" s="165">
        <f t="shared" si="26"/>
        <v>0.3504408875768954</v>
      </c>
      <c r="L43" s="165">
        <f t="shared" si="27"/>
        <v>0.13850801168893384</v>
      </c>
      <c r="M43" s="166">
        <f t="shared" si="28"/>
        <v>8.6660000000000004</v>
      </c>
      <c r="N43" s="167">
        <f t="shared" si="29"/>
        <v>0.34300000000000003</v>
      </c>
      <c r="O43" s="167">
        <f t="shared" si="30"/>
        <v>13.394</v>
      </c>
      <c r="P43" s="168">
        <f t="shared" si="31"/>
        <v>0</v>
      </c>
      <c r="Q43" s="169">
        <f t="shared" si="32"/>
        <v>80</v>
      </c>
      <c r="R43" s="170">
        <f t="shared" si="33"/>
        <v>25.378879489205911</v>
      </c>
      <c r="S43" s="155">
        <f t="shared" si="34"/>
        <v>24</v>
      </c>
      <c r="T43" s="155">
        <f t="shared" si="35"/>
        <v>938</v>
      </c>
      <c r="U43" t="s">
        <v>145</v>
      </c>
      <c r="V43" t="s">
        <v>268</v>
      </c>
      <c r="W43" s="4" t="s">
        <v>145</v>
      </c>
      <c r="X43" s="4" t="s">
        <v>268</v>
      </c>
      <c r="Y43" s="4" t="s">
        <v>889</v>
      </c>
      <c r="Z43" s="4" t="s">
        <v>777</v>
      </c>
      <c r="AA43" s="4" t="s">
        <v>49</v>
      </c>
      <c r="AB43" s="4">
        <v>521</v>
      </c>
      <c r="AC43" s="4">
        <v>7003.2049999999999</v>
      </c>
      <c r="AD43" s="4">
        <v>3065.7959999999998</v>
      </c>
      <c r="AE43" s="4">
        <v>2.2839999999999998</v>
      </c>
      <c r="AF43" s="4">
        <v>2.2000000000000002</v>
      </c>
      <c r="AG43" s="4">
        <v>8.6660000000000004</v>
      </c>
      <c r="AH43" s="4">
        <v>433.614622</v>
      </c>
      <c r="AI43" s="4">
        <v>5.7121430000000002</v>
      </c>
      <c r="AJ43" s="4">
        <v>151.95629299999999</v>
      </c>
      <c r="AK43" s="4">
        <v>970</v>
      </c>
      <c r="AL43" s="4">
        <v>24</v>
      </c>
      <c r="AM43" s="4">
        <v>938</v>
      </c>
      <c r="AN43" s="4">
        <v>80</v>
      </c>
      <c r="AO43" s="4">
        <v>16.150758</v>
      </c>
      <c r="AP43" s="4">
        <v>1230.3</v>
      </c>
      <c r="AQ43" s="4">
        <v>0</v>
      </c>
      <c r="AR43" s="4">
        <v>106</v>
      </c>
      <c r="AS43" s="4">
        <v>56326</v>
      </c>
      <c r="AT43" s="4">
        <v>0.34300000000000003</v>
      </c>
      <c r="AU43" s="4">
        <v>13.394</v>
      </c>
      <c r="AV43" s="4">
        <v>54596</v>
      </c>
      <c r="AW43" s="4">
        <v>0</v>
      </c>
      <c r="AX43" s="4">
        <v>0.47</v>
      </c>
      <c r="AY43">
        <v>1.0381818181818181</v>
      </c>
      <c r="AZ43" t="s">
        <v>74</v>
      </c>
      <c r="BA43" t="s">
        <v>1264</v>
      </c>
      <c r="BB43">
        <v>3</v>
      </c>
      <c r="BC43" t="s">
        <v>1281</v>
      </c>
      <c r="BD43">
        <v>16</v>
      </c>
      <c r="BE43">
        <v>253025.92199999999</v>
      </c>
      <c r="BF43">
        <v>2.7677816346421615E-2</v>
      </c>
      <c r="BG43">
        <v>2.8734605697830439E-2</v>
      </c>
      <c r="BH43">
        <v>411260.95600000001</v>
      </c>
      <c r="BI43">
        <v>1.7028616254055492E-2</v>
      </c>
      <c r="BJ43">
        <v>1.7678799783755791E-2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0" t="str">
        <f t="shared" si="20"/>
        <v>송도버스</v>
      </c>
      <c r="B44" s="150" t="str">
        <f t="shared" si="21"/>
        <v>8</v>
      </c>
      <c r="C44" s="151" t="str">
        <f t="shared" si="22"/>
        <v>70바2255</v>
      </c>
      <c r="D44" s="125" t="str">
        <f t="shared" si="23"/>
        <v>대형</v>
      </c>
      <c r="E44" s="121" t="str">
        <f t="shared" si="16"/>
        <v>A</v>
      </c>
      <c r="F44" s="171">
        <f t="shared" si="17"/>
        <v>0.997142857142857</v>
      </c>
      <c r="G44" s="172">
        <f t="shared" si="18"/>
        <v>2.0939999999999999</v>
      </c>
      <c r="H44" s="173">
        <f t="shared" si="19"/>
        <v>2.1</v>
      </c>
      <c r="I44" s="174">
        <f t="shared" si="24"/>
        <v>7123.7389999999996</v>
      </c>
      <c r="J44" s="175">
        <f t="shared" si="25"/>
        <v>1.7037026970121813E-2</v>
      </c>
      <c r="K44" s="175">
        <f t="shared" si="26"/>
        <v>0.35042173172546326</v>
      </c>
      <c r="L44" s="175">
        <f t="shared" si="27"/>
        <v>0.23990210758704103</v>
      </c>
      <c r="M44" s="176">
        <f t="shared" si="28"/>
        <v>10.968999999999999</v>
      </c>
      <c r="N44" s="177">
        <f t="shared" si="29"/>
        <v>1.4E-2</v>
      </c>
      <c r="O44" s="177">
        <f t="shared" si="30"/>
        <v>21.013999999999999</v>
      </c>
      <c r="P44" s="178">
        <f t="shared" si="31"/>
        <v>8.4999999999999992E-2</v>
      </c>
      <c r="Q44" s="179">
        <f t="shared" si="32"/>
        <v>84</v>
      </c>
      <c r="R44" s="180">
        <f t="shared" si="33"/>
        <v>26.123167480578239</v>
      </c>
      <c r="S44" s="152">
        <f t="shared" si="34"/>
        <v>1</v>
      </c>
      <c r="T44" s="152">
        <f t="shared" si="35"/>
        <v>1497</v>
      </c>
      <c r="U44" t="s">
        <v>145</v>
      </c>
      <c r="V44" t="s">
        <v>268</v>
      </c>
      <c r="W44" t="s">
        <v>145</v>
      </c>
      <c r="X44" s="4" t="s">
        <v>268</v>
      </c>
      <c r="Y44" s="4" t="s">
        <v>796</v>
      </c>
      <c r="Z44" s="4" t="s">
        <v>777</v>
      </c>
      <c r="AA44" s="4" t="s">
        <v>49</v>
      </c>
      <c r="AB44" s="4">
        <v>521</v>
      </c>
      <c r="AC44" s="4">
        <v>7123.7389999999996</v>
      </c>
      <c r="AD44" s="4">
        <v>3402.643</v>
      </c>
      <c r="AE44" s="4">
        <v>2.0939999999999999</v>
      </c>
      <c r="AF44" s="4">
        <v>2.1</v>
      </c>
      <c r="AG44" s="4">
        <v>10.968999999999999</v>
      </c>
      <c r="AH44" s="4">
        <v>431.115183</v>
      </c>
      <c r="AI44" s="4">
        <v>7.3449210000000003</v>
      </c>
      <c r="AJ44" s="4">
        <v>151.07212899999999</v>
      </c>
      <c r="AK44" s="4">
        <v>1709</v>
      </c>
      <c r="AL44" s="4">
        <v>1</v>
      </c>
      <c r="AM44" s="4">
        <v>1497</v>
      </c>
      <c r="AN44" s="4">
        <v>84</v>
      </c>
      <c r="AO44" s="4">
        <v>16.523980000000002</v>
      </c>
      <c r="AP44" s="4">
        <v>575.4</v>
      </c>
      <c r="AQ44" s="4">
        <v>5.0999999999999996</v>
      </c>
      <c r="AR44" s="4">
        <v>46</v>
      </c>
      <c r="AS44" s="4">
        <v>23559</v>
      </c>
      <c r="AT44" s="4">
        <v>1.4E-2</v>
      </c>
      <c r="AU44" s="4">
        <v>21.013999999999999</v>
      </c>
      <c r="AV44" s="4">
        <v>64643</v>
      </c>
      <c r="AW44" s="4">
        <v>0</v>
      </c>
      <c r="AX44" s="4">
        <v>0.48</v>
      </c>
      <c r="AY44">
        <v>0.997142857142857</v>
      </c>
      <c r="AZ44" t="s">
        <v>69</v>
      </c>
      <c r="BA44" t="s">
        <v>1264</v>
      </c>
      <c r="BB44">
        <v>1</v>
      </c>
      <c r="BC44" t="s">
        <v>1282</v>
      </c>
      <c r="BD44">
        <v>12</v>
      </c>
      <c r="BE44">
        <v>253025.92199999999</v>
      </c>
      <c r="BF44">
        <v>2.8154186510582106E-2</v>
      </c>
      <c r="BG44">
        <v>2.8073745977694724E-2</v>
      </c>
      <c r="BH44">
        <v>411260.95600000001</v>
      </c>
      <c r="BI44">
        <v>1.732170023939739E-2</v>
      </c>
      <c r="BJ44">
        <v>1.7272209667284825E-2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3" t="str">
        <f t="shared" si="20"/>
        <v>송도버스</v>
      </c>
      <c r="B45" s="153" t="str">
        <f t="shared" si="21"/>
        <v>8</v>
      </c>
      <c r="C45" s="154" t="str">
        <f t="shared" si="22"/>
        <v>70바2256</v>
      </c>
      <c r="D45" s="142" t="str">
        <f t="shared" si="23"/>
        <v>대형</v>
      </c>
      <c r="E45" s="138" t="str">
        <f t="shared" si="16"/>
        <v>A</v>
      </c>
      <c r="F45" s="161">
        <f t="shared" si="17"/>
        <v>0.96</v>
      </c>
      <c r="G45" s="162">
        <f t="shared" si="18"/>
        <v>2.016</v>
      </c>
      <c r="H45" s="163">
        <f t="shared" si="19"/>
        <v>2.1</v>
      </c>
      <c r="I45" s="164">
        <f t="shared" si="24"/>
        <v>6757.6930000000002</v>
      </c>
      <c r="J45" s="165">
        <f t="shared" si="25"/>
        <v>2.7659531650597882E-2</v>
      </c>
      <c r="K45" s="165">
        <f t="shared" si="26"/>
        <v>0.36528432226704177</v>
      </c>
      <c r="L45" s="165">
        <f t="shared" si="27"/>
        <v>0.22048944810011345</v>
      </c>
      <c r="M45" s="166">
        <f t="shared" si="28"/>
        <v>10.683</v>
      </c>
      <c r="N45" s="167">
        <f t="shared" si="29"/>
        <v>0.17799999999999999</v>
      </c>
      <c r="O45" s="167">
        <f t="shared" si="30"/>
        <v>19.193000000000001</v>
      </c>
      <c r="P45" s="168">
        <f t="shared" si="31"/>
        <v>0</v>
      </c>
      <c r="Q45" s="169">
        <f t="shared" si="32"/>
        <v>81</v>
      </c>
      <c r="R45" s="170">
        <f t="shared" si="33"/>
        <v>26.405109479353865</v>
      </c>
      <c r="S45" s="155">
        <f t="shared" si="34"/>
        <v>12</v>
      </c>
      <c r="T45" s="155">
        <f t="shared" si="35"/>
        <v>1297</v>
      </c>
      <c r="U45" t="s">
        <v>145</v>
      </c>
      <c r="V45" t="s">
        <v>268</v>
      </c>
      <c r="W45" t="s">
        <v>145</v>
      </c>
      <c r="X45" s="4" t="s">
        <v>268</v>
      </c>
      <c r="Y45" s="4" t="s">
        <v>878</v>
      </c>
      <c r="Z45" s="4" t="s">
        <v>777</v>
      </c>
      <c r="AA45" s="4" t="s">
        <v>49</v>
      </c>
      <c r="AB45" s="4">
        <v>521</v>
      </c>
      <c r="AC45" s="4">
        <v>6757.6930000000002</v>
      </c>
      <c r="AD45" s="4">
        <v>3351.6579999999999</v>
      </c>
      <c r="AE45" s="4">
        <v>2.016</v>
      </c>
      <c r="AF45" s="4">
        <v>2.1</v>
      </c>
      <c r="AG45" s="4">
        <v>10.683</v>
      </c>
      <c r="AH45" s="4">
        <v>421.58157799999998</v>
      </c>
      <c r="AI45" s="4">
        <v>11.660748999999999</v>
      </c>
      <c r="AJ45" s="4">
        <v>153.997141</v>
      </c>
      <c r="AK45" s="4">
        <v>1490</v>
      </c>
      <c r="AL45" s="4">
        <v>12</v>
      </c>
      <c r="AM45" s="4">
        <v>1297</v>
      </c>
      <c r="AN45" s="4">
        <v>81</v>
      </c>
      <c r="AO45" s="4">
        <v>16.029382999999999</v>
      </c>
      <c r="AP45" s="4">
        <v>344.5</v>
      </c>
      <c r="AQ45" s="4">
        <v>0</v>
      </c>
      <c r="AR45" s="4">
        <v>83</v>
      </c>
      <c r="AS45" s="4">
        <v>30319</v>
      </c>
      <c r="AT45" s="4">
        <v>0.17799999999999999</v>
      </c>
      <c r="AU45" s="4">
        <v>19.193000000000001</v>
      </c>
      <c r="AV45" s="4">
        <v>60390</v>
      </c>
      <c r="AW45" s="4">
        <v>0</v>
      </c>
      <c r="AX45" s="4">
        <v>0.45</v>
      </c>
      <c r="AY45">
        <v>0.96</v>
      </c>
      <c r="AZ45" t="s">
        <v>69</v>
      </c>
      <c r="BA45" t="s">
        <v>1264</v>
      </c>
      <c r="BB45">
        <v>18</v>
      </c>
      <c r="BC45" t="s">
        <v>1283</v>
      </c>
      <c r="BD45">
        <v>12</v>
      </c>
      <c r="BE45">
        <v>253025.92199999999</v>
      </c>
      <c r="BF45">
        <v>2.6707512600230739E-2</v>
      </c>
      <c r="BG45">
        <v>2.5639212096221508E-2</v>
      </c>
      <c r="BH45">
        <v>411260.95600000001</v>
      </c>
      <c r="BI45">
        <v>1.6431642492218495E-2</v>
      </c>
      <c r="BJ45">
        <v>1.5774376792529753E-2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0" t="str">
        <f t="shared" si="20"/>
        <v>송도버스</v>
      </c>
      <c r="B46" s="150" t="str">
        <f t="shared" si="21"/>
        <v>8</v>
      </c>
      <c r="C46" s="151" t="str">
        <f t="shared" si="22"/>
        <v>70바2264</v>
      </c>
      <c r="D46" s="125" t="str">
        <f t="shared" si="23"/>
        <v>대형</v>
      </c>
      <c r="E46" s="121" t="str">
        <f t="shared" si="16"/>
        <v>B</v>
      </c>
      <c r="F46" s="171">
        <f t="shared" si="17"/>
        <v>0.91045454545454541</v>
      </c>
      <c r="G46" s="172">
        <f t="shared" si="18"/>
        <v>2.0030000000000001</v>
      </c>
      <c r="H46" s="173">
        <f t="shared" si="19"/>
        <v>2.2000000000000002</v>
      </c>
      <c r="I46" s="174">
        <f t="shared" si="24"/>
        <v>7641.0290000000005</v>
      </c>
      <c r="J46" s="175">
        <f t="shared" si="25"/>
        <v>2.2521285261843264E-2</v>
      </c>
      <c r="K46" s="175">
        <f t="shared" si="26"/>
        <v>0.35410518598028928</v>
      </c>
      <c r="L46" s="175">
        <f t="shared" si="27"/>
        <v>0.2341307695599637</v>
      </c>
      <c r="M46" s="176">
        <f t="shared" si="28"/>
        <v>10.577</v>
      </c>
      <c r="N46" s="177">
        <f t="shared" si="29"/>
        <v>1.2999999999999999E-2</v>
      </c>
      <c r="O46" s="177">
        <f t="shared" si="30"/>
        <v>17.576000000000001</v>
      </c>
      <c r="P46" s="178">
        <f t="shared" si="31"/>
        <v>0.13166666666666668</v>
      </c>
      <c r="Q46" s="179">
        <f t="shared" si="32"/>
        <v>83</v>
      </c>
      <c r="R46" s="180">
        <f t="shared" si="33"/>
        <v>26.074586677823177</v>
      </c>
      <c r="S46" s="152">
        <f t="shared" si="34"/>
        <v>1</v>
      </c>
      <c r="T46" s="152">
        <f t="shared" si="35"/>
        <v>1343</v>
      </c>
      <c r="U46" t="s">
        <v>145</v>
      </c>
      <c r="V46" t="s">
        <v>268</v>
      </c>
      <c r="W46" s="4" t="s">
        <v>145</v>
      </c>
      <c r="X46" s="4" t="s">
        <v>268</v>
      </c>
      <c r="Y46" s="4" t="s">
        <v>781</v>
      </c>
      <c r="Z46" s="4" t="s">
        <v>777</v>
      </c>
      <c r="AA46" s="4" t="s">
        <v>49</v>
      </c>
      <c r="AB46" s="4">
        <v>521</v>
      </c>
      <c r="AC46" s="4">
        <v>7641.0290000000005</v>
      </c>
      <c r="AD46" s="4">
        <v>3814.6869999999999</v>
      </c>
      <c r="AE46" s="4">
        <v>2.0030000000000001</v>
      </c>
      <c r="AF46" s="4">
        <v>2.2000000000000002</v>
      </c>
      <c r="AG46" s="4">
        <v>10.577</v>
      </c>
      <c r="AH46" s="4">
        <v>470.095462</v>
      </c>
      <c r="AI46" s="4">
        <v>10.587154</v>
      </c>
      <c r="AJ46" s="4">
        <v>166.46324100000001</v>
      </c>
      <c r="AK46" s="4">
        <v>1789</v>
      </c>
      <c r="AL46" s="4">
        <v>1</v>
      </c>
      <c r="AM46" s="4">
        <v>1343</v>
      </c>
      <c r="AN46" s="4">
        <v>83</v>
      </c>
      <c r="AO46" s="4">
        <v>16.254207000000001</v>
      </c>
      <c r="AP46" s="4">
        <v>1543.6</v>
      </c>
      <c r="AQ46" s="4">
        <v>7.9</v>
      </c>
      <c r="AR46" s="4">
        <v>95</v>
      </c>
      <c r="AS46" s="4">
        <v>35459</v>
      </c>
      <c r="AT46" s="4">
        <v>1.2999999999999999E-2</v>
      </c>
      <c r="AU46" s="4">
        <v>17.576000000000001</v>
      </c>
      <c r="AV46" s="4">
        <v>66161</v>
      </c>
      <c r="AW46" s="4">
        <v>0</v>
      </c>
      <c r="AX46" s="4">
        <v>0.45</v>
      </c>
      <c r="AY46">
        <v>0.91045454545454541</v>
      </c>
      <c r="AZ46" t="s">
        <v>71</v>
      </c>
      <c r="BA46" t="s">
        <v>1264</v>
      </c>
      <c r="BB46">
        <v>8</v>
      </c>
      <c r="BC46" t="s">
        <v>1284</v>
      </c>
      <c r="BD46">
        <v>16</v>
      </c>
      <c r="BE46">
        <v>253025.92199999999</v>
      </c>
      <c r="BF46">
        <v>3.0198601548816807E-2</v>
      </c>
      <c r="BG46">
        <v>2.7494454046490938E-2</v>
      </c>
      <c r="BH46">
        <v>411260.95600000001</v>
      </c>
      <c r="BI46">
        <v>1.8579514754617263E-2</v>
      </c>
      <c r="BJ46">
        <v>1.6915803660681079E-2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3" t="str">
        <f t="shared" si="20"/>
        <v>송도버스</v>
      </c>
      <c r="B47" s="153" t="str">
        <f t="shared" si="21"/>
        <v>8</v>
      </c>
      <c r="C47" s="154" t="str">
        <f t="shared" si="22"/>
        <v>70바2265</v>
      </c>
      <c r="D47" s="142" t="str">
        <f t="shared" si="23"/>
        <v>대형</v>
      </c>
      <c r="E47" s="138" t="str">
        <f t="shared" si="16"/>
        <v>A</v>
      </c>
      <c r="F47" s="161">
        <f t="shared" si="17"/>
        <v>0.98409090909090902</v>
      </c>
      <c r="G47" s="162">
        <f t="shared" si="18"/>
        <v>2.165</v>
      </c>
      <c r="H47" s="163">
        <f t="shared" si="19"/>
        <v>2.2000000000000002</v>
      </c>
      <c r="I47" s="164">
        <f t="shared" si="24"/>
        <v>7863.7269999999999</v>
      </c>
      <c r="J47" s="165">
        <f t="shared" si="25"/>
        <v>1.0399862714122805E-2</v>
      </c>
      <c r="K47" s="165">
        <f t="shared" si="26"/>
        <v>0.33127958959543424</v>
      </c>
      <c r="L47" s="165">
        <f t="shared" si="27"/>
        <v>0.17815979623911157</v>
      </c>
      <c r="M47" s="166">
        <f t="shared" si="28"/>
        <v>13.596</v>
      </c>
      <c r="N47" s="167">
        <f t="shared" si="29"/>
        <v>6.4000000000000001E-2</v>
      </c>
      <c r="O47" s="167">
        <f t="shared" si="30"/>
        <v>13.976000000000001</v>
      </c>
      <c r="P47" s="168">
        <f t="shared" si="31"/>
        <v>0</v>
      </c>
      <c r="Q47" s="169">
        <f t="shared" si="32"/>
        <v>79</v>
      </c>
      <c r="R47" s="170">
        <f t="shared" si="33"/>
        <v>25.633662318670869</v>
      </c>
      <c r="S47" s="155">
        <f t="shared" si="34"/>
        <v>5</v>
      </c>
      <c r="T47" s="155">
        <f t="shared" si="35"/>
        <v>1099</v>
      </c>
      <c r="U47" t="s">
        <v>145</v>
      </c>
      <c r="V47" t="s">
        <v>268</v>
      </c>
      <c r="W47" t="s">
        <v>145</v>
      </c>
      <c r="X47" s="4" t="s">
        <v>268</v>
      </c>
      <c r="Y47" s="4" t="s">
        <v>814</v>
      </c>
      <c r="Z47" s="4" t="s">
        <v>777</v>
      </c>
      <c r="AA47" s="4" t="s">
        <v>49</v>
      </c>
      <c r="AB47" s="4">
        <v>521</v>
      </c>
      <c r="AC47" s="4">
        <v>7863.7269999999999</v>
      </c>
      <c r="AD47" s="4">
        <v>3631.37</v>
      </c>
      <c r="AE47" s="4">
        <v>2.165</v>
      </c>
      <c r="AF47" s="4">
        <v>2.2000000000000002</v>
      </c>
      <c r="AG47" s="4">
        <v>13.596</v>
      </c>
      <c r="AH47" s="4">
        <v>465.99403599999999</v>
      </c>
      <c r="AI47" s="4">
        <v>4.8462740000000002</v>
      </c>
      <c r="AJ47" s="4">
        <v>154.374313</v>
      </c>
      <c r="AK47" s="4">
        <v>1401</v>
      </c>
      <c r="AL47" s="4">
        <v>5</v>
      </c>
      <c r="AM47" s="4">
        <v>1099</v>
      </c>
      <c r="AN47" s="4">
        <v>79</v>
      </c>
      <c r="AO47" s="4">
        <v>16.875166</v>
      </c>
      <c r="AP47" s="4">
        <v>782.2</v>
      </c>
      <c r="AQ47" s="4">
        <v>0</v>
      </c>
      <c r="AR47" s="4">
        <v>45</v>
      </c>
      <c r="AS47" s="4">
        <v>12450</v>
      </c>
      <c r="AT47" s="4">
        <v>6.4000000000000001E-2</v>
      </c>
      <c r="AU47" s="4">
        <v>13.976000000000001</v>
      </c>
      <c r="AV47" s="4">
        <v>70196</v>
      </c>
      <c r="AW47" s="4">
        <v>0</v>
      </c>
      <c r="AX47" s="4">
        <v>0.57999999999999996</v>
      </c>
      <c r="AY47">
        <v>0.98409090909090902</v>
      </c>
      <c r="AZ47" t="s">
        <v>69</v>
      </c>
      <c r="BA47" t="s">
        <v>1264</v>
      </c>
      <c r="BB47">
        <v>9</v>
      </c>
      <c r="BC47" t="s">
        <v>1285</v>
      </c>
      <c r="BD47">
        <v>18</v>
      </c>
      <c r="BE47">
        <v>253025.92199999999</v>
      </c>
      <c r="BF47">
        <v>3.1078740620101367E-2</v>
      </c>
      <c r="BG47">
        <v>3.0584306110236114E-2</v>
      </c>
      <c r="BH47">
        <v>411260.95600000001</v>
      </c>
      <c r="BI47">
        <v>1.9121015222266807E-2</v>
      </c>
      <c r="BJ47">
        <v>1.8816817252821652E-2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0" t="str">
        <f t="shared" si="20"/>
        <v>송도버스</v>
      </c>
      <c r="B48" s="150" t="str">
        <f t="shared" si="21"/>
        <v>8</v>
      </c>
      <c r="C48" s="151" t="str">
        <f t="shared" si="22"/>
        <v>70바2271</v>
      </c>
      <c r="D48" s="125" t="str">
        <f t="shared" si="23"/>
        <v>대형</v>
      </c>
      <c r="E48" s="121" t="str">
        <f t="shared" si="16"/>
        <v>B</v>
      </c>
      <c r="F48" s="171">
        <f t="shared" si="17"/>
        <v>0.91714285714285704</v>
      </c>
      <c r="G48" s="172">
        <f t="shared" si="18"/>
        <v>1.9259999999999999</v>
      </c>
      <c r="H48" s="173">
        <f t="shared" si="19"/>
        <v>2.1</v>
      </c>
      <c r="I48" s="174">
        <f t="shared" si="24"/>
        <v>1105.337</v>
      </c>
      <c r="J48" s="175">
        <f t="shared" si="25"/>
        <v>2.4549292722335504E-2</v>
      </c>
      <c r="K48" s="175">
        <f t="shared" si="26"/>
        <v>0.38063746202048582</v>
      </c>
      <c r="L48" s="175">
        <f t="shared" si="27"/>
        <v>0.24879290207420904</v>
      </c>
      <c r="M48" s="176">
        <f t="shared" si="28"/>
        <v>14.305</v>
      </c>
      <c r="N48" s="177">
        <f t="shared" si="29"/>
        <v>0</v>
      </c>
      <c r="O48" s="177">
        <f t="shared" si="30"/>
        <v>12.936999999999999</v>
      </c>
      <c r="P48" s="178">
        <f t="shared" si="31"/>
        <v>0</v>
      </c>
      <c r="Q48" s="179">
        <f t="shared" si="32"/>
        <v>85</v>
      </c>
      <c r="R48" s="180">
        <f t="shared" si="33"/>
        <v>25.818588037024952</v>
      </c>
      <c r="S48" s="152">
        <f t="shared" si="34"/>
        <v>0</v>
      </c>
      <c r="T48" s="152">
        <f t="shared" si="35"/>
        <v>143</v>
      </c>
      <c r="U48" t="s">
        <v>145</v>
      </c>
      <c r="V48" t="s">
        <v>268</v>
      </c>
      <c r="W48" t="s">
        <v>145</v>
      </c>
      <c r="X48" s="4" t="s">
        <v>268</v>
      </c>
      <c r="Y48" s="4" t="s">
        <v>1286</v>
      </c>
      <c r="Z48" s="4" t="s">
        <v>777</v>
      </c>
      <c r="AA48" s="4" t="s">
        <v>49</v>
      </c>
      <c r="AB48" s="4">
        <v>521</v>
      </c>
      <c r="AC48" s="4">
        <v>1105.337</v>
      </c>
      <c r="AD48" s="4">
        <v>573.9</v>
      </c>
      <c r="AE48" s="4">
        <v>1.9259999999999999</v>
      </c>
      <c r="AF48" s="4">
        <v>2.1</v>
      </c>
      <c r="AG48" s="4">
        <v>14.305</v>
      </c>
      <c r="AH48" s="4">
        <v>71.974986000000001</v>
      </c>
      <c r="AI48" s="4">
        <v>1.7669349999999999</v>
      </c>
      <c r="AJ48" s="4">
        <v>27.396376</v>
      </c>
      <c r="AK48" s="4">
        <v>275</v>
      </c>
      <c r="AL48" s="4">
        <v>0</v>
      </c>
      <c r="AM48" s="4">
        <v>143</v>
      </c>
      <c r="AN48" s="4">
        <v>85</v>
      </c>
      <c r="AO48" s="4">
        <v>15.357238000000001</v>
      </c>
      <c r="AP48" s="4">
        <v>131.9</v>
      </c>
      <c r="AQ48" s="4">
        <v>0</v>
      </c>
      <c r="AR48" s="4">
        <v>16</v>
      </c>
      <c r="AS48" s="4">
        <v>9307</v>
      </c>
      <c r="AT48" s="4">
        <v>0</v>
      </c>
      <c r="AU48" s="4">
        <v>12.936999999999999</v>
      </c>
      <c r="AV48" s="4">
        <v>10589</v>
      </c>
      <c r="AW48" s="4">
        <v>0</v>
      </c>
      <c r="AX48" s="4">
        <v>0.53</v>
      </c>
      <c r="AY48">
        <v>0.91714285714285704</v>
      </c>
      <c r="AZ48" t="s">
        <v>71</v>
      </c>
      <c r="BA48" t="s">
        <v>1264</v>
      </c>
      <c r="BB48">
        <v>6</v>
      </c>
      <c r="BC48" t="s">
        <v>1287</v>
      </c>
      <c r="BD48">
        <v>2</v>
      </c>
      <c r="BE48">
        <v>253025.92199999999</v>
      </c>
      <c r="BF48">
        <v>4.3684733613973351E-3</v>
      </c>
      <c r="BG48">
        <v>4.0065141400244123E-3</v>
      </c>
      <c r="BH48">
        <v>411260.95600000001</v>
      </c>
      <c r="BI48">
        <v>2.6876779423719473E-3</v>
      </c>
      <c r="BJ48">
        <v>2.4649846271468426E-3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3" t="str">
        <f t="shared" si="20"/>
        <v>송도버스</v>
      </c>
      <c r="B49" s="153" t="str">
        <f t="shared" si="21"/>
        <v>8</v>
      </c>
      <c r="C49" s="154" t="str">
        <f t="shared" si="22"/>
        <v>70바2276</v>
      </c>
      <c r="D49" s="142" t="str">
        <f t="shared" si="23"/>
        <v>대형</v>
      </c>
      <c r="E49" s="138" t="str">
        <f t="shared" si="16"/>
        <v>B</v>
      </c>
      <c r="F49" s="161">
        <f t="shared" si="17"/>
        <v>0.90227272727272723</v>
      </c>
      <c r="G49" s="162">
        <f t="shared" si="18"/>
        <v>1.9850000000000001</v>
      </c>
      <c r="H49" s="163">
        <f t="shared" si="19"/>
        <v>2.2000000000000002</v>
      </c>
      <c r="I49" s="164">
        <f t="shared" si="24"/>
        <v>6048.2740000000003</v>
      </c>
      <c r="J49" s="165">
        <f t="shared" si="25"/>
        <v>3.2508814898599317E-2</v>
      </c>
      <c r="K49" s="165">
        <f t="shared" si="26"/>
        <v>0.39210182956067968</v>
      </c>
      <c r="L49" s="165">
        <f t="shared" si="27"/>
        <v>0.25759415000047947</v>
      </c>
      <c r="M49" s="166">
        <f t="shared" si="28"/>
        <v>12.021000000000001</v>
      </c>
      <c r="N49" s="167">
        <f t="shared" si="29"/>
        <v>2.0339999999999998</v>
      </c>
      <c r="O49" s="167">
        <f t="shared" si="30"/>
        <v>21.94</v>
      </c>
      <c r="P49" s="168">
        <f t="shared" si="31"/>
        <v>0</v>
      </c>
      <c r="Q49" s="169">
        <f t="shared" si="32"/>
        <v>76</v>
      </c>
      <c r="R49" s="170">
        <f t="shared" si="33"/>
        <v>26.774871439403896</v>
      </c>
      <c r="S49" s="155">
        <f t="shared" si="34"/>
        <v>123</v>
      </c>
      <c r="T49" s="155">
        <f t="shared" si="35"/>
        <v>1327</v>
      </c>
      <c r="U49" t="s">
        <v>145</v>
      </c>
      <c r="V49" t="s">
        <v>268</v>
      </c>
      <c r="W49" s="4" t="s">
        <v>145</v>
      </c>
      <c r="X49" s="4" t="s">
        <v>268</v>
      </c>
      <c r="Y49" s="4" t="s">
        <v>984</v>
      </c>
      <c r="Z49" s="4" t="s">
        <v>777</v>
      </c>
      <c r="AA49" s="4" t="s">
        <v>49</v>
      </c>
      <c r="AB49" s="4">
        <v>521</v>
      </c>
      <c r="AC49" s="4">
        <v>6048.2740000000003</v>
      </c>
      <c r="AD49" s="4">
        <v>3047.5140000000001</v>
      </c>
      <c r="AE49" s="4">
        <v>1.9850000000000001</v>
      </c>
      <c r="AF49" s="4">
        <v>2.2000000000000002</v>
      </c>
      <c r="AG49" s="4">
        <v>12.021000000000001</v>
      </c>
      <c r="AH49" s="4">
        <v>392.59271799999999</v>
      </c>
      <c r="AI49" s="4">
        <v>12.762724</v>
      </c>
      <c r="AJ49" s="4">
        <v>153.93632299999999</v>
      </c>
      <c r="AK49" s="4">
        <v>1558</v>
      </c>
      <c r="AL49" s="4">
        <v>123</v>
      </c>
      <c r="AM49" s="4">
        <v>1327</v>
      </c>
      <c r="AN49" s="4">
        <v>76</v>
      </c>
      <c r="AO49" s="4">
        <v>15.405976000000001</v>
      </c>
      <c r="AP49" s="4">
        <v>1054.4000000000001</v>
      </c>
      <c r="AQ49" s="4">
        <v>0</v>
      </c>
      <c r="AR49" s="4">
        <v>142</v>
      </c>
      <c r="AS49" s="4">
        <v>72432</v>
      </c>
      <c r="AT49" s="4">
        <v>2.0339999999999998</v>
      </c>
      <c r="AU49" s="4">
        <v>21.94</v>
      </c>
      <c r="AV49" s="4">
        <v>19472</v>
      </c>
      <c r="AW49" s="4">
        <v>0</v>
      </c>
      <c r="AX49" s="4">
        <v>0.47</v>
      </c>
      <c r="AY49">
        <v>0.90227272727272723</v>
      </c>
      <c r="AZ49" t="s">
        <v>71</v>
      </c>
      <c r="BA49" t="s">
        <v>1264</v>
      </c>
      <c r="BB49">
        <v>11</v>
      </c>
      <c r="BC49" t="s">
        <v>1288</v>
      </c>
      <c r="BD49">
        <v>5</v>
      </c>
      <c r="BE49">
        <v>253025.92199999999</v>
      </c>
      <c r="BF49">
        <v>2.390377219927688E-2</v>
      </c>
      <c r="BG49">
        <v>2.1567721734347546E-2</v>
      </c>
      <c r="BH49">
        <v>411260.95600000001</v>
      </c>
      <c r="BI49">
        <v>1.4706657444039012E-2</v>
      </c>
      <c r="BJ49">
        <v>1.3269415921098836E-2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0" t="str">
        <f t="shared" si="20"/>
        <v>송도버스</v>
      </c>
      <c r="B50" s="150" t="str">
        <f t="shared" si="21"/>
        <v>8</v>
      </c>
      <c r="C50" s="151" t="str">
        <f t="shared" si="22"/>
        <v>70바2282</v>
      </c>
      <c r="D50" s="125" t="str">
        <f t="shared" si="23"/>
        <v>대형</v>
      </c>
      <c r="E50" s="121" t="str">
        <f t="shared" si="16"/>
        <v>B</v>
      </c>
      <c r="F50" s="171">
        <f t="shared" si="17"/>
        <v>0.94095238095238087</v>
      </c>
      <c r="G50" s="172">
        <f t="shared" si="18"/>
        <v>1.976</v>
      </c>
      <c r="H50" s="173">
        <f t="shared" si="19"/>
        <v>2.1</v>
      </c>
      <c r="I50" s="174">
        <f t="shared" si="24"/>
        <v>4811.8109999999997</v>
      </c>
      <c r="J50" s="175">
        <f t="shared" si="25"/>
        <v>2.1178420565160002E-2</v>
      </c>
      <c r="K50" s="175">
        <f t="shared" si="26"/>
        <v>0.35737974655775234</v>
      </c>
      <c r="L50" s="175">
        <f t="shared" si="27"/>
        <v>0.21052364691796915</v>
      </c>
      <c r="M50" s="176">
        <f t="shared" si="28"/>
        <v>10.038</v>
      </c>
      <c r="N50" s="177">
        <f t="shared" si="29"/>
        <v>0.95599999999999996</v>
      </c>
      <c r="O50" s="177">
        <f t="shared" si="30"/>
        <v>20.387</v>
      </c>
      <c r="P50" s="178">
        <f t="shared" si="31"/>
        <v>0</v>
      </c>
      <c r="Q50" s="179">
        <f t="shared" si="32"/>
        <v>79</v>
      </c>
      <c r="R50" s="180">
        <f t="shared" si="33"/>
        <v>26.72468609895731</v>
      </c>
      <c r="S50" s="152">
        <f t="shared" si="34"/>
        <v>46</v>
      </c>
      <c r="T50" s="152">
        <f t="shared" si="35"/>
        <v>981</v>
      </c>
      <c r="U50" t="s">
        <v>145</v>
      </c>
      <c r="V50" t="s">
        <v>268</v>
      </c>
      <c r="W50" t="s">
        <v>145</v>
      </c>
      <c r="X50" s="4" t="s">
        <v>268</v>
      </c>
      <c r="Y50" s="4" t="s">
        <v>946</v>
      </c>
      <c r="Z50" s="4" t="s">
        <v>777</v>
      </c>
      <c r="AA50" s="4" t="s">
        <v>49</v>
      </c>
      <c r="AB50" s="4">
        <v>521</v>
      </c>
      <c r="AC50" s="4">
        <v>4811.8109999999997</v>
      </c>
      <c r="AD50" s="4">
        <v>2434.576</v>
      </c>
      <c r="AE50" s="4">
        <v>1.976</v>
      </c>
      <c r="AF50" s="4">
        <v>2.1</v>
      </c>
      <c r="AG50" s="4">
        <v>10.038</v>
      </c>
      <c r="AH50" s="4">
        <v>289.73133200000001</v>
      </c>
      <c r="AI50" s="4">
        <v>6.1360520000000003</v>
      </c>
      <c r="AJ50" s="4">
        <v>103.54411</v>
      </c>
      <c r="AK50" s="4">
        <v>1013</v>
      </c>
      <c r="AL50" s="4">
        <v>46</v>
      </c>
      <c r="AM50" s="4">
        <v>981</v>
      </c>
      <c r="AN50" s="4">
        <v>79</v>
      </c>
      <c r="AO50" s="4">
        <v>16.607837</v>
      </c>
      <c r="AP50" s="4">
        <v>1176.3</v>
      </c>
      <c r="AQ50" s="4">
        <v>0</v>
      </c>
      <c r="AR50" s="4">
        <v>57</v>
      </c>
      <c r="AS50" s="4">
        <v>17823</v>
      </c>
      <c r="AT50" s="4">
        <v>0.95599999999999996</v>
      </c>
      <c r="AU50" s="4">
        <v>20.387</v>
      </c>
      <c r="AV50" s="4">
        <v>44011</v>
      </c>
      <c r="AW50" s="4">
        <v>0</v>
      </c>
      <c r="AX50" s="4">
        <v>0.42</v>
      </c>
      <c r="AY50">
        <v>0.94095238095238087</v>
      </c>
      <c r="AZ50" t="s">
        <v>71</v>
      </c>
      <c r="BA50" t="s">
        <v>1264</v>
      </c>
      <c r="BB50">
        <v>1</v>
      </c>
      <c r="BC50" t="s">
        <v>1289</v>
      </c>
      <c r="BD50">
        <v>13</v>
      </c>
      <c r="BE50">
        <v>253025.92199999999</v>
      </c>
      <c r="BF50">
        <v>1.9017067350119172E-2</v>
      </c>
      <c r="BG50">
        <v>1.789415480182642E-2</v>
      </c>
      <c r="BH50">
        <v>411260.95600000001</v>
      </c>
      <c r="BI50">
        <v>1.1700140579355166E-2</v>
      </c>
      <c r="BJ50">
        <v>1.1009275135621813E-2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3" t="str">
        <f t="shared" si="20"/>
        <v>송도버스</v>
      </c>
      <c r="B51" s="153" t="str">
        <f t="shared" si="21"/>
        <v>8</v>
      </c>
      <c r="C51" s="154" t="str">
        <f t="shared" si="22"/>
        <v>70바2287</v>
      </c>
      <c r="D51" s="142" t="str">
        <f t="shared" si="23"/>
        <v>대형</v>
      </c>
      <c r="E51" s="138" t="str">
        <f t="shared" si="16"/>
        <v>A</v>
      </c>
      <c r="F51" s="161">
        <f t="shared" si="17"/>
        <v>0.98590909090909085</v>
      </c>
      <c r="G51" s="162">
        <f t="shared" si="18"/>
        <v>2.169</v>
      </c>
      <c r="H51" s="163">
        <f t="shared" si="19"/>
        <v>2.2000000000000002</v>
      </c>
      <c r="I51" s="164">
        <f t="shared" si="24"/>
        <v>8162.3149999999996</v>
      </c>
      <c r="J51" s="165">
        <f t="shared" si="25"/>
        <v>1.0168472487392355E-2</v>
      </c>
      <c r="K51" s="165">
        <f t="shared" si="26"/>
        <v>0.34605553746284434</v>
      </c>
      <c r="L51" s="165">
        <f t="shared" si="27"/>
        <v>0.18842693525059986</v>
      </c>
      <c r="M51" s="166">
        <f t="shared" si="28"/>
        <v>11.134</v>
      </c>
      <c r="N51" s="167">
        <f t="shared" si="29"/>
        <v>0.67400000000000004</v>
      </c>
      <c r="O51" s="167">
        <f t="shared" si="30"/>
        <v>14.186999999999999</v>
      </c>
      <c r="P51" s="168">
        <f t="shared" si="31"/>
        <v>6.3333333333333325E-2</v>
      </c>
      <c r="Q51" s="169">
        <f t="shared" si="32"/>
        <v>86</v>
      </c>
      <c r="R51" s="170">
        <f t="shared" si="33"/>
        <v>26.752884106573504</v>
      </c>
      <c r="S51" s="155">
        <f t="shared" si="34"/>
        <v>55</v>
      </c>
      <c r="T51" s="155">
        <f t="shared" si="35"/>
        <v>1158</v>
      </c>
      <c r="U51" t="s">
        <v>145</v>
      </c>
      <c r="V51" t="s">
        <v>268</v>
      </c>
      <c r="W51" t="s">
        <v>145</v>
      </c>
      <c r="X51" s="4" t="s">
        <v>268</v>
      </c>
      <c r="Y51" s="4" t="s">
        <v>782</v>
      </c>
      <c r="Z51" s="4" t="s">
        <v>777</v>
      </c>
      <c r="AA51" s="4" t="s">
        <v>49</v>
      </c>
      <c r="AB51" s="4">
        <v>521</v>
      </c>
      <c r="AC51" s="4">
        <v>8162.3149999999996</v>
      </c>
      <c r="AD51" s="4">
        <v>3763.9760000000001</v>
      </c>
      <c r="AE51" s="4">
        <v>2.169</v>
      </c>
      <c r="AF51" s="4">
        <v>2.2000000000000002</v>
      </c>
      <c r="AG51" s="4">
        <v>11.134</v>
      </c>
      <c r="AH51" s="4">
        <v>473.92319800000001</v>
      </c>
      <c r="AI51" s="4">
        <v>4.8190749999999998</v>
      </c>
      <c r="AJ51" s="4">
        <v>164.003747</v>
      </c>
      <c r="AK51" s="4">
        <v>1538</v>
      </c>
      <c r="AL51" s="4">
        <v>55</v>
      </c>
      <c r="AM51" s="4">
        <v>1158</v>
      </c>
      <c r="AN51" s="4">
        <v>86</v>
      </c>
      <c r="AO51" s="4">
        <v>17.222864000000001</v>
      </c>
      <c r="AP51" s="4">
        <v>1205.0999999999999</v>
      </c>
      <c r="AQ51" s="4">
        <v>3.8</v>
      </c>
      <c r="AR51" s="4">
        <v>61</v>
      </c>
      <c r="AS51" s="4">
        <v>17218</v>
      </c>
      <c r="AT51" s="4">
        <v>0.67400000000000004</v>
      </c>
      <c r="AU51" s="4">
        <v>14.186999999999999</v>
      </c>
      <c r="AV51" s="4">
        <v>75177</v>
      </c>
      <c r="AW51" s="4">
        <v>0</v>
      </c>
      <c r="AX51" s="4">
        <v>0.49</v>
      </c>
      <c r="AY51">
        <v>0.98590909090909085</v>
      </c>
      <c r="AZ51" t="s">
        <v>69</v>
      </c>
      <c r="BA51" t="s">
        <v>1264</v>
      </c>
      <c r="BB51">
        <v>8</v>
      </c>
      <c r="BC51" t="s">
        <v>1290</v>
      </c>
      <c r="BD51">
        <v>18</v>
      </c>
      <c r="BE51">
        <v>253025.92199999999</v>
      </c>
      <c r="BF51">
        <v>3.225880943534315E-2</v>
      </c>
      <c r="BG51">
        <v>3.1804253484208768E-2</v>
      </c>
      <c r="BH51">
        <v>411260.95600000001</v>
      </c>
      <c r="BI51">
        <v>1.9847045728308813E-2</v>
      </c>
      <c r="BJ51">
        <v>1.9567382811228096E-2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0" t="str">
        <f t="shared" si="20"/>
        <v>송도버스</v>
      </c>
      <c r="B52" s="150" t="str">
        <f t="shared" si="21"/>
        <v>8</v>
      </c>
      <c r="C52" s="151" t="str">
        <f t="shared" si="22"/>
        <v>70바2289</v>
      </c>
      <c r="D52" s="125" t="str">
        <f t="shared" si="23"/>
        <v>대형</v>
      </c>
      <c r="E52" s="121" t="str">
        <f t="shared" si="16"/>
        <v>A</v>
      </c>
      <c r="F52" s="171">
        <f t="shared" si="17"/>
        <v>0.97363636363636352</v>
      </c>
      <c r="G52" s="172">
        <f t="shared" si="18"/>
        <v>2.1419999999999999</v>
      </c>
      <c r="H52" s="173">
        <f t="shared" si="19"/>
        <v>2.2000000000000002</v>
      </c>
      <c r="I52" s="174">
        <f t="shared" si="24"/>
        <v>7652.3689999999997</v>
      </c>
      <c r="J52" s="175">
        <f t="shared" si="25"/>
        <v>1.9427004246327973E-2</v>
      </c>
      <c r="K52" s="175">
        <f t="shared" si="26"/>
        <v>0.34926272135865372</v>
      </c>
      <c r="L52" s="175">
        <f t="shared" si="27"/>
        <v>0.20320504669861059</v>
      </c>
      <c r="M52" s="176">
        <f t="shared" si="28"/>
        <v>10.284000000000001</v>
      </c>
      <c r="N52" s="177">
        <f t="shared" si="29"/>
        <v>5.1999999999999998E-2</v>
      </c>
      <c r="O52" s="177">
        <f t="shared" si="30"/>
        <v>12.597</v>
      </c>
      <c r="P52" s="178">
        <f t="shared" si="31"/>
        <v>0.15666666666666668</v>
      </c>
      <c r="Q52" s="179">
        <f t="shared" si="32"/>
        <v>85</v>
      </c>
      <c r="R52" s="180">
        <f t="shared" si="33"/>
        <v>26.254940117520597</v>
      </c>
      <c r="S52" s="152">
        <f t="shared" si="34"/>
        <v>4</v>
      </c>
      <c r="T52" s="152">
        <f t="shared" si="35"/>
        <v>964</v>
      </c>
      <c r="U52" t="s">
        <v>145</v>
      </c>
      <c r="V52" t="s">
        <v>268</v>
      </c>
      <c r="W52" s="4" t="s">
        <v>145</v>
      </c>
      <c r="X52" s="4" t="s">
        <v>268</v>
      </c>
      <c r="Y52" s="4" t="s">
        <v>818</v>
      </c>
      <c r="Z52" s="4" t="s">
        <v>777</v>
      </c>
      <c r="AA52" s="4" t="s">
        <v>49</v>
      </c>
      <c r="AB52" s="4">
        <v>521</v>
      </c>
      <c r="AC52" s="4">
        <v>7652.3689999999997</v>
      </c>
      <c r="AD52" s="4">
        <v>3572.8510000000001</v>
      </c>
      <c r="AE52" s="4">
        <v>2.1419999999999999</v>
      </c>
      <c r="AF52" s="4">
        <v>2.2000000000000002</v>
      </c>
      <c r="AG52" s="4">
        <v>10.284000000000001</v>
      </c>
      <c r="AH52" s="4">
        <v>461.68101300000001</v>
      </c>
      <c r="AI52" s="4">
        <v>8.9690790000000007</v>
      </c>
      <c r="AJ52" s="4">
        <v>161.24796699999999</v>
      </c>
      <c r="AK52" s="4">
        <v>1555</v>
      </c>
      <c r="AL52" s="4">
        <v>4</v>
      </c>
      <c r="AM52" s="4">
        <v>964</v>
      </c>
      <c r="AN52" s="4">
        <v>85</v>
      </c>
      <c r="AO52" s="4">
        <v>16.575012999999998</v>
      </c>
      <c r="AP52" s="4">
        <v>760.2</v>
      </c>
      <c r="AQ52" s="4">
        <v>9.4</v>
      </c>
      <c r="AR52" s="4">
        <v>74</v>
      </c>
      <c r="AS52" s="4">
        <v>25470</v>
      </c>
      <c r="AT52" s="4">
        <v>5.1999999999999998E-2</v>
      </c>
      <c r="AU52" s="4">
        <v>12.597</v>
      </c>
      <c r="AV52" s="4">
        <v>67259</v>
      </c>
      <c r="AW52" s="4">
        <v>0</v>
      </c>
      <c r="AX52" s="4">
        <v>0.47</v>
      </c>
      <c r="AY52">
        <v>0.97363636363636352</v>
      </c>
      <c r="AZ52" t="s">
        <v>69</v>
      </c>
      <c r="BA52" t="s">
        <v>1264</v>
      </c>
      <c r="BB52">
        <v>13</v>
      </c>
      <c r="BC52" t="s">
        <v>1291</v>
      </c>
      <c r="BD52">
        <v>17</v>
      </c>
      <c r="BE52">
        <v>253025.92199999999</v>
      </c>
      <c r="BF52">
        <v>3.0243419091266072E-2</v>
      </c>
      <c r="BG52">
        <v>2.9446092587950872E-2</v>
      </c>
      <c r="BH52">
        <v>411260.95600000001</v>
      </c>
      <c r="BI52">
        <v>1.8607088488117991E-2</v>
      </c>
      <c r="BJ52">
        <v>1.811653797343124E-2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53" t="str">
        <f t="shared" ref="A53:A64" si="36">W53</f>
        <v>송도버스</v>
      </c>
      <c r="B53" s="153" t="str">
        <f t="shared" ref="B53:B64" si="37">V53</f>
        <v>8</v>
      </c>
      <c r="C53" s="154" t="str">
        <f t="shared" ref="C53:C64" si="38">Y53</f>
        <v>70바2291</v>
      </c>
      <c r="D53" s="142" t="str">
        <f t="shared" ref="D53:D64" si="39">Z53</f>
        <v>대형</v>
      </c>
      <c r="E53" s="138" t="str">
        <f t="shared" ref="E53:E64" si="40">AZ53</f>
        <v>S</v>
      </c>
      <c r="F53" s="161">
        <f t="shared" ref="F53:F64" si="41">G53/H53</f>
        <v>1.0333333333333332</v>
      </c>
      <c r="G53" s="162">
        <f t="shared" ref="G53:G64" si="42">AE53</f>
        <v>2.17</v>
      </c>
      <c r="H53" s="163">
        <f t="shared" ref="H53:H64" si="43">AF53</f>
        <v>2.1</v>
      </c>
      <c r="I53" s="164">
        <f t="shared" ref="I53:I64" si="44">AC53</f>
        <v>8248.7749999999996</v>
      </c>
      <c r="J53" s="165">
        <f t="shared" ref="J53:J64" si="45">AI53/AH53</f>
        <v>3.2592612078362802E-2</v>
      </c>
      <c r="K53" s="165">
        <f t="shared" ref="K53:K64" si="46">AJ53/AH53</f>
        <v>0.35854490395346111</v>
      </c>
      <c r="L53" s="165">
        <f t="shared" ref="L53:L64" si="47">AK53/AC53</f>
        <v>0.20330291467520936</v>
      </c>
      <c r="M53" s="166">
        <f t="shared" ref="M53:M64" si="48">AG53</f>
        <v>10.811</v>
      </c>
      <c r="N53" s="167">
        <f t="shared" ref="N53:N64" si="49">IF(AW53=0,AT53,"속도계이상")</f>
        <v>8.5000000000000006E-2</v>
      </c>
      <c r="O53" s="167">
        <f t="shared" ref="O53:O64" si="50">IF(AW53=0,AU53,"속도계이상")</f>
        <v>14.863</v>
      </c>
      <c r="P53" s="168">
        <f t="shared" ref="P53:P64" si="51">AQ53/60</f>
        <v>0</v>
      </c>
      <c r="Q53" s="169">
        <f t="shared" ref="Q53:Q64" si="52">AN53</f>
        <v>83</v>
      </c>
      <c r="R53" s="170">
        <f t="shared" ref="R53:R64" si="53">AC53/(AH53-AI53-AJ53)</f>
        <v>26.836354047071939</v>
      </c>
      <c r="S53" s="155">
        <f t="shared" ref="S53:S64" si="54">IF(AW53=0,AL53,"속도계이상")</f>
        <v>7</v>
      </c>
      <c r="T53" s="155">
        <f t="shared" ref="T53:T64" si="55">IF(AW53=0,AM53,"속도계이상")</f>
        <v>1226</v>
      </c>
      <c r="U53" t="s">
        <v>145</v>
      </c>
      <c r="V53" t="s">
        <v>268</v>
      </c>
      <c r="W53" t="s">
        <v>145</v>
      </c>
      <c r="X53" s="4" t="s">
        <v>268</v>
      </c>
      <c r="Y53" s="4" t="s">
        <v>786</v>
      </c>
      <c r="Z53" s="4" t="s">
        <v>777</v>
      </c>
      <c r="AA53" s="4" t="s">
        <v>49</v>
      </c>
      <c r="AB53" s="4">
        <v>521</v>
      </c>
      <c r="AC53" s="4">
        <v>8248.7749999999996</v>
      </c>
      <c r="AD53" s="4">
        <v>3802.085</v>
      </c>
      <c r="AE53" s="4">
        <v>2.17</v>
      </c>
      <c r="AF53" s="4">
        <v>2.1</v>
      </c>
      <c r="AG53" s="4">
        <v>10.811</v>
      </c>
      <c r="AH53" s="4">
        <v>504.83183000000002</v>
      </c>
      <c r="AI53" s="4">
        <v>16.453787999999999</v>
      </c>
      <c r="AJ53" s="4">
        <v>181.00488000000001</v>
      </c>
      <c r="AK53" s="4">
        <v>1677</v>
      </c>
      <c r="AL53" s="4">
        <v>7</v>
      </c>
      <c r="AM53" s="4">
        <v>1226</v>
      </c>
      <c r="AN53" s="4">
        <v>83</v>
      </c>
      <c r="AO53" s="4">
        <v>16.339649000000001</v>
      </c>
      <c r="AP53" s="4">
        <v>1178.9000000000001</v>
      </c>
      <c r="AQ53" s="4">
        <v>0</v>
      </c>
      <c r="AR53" s="4">
        <v>74</v>
      </c>
      <c r="AS53" s="4">
        <v>36518</v>
      </c>
      <c r="AT53" s="4">
        <v>8.5000000000000006E-2</v>
      </c>
      <c r="AU53" s="4">
        <v>14.863</v>
      </c>
      <c r="AV53" s="4">
        <v>75820</v>
      </c>
      <c r="AW53" s="4">
        <v>0</v>
      </c>
      <c r="AX53" s="4">
        <v>0.48</v>
      </c>
      <c r="AY53">
        <v>1.0333333333333332</v>
      </c>
      <c r="AZ53" t="s">
        <v>74</v>
      </c>
      <c r="BA53" t="s">
        <v>1264</v>
      </c>
      <c r="BB53">
        <v>4</v>
      </c>
      <c r="BC53" t="s">
        <v>1292</v>
      </c>
      <c r="BD53">
        <v>14</v>
      </c>
      <c r="BE53">
        <v>253025.92199999999</v>
      </c>
      <c r="BF53">
        <v>3.2600513555287036E-2</v>
      </c>
      <c r="BG53">
        <v>3.3687197340463264E-2</v>
      </c>
      <c r="BH53">
        <v>411260.95600000001</v>
      </c>
      <c r="BI53">
        <v>2.0057277209655659E-2</v>
      </c>
      <c r="BJ53">
        <v>2.0725853116644179E-2</v>
      </c>
      <c r="BK53">
        <v>1</v>
      </c>
      <c r="BL53" t="s">
        <v>709</v>
      </c>
      <c r="BM53" t="s">
        <v>710</v>
      </c>
      <c r="BN53" t="s">
        <v>709</v>
      </c>
    </row>
    <row r="54" spans="1:66">
      <c r="A54" s="150" t="str">
        <f t="shared" si="36"/>
        <v>송도버스</v>
      </c>
      <c r="B54" s="150" t="str">
        <f t="shared" si="37"/>
        <v>8</v>
      </c>
      <c r="C54" s="151" t="str">
        <f t="shared" si="38"/>
        <v>70바2293</v>
      </c>
      <c r="D54" s="125" t="str">
        <f t="shared" si="39"/>
        <v>대형</v>
      </c>
      <c r="E54" s="121" t="str">
        <f t="shared" si="40"/>
        <v>S</v>
      </c>
      <c r="F54" s="171">
        <f t="shared" si="41"/>
        <v>1.0954999999999999</v>
      </c>
      <c r="G54" s="172">
        <f t="shared" si="42"/>
        <v>2.1909999999999998</v>
      </c>
      <c r="H54" s="173">
        <f t="shared" si="43"/>
        <v>2</v>
      </c>
      <c r="I54" s="174">
        <f t="shared" si="44"/>
        <v>6735.9750000000004</v>
      </c>
      <c r="J54" s="175">
        <f t="shared" si="45"/>
        <v>2.7677474340999503E-2</v>
      </c>
      <c r="K54" s="175">
        <f t="shared" si="46"/>
        <v>0.35787467701847298</v>
      </c>
      <c r="L54" s="175">
        <f t="shared" si="47"/>
        <v>0.24762562212597283</v>
      </c>
      <c r="M54" s="176">
        <f t="shared" si="48"/>
        <v>11.012</v>
      </c>
      <c r="N54" s="177">
        <f t="shared" si="49"/>
        <v>1.4850000000000001</v>
      </c>
      <c r="O54" s="177">
        <f t="shared" si="50"/>
        <v>15.083</v>
      </c>
      <c r="P54" s="178">
        <f t="shared" si="51"/>
        <v>0</v>
      </c>
      <c r="Q54" s="179">
        <f t="shared" si="52"/>
        <v>76</v>
      </c>
      <c r="R54" s="180">
        <f t="shared" si="53"/>
        <v>26.306201684288933</v>
      </c>
      <c r="S54" s="152">
        <f t="shared" si="54"/>
        <v>100</v>
      </c>
      <c r="T54" s="152">
        <f t="shared" si="55"/>
        <v>1016</v>
      </c>
      <c r="U54" t="s">
        <v>145</v>
      </c>
      <c r="V54" t="s">
        <v>268</v>
      </c>
      <c r="W54" t="s">
        <v>145</v>
      </c>
      <c r="X54" s="4" t="s">
        <v>268</v>
      </c>
      <c r="Y54" s="4" t="s">
        <v>936</v>
      </c>
      <c r="Z54" s="4" t="s">
        <v>777</v>
      </c>
      <c r="AA54" s="4" t="s">
        <v>49</v>
      </c>
      <c r="AB54" s="4">
        <v>521</v>
      </c>
      <c r="AC54" s="4">
        <v>6735.9750000000004</v>
      </c>
      <c r="AD54" s="4">
        <v>3074.7289999999998</v>
      </c>
      <c r="AE54" s="4">
        <v>2.1909999999999998</v>
      </c>
      <c r="AF54" s="4">
        <v>2</v>
      </c>
      <c r="AG54" s="4">
        <v>11.012</v>
      </c>
      <c r="AH54" s="4">
        <v>416.73242499999998</v>
      </c>
      <c r="AI54" s="4">
        <v>11.534101</v>
      </c>
      <c r="AJ54" s="4">
        <v>149.13798199999999</v>
      </c>
      <c r="AK54" s="4">
        <v>1668</v>
      </c>
      <c r="AL54" s="4">
        <v>100</v>
      </c>
      <c r="AM54" s="4">
        <v>1016</v>
      </c>
      <c r="AN54" s="4">
        <v>76</v>
      </c>
      <c r="AO54" s="4">
        <v>16.163789000000001</v>
      </c>
      <c r="AP54" s="4">
        <v>934.5</v>
      </c>
      <c r="AQ54" s="4">
        <v>0</v>
      </c>
      <c r="AR54" s="4">
        <v>54</v>
      </c>
      <c r="AS54" s="4">
        <v>29023</v>
      </c>
      <c r="AT54" s="4">
        <v>1.4850000000000001</v>
      </c>
      <c r="AU54" s="4">
        <v>15.083</v>
      </c>
      <c r="AV54" s="4">
        <v>61822</v>
      </c>
      <c r="AW54" s="4">
        <v>0</v>
      </c>
      <c r="AX54" s="4">
        <v>0.5</v>
      </c>
      <c r="AY54">
        <v>1.0954999999999999</v>
      </c>
      <c r="AZ54" t="s">
        <v>74</v>
      </c>
      <c r="BA54" t="s">
        <v>1264</v>
      </c>
      <c r="BB54">
        <v>1</v>
      </c>
      <c r="BC54" t="s">
        <v>1293</v>
      </c>
      <c r="BD54">
        <v>9</v>
      </c>
      <c r="BE54">
        <v>253025.92199999999</v>
      </c>
      <c r="BF54">
        <v>2.6621679497328344E-2</v>
      </c>
      <c r="BG54">
        <v>2.9164049889323199E-2</v>
      </c>
      <c r="BH54">
        <v>411260.95600000001</v>
      </c>
      <c r="BI54">
        <v>1.637883417262688E-2</v>
      </c>
      <c r="BJ54">
        <v>1.7943012836112746E-2</v>
      </c>
      <c r="BK54">
        <v>1</v>
      </c>
      <c r="BL54" t="s">
        <v>709</v>
      </c>
      <c r="BM54" t="s">
        <v>710</v>
      </c>
      <c r="BN54" t="s">
        <v>709</v>
      </c>
    </row>
    <row r="55" spans="1:66">
      <c r="A55" s="153" t="str">
        <f t="shared" si="36"/>
        <v>송도버스</v>
      </c>
      <c r="B55" s="153" t="str">
        <f t="shared" si="37"/>
        <v>8</v>
      </c>
      <c r="C55" s="154" t="str">
        <f t="shared" si="38"/>
        <v>70바2295</v>
      </c>
      <c r="D55" s="142" t="str">
        <f t="shared" si="39"/>
        <v>대형</v>
      </c>
      <c r="E55" s="138" t="str">
        <f t="shared" si="40"/>
        <v>A</v>
      </c>
      <c r="F55" s="161">
        <f t="shared" si="41"/>
        <v>0.96333333333333337</v>
      </c>
      <c r="G55" s="162">
        <f t="shared" si="42"/>
        <v>2.0230000000000001</v>
      </c>
      <c r="H55" s="163">
        <f t="shared" si="43"/>
        <v>2.1</v>
      </c>
      <c r="I55" s="164">
        <f t="shared" si="44"/>
        <v>7259.549</v>
      </c>
      <c r="J55" s="165">
        <f t="shared" si="45"/>
        <v>2.3639033931938978E-2</v>
      </c>
      <c r="K55" s="165">
        <f t="shared" si="46"/>
        <v>0.36769509842378001</v>
      </c>
      <c r="L55" s="165">
        <f t="shared" si="47"/>
        <v>0.20786415244252776</v>
      </c>
      <c r="M55" s="166">
        <f t="shared" si="48"/>
        <v>11.071999999999999</v>
      </c>
      <c r="N55" s="167">
        <f t="shared" si="49"/>
        <v>1.4E-2</v>
      </c>
      <c r="O55" s="167">
        <f t="shared" si="50"/>
        <v>7.5490000000000004</v>
      </c>
      <c r="P55" s="168">
        <f t="shared" si="51"/>
        <v>0</v>
      </c>
      <c r="Q55" s="169">
        <f t="shared" si="52"/>
        <v>82</v>
      </c>
      <c r="R55" s="170">
        <f t="shared" si="53"/>
        <v>26.490910475116955</v>
      </c>
      <c r="S55" s="155">
        <f t="shared" si="54"/>
        <v>1</v>
      </c>
      <c r="T55" s="155">
        <f t="shared" si="55"/>
        <v>548</v>
      </c>
      <c r="U55" t="s">
        <v>145</v>
      </c>
      <c r="V55" t="s">
        <v>268</v>
      </c>
      <c r="W55" t="s">
        <v>145</v>
      </c>
      <c r="X55" s="4" t="s">
        <v>268</v>
      </c>
      <c r="Y55" s="4" t="s">
        <v>921</v>
      </c>
      <c r="Z55" s="4" t="s">
        <v>777</v>
      </c>
      <c r="AA55" s="4" t="s">
        <v>49</v>
      </c>
      <c r="AB55" s="4">
        <v>521</v>
      </c>
      <c r="AC55" s="4">
        <v>7259.549</v>
      </c>
      <c r="AD55" s="4">
        <v>3589.2</v>
      </c>
      <c r="AE55" s="4">
        <v>2.0230000000000001</v>
      </c>
      <c r="AF55" s="4">
        <v>2.1</v>
      </c>
      <c r="AG55" s="4">
        <v>11.071999999999999</v>
      </c>
      <c r="AH55" s="4">
        <v>450.229355</v>
      </c>
      <c r="AI55" s="4">
        <v>10.642987</v>
      </c>
      <c r="AJ55" s="4">
        <v>165.54712699999999</v>
      </c>
      <c r="AK55" s="4">
        <v>1509</v>
      </c>
      <c r="AL55" s="4">
        <v>1</v>
      </c>
      <c r="AM55" s="4">
        <v>548</v>
      </c>
      <c r="AN55" s="4">
        <v>82</v>
      </c>
      <c r="AO55" s="4">
        <v>16.124113000000001</v>
      </c>
      <c r="AP55" s="4">
        <v>791.5</v>
      </c>
      <c r="AQ55" s="4">
        <v>0</v>
      </c>
      <c r="AR55" s="4">
        <v>141</v>
      </c>
      <c r="AS55" s="4">
        <v>54555</v>
      </c>
      <c r="AT55" s="4">
        <v>1.4E-2</v>
      </c>
      <c r="AU55" s="4">
        <v>7.5490000000000004</v>
      </c>
      <c r="AV55" s="4">
        <v>66178</v>
      </c>
      <c r="AW55" s="4">
        <v>0</v>
      </c>
      <c r="AX55" s="4">
        <v>0.46</v>
      </c>
      <c r="AY55">
        <v>0.96333333333333337</v>
      </c>
      <c r="AZ55" t="s">
        <v>69</v>
      </c>
      <c r="BA55" t="s">
        <v>1264</v>
      </c>
      <c r="BB55">
        <v>15</v>
      </c>
      <c r="BC55" t="s">
        <v>1294</v>
      </c>
      <c r="BD55">
        <v>11</v>
      </c>
      <c r="BE55">
        <v>253025.92199999999</v>
      </c>
      <c r="BF55">
        <v>2.8690929935629283E-2</v>
      </c>
      <c r="BG55">
        <v>2.7638929171322876E-2</v>
      </c>
      <c r="BH55">
        <v>411260.95600000001</v>
      </c>
      <c r="BI55">
        <v>1.7651928523941863E-2</v>
      </c>
      <c r="BJ55">
        <v>1.700469114473066E-2</v>
      </c>
      <c r="BK55">
        <v>1</v>
      </c>
      <c r="BL55" t="s">
        <v>709</v>
      </c>
      <c r="BM55" t="s">
        <v>710</v>
      </c>
      <c r="BN55" t="s">
        <v>709</v>
      </c>
    </row>
    <row r="56" spans="1:66">
      <c r="A56" s="150" t="str">
        <f t="shared" si="36"/>
        <v>송도버스</v>
      </c>
      <c r="B56" s="150" t="str">
        <f t="shared" si="37"/>
        <v>8</v>
      </c>
      <c r="C56" s="151" t="str">
        <f t="shared" si="38"/>
        <v>70바2296</v>
      </c>
      <c r="D56" s="125" t="str">
        <f t="shared" si="39"/>
        <v>대형</v>
      </c>
      <c r="E56" s="121" t="str">
        <f t="shared" si="40"/>
        <v>B</v>
      </c>
      <c r="F56" s="171">
        <f t="shared" si="41"/>
        <v>0.93571428571428572</v>
      </c>
      <c r="G56" s="172">
        <f t="shared" si="42"/>
        <v>1.9650000000000001</v>
      </c>
      <c r="H56" s="173">
        <f t="shared" si="43"/>
        <v>2.1</v>
      </c>
      <c r="I56" s="174">
        <f t="shared" si="44"/>
        <v>7897.5140000000001</v>
      </c>
      <c r="J56" s="175">
        <f t="shared" si="45"/>
        <v>2.5444908181919031E-2</v>
      </c>
      <c r="K56" s="175">
        <f t="shared" si="46"/>
        <v>0.37133165429910564</v>
      </c>
      <c r="L56" s="175">
        <f t="shared" si="47"/>
        <v>0.20829339460493518</v>
      </c>
      <c r="M56" s="176">
        <f t="shared" si="48"/>
        <v>10.542</v>
      </c>
      <c r="N56" s="177">
        <f t="shared" si="49"/>
        <v>8.8999999999999996E-2</v>
      </c>
      <c r="O56" s="177">
        <f t="shared" si="50"/>
        <v>12.371</v>
      </c>
      <c r="P56" s="178">
        <f t="shared" si="51"/>
        <v>0.58500000000000008</v>
      </c>
      <c r="Q56" s="179">
        <f t="shared" si="52"/>
        <v>85</v>
      </c>
      <c r="R56" s="180">
        <f t="shared" si="53"/>
        <v>26.721783652465643</v>
      </c>
      <c r="S56" s="152">
        <f t="shared" si="54"/>
        <v>7</v>
      </c>
      <c r="T56" s="152">
        <f t="shared" si="55"/>
        <v>977</v>
      </c>
      <c r="U56" t="s">
        <v>145</v>
      </c>
      <c r="V56" t="s">
        <v>268</v>
      </c>
      <c r="W56" t="s">
        <v>145</v>
      </c>
      <c r="X56" s="4" t="s">
        <v>268</v>
      </c>
      <c r="Y56" s="4" t="s">
        <v>901</v>
      </c>
      <c r="Z56" s="4" t="s">
        <v>777</v>
      </c>
      <c r="AA56" s="4" t="s">
        <v>49</v>
      </c>
      <c r="AB56" s="4">
        <v>521</v>
      </c>
      <c r="AC56" s="4">
        <v>7897.5140000000001</v>
      </c>
      <c r="AD56" s="4">
        <v>4019.0210000000002</v>
      </c>
      <c r="AE56" s="4">
        <v>1.9650000000000001</v>
      </c>
      <c r="AF56" s="4">
        <v>2.1</v>
      </c>
      <c r="AG56" s="4">
        <v>10.542</v>
      </c>
      <c r="AH56" s="4">
        <v>489.94434999999999</v>
      </c>
      <c r="AI56" s="4">
        <v>12.466589000000001</v>
      </c>
      <c r="AJ56" s="4">
        <v>181.93184600000001</v>
      </c>
      <c r="AK56" s="4">
        <v>1645</v>
      </c>
      <c r="AL56" s="4">
        <v>7</v>
      </c>
      <c r="AM56" s="4">
        <v>977</v>
      </c>
      <c r="AN56" s="4">
        <v>85</v>
      </c>
      <c r="AO56" s="4">
        <v>16.119205999999998</v>
      </c>
      <c r="AP56" s="4">
        <v>1328.4</v>
      </c>
      <c r="AQ56" s="4">
        <v>35.1</v>
      </c>
      <c r="AR56" s="4">
        <v>111</v>
      </c>
      <c r="AS56" s="4">
        <v>51429</v>
      </c>
      <c r="AT56" s="4">
        <v>8.8999999999999996E-2</v>
      </c>
      <c r="AU56" s="4">
        <v>12.371</v>
      </c>
      <c r="AV56" s="4">
        <v>68898</v>
      </c>
      <c r="AW56" s="4">
        <v>0</v>
      </c>
      <c r="AX56" s="4">
        <v>0.43</v>
      </c>
      <c r="AY56">
        <v>0.93571428571428572</v>
      </c>
      <c r="AZ56" t="s">
        <v>71</v>
      </c>
      <c r="BA56" t="s">
        <v>1264</v>
      </c>
      <c r="BB56">
        <v>4</v>
      </c>
      <c r="BC56" t="s">
        <v>1295</v>
      </c>
      <c r="BD56">
        <v>19</v>
      </c>
      <c r="BE56">
        <v>253025.92199999999</v>
      </c>
      <c r="BF56">
        <v>3.1212272393181913E-2</v>
      </c>
      <c r="BG56">
        <v>2.9205769167905932E-2</v>
      </c>
      <c r="BH56">
        <v>411260.95600000001</v>
      </c>
      <c r="BI56">
        <v>1.9203169872512769E-2</v>
      </c>
      <c r="BJ56">
        <v>1.7968680380708379E-2</v>
      </c>
      <c r="BK56">
        <v>1</v>
      </c>
      <c r="BL56" t="s">
        <v>709</v>
      </c>
      <c r="BM56" t="s">
        <v>710</v>
      </c>
      <c r="BN56" t="s">
        <v>709</v>
      </c>
    </row>
    <row r="57" spans="1:66">
      <c r="A57" s="153" t="str">
        <f t="shared" si="36"/>
        <v>송도버스</v>
      </c>
      <c r="B57" s="153" t="str">
        <f t="shared" si="37"/>
        <v>8</v>
      </c>
      <c r="C57" s="154" t="str">
        <f t="shared" si="38"/>
        <v>70바2307</v>
      </c>
      <c r="D57" s="142" t="str">
        <f t="shared" si="39"/>
        <v>대형</v>
      </c>
      <c r="E57" s="138" t="str">
        <f t="shared" si="40"/>
        <v>A</v>
      </c>
      <c r="F57" s="161">
        <f t="shared" si="41"/>
        <v>0.98380952380952369</v>
      </c>
      <c r="G57" s="162">
        <f t="shared" si="42"/>
        <v>2.0659999999999998</v>
      </c>
      <c r="H57" s="163">
        <f t="shared" si="43"/>
        <v>2.1</v>
      </c>
      <c r="I57" s="164">
        <f t="shared" si="44"/>
        <v>7511.6040000000003</v>
      </c>
      <c r="J57" s="165">
        <f t="shared" si="45"/>
        <v>2.1024186851164792E-2</v>
      </c>
      <c r="K57" s="165">
        <f t="shared" si="46"/>
        <v>0.35732486203808939</v>
      </c>
      <c r="L57" s="165">
        <f t="shared" si="47"/>
        <v>0.22658276448012968</v>
      </c>
      <c r="M57" s="166">
        <f t="shared" si="48"/>
        <v>12.4</v>
      </c>
      <c r="N57" s="167">
        <f t="shared" si="49"/>
        <v>0.107</v>
      </c>
      <c r="O57" s="167">
        <f t="shared" si="50"/>
        <v>14.657</v>
      </c>
      <c r="P57" s="168">
        <f t="shared" si="51"/>
        <v>0.15666666666666668</v>
      </c>
      <c r="Q57" s="169">
        <f t="shared" si="52"/>
        <v>83</v>
      </c>
      <c r="R57" s="170">
        <f t="shared" si="53"/>
        <v>26.194605962437475</v>
      </c>
      <c r="S57" s="155">
        <f t="shared" si="54"/>
        <v>8</v>
      </c>
      <c r="T57" s="155">
        <f t="shared" si="55"/>
        <v>1101</v>
      </c>
      <c r="U57" t="s">
        <v>145</v>
      </c>
      <c r="V57" t="s">
        <v>268</v>
      </c>
      <c r="W57" t="s">
        <v>145</v>
      </c>
      <c r="X57" s="4" t="s">
        <v>268</v>
      </c>
      <c r="Y57" s="4" t="s">
        <v>819</v>
      </c>
      <c r="Z57" s="4" t="s">
        <v>777</v>
      </c>
      <c r="AA57" s="4" t="s">
        <v>49</v>
      </c>
      <c r="AB57" s="4">
        <v>521</v>
      </c>
      <c r="AC57" s="4">
        <v>7511.6040000000003</v>
      </c>
      <c r="AD57" s="4">
        <v>3636.116</v>
      </c>
      <c r="AE57" s="4">
        <v>2.0659999999999998</v>
      </c>
      <c r="AF57" s="4">
        <v>2.1</v>
      </c>
      <c r="AG57" s="4">
        <v>12.4</v>
      </c>
      <c r="AH57" s="4">
        <v>461.29018300000001</v>
      </c>
      <c r="AI57" s="4">
        <v>9.6982510000000008</v>
      </c>
      <c r="AJ57" s="4">
        <v>164.83045100000001</v>
      </c>
      <c r="AK57" s="4">
        <v>1702</v>
      </c>
      <c r="AL57" s="4">
        <v>8</v>
      </c>
      <c r="AM57" s="4">
        <v>1101</v>
      </c>
      <c r="AN57" s="4">
        <v>83</v>
      </c>
      <c r="AO57" s="4">
        <v>16.283901</v>
      </c>
      <c r="AP57" s="4">
        <v>1043.7</v>
      </c>
      <c r="AQ57" s="4">
        <v>9.4</v>
      </c>
      <c r="AR57" s="4">
        <v>98</v>
      </c>
      <c r="AS57" s="4">
        <v>43983</v>
      </c>
      <c r="AT57" s="4">
        <v>0.107</v>
      </c>
      <c r="AU57" s="4">
        <v>14.657</v>
      </c>
      <c r="AV57" s="4">
        <v>67337</v>
      </c>
      <c r="AW57" s="4">
        <v>0</v>
      </c>
      <c r="AX57" s="4">
        <v>0.51</v>
      </c>
      <c r="AY57">
        <v>0.98380952380952369</v>
      </c>
      <c r="AZ57" t="s">
        <v>69</v>
      </c>
      <c r="BA57" t="s">
        <v>1264</v>
      </c>
      <c r="BB57">
        <v>10</v>
      </c>
      <c r="BC57" t="s">
        <v>1296</v>
      </c>
      <c r="BD57">
        <v>23</v>
      </c>
      <c r="BE57">
        <v>253025.92199999999</v>
      </c>
      <c r="BF57">
        <v>2.9687092692423825E-2</v>
      </c>
      <c r="BG57">
        <v>2.9206444525022673E-2</v>
      </c>
      <c r="BH57">
        <v>411260.95600000001</v>
      </c>
      <c r="BI57">
        <v>1.8264811892330476E-2</v>
      </c>
      <c r="BJ57">
        <v>1.7969095890264172E-2</v>
      </c>
      <c r="BK57">
        <v>1</v>
      </c>
      <c r="BL57" t="s">
        <v>709</v>
      </c>
      <c r="BM57" t="s">
        <v>710</v>
      </c>
      <c r="BN57" t="s">
        <v>709</v>
      </c>
    </row>
    <row r="58" spans="1:66">
      <c r="A58" s="150" t="str">
        <f t="shared" si="36"/>
        <v>송도버스</v>
      </c>
      <c r="B58" s="150" t="str">
        <f t="shared" si="37"/>
        <v>8</v>
      </c>
      <c r="C58" s="151" t="str">
        <f t="shared" si="38"/>
        <v>70바2308</v>
      </c>
      <c r="D58" s="125" t="str">
        <f t="shared" si="39"/>
        <v>대형</v>
      </c>
      <c r="E58" s="121" t="str">
        <f t="shared" si="40"/>
        <v>B</v>
      </c>
      <c r="F58" s="171">
        <f t="shared" si="41"/>
        <v>0.92909090909090908</v>
      </c>
      <c r="G58" s="172">
        <f t="shared" si="42"/>
        <v>2.044</v>
      </c>
      <c r="H58" s="173">
        <f t="shared" si="43"/>
        <v>2.2000000000000002</v>
      </c>
      <c r="I58" s="174">
        <f t="shared" si="44"/>
        <v>6682.375</v>
      </c>
      <c r="J58" s="175">
        <f t="shared" si="45"/>
        <v>1.8865806424017764E-2</v>
      </c>
      <c r="K58" s="175">
        <f t="shared" si="46"/>
        <v>0.363692177506934</v>
      </c>
      <c r="L58" s="175">
        <f t="shared" si="47"/>
        <v>0.18825642080847005</v>
      </c>
      <c r="M58" s="176">
        <f t="shared" si="48"/>
        <v>12.75</v>
      </c>
      <c r="N58" s="177">
        <f t="shared" si="49"/>
        <v>1.048</v>
      </c>
      <c r="O58" s="177">
        <f t="shared" si="50"/>
        <v>27.625</v>
      </c>
      <c r="P58" s="178">
        <f t="shared" si="51"/>
        <v>0</v>
      </c>
      <c r="Q58" s="179">
        <f t="shared" si="52"/>
        <v>79</v>
      </c>
      <c r="R58" s="180">
        <f t="shared" si="53"/>
        <v>25.392896156444905</v>
      </c>
      <c r="S58" s="152">
        <f t="shared" si="54"/>
        <v>70</v>
      </c>
      <c r="T58" s="152">
        <f t="shared" si="55"/>
        <v>1846</v>
      </c>
      <c r="U58" t="s">
        <v>145</v>
      </c>
      <c r="V58" t="s">
        <v>268</v>
      </c>
      <c r="W58" t="s">
        <v>145</v>
      </c>
      <c r="X58" s="4" t="s">
        <v>268</v>
      </c>
      <c r="Y58" s="4" t="s">
        <v>1001</v>
      </c>
      <c r="Z58" s="4" t="s">
        <v>777</v>
      </c>
      <c r="AA58" s="4" t="s">
        <v>49</v>
      </c>
      <c r="AB58" s="4">
        <v>521</v>
      </c>
      <c r="AC58" s="4">
        <v>6682.375</v>
      </c>
      <c r="AD58" s="4">
        <v>3268.5210000000002</v>
      </c>
      <c r="AE58" s="4">
        <v>2.044</v>
      </c>
      <c r="AF58" s="4">
        <v>2.2000000000000002</v>
      </c>
      <c r="AG58" s="4">
        <v>12.75</v>
      </c>
      <c r="AH58" s="4">
        <v>426.20881500000002</v>
      </c>
      <c r="AI58" s="4">
        <v>8.0407729999999997</v>
      </c>
      <c r="AJ58" s="4">
        <v>155.00881200000001</v>
      </c>
      <c r="AK58" s="4">
        <v>1258</v>
      </c>
      <c r="AL58" s="4">
        <v>70</v>
      </c>
      <c r="AM58" s="4">
        <v>1846</v>
      </c>
      <c r="AN58" s="4">
        <v>79</v>
      </c>
      <c r="AO58" s="4">
        <v>15.67864</v>
      </c>
      <c r="AP58" s="4">
        <v>920.3</v>
      </c>
      <c r="AQ58" s="4">
        <v>0</v>
      </c>
      <c r="AR58" s="4">
        <v>84</v>
      </c>
      <c r="AS58" s="4">
        <v>46671</v>
      </c>
      <c r="AT58" s="4">
        <v>1.048</v>
      </c>
      <c r="AU58" s="4">
        <v>27.625</v>
      </c>
      <c r="AV58" s="4">
        <v>59634</v>
      </c>
      <c r="AW58" s="4">
        <v>0</v>
      </c>
      <c r="AX58" s="4">
        <v>0.53</v>
      </c>
      <c r="AY58">
        <v>0.92909090909090908</v>
      </c>
      <c r="AZ58" t="s">
        <v>71</v>
      </c>
      <c r="BA58" t="s">
        <v>1264</v>
      </c>
      <c r="BB58">
        <v>5</v>
      </c>
      <c r="BC58" t="s">
        <v>1297</v>
      </c>
      <c r="BD58">
        <v>10</v>
      </c>
      <c r="BE58">
        <v>253025.92199999999</v>
      </c>
      <c r="BF58">
        <v>2.6409843494217166E-2</v>
      </c>
      <c r="BG58">
        <v>2.4537145500990856E-2</v>
      </c>
      <c r="BH58">
        <v>411260.95600000001</v>
      </c>
      <c r="BI58">
        <v>1.6248503298231888E-2</v>
      </c>
      <c r="BJ58">
        <v>1.50963367007209E-2</v>
      </c>
      <c r="BK58">
        <v>1</v>
      </c>
      <c r="BL58" t="s">
        <v>709</v>
      </c>
      <c r="BM58" t="s">
        <v>710</v>
      </c>
      <c r="BN58" t="s">
        <v>709</v>
      </c>
    </row>
    <row r="59" spans="1:66">
      <c r="A59" s="153" t="str">
        <f t="shared" si="36"/>
        <v>송도버스</v>
      </c>
      <c r="B59" s="153" t="str">
        <f t="shared" si="37"/>
        <v>8</v>
      </c>
      <c r="C59" s="154" t="str">
        <f t="shared" si="38"/>
        <v>70바2309</v>
      </c>
      <c r="D59" s="142" t="str">
        <f t="shared" si="39"/>
        <v>대형</v>
      </c>
      <c r="E59" s="138" t="str">
        <f t="shared" si="40"/>
        <v>A</v>
      </c>
      <c r="F59" s="161">
        <f t="shared" si="41"/>
        <v>0.9540909090909091</v>
      </c>
      <c r="G59" s="162">
        <f t="shared" si="42"/>
        <v>2.0990000000000002</v>
      </c>
      <c r="H59" s="163">
        <f t="shared" si="43"/>
        <v>2.2000000000000002</v>
      </c>
      <c r="I59" s="164">
        <f t="shared" si="44"/>
        <v>6383.8239999999996</v>
      </c>
      <c r="J59" s="165">
        <f t="shared" si="45"/>
        <v>1.3246694542733219E-2</v>
      </c>
      <c r="K59" s="165">
        <f t="shared" si="46"/>
        <v>0.36036798379597845</v>
      </c>
      <c r="L59" s="165">
        <f t="shared" si="47"/>
        <v>0.23230590317026284</v>
      </c>
      <c r="M59" s="166">
        <f t="shared" si="48"/>
        <v>11.821999999999999</v>
      </c>
      <c r="N59" s="167">
        <f t="shared" si="49"/>
        <v>7.8E-2</v>
      </c>
      <c r="O59" s="167">
        <f t="shared" si="50"/>
        <v>8.3490000000000002</v>
      </c>
      <c r="P59" s="168">
        <f t="shared" si="51"/>
        <v>0</v>
      </c>
      <c r="Q59" s="169">
        <f t="shared" si="52"/>
        <v>81</v>
      </c>
      <c r="R59" s="170">
        <f t="shared" si="53"/>
        <v>25.321463733920307</v>
      </c>
      <c r="S59" s="155">
        <f t="shared" si="54"/>
        <v>5</v>
      </c>
      <c r="T59" s="155">
        <f t="shared" si="55"/>
        <v>533</v>
      </c>
      <c r="U59" t="s">
        <v>145</v>
      </c>
      <c r="V59" t="s">
        <v>268</v>
      </c>
      <c r="W59" t="s">
        <v>145</v>
      </c>
      <c r="X59" s="4" t="s">
        <v>268</v>
      </c>
      <c r="Y59" s="4" t="s">
        <v>787</v>
      </c>
      <c r="Z59" s="4" t="s">
        <v>777</v>
      </c>
      <c r="AA59" s="4" t="s">
        <v>49</v>
      </c>
      <c r="AB59" s="4">
        <v>521</v>
      </c>
      <c r="AC59" s="4">
        <v>6383.8239999999996</v>
      </c>
      <c r="AD59" s="4">
        <v>3041.2469999999998</v>
      </c>
      <c r="AE59" s="4">
        <v>2.0990000000000002</v>
      </c>
      <c r="AF59" s="4">
        <v>2.2000000000000002</v>
      </c>
      <c r="AG59" s="4">
        <v>11.821999999999999</v>
      </c>
      <c r="AH59" s="4">
        <v>402.48576600000001</v>
      </c>
      <c r="AI59" s="4">
        <v>5.3316059999999998</v>
      </c>
      <c r="AJ59" s="4">
        <v>145.04298399999999</v>
      </c>
      <c r="AK59" s="4">
        <v>1483</v>
      </c>
      <c r="AL59" s="4">
        <v>5</v>
      </c>
      <c r="AM59" s="4">
        <v>533</v>
      </c>
      <c r="AN59" s="4">
        <v>81</v>
      </c>
      <c r="AO59" s="4">
        <v>15.860993000000001</v>
      </c>
      <c r="AP59" s="4">
        <v>784.4</v>
      </c>
      <c r="AQ59" s="4">
        <v>0</v>
      </c>
      <c r="AR59" s="4">
        <v>99</v>
      </c>
      <c r="AS59" s="4">
        <v>45112</v>
      </c>
      <c r="AT59" s="4">
        <v>7.8E-2</v>
      </c>
      <c r="AU59" s="4">
        <v>8.3490000000000002</v>
      </c>
      <c r="AV59" s="4">
        <v>58514</v>
      </c>
      <c r="AW59" s="4">
        <v>0</v>
      </c>
      <c r="AX59" s="4">
        <v>0.52</v>
      </c>
      <c r="AY59">
        <v>0.9540909090909091</v>
      </c>
      <c r="AZ59" t="s">
        <v>69</v>
      </c>
      <c r="BA59" t="s">
        <v>1264</v>
      </c>
      <c r="BB59">
        <v>19</v>
      </c>
      <c r="BC59" t="s">
        <v>1298</v>
      </c>
      <c r="BD59">
        <v>13</v>
      </c>
      <c r="BE59">
        <v>253025.92199999999</v>
      </c>
      <c r="BF59">
        <v>2.5229920909052156E-2</v>
      </c>
      <c r="BG59">
        <v>2.4071638176409307E-2</v>
      </c>
      <c r="BH59">
        <v>411260.95600000001</v>
      </c>
      <c r="BI59">
        <v>1.5522562759397951E-2</v>
      </c>
      <c r="BJ59">
        <v>1.4809936014534682E-2</v>
      </c>
      <c r="BK59">
        <v>1</v>
      </c>
      <c r="BL59" t="s">
        <v>709</v>
      </c>
      <c r="BM59" t="s">
        <v>710</v>
      </c>
      <c r="BN59" t="s">
        <v>709</v>
      </c>
    </row>
    <row r="60" spans="1:66">
      <c r="A60" s="150" t="str">
        <f t="shared" si="36"/>
        <v>송도버스</v>
      </c>
      <c r="B60" s="150" t="str">
        <f t="shared" si="37"/>
        <v>8</v>
      </c>
      <c r="C60" s="151" t="str">
        <f t="shared" si="38"/>
        <v>70바2313</v>
      </c>
      <c r="D60" s="125" t="str">
        <f t="shared" si="39"/>
        <v>대형</v>
      </c>
      <c r="E60" s="121" t="str">
        <f t="shared" si="40"/>
        <v>B</v>
      </c>
      <c r="F60" s="171">
        <f t="shared" si="41"/>
        <v>0.9154545454545453</v>
      </c>
      <c r="G60" s="172">
        <f t="shared" si="42"/>
        <v>2.0139999999999998</v>
      </c>
      <c r="H60" s="173">
        <f t="shared" si="43"/>
        <v>2.2000000000000002</v>
      </c>
      <c r="I60" s="174">
        <f t="shared" si="44"/>
        <v>7191.1559999999999</v>
      </c>
      <c r="J60" s="175">
        <f t="shared" si="45"/>
        <v>2.3687645910464659E-2</v>
      </c>
      <c r="K60" s="175">
        <f t="shared" si="46"/>
        <v>0.37981865763171446</v>
      </c>
      <c r="L60" s="175">
        <f t="shared" si="47"/>
        <v>0.19690853598503497</v>
      </c>
      <c r="M60" s="176">
        <f t="shared" si="48"/>
        <v>11.228999999999999</v>
      </c>
      <c r="N60" s="177">
        <f t="shared" si="49"/>
        <v>0.111</v>
      </c>
      <c r="O60" s="177">
        <f t="shared" si="50"/>
        <v>24.181999999999999</v>
      </c>
      <c r="P60" s="178">
        <f t="shared" si="51"/>
        <v>0</v>
      </c>
      <c r="Q60" s="179">
        <f t="shared" si="52"/>
        <v>84</v>
      </c>
      <c r="R60" s="180">
        <f t="shared" si="53"/>
        <v>26.60688728404892</v>
      </c>
      <c r="S60" s="152">
        <f t="shared" si="54"/>
        <v>8</v>
      </c>
      <c r="T60" s="152">
        <f t="shared" si="55"/>
        <v>1739</v>
      </c>
      <c r="U60" t="s">
        <v>145</v>
      </c>
      <c r="V60" t="s">
        <v>268</v>
      </c>
      <c r="W60" t="s">
        <v>145</v>
      </c>
      <c r="X60" s="4" t="s">
        <v>268</v>
      </c>
      <c r="Y60" s="4" t="s">
        <v>893</v>
      </c>
      <c r="Z60" s="4" t="s">
        <v>777</v>
      </c>
      <c r="AA60" s="4" t="s">
        <v>49</v>
      </c>
      <c r="AB60" s="4">
        <v>521</v>
      </c>
      <c r="AC60" s="4">
        <v>7191.1559999999999</v>
      </c>
      <c r="AD60" s="4">
        <v>3570.6060000000002</v>
      </c>
      <c r="AE60" s="4">
        <v>2.0139999999999998</v>
      </c>
      <c r="AF60" s="4">
        <v>2.2000000000000002</v>
      </c>
      <c r="AG60" s="4">
        <v>11.228999999999999</v>
      </c>
      <c r="AH60" s="4">
        <v>453.10492399999998</v>
      </c>
      <c r="AI60" s="4">
        <v>10.732989</v>
      </c>
      <c r="AJ60" s="4">
        <v>172.09770399999999</v>
      </c>
      <c r="AK60" s="4">
        <v>1416</v>
      </c>
      <c r="AL60" s="4">
        <v>8</v>
      </c>
      <c r="AM60" s="4">
        <v>1739</v>
      </c>
      <c r="AN60" s="4">
        <v>84</v>
      </c>
      <c r="AO60" s="4">
        <v>15.870839999999999</v>
      </c>
      <c r="AP60" s="4">
        <v>1741.5</v>
      </c>
      <c r="AQ60" s="4">
        <v>0</v>
      </c>
      <c r="AR60" s="4">
        <v>111</v>
      </c>
      <c r="AS60" s="4">
        <v>67122</v>
      </c>
      <c r="AT60" s="4">
        <v>0.111</v>
      </c>
      <c r="AU60" s="4">
        <v>24.181999999999999</v>
      </c>
      <c r="AV60" s="4">
        <v>63863</v>
      </c>
      <c r="AW60" s="4">
        <v>0</v>
      </c>
      <c r="AX60" s="4">
        <v>0.46</v>
      </c>
      <c r="AY60">
        <v>0.9154545454545453</v>
      </c>
      <c r="AZ60" t="s">
        <v>71</v>
      </c>
      <c r="BA60" t="s">
        <v>1264</v>
      </c>
      <c r="BB60">
        <v>7</v>
      </c>
      <c r="BC60" t="s">
        <v>1299</v>
      </c>
      <c r="BD60">
        <v>14</v>
      </c>
      <c r="BE60">
        <v>253025.92199999999</v>
      </c>
      <c r="BF60">
        <v>2.8420629566957966E-2</v>
      </c>
      <c r="BG60">
        <v>2.6017794521751514E-2</v>
      </c>
      <c r="BH60">
        <v>411260.95600000001</v>
      </c>
      <c r="BI60">
        <v>1.7485627787141553E-2</v>
      </c>
      <c r="BJ60">
        <v>1.6007297437865036E-2</v>
      </c>
      <c r="BK60">
        <v>1</v>
      </c>
      <c r="BL60" t="s">
        <v>709</v>
      </c>
      <c r="BM60" t="s">
        <v>710</v>
      </c>
      <c r="BN60" t="s">
        <v>709</v>
      </c>
    </row>
    <row r="61" spans="1:66">
      <c r="A61" s="153" t="str">
        <f t="shared" si="36"/>
        <v>송도버스</v>
      </c>
      <c r="B61" s="153" t="str">
        <f t="shared" si="37"/>
        <v>8</v>
      </c>
      <c r="C61" s="154" t="str">
        <f t="shared" si="38"/>
        <v>70바2316</v>
      </c>
      <c r="D61" s="142" t="str">
        <f t="shared" si="39"/>
        <v>대형</v>
      </c>
      <c r="E61" s="138" t="str">
        <f t="shared" si="40"/>
        <v>F</v>
      </c>
      <c r="F61" s="161">
        <f t="shared" si="41"/>
        <v>0.77318181818181819</v>
      </c>
      <c r="G61" s="162">
        <f t="shared" si="42"/>
        <v>1.7010000000000001</v>
      </c>
      <c r="H61" s="163">
        <f t="shared" si="43"/>
        <v>2.2000000000000002</v>
      </c>
      <c r="I61" s="164">
        <f t="shared" si="44"/>
        <v>918.19600000000003</v>
      </c>
      <c r="J61" s="165">
        <f t="shared" si="45"/>
        <v>5.3140205265952076E-2</v>
      </c>
      <c r="K61" s="165">
        <f t="shared" si="46"/>
        <v>0.30963543991445774</v>
      </c>
      <c r="L61" s="165">
        <f t="shared" si="47"/>
        <v>0.11544376146269424</v>
      </c>
      <c r="M61" s="166">
        <f t="shared" si="48"/>
        <v>19.247</v>
      </c>
      <c r="N61" s="167">
        <f t="shared" si="49"/>
        <v>0.436</v>
      </c>
      <c r="O61" s="167">
        <f t="shared" si="50"/>
        <v>25.484999999999999</v>
      </c>
      <c r="P61" s="168">
        <f t="shared" si="51"/>
        <v>0.17666666666666667</v>
      </c>
      <c r="Q61" s="169">
        <f t="shared" si="52"/>
        <v>83</v>
      </c>
      <c r="R61" s="170">
        <f t="shared" si="53"/>
        <v>31.011102103974984</v>
      </c>
      <c r="S61" s="155">
        <f t="shared" si="54"/>
        <v>4</v>
      </c>
      <c r="T61" s="155">
        <f t="shared" si="55"/>
        <v>234</v>
      </c>
      <c r="U61" t="s">
        <v>145</v>
      </c>
      <c r="V61" t="s">
        <v>268</v>
      </c>
      <c r="W61" t="s">
        <v>145</v>
      </c>
      <c r="X61" s="4" t="s">
        <v>268</v>
      </c>
      <c r="Y61" s="4" t="s">
        <v>1163</v>
      </c>
      <c r="Z61" s="4" t="s">
        <v>777</v>
      </c>
      <c r="AA61" s="4" t="s">
        <v>49</v>
      </c>
      <c r="AB61" s="4">
        <v>521</v>
      </c>
      <c r="AC61" s="4">
        <v>918.19600000000003</v>
      </c>
      <c r="AD61" s="4">
        <v>539.66499999999996</v>
      </c>
      <c r="AE61" s="4">
        <v>1.7010000000000001</v>
      </c>
      <c r="AF61" s="4">
        <v>2.2000000000000002</v>
      </c>
      <c r="AG61" s="4">
        <v>19.247</v>
      </c>
      <c r="AH61" s="4">
        <v>46.464987999999998</v>
      </c>
      <c r="AI61" s="4">
        <v>2.4691589999999999</v>
      </c>
      <c r="AJ61" s="4">
        <v>14.387207</v>
      </c>
      <c r="AK61" s="4">
        <v>106</v>
      </c>
      <c r="AL61" s="4">
        <v>4</v>
      </c>
      <c r="AM61" s="4">
        <v>234</v>
      </c>
      <c r="AN61" s="4">
        <v>83</v>
      </c>
      <c r="AO61" s="4">
        <v>19.761029000000001</v>
      </c>
      <c r="AP61" s="4">
        <v>710.6</v>
      </c>
      <c r="AQ61" s="4">
        <v>10.6</v>
      </c>
      <c r="AR61" s="4">
        <v>12</v>
      </c>
      <c r="AS61" s="4">
        <v>2646</v>
      </c>
      <c r="AT61" s="4">
        <v>0.436</v>
      </c>
      <c r="AU61" s="4">
        <v>25.484999999999999</v>
      </c>
      <c r="AV61" s="4">
        <v>0</v>
      </c>
      <c r="AW61" s="4">
        <v>0</v>
      </c>
      <c r="AX61" s="4">
        <v>0.48</v>
      </c>
      <c r="AY61">
        <v>0.77318181818181819</v>
      </c>
      <c r="AZ61" t="s">
        <v>73</v>
      </c>
      <c r="BA61" t="s">
        <v>1264</v>
      </c>
      <c r="BB61">
        <v>1</v>
      </c>
      <c r="BC61" t="s">
        <v>1300</v>
      </c>
      <c r="BD61">
        <v>2</v>
      </c>
      <c r="BE61">
        <v>253025.92199999999</v>
      </c>
      <c r="BF61">
        <v>3.6288613938930733E-3</v>
      </c>
      <c r="BG61">
        <v>2.8057696504600535E-3</v>
      </c>
      <c r="BH61">
        <v>411260.95600000001</v>
      </c>
      <c r="BI61">
        <v>2.2326359616787936E-3</v>
      </c>
      <c r="BJ61">
        <v>1.7262335321889218E-3</v>
      </c>
      <c r="BK61">
        <v>1</v>
      </c>
      <c r="BL61" t="s">
        <v>709</v>
      </c>
      <c r="BM61" t="s">
        <v>710</v>
      </c>
      <c r="BN61" t="s">
        <v>709</v>
      </c>
    </row>
    <row r="62" spans="1:66">
      <c r="A62" s="150" t="str">
        <f t="shared" si="36"/>
        <v>송도버스</v>
      </c>
      <c r="B62" s="150" t="str">
        <f t="shared" si="37"/>
        <v>8</v>
      </c>
      <c r="C62" s="151" t="str">
        <f t="shared" si="38"/>
        <v>70바2317</v>
      </c>
      <c r="D62" s="125" t="str">
        <f t="shared" si="39"/>
        <v>대형</v>
      </c>
      <c r="E62" s="121" t="str">
        <f t="shared" si="40"/>
        <v>F</v>
      </c>
      <c r="F62" s="171">
        <f t="shared" si="41"/>
        <v>0.76818181818181808</v>
      </c>
      <c r="G62" s="172">
        <f t="shared" si="42"/>
        <v>1.69</v>
      </c>
      <c r="H62" s="173">
        <f t="shared" si="43"/>
        <v>2.2000000000000002</v>
      </c>
      <c r="I62" s="174">
        <f t="shared" si="44"/>
        <v>2756.3829999999998</v>
      </c>
      <c r="J62" s="175">
        <f t="shared" si="45"/>
        <v>2.8873917801179202E-2</v>
      </c>
      <c r="K62" s="175">
        <f t="shared" si="46"/>
        <v>0.33905299174756315</v>
      </c>
      <c r="L62" s="175">
        <f t="shared" si="47"/>
        <v>8.3805479862559012E-2</v>
      </c>
      <c r="M62" s="176">
        <f t="shared" si="48"/>
        <v>15.35</v>
      </c>
      <c r="N62" s="177">
        <f t="shared" si="49"/>
        <v>7.2999999999999995E-2</v>
      </c>
      <c r="O62" s="177">
        <f t="shared" si="50"/>
        <v>9.3239999999999998</v>
      </c>
      <c r="P62" s="178">
        <f t="shared" si="51"/>
        <v>0</v>
      </c>
      <c r="Q62" s="179">
        <f t="shared" si="52"/>
        <v>81</v>
      </c>
      <c r="R62" s="180">
        <f t="shared" si="53"/>
        <v>26.227945526874038</v>
      </c>
      <c r="S62" s="152">
        <f t="shared" si="54"/>
        <v>2</v>
      </c>
      <c r="T62" s="152">
        <f t="shared" si="55"/>
        <v>257</v>
      </c>
      <c r="U62" t="s">
        <v>145</v>
      </c>
      <c r="V62" t="s">
        <v>268</v>
      </c>
      <c r="W62" t="s">
        <v>145</v>
      </c>
      <c r="X62" s="4" t="s">
        <v>268</v>
      </c>
      <c r="Y62" s="4" t="s">
        <v>824</v>
      </c>
      <c r="Z62" s="4" t="s">
        <v>777</v>
      </c>
      <c r="AA62" s="4" t="s">
        <v>49</v>
      </c>
      <c r="AB62" s="4">
        <v>521</v>
      </c>
      <c r="AC62" s="4">
        <v>2756.3829999999998</v>
      </c>
      <c r="AD62" s="4">
        <v>1630.5909999999999</v>
      </c>
      <c r="AE62" s="4">
        <v>1.69</v>
      </c>
      <c r="AF62" s="4">
        <v>2.2000000000000002</v>
      </c>
      <c r="AG62" s="4">
        <v>15.35</v>
      </c>
      <c r="AH62" s="4">
        <v>166.26773800000001</v>
      </c>
      <c r="AI62" s="4">
        <v>4.8008009999999999</v>
      </c>
      <c r="AJ62" s="4">
        <v>56.373573999999998</v>
      </c>
      <c r="AK62" s="4">
        <v>231</v>
      </c>
      <c r="AL62" s="4">
        <v>2</v>
      </c>
      <c r="AM62" s="4">
        <v>257</v>
      </c>
      <c r="AN62" s="4">
        <v>81</v>
      </c>
      <c r="AO62" s="4">
        <v>16.577978000000002</v>
      </c>
      <c r="AP62" s="4">
        <v>1067.5999999999999</v>
      </c>
      <c r="AQ62" s="4">
        <v>0</v>
      </c>
      <c r="AR62" s="4">
        <v>33</v>
      </c>
      <c r="AS62" s="4">
        <v>11846</v>
      </c>
      <c r="AT62" s="4">
        <v>7.2999999999999995E-2</v>
      </c>
      <c r="AU62" s="4">
        <v>9.3239999999999998</v>
      </c>
      <c r="AV62" s="4">
        <v>23673</v>
      </c>
      <c r="AW62" s="4">
        <v>0</v>
      </c>
      <c r="AX62" s="4">
        <v>0.48</v>
      </c>
      <c r="AY62">
        <v>0.76818181818181808</v>
      </c>
      <c r="AZ62" t="s">
        <v>73</v>
      </c>
      <c r="BA62" t="s">
        <v>1264</v>
      </c>
      <c r="BB62">
        <v>2</v>
      </c>
      <c r="BC62" t="s">
        <v>1301</v>
      </c>
      <c r="BD62">
        <v>11</v>
      </c>
      <c r="BE62">
        <v>253025.92199999999</v>
      </c>
      <c r="BF62">
        <v>1.0893678316484901E-2</v>
      </c>
      <c r="BG62">
        <v>8.3683256158452179E-3</v>
      </c>
      <c r="BH62">
        <v>411260.95600000001</v>
      </c>
      <c r="BI62">
        <v>6.7022725104009138E-3</v>
      </c>
      <c r="BJ62">
        <v>5.1485638829897925E-3</v>
      </c>
      <c r="BK62">
        <v>1</v>
      </c>
      <c r="BL62" t="s">
        <v>709</v>
      </c>
      <c r="BM62" t="s">
        <v>710</v>
      </c>
      <c r="BN62" t="s">
        <v>709</v>
      </c>
    </row>
    <row r="63" spans="1:66">
      <c r="A63" s="153" t="str">
        <f t="shared" si="36"/>
        <v>송도버스</v>
      </c>
      <c r="B63" s="153" t="str">
        <f t="shared" si="37"/>
        <v>8</v>
      </c>
      <c r="C63" s="154" t="str">
        <f t="shared" si="38"/>
        <v>70바2319</v>
      </c>
      <c r="D63" s="142" t="str">
        <f t="shared" si="39"/>
        <v>대형</v>
      </c>
      <c r="E63" s="138" t="str">
        <f t="shared" si="40"/>
        <v>A</v>
      </c>
      <c r="F63" s="161">
        <f t="shared" si="41"/>
        <v>0.97999999999999987</v>
      </c>
      <c r="G63" s="162">
        <f t="shared" si="42"/>
        <v>2.0579999999999998</v>
      </c>
      <c r="H63" s="163">
        <f t="shared" si="43"/>
        <v>2.1</v>
      </c>
      <c r="I63" s="164">
        <f t="shared" si="44"/>
        <v>5258.0150000000003</v>
      </c>
      <c r="J63" s="165">
        <f t="shared" si="45"/>
        <v>1.5348855343530223E-2</v>
      </c>
      <c r="K63" s="165">
        <f t="shared" si="46"/>
        <v>0.36696276385025745</v>
      </c>
      <c r="L63" s="165">
        <f t="shared" si="47"/>
        <v>0.18200784896962066</v>
      </c>
      <c r="M63" s="166">
        <f t="shared" si="48"/>
        <v>10.602</v>
      </c>
      <c r="N63" s="167">
        <f t="shared" si="49"/>
        <v>0.26600000000000001</v>
      </c>
      <c r="O63" s="167">
        <f t="shared" si="50"/>
        <v>15.063000000000001</v>
      </c>
      <c r="P63" s="168">
        <f t="shared" si="51"/>
        <v>0</v>
      </c>
      <c r="Q63" s="169">
        <f t="shared" si="52"/>
        <v>80</v>
      </c>
      <c r="R63" s="170">
        <f t="shared" si="53"/>
        <v>25.691806222786916</v>
      </c>
      <c r="S63" s="155">
        <f t="shared" si="54"/>
        <v>14</v>
      </c>
      <c r="T63" s="155">
        <f t="shared" si="55"/>
        <v>792</v>
      </c>
      <c r="U63" t="s">
        <v>145</v>
      </c>
      <c r="V63" t="s">
        <v>268</v>
      </c>
      <c r="W63" t="s">
        <v>145</v>
      </c>
      <c r="X63" s="4" t="s">
        <v>268</v>
      </c>
      <c r="Y63" s="4" t="s">
        <v>813</v>
      </c>
      <c r="Z63" s="4" t="s">
        <v>777</v>
      </c>
      <c r="AA63" s="4" t="s">
        <v>49</v>
      </c>
      <c r="AB63" s="4">
        <v>521</v>
      </c>
      <c r="AC63" s="4">
        <v>5258.0150000000003</v>
      </c>
      <c r="AD63" s="4">
        <v>2554.8319999999999</v>
      </c>
      <c r="AE63" s="4">
        <v>2.0579999999999998</v>
      </c>
      <c r="AF63" s="4">
        <v>2.1</v>
      </c>
      <c r="AG63" s="4">
        <v>10.602</v>
      </c>
      <c r="AH63" s="4">
        <v>331.32770399999998</v>
      </c>
      <c r="AI63" s="4">
        <v>5.0855009999999998</v>
      </c>
      <c r="AJ63" s="4">
        <v>121.58493</v>
      </c>
      <c r="AK63" s="4">
        <v>957</v>
      </c>
      <c r="AL63" s="4">
        <v>14</v>
      </c>
      <c r="AM63" s="4">
        <v>792</v>
      </c>
      <c r="AN63" s="4">
        <v>80</v>
      </c>
      <c r="AO63" s="4">
        <v>15.869529999999999</v>
      </c>
      <c r="AP63" s="4">
        <v>792.3</v>
      </c>
      <c r="AQ63" s="4">
        <v>0</v>
      </c>
      <c r="AR63" s="4">
        <v>72</v>
      </c>
      <c r="AS63" s="4">
        <v>36836</v>
      </c>
      <c r="AT63" s="4">
        <v>0.26600000000000001</v>
      </c>
      <c r="AU63" s="4">
        <v>15.063000000000001</v>
      </c>
      <c r="AV63" s="4">
        <v>49492</v>
      </c>
      <c r="AW63" s="4">
        <v>0</v>
      </c>
      <c r="AX63" s="4">
        <v>0.47</v>
      </c>
      <c r="AY63">
        <v>0.97999999999999987</v>
      </c>
      <c r="AZ63" t="s">
        <v>69</v>
      </c>
      <c r="BA63" t="s">
        <v>1264</v>
      </c>
      <c r="BB63">
        <v>11</v>
      </c>
      <c r="BC63" t="s">
        <v>1302</v>
      </c>
      <c r="BD63">
        <v>7</v>
      </c>
      <c r="BE63">
        <v>253025.92199999999</v>
      </c>
      <c r="BF63">
        <v>2.0780538841391912E-2</v>
      </c>
      <c r="BG63">
        <v>2.036492806456407E-2</v>
      </c>
      <c r="BH63">
        <v>411260.95600000001</v>
      </c>
      <c r="BI63">
        <v>1.2785106203954844E-2</v>
      </c>
      <c r="BJ63">
        <v>1.2529404079875746E-2</v>
      </c>
      <c r="BK63">
        <v>1</v>
      </c>
      <c r="BL63" t="s">
        <v>709</v>
      </c>
      <c r="BM63" t="s">
        <v>710</v>
      </c>
      <c r="BN63" t="s">
        <v>709</v>
      </c>
    </row>
    <row r="64" spans="1:66">
      <c r="A64" s="150" t="str">
        <f t="shared" si="36"/>
        <v>송도버스</v>
      </c>
      <c r="B64" s="150" t="str">
        <f t="shared" si="37"/>
        <v>8</v>
      </c>
      <c r="C64" s="151" t="str">
        <f t="shared" si="38"/>
        <v>75아1107</v>
      </c>
      <c r="D64" s="125" t="str">
        <f t="shared" si="39"/>
        <v>대형</v>
      </c>
      <c r="E64" s="121" t="str">
        <f t="shared" si="40"/>
        <v>S</v>
      </c>
      <c r="F64" s="171">
        <f t="shared" si="41"/>
        <v>1.0485714285714285</v>
      </c>
      <c r="G64" s="172">
        <f t="shared" si="42"/>
        <v>2.202</v>
      </c>
      <c r="H64" s="173">
        <f t="shared" si="43"/>
        <v>2.1</v>
      </c>
      <c r="I64" s="174">
        <f t="shared" si="44"/>
        <v>5949.4549999999999</v>
      </c>
      <c r="J64" s="175">
        <f t="shared" si="45"/>
        <v>3.5511900548383685E-2</v>
      </c>
      <c r="K64" s="175">
        <f t="shared" si="46"/>
        <v>0.33461404313964443</v>
      </c>
      <c r="L64" s="175">
        <f t="shared" si="47"/>
        <v>0.22153289671070711</v>
      </c>
      <c r="M64" s="176">
        <f t="shared" si="48"/>
        <v>10.877000000000001</v>
      </c>
      <c r="N64" s="177">
        <f t="shared" si="49"/>
        <v>0</v>
      </c>
      <c r="O64" s="177">
        <f t="shared" si="50"/>
        <v>12.791</v>
      </c>
      <c r="P64" s="178">
        <f t="shared" si="51"/>
        <v>0</v>
      </c>
      <c r="Q64" s="179">
        <f t="shared" si="52"/>
        <v>76</v>
      </c>
      <c r="R64" s="180">
        <f t="shared" si="53"/>
        <v>25.72081658389115</v>
      </c>
      <c r="S64" s="152">
        <f t="shared" si="54"/>
        <v>0</v>
      </c>
      <c r="T64" s="152">
        <f t="shared" si="55"/>
        <v>761</v>
      </c>
      <c r="U64" t="s">
        <v>145</v>
      </c>
      <c r="V64" t="s">
        <v>268</v>
      </c>
      <c r="W64" t="s">
        <v>145</v>
      </c>
      <c r="X64" s="4" t="s">
        <v>268</v>
      </c>
      <c r="Y64" s="4" t="s">
        <v>917</v>
      </c>
      <c r="Z64" s="4" t="s">
        <v>777</v>
      </c>
      <c r="AA64" s="4" t="s">
        <v>49</v>
      </c>
      <c r="AB64" s="4">
        <v>521</v>
      </c>
      <c r="AC64" s="4">
        <v>5949.4549999999999</v>
      </c>
      <c r="AD64" s="4">
        <v>2702.346</v>
      </c>
      <c r="AE64" s="4">
        <v>2.202</v>
      </c>
      <c r="AF64" s="4">
        <v>2.1</v>
      </c>
      <c r="AG64" s="4">
        <v>10.877000000000001</v>
      </c>
      <c r="AH64" s="4">
        <v>367.23047200000002</v>
      </c>
      <c r="AI64" s="4">
        <v>13.041052000000001</v>
      </c>
      <c r="AJ64" s="4">
        <v>122.88047299999999</v>
      </c>
      <c r="AK64" s="4">
        <v>1318</v>
      </c>
      <c r="AL64" s="4">
        <v>0</v>
      </c>
      <c r="AM64" s="4">
        <v>761</v>
      </c>
      <c r="AN64" s="4">
        <v>76</v>
      </c>
      <c r="AO64" s="4">
        <v>16.200875</v>
      </c>
      <c r="AP64" s="4">
        <v>575.29999999999995</v>
      </c>
      <c r="AQ64" s="4">
        <v>0</v>
      </c>
      <c r="AR64" s="4">
        <v>43</v>
      </c>
      <c r="AS64" s="4">
        <v>12778</v>
      </c>
      <c r="AT64" s="4">
        <v>0</v>
      </c>
      <c r="AU64" s="4">
        <v>12.791</v>
      </c>
      <c r="AV64" s="4">
        <v>55775</v>
      </c>
      <c r="AW64" s="4">
        <v>0</v>
      </c>
      <c r="AX64" s="4">
        <v>0.51</v>
      </c>
      <c r="AY64">
        <v>1.0485714285714285</v>
      </c>
      <c r="AZ64" t="s">
        <v>74</v>
      </c>
      <c r="BA64" t="s">
        <v>1264</v>
      </c>
      <c r="BB64">
        <v>2</v>
      </c>
      <c r="BC64" t="s">
        <v>1303</v>
      </c>
      <c r="BD64">
        <v>11</v>
      </c>
      <c r="BE64">
        <v>253025.92199999999</v>
      </c>
      <c r="BF64">
        <v>2.3513223281526073E-2</v>
      </c>
      <c r="BG64">
        <v>2.4655294126628768E-2</v>
      </c>
      <c r="BH64">
        <v>411260.95600000001</v>
      </c>
      <c r="BI64">
        <v>1.446637448365023E-2</v>
      </c>
      <c r="BJ64">
        <v>1.5169026958570383E-2</v>
      </c>
      <c r="BK64">
        <v>1</v>
      </c>
      <c r="BL64" t="s">
        <v>709</v>
      </c>
      <c r="BM64" t="s">
        <v>710</v>
      </c>
      <c r="BN64" t="s">
        <v>709</v>
      </c>
    </row>
  </sheetData>
  <autoFilter ref="A4:T4" xr:uid="{E02087F5-6332-4B4A-A8F2-1301B6D5D033}"/>
  <sortState xmlns:xlrd2="http://schemas.microsoft.com/office/spreadsheetml/2017/richdata2" ref="U5:AX52">
    <sortCondition ref="Y5:Y52"/>
    <sortCondition ref="U5:U52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1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5" customWidth="1"/>
    <col min="3" max="3" width="5.5703125" style="112" customWidth="1"/>
    <col min="4" max="4" width="10.140625" style="11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2"/>
      <c r="R1" s="242"/>
    </row>
    <row r="2" spans="1:68" ht="45" customHeight="1">
      <c r="A2" s="10" t="s">
        <v>33</v>
      </c>
      <c r="B2" s="33"/>
      <c r="C2" s="110"/>
      <c r="D2" s="117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43"/>
      <c r="R2" s="24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4"/>
      <c r="E3" s="11"/>
      <c r="F3" s="8"/>
      <c r="G3" s="11"/>
      <c r="H3" s="11"/>
      <c r="X3" s="11"/>
      <c r="Y3" s="11"/>
    </row>
    <row r="4" spans="1:68" ht="27">
      <c r="A4" s="131" t="s">
        <v>39</v>
      </c>
      <c r="B4" s="132" t="s">
        <v>50</v>
      </c>
      <c r="C4" s="133" t="s">
        <v>711</v>
      </c>
      <c r="D4" s="133" t="s">
        <v>728</v>
      </c>
      <c r="E4" s="134" t="s">
        <v>717</v>
      </c>
      <c r="F4" s="132" t="s">
        <v>721</v>
      </c>
      <c r="G4" s="134" t="s">
        <v>719</v>
      </c>
      <c r="H4" s="134" t="s">
        <v>723</v>
      </c>
      <c r="I4" s="135" t="s">
        <v>725</v>
      </c>
      <c r="J4" s="134" t="s">
        <v>12</v>
      </c>
      <c r="K4" s="134" t="s">
        <v>13</v>
      </c>
      <c r="L4" s="134" t="s">
        <v>14</v>
      </c>
      <c r="M4" s="134" t="s">
        <v>76</v>
      </c>
      <c r="N4" s="134" t="s">
        <v>7</v>
      </c>
      <c r="O4" s="134" t="s">
        <v>8</v>
      </c>
      <c r="P4" s="134" t="s">
        <v>762</v>
      </c>
      <c r="Q4" s="245" t="s">
        <v>44</v>
      </c>
      <c r="R4" s="245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6" t="str">
        <f>BF5</f>
        <v>송도버스</v>
      </c>
      <c r="B5" s="137" t="str">
        <f>BH5</f>
        <v>강성아</v>
      </c>
      <c r="C5" s="138" t="str">
        <f>BN5</f>
        <v>A</v>
      </c>
      <c r="D5" s="139">
        <f>BM5</f>
        <v>0.99919999999999998</v>
      </c>
      <c r="E5" s="140">
        <f>U5</f>
        <v>4622</v>
      </c>
      <c r="F5" s="141" t="str">
        <f>BG5</f>
        <v>16-1</v>
      </c>
      <c r="G5" s="142" t="str">
        <f>BK5</f>
        <v>70바2243</v>
      </c>
      <c r="H5" s="143">
        <f>BJ5</f>
        <v>1</v>
      </c>
      <c r="I5" s="144">
        <f>BP5</f>
        <v>2837.2939999999999</v>
      </c>
      <c r="J5" s="145">
        <f>AB5/AA5</f>
        <v>3.5119961723228392E-2</v>
      </c>
      <c r="K5" s="145">
        <f>AC5/AA5</f>
        <v>0.29235365007817615</v>
      </c>
      <c r="L5" s="145">
        <f>AD5/I5</f>
        <v>0.15789692573275804</v>
      </c>
      <c r="M5" s="146">
        <f>Z5</f>
        <v>8.6780000000000008</v>
      </c>
      <c r="N5" s="147">
        <f>AE5*100/W5</f>
        <v>0</v>
      </c>
      <c r="O5" s="147">
        <f>AF5*100/W5</f>
        <v>16.635568961129866</v>
      </c>
      <c r="P5" s="246">
        <f>AK5</f>
        <v>22</v>
      </c>
      <c r="Q5" s="247">
        <f>AE5</f>
        <v>0</v>
      </c>
      <c r="R5" s="247">
        <f>AF5</f>
        <v>472</v>
      </c>
      <c r="T5">
        <v>521</v>
      </c>
      <c r="U5">
        <v>4622</v>
      </c>
      <c r="V5" t="s">
        <v>773</v>
      </c>
      <c r="W5">
        <v>2837.2939999999999</v>
      </c>
      <c r="X5">
        <v>1135.701</v>
      </c>
      <c r="Y5">
        <v>2.4980000000000002</v>
      </c>
      <c r="Z5">
        <v>8.6780000000000008</v>
      </c>
      <c r="AA5">
        <v>145.539965</v>
      </c>
      <c r="AB5">
        <v>5.1113580000000001</v>
      </c>
      <c r="AC5">
        <v>42.549140000000001</v>
      </c>
      <c r="AD5" s="1">
        <v>448</v>
      </c>
      <c r="AE5">
        <v>0</v>
      </c>
      <c r="AF5">
        <v>472</v>
      </c>
      <c r="AG5">
        <v>82</v>
      </c>
      <c r="AH5">
        <v>19.494947</v>
      </c>
      <c r="AI5">
        <v>1222.2</v>
      </c>
      <c r="AJ5">
        <v>1.8</v>
      </c>
      <c r="AK5">
        <v>22</v>
      </c>
      <c r="AL5">
        <v>1442</v>
      </c>
      <c r="AM5" t="s">
        <v>774</v>
      </c>
      <c r="AN5" t="s">
        <v>775</v>
      </c>
      <c r="AO5">
        <v>2837.2939999999999</v>
      </c>
      <c r="AR5" t="s">
        <v>145</v>
      </c>
      <c r="AS5" t="s">
        <v>267</v>
      </c>
      <c r="AT5" t="s">
        <v>776</v>
      </c>
      <c r="AU5" t="s">
        <v>777</v>
      </c>
      <c r="AV5" t="s">
        <v>49</v>
      </c>
      <c r="AW5">
        <v>1</v>
      </c>
      <c r="BB5">
        <v>0.99919999999999998</v>
      </c>
      <c r="BC5" t="s">
        <v>69</v>
      </c>
      <c r="BF5" t="s">
        <v>145</v>
      </c>
      <c r="BG5" t="s">
        <v>267</v>
      </c>
      <c r="BH5" t="s">
        <v>773</v>
      </c>
      <c r="BI5">
        <v>4622</v>
      </c>
      <c r="BJ5">
        <v>1</v>
      </c>
      <c r="BK5" t="s">
        <v>776</v>
      </c>
      <c r="BL5" t="s">
        <v>755</v>
      </c>
      <c r="BM5">
        <v>0.99919999999999998</v>
      </c>
      <c r="BN5" t="s">
        <v>69</v>
      </c>
      <c r="BO5" t="s">
        <v>759</v>
      </c>
      <c r="BP5">
        <v>2837.2939999999999</v>
      </c>
    </row>
    <row r="6" spans="1:68" ht="16.5">
      <c r="A6" s="119" t="str">
        <f t="shared" ref="A6:A7" si="0">BF6</f>
        <v>송도버스</v>
      </c>
      <c r="B6" s="120" t="str">
        <f t="shared" ref="B6:B7" si="1">BH6</f>
        <v>강용현</v>
      </c>
      <c r="C6" s="121" t="str">
        <f t="shared" ref="C6:C7" si="2">BN6</f>
        <v>B</v>
      </c>
      <c r="D6" s="122">
        <f t="shared" ref="D6:D7" si="3">BM6</f>
        <v>0.90690000000000004</v>
      </c>
      <c r="E6" s="123">
        <f t="shared" ref="E6:E7" si="4">U6</f>
        <v>3188</v>
      </c>
      <c r="F6" s="124" t="str">
        <f t="shared" ref="F6:F7" si="5">BG6</f>
        <v>8</v>
      </c>
      <c r="G6" s="125" t="str">
        <f t="shared" ref="G6:G7" si="6">BK6</f>
        <v>70바2264</v>
      </c>
      <c r="H6" s="126">
        <f t="shared" ref="H6:H7" si="7">BJ6</f>
        <v>15</v>
      </c>
      <c r="I6" s="127">
        <f t="shared" ref="I6:I7" si="8">BP6</f>
        <v>2610.7049999999999</v>
      </c>
      <c r="J6" s="128">
        <f t="shared" ref="J6:J7" si="9">AB6/AA6</f>
        <v>3.4665884669166952E-2</v>
      </c>
      <c r="K6" s="128">
        <f t="shared" ref="K6:K7" si="10">AC6/AA6</f>
        <v>0.38537586689423675</v>
      </c>
      <c r="L6" s="128">
        <f t="shared" ref="L6:L7" si="11">AD6/I6</f>
        <v>0.24093108949498315</v>
      </c>
      <c r="M6" s="129">
        <f t="shared" ref="M6:M7" si="12">Z6</f>
        <v>12.34</v>
      </c>
      <c r="N6" s="130">
        <f t="shared" ref="N6:N7" si="13">AE6*100/W6</f>
        <v>0.19151914904211698</v>
      </c>
      <c r="O6" s="130">
        <f t="shared" ref="O6:O7" si="14">AF6*100/W6</f>
        <v>13.406340432948189</v>
      </c>
      <c r="P6" s="248">
        <f t="shared" ref="P6:P7" si="15">AK6</f>
        <v>36</v>
      </c>
      <c r="Q6" s="249">
        <f t="shared" ref="Q6:Q7" si="16">AE6</f>
        <v>5</v>
      </c>
      <c r="R6" s="249">
        <f t="shared" ref="R6:R7" si="17">AF6</f>
        <v>350</v>
      </c>
      <c r="T6">
        <v>521</v>
      </c>
      <c r="U6">
        <v>3188</v>
      </c>
      <c r="V6" t="s">
        <v>778</v>
      </c>
      <c r="W6">
        <v>2610.7049999999999</v>
      </c>
      <c r="X6">
        <v>1309.2139999999999</v>
      </c>
      <c r="Y6">
        <v>1.994</v>
      </c>
      <c r="Z6">
        <v>12.34</v>
      </c>
      <c r="AA6">
        <v>166.01246599999999</v>
      </c>
      <c r="AB6">
        <v>5.754969</v>
      </c>
      <c r="AC6">
        <v>63.977198000000001</v>
      </c>
      <c r="AD6" s="1">
        <v>629</v>
      </c>
      <c r="AE6">
        <v>5</v>
      </c>
      <c r="AF6">
        <v>350</v>
      </c>
      <c r="AG6">
        <v>75</v>
      </c>
      <c r="AH6">
        <v>15.725956999999999</v>
      </c>
      <c r="AI6">
        <v>168.4</v>
      </c>
      <c r="AJ6">
        <v>0</v>
      </c>
      <c r="AK6">
        <v>36</v>
      </c>
      <c r="AL6">
        <v>25131</v>
      </c>
      <c r="AM6" t="s">
        <v>779</v>
      </c>
      <c r="AN6" t="s">
        <v>780</v>
      </c>
      <c r="AO6">
        <v>297.76100000000002</v>
      </c>
      <c r="AR6" t="s">
        <v>145</v>
      </c>
      <c r="AS6" t="s">
        <v>268</v>
      </c>
      <c r="AT6" t="s">
        <v>781</v>
      </c>
      <c r="AU6" t="s">
        <v>777</v>
      </c>
      <c r="AV6" t="s">
        <v>49</v>
      </c>
      <c r="AW6">
        <v>15</v>
      </c>
      <c r="BB6">
        <v>0.90690000000000004</v>
      </c>
      <c r="BC6" t="s">
        <v>71</v>
      </c>
      <c r="BF6" t="s">
        <v>145</v>
      </c>
      <c r="BG6" t="s">
        <v>268</v>
      </c>
      <c r="BH6" t="s">
        <v>778</v>
      </c>
      <c r="BI6">
        <v>3188</v>
      </c>
      <c r="BJ6">
        <v>15</v>
      </c>
      <c r="BK6" t="s">
        <v>781</v>
      </c>
      <c r="BL6" t="s">
        <v>782</v>
      </c>
      <c r="BM6">
        <v>0.90690000000000004</v>
      </c>
      <c r="BN6" t="s">
        <v>71</v>
      </c>
      <c r="BO6" t="s">
        <v>756</v>
      </c>
      <c r="BP6">
        <v>2610.7049999999999</v>
      </c>
    </row>
    <row r="7" spans="1:68" ht="16.5">
      <c r="A7" s="136" t="str">
        <f t="shared" si="0"/>
        <v>송도버스</v>
      </c>
      <c r="B7" s="137" t="str">
        <f t="shared" si="1"/>
        <v>강지훈</v>
      </c>
      <c r="C7" s="138" t="str">
        <f t="shared" si="2"/>
        <v>S</v>
      </c>
      <c r="D7" s="139">
        <f t="shared" si="3"/>
        <v>1.0199</v>
      </c>
      <c r="E7" s="140">
        <f t="shared" si="4"/>
        <v>8055</v>
      </c>
      <c r="F7" s="141" t="str">
        <f t="shared" si="5"/>
        <v>8</v>
      </c>
      <c r="G7" s="142" t="str">
        <f t="shared" si="6"/>
        <v>70바2291</v>
      </c>
      <c r="H7" s="143">
        <f t="shared" si="7"/>
        <v>14</v>
      </c>
      <c r="I7" s="144">
        <f t="shared" si="8"/>
        <v>2966.3449999999998</v>
      </c>
      <c r="J7" s="145">
        <f t="shared" si="9"/>
        <v>3.8104893558576269E-2</v>
      </c>
      <c r="K7" s="145">
        <f t="shared" si="10"/>
        <v>0.3318239458120984</v>
      </c>
      <c r="L7" s="145">
        <f t="shared" si="11"/>
        <v>0.41397747059091239</v>
      </c>
      <c r="M7" s="146">
        <f t="shared" si="12"/>
        <v>10.845000000000001</v>
      </c>
      <c r="N7" s="147">
        <f t="shared" si="13"/>
        <v>0.16855760203213047</v>
      </c>
      <c r="O7" s="147">
        <f t="shared" si="14"/>
        <v>13.484608162570437</v>
      </c>
      <c r="P7" s="246">
        <f t="shared" si="15"/>
        <v>23</v>
      </c>
      <c r="Q7" s="247">
        <f t="shared" si="16"/>
        <v>5</v>
      </c>
      <c r="R7" s="247">
        <f t="shared" si="17"/>
        <v>400</v>
      </c>
      <c r="T7">
        <v>521</v>
      </c>
      <c r="U7">
        <v>8055</v>
      </c>
      <c r="V7" t="s">
        <v>783</v>
      </c>
      <c r="W7">
        <v>2966.3449999999998</v>
      </c>
      <c r="X7">
        <v>1372.3230000000001</v>
      </c>
      <c r="Y7">
        <v>2.1619999999999999</v>
      </c>
      <c r="Z7">
        <v>10.845000000000001</v>
      </c>
      <c r="AA7">
        <v>176.44883300000001</v>
      </c>
      <c r="AB7">
        <v>6.7235639999999997</v>
      </c>
      <c r="AC7">
        <v>58.549948000000001</v>
      </c>
      <c r="AD7" s="1">
        <v>1228</v>
      </c>
      <c r="AE7">
        <v>5</v>
      </c>
      <c r="AF7">
        <v>400</v>
      </c>
      <c r="AG7">
        <v>82</v>
      </c>
      <c r="AH7">
        <v>16.811360000000001</v>
      </c>
      <c r="AI7">
        <v>621.5</v>
      </c>
      <c r="AJ7">
        <v>0</v>
      </c>
      <c r="AK7">
        <v>23</v>
      </c>
      <c r="AL7">
        <v>6067</v>
      </c>
      <c r="AM7" t="s">
        <v>784</v>
      </c>
      <c r="AN7" t="s">
        <v>785</v>
      </c>
      <c r="AO7">
        <v>456.81200000000001</v>
      </c>
      <c r="AR7" t="s">
        <v>145</v>
      </c>
      <c r="AS7" t="s">
        <v>268</v>
      </c>
      <c r="AT7" t="s">
        <v>786</v>
      </c>
      <c r="AU7" t="s">
        <v>777</v>
      </c>
      <c r="AV7" t="s">
        <v>49</v>
      </c>
      <c r="AW7">
        <v>14</v>
      </c>
      <c r="BB7">
        <v>1.0199</v>
      </c>
      <c r="BC7" t="s">
        <v>74</v>
      </c>
      <c r="BF7" t="s">
        <v>145</v>
      </c>
      <c r="BG7" t="s">
        <v>268</v>
      </c>
      <c r="BH7" t="s">
        <v>783</v>
      </c>
      <c r="BI7">
        <v>8055</v>
      </c>
      <c r="BJ7">
        <v>14</v>
      </c>
      <c r="BK7" t="s">
        <v>786</v>
      </c>
      <c r="BL7" t="s">
        <v>787</v>
      </c>
      <c r="BM7">
        <v>1.0199</v>
      </c>
      <c r="BN7" t="s">
        <v>74</v>
      </c>
      <c r="BO7" t="s">
        <v>757</v>
      </c>
      <c r="BP7">
        <v>2966.3449999999998</v>
      </c>
    </row>
    <row r="8" spans="1:68" ht="16.5">
      <c r="A8" s="119" t="str">
        <f t="shared" ref="A8:A71" si="18">BF8</f>
        <v>송도버스</v>
      </c>
      <c r="B8" s="120" t="str">
        <f t="shared" ref="B8:B71" si="19">BH8</f>
        <v>경득환</v>
      </c>
      <c r="C8" s="121" t="str">
        <f t="shared" ref="C8:C71" si="20">BN8</f>
        <v>A</v>
      </c>
      <c r="D8" s="122">
        <f t="shared" ref="D8:D71" si="21">BM8</f>
        <v>0.96060000000000001</v>
      </c>
      <c r="E8" s="123">
        <f t="shared" ref="E8:E71" si="22">U8</f>
        <v>7265</v>
      </c>
      <c r="F8" s="124" t="str">
        <f t="shared" ref="F8:F71" si="23">BG8</f>
        <v>16-1</v>
      </c>
      <c r="G8" s="125" t="str">
        <f t="shared" ref="G8:G71" si="24">BK8</f>
        <v>70바2248</v>
      </c>
      <c r="H8" s="126">
        <f t="shared" ref="H8:H71" si="25">BJ8</f>
        <v>2</v>
      </c>
      <c r="I8" s="127">
        <f t="shared" ref="I8:I71" si="26">BP8</f>
        <v>3056.7739999999999</v>
      </c>
      <c r="J8" s="128">
        <f t="shared" ref="J8:J71" si="27">AB8/AA8</f>
        <v>3.1219021282218727E-2</v>
      </c>
      <c r="K8" s="128">
        <f t="shared" ref="K8:K71" si="28">AC8/AA8</f>
        <v>0.32221810906857812</v>
      </c>
      <c r="L8" s="128">
        <f t="shared" ref="L8:L71" si="29">AD8/I8</f>
        <v>0.28526806365141816</v>
      </c>
      <c r="M8" s="129">
        <f t="shared" ref="M8:M71" si="30">Z8</f>
        <v>9.8149999999999995</v>
      </c>
      <c r="N8" s="130">
        <f t="shared" ref="N8:N71" si="31">AE8*100/W8</f>
        <v>9.8142682448882385E-2</v>
      </c>
      <c r="O8" s="130">
        <f t="shared" ref="O8:O71" si="32">AF8*100/W8</f>
        <v>2.6825666536027852</v>
      </c>
      <c r="P8" s="248">
        <f t="shared" ref="P8:P71" si="33">AK8</f>
        <v>6</v>
      </c>
      <c r="Q8" s="249">
        <f t="shared" ref="Q8:Q71" si="34">AE8</f>
        <v>3</v>
      </c>
      <c r="R8" s="249">
        <f t="shared" ref="R8:R71" si="35">AF8</f>
        <v>82</v>
      </c>
      <c r="T8">
        <v>521</v>
      </c>
      <c r="U8">
        <v>7265</v>
      </c>
      <c r="V8" t="s">
        <v>788</v>
      </c>
      <c r="W8">
        <v>3056.7739999999999</v>
      </c>
      <c r="X8">
        <v>1266.905</v>
      </c>
      <c r="Y8">
        <v>2.4129999999999998</v>
      </c>
      <c r="Z8">
        <v>9.8149999999999995</v>
      </c>
      <c r="AA8">
        <v>156.65190000000001</v>
      </c>
      <c r="AB8">
        <v>4.8905190000000003</v>
      </c>
      <c r="AC8">
        <v>50.476078999999999</v>
      </c>
      <c r="AD8" s="1">
        <v>872</v>
      </c>
      <c r="AE8">
        <v>3</v>
      </c>
      <c r="AF8">
        <v>82</v>
      </c>
      <c r="AG8">
        <v>68</v>
      </c>
      <c r="AH8">
        <v>19.513162000000001</v>
      </c>
      <c r="AI8">
        <v>37.299999999999997</v>
      </c>
      <c r="AJ8">
        <v>0</v>
      </c>
      <c r="AK8">
        <v>6</v>
      </c>
      <c r="AL8">
        <v>1010</v>
      </c>
      <c r="AM8" t="s">
        <v>789</v>
      </c>
      <c r="AN8" t="s">
        <v>790</v>
      </c>
      <c r="AO8">
        <v>2804.913</v>
      </c>
      <c r="AR8" t="s">
        <v>145</v>
      </c>
      <c r="AS8" t="s">
        <v>267</v>
      </c>
      <c r="AT8" t="s">
        <v>791</v>
      </c>
      <c r="AU8" t="s">
        <v>777</v>
      </c>
      <c r="AV8" t="s">
        <v>49</v>
      </c>
      <c r="AW8">
        <v>2</v>
      </c>
      <c r="BB8">
        <v>0.96060000000000001</v>
      </c>
      <c r="BC8" t="s">
        <v>69</v>
      </c>
      <c r="BF8" t="s">
        <v>145</v>
      </c>
      <c r="BG8" t="s">
        <v>267</v>
      </c>
      <c r="BH8" t="s">
        <v>788</v>
      </c>
      <c r="BI8">
        <v>7265</v>
      </c>
      <c r="BJ8">
        <v>2</v>
      </c>
      <c r="BK8" t="s">
        <v>791</v>
      </c>
      <c r="BL8" t="s">
        <v>792</v>
      </c>
      <c r="BM8">
        <v>0.96060000000000001</v>
      </c>
      <c r="BN8" t="s">
        <v>69</v>
      </c>
      <c r="BO8" t="s">
        <v>759</v>
      </c>
      <c r="BP8">
        <v>3056.7739999999999</v>
      </c>
    </row>
    <row r="9" spans="1:68" ht="16.5">
      <c r="A9" s="136" t="str">
        <f t="shared" si="18"/>
        <v>송도버스</v>
      </c>
      <c r="B9" s="137" t="str">
        <f t="shared" si="19"/>
        <v>곽창환</v>
      </c>
      <c r="C9" s="138" t="str">
        <f t="shared" si="20"/>
        <v>A</v>
      </c>
      <c r="D9" s="139">
        <f t="shared" si="21"/>
        <v>0.99419999999999997</v>
      </c>
      <c r="E9" s="140">
        <f t="shared" si="22"/>
        <v>9210</v>
      </c>
      <c r="F9" s="141" t="str">
        <f t="shared" si="23"/>
        <v>8</v>
      </c>
      <c r="G9" s="142" t="str">
        <f t="shared" si="24"/>
        <v>70바2255</v>
      </c>
      <c r="H9" s="143">
        <f t="shared" si="25"/>
        <v>3</v>
      </c>
      <c r="I9" s="144">
        <f t="shared" si="26"/>
        <v>2688.1289999999999</v>
      </c>
      <c r="J9" s="145">
        <f t="shared" si="27"/>
        <v>3.2667334832954073E-2</v>
      </c>
      <c r="K9" s="145">
        <f t="shared" si="28"/>
        <v>0.34464864800322803</v>
      </c>
      <c r="L9" s="145">
        <f t="shared" si="29"/>
        <v>0.32736524177225129</v>
      </c>
      <c r="M9" s="146">
        <f t="shared" si="30"/>
        <v>10.855</v>
      </c>
      <c r="N9" s="147">
        <f t="shared" si="31"/>
        <v>0</v>
      </c>
      <c r="O9" s="147">
        <f t="shared" si="32"/>
        <v>43.785101087038605</v>
      </c>
      <c r="P9" s="246">
        <f t="shared" si="33"/>
        <v>11</v>
      </c>
      <c r="Q9" s="247">
        <f t="shared" si="34"/>
        <v>0</v>
      </c>
      <c r="R9" s="247">
        <f t="shared" si="35"/>
        <v>1177</v>
      </c>
      <c r="T9">
        <v>521</v>
      </c>
      <c r="U9">
        <v>9210</v>
      </c>
      <c r="V9" t="s">
        <v>793</v>
      </c>
      <c r="W9">
        <v>2688.1289999999999</v>
      </c>
      <c r="X9">
        <v>1284.3800000000001</v>
      </c>
      <c r="Y9">
        <v>2.093</v>
      </c>
      <c r="Z9">
        <v>10.855</v>
      </c>
      <c r="AA9">
        <v>166.160234</v>
      </c>
      <c r="AB9">
        <v>5.4280119999999998</v>
      </c>
      <c r="AC9">
        <v>57.2669</v>
      </c>
      <c r="AD9" s="1">
        <v>880</v>
      </c>
      <c r="AE9">
        <v>0</v>
      </c>
      <c r="AF9">
        <v>1177</v>
      </c>
      <c r="AG9">
        <v>67</v>
      </c>
      <c r="AH9">
        <v>16.177931999999998</v>
      </c>
      <c r="AI9">
        <v>96.4</v>
      </c>
      <c r="AJ9">
        <v>0</v>
      </c>
      <c r="AK9">
        <v>11</v>
      </c>
      <c r="AL9">
        <v>8110</v>
      </c>
      <c r="AM9" t="s">
        <v>794</v>
      </c>
      <c r="AN9" t="s">
        <v>795</v>
      </c>
      <c r="AO9">
        <v>2428.212</v>
      </c>
      <c r="AR9" t="s">
        <v>145</v>
      </c>
      <c r="AS9" t="s">
        <v>268</v>
      </c>
      <c r="AT9" t="s">
        <v>796</v>
      </c>
      <c r="AU9" t="s">
        <v>777</v>
      </c>
      <c r="AV9" t="s">
        <v>49</v>
      </c>
      <c r="AW9">
        <v>3</v>
      </c>
      <c r="BB9">
        <v>0.99419999999999997</v>
      </c>
      <c r="BC9" t="s">
        <v>69</v>
      </c>
      <c r="BF9" t="s">
        <v>145</v>
      </c>
      <c r="BG9" t="s">
        <v>268</v>
      </c>
      <c r="BH9" t="s">
        <v>793</v>
      </c>
      <c r="BI9">
        <v>9210</v>
      </c>
      <c r="BJ9">
        <v>3</v>
      </c>
      <c r="BK9" t="s">
        <v>796</v>
      </c>
      <c r="BL9" t="s">
        <v>781</v>
      </c>
      <c r="BM9">
        <v>0.99419999999999997</v>
      </c>
      <c r="BN9" t="s">
        <v>69</v>
      </c>
      <c r="BO9" t="s">
        <v>759</v>
      </c>
      <c r="BP9">
        <v>2688.1289999999999</v>
      </c>
    </row>
    <row r="10" spans="1:68" ht="16.5">
      <c r="A10" s="119" t="str">
        <f t="shared" si="18"/>
        <v>송도버스</v>
      </c>
      <c r="B10" s="120" t="str">
        <f t="shared" si="19"/>
        <v>권복수</v>
      </c>
      <c r="C10" s="121" t="str">
        <f t="shared" si="20"/>
        <v>A</v>
      </c>
      <c r="D10" s="122">
        <f t="shared" si="21"/>
        <v>0.99560000000000004</v>
      </c>
      <c r="E10" s="123">
        <f t="shared" si="22"/>
        <v>9410</v>
      </c>
      <c r="F10" s="124" t="str">
        <f t="shared" si="23"/>
        <v>16-1</v>
      </c>
      <c r="G10" s="125" t="str">
        <f t="shared" si="24"/>
        <v>70바2229</v>
      </c>
      <c r="H10" s="126">
        <f t="shared" si="25"/>
        <v>1</v>
      </c>
      <c r="I10" s="127">
        <f t="shared" si="26"/>
        <v>1539.2349999999999</v>
      </c>
      <c r="J10" s="128">
        <f t="shared" si="27"/>
        <v>6.3858432927777114E-3</v>
      </c>
      <c r="K10" s="128">
        <f t="shared" si="28"/>
        <v>0.28685836661220132</v>
      </c>
      <c r="L10" s="128">
        <f t="shared" si="29"/>
        <v>0.17411246495824226</v>
      </c>
      <c r="M10" s="129">
        <f t="shared" si="30"/>
        <v>9.1270000000000007</v>
      </c>
      <c r="N10" s="130">
        <f t="shared" si="31"/>
        <v>6.496733767098592E-2</v>
      </c>
      <c r="O10" s="130">
        <f t="shared" si="32"/>
        <v>27.416216497156057</v>
      </c>
      <c r="P10" s="248">
        <f t="shared" si="33"/>
        <v>11</v>
      </c>
      <c r="Q10" s="249">
        <f t="shared" si="34"/>
        <v>1</v>
      </c>
      <c r="R10" s="249">
        <f t="shared" si="35"/>
        <v>422</v>
      </c>
      <c r="T10">
        <v>521</v>
      </c>
      <c r="U10">
        <v>9410</v>
      </c>
      <c r="V10" t="s">
        <v>797</v>
      </c>
      <c r="W10">
        <v>1539.2349999999999</v>
      </c>
      <c r="X10">
        <v>575.07500000000005</v>
      </c>
      <c r="Y10">
        <v>2.677</v>
      </c>
      <c r="Z10">
        <v>9.1270000000000007</v>
      </c>
      <c r="AA10">
        <v>79.905812999999995</v>
      </c>
      <c r="AB10">
        <v>0.510266</v>
      </c>
      <c r="AC10">
        <v>22.921651000000001</v>
      </c>
      <c r="AD10" s="1">
        <v>268</v>
      </c>
      <c r="AE10">
        <v>1</v>
      </c>
      <c r="AF10">
        <v>422</v>
      </c>
      <c r="AG10">
        <v>86</v>
      </c>
      <c r="AH10">
        <v>19.263116</v>
      </c>
      <c r="AI10">
        <v>162.5</v>
      </c>
      <c r="AJ10">
        <v>10.6</v>
      </c>
      <c r="AK10">
        <v>11</v>
      </c>
      <c r="AL10">
        <v>2159</v>
      </c>
      <c r="AM10" t="s">
        <v>798</v>
      </c>
      <c r="AN10" t="s">
        <v>799</v>
      </c>
      <c r="AO10">
        <v>1450.998</v>
      </c>
      <c r="AR10" t="s">
        <v>145</v>
      </c>
      <c r="AS10" t="s">
        <v>267</v>
      </c>
      <c r="AT10" t="s">
        <v>800</v>
      </c>
      <c r="AU10" t="s">
        <v>777</v>
      </c>
      <c r="AV10" t="s">
        <v>49</v>
      </c>
      <c r="AW10">
        <v>1</v>
      </c>
      <c r="BB10">
        <v>0.99560000000000004</v>
      </c>
      <c r="BC10" t="s">
        <v>69</v>
      </c>
      <c r="BF10" t="s">
        <v>145</v>
      </c>
      <c r="BG10" t="s">
        <v>267</v>
      </c>
      <c r="BH10" t="s">
        <v>797</v>
      </c>
      <c r="BI10">
        <v>9410</v>
      </c>
      <c r="BJ10">
        <v>1</v>
      </c>
      <c r="BK10" t="s">
        <v>800</v>
      </c>
      <c r="BL10" t="s">
        <v>755</v>
      </c>
      <c r="BM10">
        <v>0.99560000000000004</v>
      </c>
      <c r="BN10" t="s">
        <v>69</v>
      </c>
      <c r="BO10" t="s">
        <v>759</v>
      </c>
      <c r="BP10">
        <v>1539.2349999999999</v>
      </c>
    </row>
    <row r="11" spans="1:68" ht="16.5">
      <c r="A11" s="136" t="str">
        <f t="shared" si="18"/>
        <v>송도버스</v>
      </c>
      <c r="B11" s="137" t="str">
        <f t="shared" si="19"/>
        <v>권오선</v>
      </c>
      <c r="C11" s="138" t="str">
        <f t="shared" si="20"/>
        <v>S</v>
      </c>
      <c r="D11" s="139">
        <f t="shared" si="21"/>
        <v>1.1014999999999999</v>
      </c>
      <c r="E11" s="140">
        <f t="shared" si="22"/>
        <v>3855</v>
      </c>
      <c r="F11" s="141" t="str">
        <f t="shared" si="23"/>
        <v>16-1</v>
      </c>
      <c r="G11" s="142" t="str">
        <f t="shared" si="24"/>
        <v>70바2315</v>
      </c>
      <c r="H11" s="143">
        <f t="shared" si="25"/>
        <v>1</v>
      </c>
      <c r="I11" s="144">
        <f t="shared" si="26"/>
        <v>2757.31</v>
      </c>
      <c r="J11" s="145">
        <f t="shared" si="27"/>
        <v>3.954353839551239E-2</v>
      </c>
      <c r="K11" s="145">
        <f t="shared" si="28"/>
        <v>0.27670073399330286</v>
      </c>
      <c r="L11" s="145">
        <f t="shared" si="29"/>
        <v>8.3414632377208225E-2</v>
      </c>
      <c r="M11" s="146">
        <f t="shared" si="30"/>
        <v>7.34</v>
      </c>
      <c r="N11" s="147">
        <f t="shared" si="31"/>
        <v>0</v>
      </c>
      <c r="O11" s="147">
        <f t="shared" si="32"/>
        <v>4.1344643873920601</v>
      </c>
      <c r="P11" s="246">
        <f t="shared" si="33"/>
        <v>9</v>
      </c>
      <c r="Q11" s="247">
        <f t="shared" si="34"/>
        <v>0</v>
      </c>
      <c r="R11" s="247">
        <f t="shared" si="35"/>
        <v>114</v>
      </c>
      <c r="T11">
        <v>521</v>
      </c>
      <c r="U11">
        <v>3855</v>
      </c>
      <c r="V11" t="s">
        <v>801</v>
      </c>
      <c r="W11">
        <v>2757.31</v>
      </c>
      <c r="X11">
        <v>962.66399999999999</v>
      </c>
      <c r="Y11">
        <v>2.8639999999999999</v>
      </c>
      <c r="Z11">
        <v>7.34</v>
      </c>
      <c r="AA11">
        <v>139.289963</v>
      </c>
      <c r="AB11">
        <v>5.5080179999999999</v>
      </c>
      <c r="AC11">
        <v>38.541634999999999</v>
      </c>
      <c r="AD11" s="1">
        <v>230</v>
      </c>
      <c r="AE11">
        <v>0</v>
      </c>
      <c r="AF11">
        <v>114</v>
      </c>
      <c r="AG11">
        <v>84</v>
      </c>
      <c r="AH11">
        <v>19.795466999999999</v>
      </c>
      <c r="AI11">
        <v>933.5</v>
      </c>
      <c r="AJ11">
        <v>8.9</v>
      </c>
      <c r="AK11">
        <v>9</v>
      </c>
      <c r="AL11">
        <v>801</v>
      </c>
      <c r="AM11" t="s">
        <v>802</v>
      </c>
      <c r="AN11" t="s">
        <v>803</v>
      </c>
      <c r="AO11">
        <v>2757.31</v>
      </c>
      <c r="AR11" t="s">
        <v>145</v>
      </c>
      <c r="AS11" t="s">
        <v>267</v>
      </c>
      <c r="AT11" t="s">
        <v>804</v>
      </c>
      <c r="AU11" t="s">
        <v>777</v>
      </c>
      <c r="AV11" t="s">
        <v>49</v>
      </c>
      <c r="AW11">
        <v>1</v>
      </c>
      <c r="BB11">
        <v>1.1014999999999999</v>
      </c>
      <c r="BC11" t="s">
        <v>74</v>
      </c>
      <c r="BF11" t="s">
        <v>145</v>
      </c>
      <c r="BG11" t="s">
        <v>267</v>
      </c>
      <c r="BH11" t="s">
        <v>801</v>
      </c>
      <c r="BI11">
        <v>3855</v>
      </c>
      <c r="BJ11">
        <v>1</v>
      </c>
      <c r="BK11" t="s">
        <v>804</v>
      </c>
      <c r="BL11" t="s">
        <v>755</v>
      </c>
      <c r="BM11">
        <v>1.1014999999999999</v>
      </c>
      <c r="BN11" t="s">
        <v>74</v>
      </c>
      <c r="BO11" t="s">
        <v>757</v>
      </c>
      <c r="BP11">
        <v>2757.31</v>
      </c>
    </row>
    <row r="12" spans="1:68" ht="16.5">
      <c r="A12" s="119" t="str">
        <f t="shared" si="18"/>
        <v>송도버스</v>
      </c>
      <c r="B12" s="120" t="str">
        <f t="shared" si="19"/>
        <v>길기덕</v>
      </c>
      <c r="C12" s="121" t="str">
        <f t="shared" si="20"/>
        <v>A</v>
      </c>
      <c r="D12" s="122">
        <f t="shared" si="21"/>
        <v>0.9778</v>
      </c>
      <c r="E12" s="123">
        <f t="shared" si="22"/>
        <v>6882</v>
      </c>
      <c r="F12" s="124" t="str">
        <f t="shared" si="23"/>
        <v>8</v>
      </c>
      <c r="G12" s="125" t="str">
        <f t="shared" si="24"/>
        <v>70바2232</v>
      </c>
      <c r="H12" s="126">
        <f t="shared" si="25"/>
        <v>2</v>
      </c>
      <c r="I12" s="127">
        <f t="shared" si="26"/>
        <v>2407.2629999999999</v>
      </c>
      <c r="J12" s="128">
        <f t="shared" si="27"/>
        <v>2.9121159282527346E-2</v>
      </c>
      <c r="K12" s="128">
        <f t="shared" si="28"/>
        <v>0.33974307773551338</v>
      </c>
      <c r="L12" s="128">
        <f t="shared" si="29"/>
        <v>0.14622415581513112</v>
      </c>
      <c r="M12" s="129">
        <f t="shared" si="30"/>
        <v>8.1920000000000002</v>
      </c>
      <c r="N12" s="130">
        <f t="shared" si="31"/>
        <v>0.12462286006971403</v>
      </c>
      <c r="O12" s="130">
        <f t="shared" si="32"/>
        <v>6.5634706303382719</v>
      </c>
      <c r="P12" s="248">
        <f t="shared" si="33"/>
        <v>11</v>
      </c>
      <c r="Q12" s="249">
        <f t="shared" si="34"/>
        <v>3</v>
      </c>
      <c r="R12" s="249">
        <f t="shared" si="35"/>
        <v>158</v>
      </c>
      <c r="T12">
        <v>521</v>
      </c>
      <c r="U12">
        <v>6882</v>
      </c>
      <c r="V12" t="s">
        <v>805</v>
      </c>
      <c r="W12">
        <v>2407.2629999999999</v>
      </c>
      <c r="X12">
        <v>1121.8130000000001</v>
      </c>
      <c r="Y12">
        <v>2.1459999999999999</v>
      </c>
      <c r="Z12">
        <v>8.1920000000000002</v>
      </c>
      <c r="AA12">
        <v>149.53690399999999</v>
      </c>
      <c r="AB12">
        <v>4.3546880000000003</v>
      </c>
      <c r="AC12">
        <v>50.804127999999999</v>
      </c>
      <c r="AD12" s="1">
        <v>352</v>
      </c>
      <c r="AE12">
        <v>3</v>
      </c>
      <c r="AF12">
        <v>158</v>
      </c>
      <c r="AG12">
        <v>79</v>
      </c>
      <c r="AH12">
        <v>16.098119000000001</v>
      </c>
      <c r="AI12">
        <v>367.8</v>
      </c>
      <c r="AJ12">
        <v>0</v>
      </c>
      <c r="AK12">
        <v>11</v>
      </c>
      <c r="AL12">
        <v>2424</v>
      </c>
      <c r="AM12" t="s">
        <v>806</v>
      </c>
      <c r="AN12" t="s">
        <v>807</v>
      </c>
      <c r="AO12">
        <v>2272.2750000000001</v>
      </c>
      <c r="AR12" t="s">
        <v>145</v>
      </c>
      <c r="AS12" t="s">
        <v>268</v>
      </c>
      <c r="AT12" t="s">
        <v>808</v>
      </c>
      <c r="AU12" t="s">
        <v>777</v>
      </c>
      <c r="AV12" t="s">
        <v>49</v>
      </c>
      <c r="AW12">
        <v>2</v>
      </c>
      <c r="BB12">
        <v>0.9778</v>
      </c>
      <c r="BC12" t="s">
        <v>69</v>
      </c>
      <c r="BF12" t="s">
        <v>145</v>
      </c>
      <c r="BG12" t="s">
        <v>268</v>
      </c>
      <c r="BH12" t="s">
        <v>805</v>
      </c>
      <c r="BI12">
        <v>6882</v>
      </c>
      <c r="BJ12">
        <v>2</v>
      </c>
      <c r="BK12" t="s">
        <v>808</v>
      </c>
      <c r="BL12" t="s">
        <v>809</v>
      </c>
      <c r="BM12">
        <v>0.9778</v>
      </c>
      <c r="BN12" t="s">
        <v>69</v>
      </c>
      <c r="BO12" t="s">
        <v>759</v>
      </c>
      <c r="BP12">
        <v>2407.2629999999999</v>
      </c>
    </row>
    <row r="13" spans="1:68" ht="16.5">
      <c r="A13" s="136" t="str">
        <f t="shared" si="18"/>
        <v>송도버스</v>
      </c>
      <c r="B13" s="137" t="str">
        <f t="shared" si="19"/>
        <v>김강성</v>
      </c>
      <c r="C13" s="138" t="str">
        <f t="shared" si="20"/>
        <v>B</v>
      </c>
      <c r="D13" s="139">
        <f t="shared" si="21"/>
        <v>0.92700000000000005</v>
      </c>
      <c r="E13" s="140">
        <f t="shared" si="22"/>
        <v>1932</v>
      </c>
      <c r="F13" s="141" t="str">
        <f t="shared" si="23"/>
        <v>8</v>
      </c>
      <c r="G13" s="142" t="str">
        <f t="shared" si="24"/>
        <v>70바2319</v>
      </c>
      <c r="H13" s="143">
        <f t="shared" si="25"/>
        <v>3</v>
      </c>
      <c r="I13" s="144">
        <f t="shared" si="26"/>
        <v>2510.0369999999998</v>
      </c>
      <c r="J13" s="145">
        <f t="shared" si="27"/>
        <v>4.3602384835625126E-2</v>
      </c>
      <c r="K13" s="145">
        <f t="shared" si="28"/>
        <v>0.39711892326183151</v>
      </c>
      <c r="L13" s="145">
        <f t="shared" si="29"/>
        <v>0.21354266889292869</v>
      </c>
      <c r="M13" s="146">
        <f t="shared" si="30"/>
        <v>12.196999999999999</v>
      </c>
      <c r="N13" s="147">
        <f t="shared" si="31"/>
        <v>0.23904030099954704</v>
      </c>
      <c r="O13" s="147">
        <f t="shared" si="32"/>
        <v>24.262590551454025</v>
      </c>
      <c r="P13" s="246">
        <f t="shared" si="33"/>
        <v>71</v>
      </c>
      <c r="Q13" s="247">
        <f t="shared" si="34"/>
        <v>6</v>
      </c>
      <c r="R13" s="247">
        <f t="shared" si="35"/>
        <v>609</v>
      </c>
      <c r="T13">
        <v>521</v>
      </c>
      <c r="U13">
        <v>1932</v>
      </c>
      <c r="V13" t="s">
        <v>810</v>
      </c>
      <c r="W13">
        <v>2510.0369999999998</v>
      </c>
      <c r="X13">
        <v>1289.307</v>
      </c>
      <c r="Y13">
        <v>1.9470000000000001</v>
      </c>
      <c r="Z13">
        <v>12.196999999999999</v>
      </c>
      <c r="AA13">
        <v>171.35218699999999</v>
      </c>
      <c r="AB13">
        <v>7.4713640000000003</v>
      </c>
      <c r="AC13">
        <v>68.047196</v>
      </c>
      <c r="AD13" s="1">
        <v>536</v>
      </c>
      <c r="AE13">
        <v>6</v>
      </c>
      <c r="AF13">
        <v>609</v>
      </c>
      <c r="AG13">
        <v>80</v>
      </c>
      <c r="AH13">
        <v>14.648408999999999</v>
      </c>
      <c r="AI13">
        <v>414.8</v>
      </c>
      <c r="AJ13">
        <v>0</v>
      </c>
      <c r="AK13">
        <v>71</v>
      </c>
      <c r="AL13">
        <v>42840</v>
      </c>
      <c r="AM13" t="s">
        <v>811</v>
      </c>
      <c r="AN13" t="s">
        <v>812</v>
      </c>
      <c r="AO13">
        <v>2217.9169999999999</v>
      </c>
      <c r="AR13" t="s">
        <v>145</v>
      </c>
      <c r="AS13" t="s">
        <v>268</v>
      </c>
      <c r="AT13" t="s">
        <v>813</v>
      </c>
      <c r="AU13" t="s">
        <v>777</v>
      </c>
      <c r="AV13" t="s">
        <v>49</v>
      </c>
      <c r="AW13">
        <v>3</v>
      </c>
      <c r="BB13">
        <v>0.92700000000000005</v>
      </c>
      <c r="BC13" t="s">
        <v>71</v>
      </c>
      <c r="BF13" t="s">
        <v>145</v>
      </c>
      <c r="BG13" t="s">
        <v>268</v>
      </c>
      <c r="BH13" t="s">
        <v>810</v>
      </c>
      <c r="BI13">
        <v>1932</v>
      </c>
      <c r="BJ13">
        <v>3</v>
      </c>
      <c r="BK13" t="s">
        <v>813</v>
      </c>
      <c r="BL13" t="s">
        <v>814</v>
      </c>
      <c r="BM13">
        <v>0.92700000000000005</v>
      </c>
      <c r="BN13" t="s">
        <v>71</v>
      </c>
      <c r="BO13" t="s">
        <v>756</v>
      </c>
      <c r="BP13">
        <v>2510.0369999999998</v>
      </c>
    </row>
    <row r="14" spans="1:68" ht="16.5">
      <c r="A14" s="119" t="str">
        <f t="shared" si="18"/>
        <v>송도버스</v>
      </c>
      <c r="B14" s="120" t="str">
        <f t="shared" si="19"/>
        <v>김광식</v>
      </c>
      <c r="C14" s="121" t="str">
        <f t="shared" si="20"/>
        <v>S</v>
      </c>
      <c r="D14" s="122">
        <f t="shared" si="21"/>
        <v>1.0086999999999999</v>
      </c>
      <c r="E14" s="123">
        <f t="shared" si="22"/>
        <v>9997</v>
      </c>
      <c r="F14" s="124" t="str">
        <f t="shared" si="23"/>
        <v>8</v>
      </c>
      <c r="G14" s="125" t="str">
        <f t="shared" si="24"/>
        <v>70바2289</v>
      </c>
      <c r="H14" s="126">
        <f t="shared" si="25"/>
        <v>2</v>
      </c>
      <c r="I14" s="127">
        <f t="shared" si="26"/>
        <v>2780.6729999999998</v>
      </c>
      <c r="J14" s="128">
        <f t="shared" si="27"/>
        <v>2.9165086801343047E-2</v>
      </c>
      <c r="K14" s="128">
        <f t="shared" si="28"/>
        <v>0.32656575360679402</v>
      </c>
      <c r="L14" s="128">
        <f t="shared" si="29"/>
        <v>0.18125108561848158</v>
      </c>
      <c r="M14" s="129">
        <f t="shared" si="30"/>
        <v>9.8689999999999998</v>
      </c>
      <c r="N14" s="130">
        <f t="shared" si="31"/>
        <v>3.5962516987793965E-2</v>
      </c>
      <c r="O14" s="130">
        <f t="shared" si="32"/>
        <v>20.103046996176825</v>
      </c>
      <c r="P14" s="248">
        <f t="shared" si="33"/>
        <v>24</v>
      </c>
      <c r="Q14" s="249">
        <f t="shared" si="34"/>
        <v>1</v>
      </c>
      <c r="R14" s="249">
        <f t="shared" si="35"/>
        <v>559</v>
      </c>
      <c r="T14">
        <v>521</v>
      </c>
      <c r="U14">
        <v>9997</v>
      </c>
      <c r="V14" t="s">
        <v>815</v>
      </c>
      <c r="W14">
        <v>2780.6729999999998</v>
      </c>
      <c r="X14">
        <v>1261.327</v>
      </c>
      <c r="Y14">
        <v>2.2050000000000001</v>
      </c>
      <c r="Z14">
        <v>9.8689999999999998</v>
      </c>
      <c r="AA14">
        <v>165.38856999999999</v>
      </c>
      <c r="AB14">
        <v>4.8235720000000004</v>
      </c>
      <c r="AC14">
        <v>54.010243000000003</v>
      </c>
      <c r="AD14" s="1">
        <v>504</v>
      </c>
      <c r="AE14">
        <v>1</v>
      </c>
      <c r="AF14">
        <v>559</v>
      </c>
      <c r="AG14">
        <v>81</v>
      </c>
      <c r="AH14">
        <v>16.812968999999999</v>
      </c>
      <c r="AI14">
        <v>264.39999999999998</v>
      </c>
      <c r="AJ14">
        <v>0</v>
      </c>
      <c r="AK14">
        <v>24</v>
      </c>
      <c r="AL14">
        <v>5845</v>
      </c>
      <c r="AM14" t="s">
        <v>816</v>
      </c>
      <c r="AN14" t="s">
        <v>817</v>
      </c>
      <c r="AO14">
        <v>2468.4409999999998</v>
      </c>
      <c r="AR14" t="s">
        <v>145</v>
      </c>
      <c r="AS14" t="s">
        <v>268</v>
      </c>
      <c r="AT14" t="s">
        <v>818</v>
      </c>
      <c r="AU14" t="s">
        <v>777</v>
      </c>
      <c r="AV14" t="s">
        <v>49</v>
      </c>
      <c r="AW14">
        <v>2</v>
      </c>
      <c r="BB14">
        <v>1.0086999999999999</v>
      </c>
      <c r="BC14" t="s">
        <v>74</v>
      </c>
      <c r="BF14" t="s">
        <v>145</v>
      </c>
      <c r="BG14" t="s">
        <v>268</v>
      </c>
      <c r="BH14" t="s">
        <v>815</v>
      </c>
      <c r="BI14">
        <v>9997</v>
      </c>
      <c r="BJ14">
        <v>2</v>
      </c>
      <c r="BK14" t="s">
        <v>818</v>
      </c>
      <c r="BL14" t="s">
        <v>819</v>
      </c>
      <c r="BM14">
        <v>1.0086999999999999</v>
      </c>
      <c r="BN14" t="s">
        <v>74</v>
      </c>
      <c r="BO14" t="s">
        <v>757</v>
      </c>
      <c r="BP14">
        <v>2780.6729999999998</v>
      </c>
    </row>
    <row r="15" spans="1:68" ht="16.5">
      <c r="A15" s="136" t="str">
        <f t="shared" si="18"/>
        <v>송도버스</v>
      </c>
      <c r="B15" s="137" t="str">
        <f t="shared" si="19"/>
        <v>김기성</v>
      </c>
      <c r="C15" s="138" t="str">
        <f t="shared" si="20"/>
        <v>B</v>
      </c>
      <c r="D15" s="139">
        <f t="shared" si="21"/>
        <v>0.90390000000000004</v>
      </c>
      <c r="E15" s="140">
        <f t="shared" si="22"/>
        <v>7862</v>
      </c>
      <c r="F15" s="141" t="str">
        <f t="shared" si="23"/>
        <v>8</v>
      </c>
      <c r="G15" s="142" t="str">
        <f t="shared" si="24"/>
        <v>70바2247</v>
      </c>
      <c r="H15" s="143">
        <f t="shared" si="25"/>
        <v>4</v>
      </c>
      <c r="I15" s="144">
        <f t="shared" si="26"/>
        <v>2685.2649999999999</v>
      </c>
      <c r="J15" s="145">
        <f t="shared" si="27"/>
        <v>3.6902999916136534E-2</v>
      </c>
      <c r="K15" s="145">
        <f t="shared" si="28"/>
        <v>0.34925783224909845</v>
      </c>
      <c r="L15" s="145">
        <f t="shared" si="29"/>
        <v>0.13034095331373255</v>
      </c>
      <c r="M15" s="146">
        <f t="shared" si="30"/>
        <v>12.807</v>
      </c>
      <c r="N15" s="147">
        <f t="shared" si="31"/>
        <v>7.4480544750704314E-2</v>
      </c>
      <c r="O15" s="147">
        <f t="shared" si="32"/>
        <v>4.4315924126669062</v>
      </c>
      <c r="P15" s="246">
        <f t="shared" si="33"/>
        <v>15</v>
      </c>
      <c r="Q15" s="247">
        <f t="shared" si="34"/>
        <v>2</v>
      </c>
      <c r="R15" s="247">
        <f t="shared" si="35"/>
        <v>119</v>
      </c>
      <c r="T15">
        <v>521</v>
      </c>
      <c r="U15">
        <v>7862</v>
      </c>
      <c r="V15" t="s">
        <v>820</v>
      </c>
      <c r="W15">
        <v>2685.2649999999999</v>
      </c>
      <c r="X15">
        <v>1412.788</v>
      </c>
      <c r="Y15">
        <v>1.901</v>
      </c>
      <c r="Z15">
        <v>12.807</v>
      </c>
      <c r="AA15">
        <v>166.93799999999999</v>
      </c>
      <c r="AB15">
        <v>6.1605129999999999</v>
      </c>
      <c r="AC15">
        <v>58.304403999999998</v>
      </c>
      <c r="AD15" s="1">
        <v>350</v>
      </c>
      <c r="AE15">
        <v>2</v>
      </c>
      <c r="AF15">
        <v>119</v>
      </c>
      <c r="AG15">
        <v>77</v>
      </c>
      <c r="AH15">
        <v>16.085401999999998</v>
      </c>
      <c r="AI15">
        <v>46</v>
      </c>
      <c r="AJ15">
        <v>0</v>
      </c>
      <c r="AK15">
        <v>15</v>
      </c>
      <c r="AL15">
        <v>3277</v>
      </c>
      <c r="AM15" t="s">
        <v>821</v>
      </c>
      <c r="AN15" t="s">
        <v>822</v>
      </c>
      <c r="AO15">
        <v>2272.6779999999999</v>
      </c>
      <c r="AR15" t="s">
        <v>145</v>
      </c>
      <c r="AS15" t="s">
        <v>268</v>
      </c>
      <c r="AT15" t="s">
        <v>823</v>
      </c>
      <c r="AU15" t="s">
        <v>777</v>
      </c>
      <c r="AV15" t="s">
        <v>49</v>
      </c>
      <c r="AW15">
        <v>4</v>
      </c>
      <c r="BB15">
        <v>0.90390000000000004</v>
      </c>
      <c r="BC15" t="s">
        <v>71</v>
      </c>
      <c r="BF15" t="s">
        <v>145</v>
      </c>
      <c r="BG15" t="s">
        <v>268</v>
      </c>
      <c r="BH15" t="s">
        <v>820</v>
      </c>
      <c r="BI15">
        <v>7862</v>
      </c>
      <c r="BJ15">
        <v>4</v>
      </c>
      <c r="BK15" t="s">
        <v>823</v>
      </c>
      <c r="BL15" t="s">
        <v>824</v>
      </c>
      <c r="BM15">
        <v>0.90390000000000004</v>
      </c>
      <c r="BN15" t="s">
        <v>71</v>
      </c>
      <c r="BO15" t="s">
        <v>756</v>
      </c>
      <c r="BP15">
        <v>2685.2649999999999</v>
      </c>
    </row>
    <row r="16" spans="1:68" ht="16.5">
      <c r="A16" s="119" t="str">
        <f t="shared" si="18"/>
        <v>송도버스</v>
      </c>
      <c r="B16" s="120" t="str">
        <f t="shared" si="19"/>
        <v>김동균</v>
      </c>
      <c r="C16" s="121" t="str">
        <f t="shared" si="20"/>
        <v>A</v>
      </c>
      <c r="D16" s="122">
        <f t="shared" si="21"/>
        <v>0.97189999999999999</v>
      </c>
      <c r="E16" s="123">
        <f t="shared" si="22"/>
        <v>7185</v>
      </c>
      <c r="F16" s="124" t="str">
        <f t="shared" si="23"/>
        <v>16-1</v>
      </c>
      <c r="G16" s="125" t="str">
        <f t="shared" si="24"/>
        <v>70바2314</v>
      </c>
      <c r="H16" s="126">
        <f t="shared" si="25"/>
        <v>2</v>
      </c>
      <c r="I16" s="127">
        <f t="shared" si="26"/>
        <v>2876.6480000000001</v>
      </c>
      <c r="J16" s="128">
        <f t="shared" si="27"/>
        <v>5.9056162453393263E-2</v>
      </c>
      <c r="K16" s="128">
        <f t="shared" si="28"/>
        <v>0.29545136643408476</v>
      </c>
      <c r="L16" s="128">
        <f t="shared" si="29"/>
        <v>0.12792667020782522</v>
      </c>
      <c r="M16" s="129">
        <f t="shared" si="30"/>
        <v>8.5510000000000002</v>
      </c>
      <c r="N16" s="130">
        <f t="shared" si="31"/>
        <v>3.4762682121691632E-2</v>
      </c>
      <c r="O16" s="130">
        <f t="shared" si="32"/>
        <v>15.087004040814168</v>
      </c>
      <c r="P16" s="248">
        <f t="shared" si="33"/>
        <v>8</v>
      </c>
      <c r="Q16" s="249">
        <f t="shared" si="34"/>
        <v>1</v>
      </c>
      <c r="R16" s="249">
        <f t="shared" si="35"/>
        <v>434</v>
      </c>
      <c r="T16">
        <v>521</v>
      </c>
      <c r="U16">
        <v>7185</v>
      </c>
      <c r="V16" t="s">
        <v>825</v>
      </c>
      <c r="W16">
        <v>2876.6480000000001</v>
      </c>
      <c r="X16">
        <v>1180.1610000000001</v>
      </c>
      <c r="Y16">
        <v>2.4380000000000002</v>
      </c>
      <c r="Z16">
        <v>8.5510000000000002</v>
      </c>
      <c r="AA16">
        <v>153.892458</v>
      </c>
      <c r="AB16">
        <v>9.088298</v>
      </c>
      <c r="AC16">
        <v>45.467737</v>
      </c>
      <c r="AD16" s="1">
        <v>368</v>
      </c>
      <c r="AE16">
        <v>1</v>
      </c>
      <c r="AF16">
        <v>434</v>
      </c>
      <c r="AG16">
        <v>71</v>
      </c>
      <c r="AH16">
        <v>18.692585000000001</v>
      </c>
      <c r="AI16">
        <v>267.8</v>
      </c>
      <c r="AJ16">
        <v>0</v>
      </c>
      <c r="AK16">
        <v>8</v>
      </c>
      <c r="AL16">
        <v>2823</v>
      </c>
      <c r="AM16" t="s">
        <v>826</v>
      </c>
      <c r="AN16" t="s">
        <v>827</v>
      </c>
      <c r="AO16">
        <v>2647.8679999999999</v>
      </c>
      <c r="AR16" t="s">
        <v>145</v>
      </c>
      <c r="AS16" t="s">
        <v>267</v>
      </c>
      <c r="AT16" t="s">
        <v>828</v>
      </c>
      <c r="AU16" t="s">
        <v>777</v>
      </c>
      <c r="AV16" t="s">
        <v>49</v>
      </c>
      <c r="AW16">
        <v>2</v>
      </c>
      <c r="BB16">
        <v>0.97189999999999999</v>
      </c>
      <c r="BC16" t="s">
        <v>69</v>
      </c>
      <c r="BF16" t="s">
        <v>145</v>
      </c>
      <c r="BG16" t="s">
        <v>267</v>
      </c>
      <c r="BH16" t="s">
        <v>825</v>
      </c>
      <c r="BI16">
        <v>7185</v>
      </c>
      <c r="BJ16">
        <v>2</v>
      </c>
      <c r="BK16" t="s">
        <v>828</v>
      </c>
      <c r="BL16" t="s">
        <v>829</v>
      </c>
      <c r="BM16">
        <v>0.97189999999999999</v>
      </c>
      <c r="BN16" t="s">
        <v>69</v>
      </c>
      <c r="BO16" t="s">
        <v>759</v>
      </c>
      <c r="BP16">
        <v>2876.6480000000001</v>
      </c>
    </row>
    <row r="17" spans="1:68" ht="16.5">
      <c r="A17" s="136" t="str">
        <f t="shared" si="18"/>
        <v>송도버스</v>
      </c>
      <c r="B17" s="137" t="str">
        <f t="shared" si="19"/>
        <v>김득환</v>
      </c>
      <c r="C17" s="138" t="str">
        <f t="shared" si="20"/>
        <v>S</v>
      </c>
      <c r="D17" s="139">
        <f t="shared" si="21"/>
        <v>1.0132000000000001</v>
      </c>
      <c r="E17" s="140">
        <f t="shared" si="22"/>
        <v>2388</v>
      </c>
      <c r="F17" s="141" t="str">
        <f t="shared" si="23"/>
        <v>16-1</v>
      </c>
      <c r="G17" s="142" t="str">
        <f t="shared" si="24"/>
        <v>70바2286</v>
      </c>
      <c r="H17" s="143">
        <f t="shared" si="25"/>
        <v>2</v>
      </c>
      <c r="I17" s="144">
        <f t="shared" si="26"/>
        <v>2980.701</v>
      </c>
      <c r="J17" s="145">
        <f t="shared" si="27"/>
        <v>2.0327061590158683E-2</v>
      </c>
      <c r="K17" s="145">
        <f t="shared" si="28"/>
        <v>0.2836480792491618</v>
      </c>
      <c r="L17" s="145">
        <f t="shared" si="29"/>
        <v>0.12480285677765063</v>
      </c>
      <c r="M17" s="146">
        <f t="shared" si="30"/>
        <v>8.6620000000000008</v>
      </c>
      <c r="N17" s="147">
        <f t="shared" si="31"/>
        <v>0</v>
      </c>
      <c r="O17" s="147">
        <f t="shared" si="32"/>
        <v>1.3755153569579772</v>
      </c>
      <c r="P17" s="246">
        <f t="shared" si="33"/>
        <v>4</v>
      </c>
      <c r="Q17" s="247">
        <f t="shared" si="34"/>
        <v>0</v>
      </c>
      <c r="R17" s="247">
        <f t="shared" si="35"/>
        <v>41</v>
      </c>
      <c r="T17">
        <v>521</v>
      </c>
      <c r="U17">
        <v>2388</v>
      </c>
      <c r="V17" t="s">
        <v>830</v>
      </c>
      <c r="W17">
        <v>2980.701</v>
      </c>
      <c r="X17">
        <v>1139.6310000000001</v>
      </c>
      <c r="Y17">
        <v>2.6150000000000002</v>
      </c>
      <c r="Z17">
        <v>8.6620000000000008</v>
      </c>
      <c r="AA17">
        <v>160.43051700000001</v>
      </c>
      <c r="AB17">
        <v>3.2610809999999999</v>
      </c>
      <c r="AC17">
        <v>45.505808000000002</v>
      </c>
      <c r="AD17" s="1">
        <v>372</v>
      </c>
      <c r="AE17">
        <v>0</v>
      </c>
      <c r="AF17">
        <v>41</v>
      </c>
      <c r="AG17">
        <v>81</v>
      </c>
      <c r="AH17">
        <v>18.579388999999999</v>
      </c>
      <c r="AI17">
        <v>70.900000000000006</v>
      </c>
      <c r="AJ17">
        <v>0</v>
      </c>
      <c r="AK17">
        <v>4</v>
      </c>
      <c r="AL17">
        <v>850</v>
      </c>
      <c r="AM17" t="s">
        <v>831</v>
      </c>
      <c r="AN17" t="s">
        <v>832</v>
      </c>
      <c r="AO17">
        <v>2810.721</v>
      </c>
      <c r="AR17" t="s">
        <v>145</v>
      </c>
      <c r="AS17" t="s">
        <v>267</v>
      </c>
      <c r="AT17" t="s">
        <v>792</v>
      </c>
      <c r="AU17" t="s">
        <v>777</v>
      </c>
      <c r="AV17" t="s">
        <v>49</v>
      </c>
      <c r="AW17">
        <v>2</v>
      </c>
      <c r="BB17">
        <v>1.0132000000000001</v>
      </c>
      <c r="BC17" t="s">
        <v>74</v>
      </c>
      <c r="BF17" t="s">
        <v>145</v>
      </c>
      <c r="BG17" t="s">
        <v>267</v>
      </c>
      <c r="BH17" t="s">
        <v>830</v>
      </c>
      <c r="BI17">
        <v>2388</v>
      </c>
      <c r="BJ17">
        <v>2</v>
      </c>
      <c r="BK17" t="s">
        <v>792</v>
      </c>
      <c r="BL17" t="s">
        <v>833</v>
      </c>
      <c r="BM17">
        <v>1.0132000000000001</v>
      </c>
      <c r="BN17" t="s">
        <v>74</v>
      </c>
      <c r="BO17" t="s">
        <v>757</v>
      </c>
      <c r="BP17">
        <v>2980.701</v>
      </c>
    </row>
    <row r="18" spans="1:68" ht="16.5">
      <c r="A18" s="119" t="str">
        <f t="shared" si="18"/>
        <v>송도버스</v>
      </c>
      <c r="B18" s="120" t="str">
        <f t="shared" si="19"/>
        <v>김상민</v>
      </c>
      <c r="C18" s="121" t="str">
        <f t="shared" si="20"/>
        <v>C</v>
      </c>
      <c r="D18" s="122">
        <f t="shared" si="21"/>
        <v>0.8901</v>
      </c>
      <c r="E18" s="123">
        <f t="shared" si="22"/>
        <v>9244</v>
      </c>
      <c r="F18" s="124" t="str">
        <f t="shared" si="23"/>
        <v>8</v>
      </c>
      <c r="G18" s="125" t="str">
        <f t="shared" si="24"/>
        <v>70바2216</v>
      </c>
      <c r="H18" s="126">
        <f t="shared" si="25"/>
        <v>3</v>
      </c>
      <c r="I18" s="127">
        <f t="shared" si="26"/>
        <v>3194.6190000000001</v>
      </c>
      <c r="J18" s="128">
        <f t="shared" si="27"/>
        <v>4.7414212192429403E-2</v>
      </c>
      <c r="K18" s="128">
        <f t="shared" si="28"/>
        <v>0.3817571464473723</v>
      </c>
      <c r="L18" s="128">
        <f t="shared" si="29"/>
        <v>0.16840818889513898</v>
      </c>
      <c r="M18" s="129">
        <f t="shared" si="30"/>
        <v>11.724</v>
      </c>
      <c r="N18" s="130">
        <f t="shared" si="31"/>
        <v>6.2605274682207793E-2</v>
      </c>
      <c r="O18" s="130">
        <f t="shared" si="32"/>
        <v>10.11075186117656</v>
      </c>
      <c r="P18" s="248">
        <f t="shared" si="33"/>
        <v>66</v>
      </c>
      <c r="Q18" s="249">
        <f t="shared" si="34"/>
        <v>2</v>
      </c>
      <c r="R18" s="249">
        <f t="shared" si="35"/>
        <v>323</v>
      </c>
      <c r="T18">
        <v>521</v>
      </c>
      <c r="U18">
        <v>9244</v>
      </c>
      <c r="V18" t="s">
        <v>834</v>
      </c>
      <c r="W18">
        <v>3194.6190000000001</v>
      </c>
      <c r="X18">
        <v>1748.0260000000001</v>
      </c>
      <c r="Y18">
        <v>1.8280000000000001</v>
      </c>
      <c r="Z18">
        <v>11.724</v>
      </c>
      <c r="AA18">
        <v>216.44856100000001</v>
      </c>
      <c r="AB18">
        <v>10.262738000000001</v>
      </c>
      <c r="AC18">
        <v>82.630785000000003</v>
      </c>
      <c r="AD18" s="1">
        <v>538</v>
      </c>
      <c r="AE18">
        <v>2</v>
      </c>
      <c r="AF18">
        <v>323</v>
      </c>
      <c r="AG18">
        <v>79</v>
      </c>
      <c r="AH18">
        <v>14.759252</v>
      </c>
      <c r="AI18">
        <v>534.70000000000005</v>
      </c>
      <c r="AJ18">
        <v>0</v>
      </c>
      <c r="AK18">
        <v>66</v>
      </c>
      <c r="AL18">
        <v>36070</v>
      </c>
      <c r="AM18" t="s">
        <v>835</v>
      </c>
      <c r="AN18" t="s">
        <v>836</v>
      </c>
      <c r="AO18">
        <v>2245.6750000000002</v>
      </c>
      <c r="AR18" t="s">
        <v>145</v>
      </c>
      <c r="AS18" t="s">
        <v>268</v>
      </c>
      <c r="AT18" t="s">
        <v>837</v>
      </c>
      <c r="AU18" t="s">
        <v>777</v>
      </c>
      <c r="AV18" t="s">
        <v>49</v>
      </c>
      <c r="AW18">
        <v>3</v>
      </c>
      <c r="BB18">
        <v>0.8901</v>
      </c>
      <c r="BC18" t="s">
        <v>72</v>
      </c>
      <c r="BF18" t="s">
        <v>145</v>
      </c>
      <c r="BG18" t="s">
        <v>268</v>
      </c>
      <c r="BH18" t="s">
        <v>834</v>
      </c>
      <c r="BI18">
        <v>9244</v>
      </c>
      <c r="BJ18">
        <v>3</v>
      </c>
      <c r="BK18" t="s">
        <v>837</v>
      </c>
      <c r="BL18" t="s">
        <v>838</v>
      </c>
      <c r="BM18">
        <v>0.8901</v>
      </c>
      <c r="BN18" t="s">
        <v>72</v>
      </c>
      <c r="BO18" t="s">
        <v>758</v>
      </c>
      <c r="BP18">
        <v>3194.6190000000001</v>
      </c>
    </row>
    <row r="19" spans="1:68" ht="16.5">
      <c r="A19" s="136" t="str">
        <f t="shared" si="18"/>
        <v>송도버스</v>
      </c>
      <c r="B19" s="137" t="str">
        <f t="shared" si="19"/>
        <v>김상훈</v>
      </c>
      <c r="C19" s="138" t="str">
        <f t="shared" si="20"/>
        <v>S</v>
      </c>
      <c r="D19" s="139">
        <f t="shared" si="21"/>
        <v>1.052</v>
      </c>
      <c r="E19" s="140">
        <f t="shared" si="22"/>
        <v>4795</v>
      </c>
      <c r="F19" s="141" t="str">
        <f t="shared" si="23"/>
        <v>16-1</v>
      </c>
      <c r="G19" s="142" t="str">
        <f t="shared" si="24"/>
        <v>70바2249</v>
      </c>
      <c r="H19" s="143">
        <f t="shared" si="25"/>
        <v>1</v>
      </c>
      <c r="I19" s="144">
        <f t="shared" si="26"/>
        <v>1414.579</v>
      </c>
      <c r="J19" s="145">
        <f t="shared" si="27"/>
        <v>6.1109691476041013E-2</v>
      </c>
      <c r="K19" s="145">
        <f t="shared" si="28"/>
        <v>0.33172209529576502</v>
      </c>
      <c r="L19" s="145">
        <f t="shared" si="29"/>
        <v>0.21985339807815613</v>
      </c>
      <c r="M19" s="146">
        <f t="shared" si="30"/>
        <v>9.2729999999999997</v>
      </c>
      <c r="N19" s="147">
        <f t="shared" si="31"/>
        <v>0.14138482191521295</v>
      </c>
      <c r="O19" s="147">
        <f t="shared" si="32"/>
        <v>8.2710120820399577</v>
      </c>
      <c r="P19" s="246">
        <f t="shared" si="33"/>
        <v>10</v>
      </c>
      <c r="Q19" s="247">
        <f t="shared" si="34"/>
        <v>2</v>
      </c>
      <c r="R19" s="247">
        <f t="shared" si="35"/>
        <v>117</v>
      </c>
      <c r="T19">
        <v>521</v>
      </c>
      <c r="U19">
        <v>4795</v>
      </c>
      <c r="V19" t="s">
        <v>839</v>
      </c>
      <c r="W19">
        <v>1414.579</v>
      </c>
      <c r="X19">
        <v>537.81799999999998</v>
      </c>
      <c r="Y19">
        <v>2.63</v>
      </c>
      <c r="Z19">
        <v>9.2729999999999997</v>
      </c>
      <c r="AA19">
        <v>78.506090999999998</v>
      </c>
      <c r="AB19">
        <v>4.7974829999999997</v>
      </c>
      <c r="AC19">
        <v>26.042204999999999</v>
      </c>
      <c r="AD19" s="1">
        <v>311</v>
      </c>
      <c r="AE19">
        <v>2</v>
      </c>
      <c r="AF19">
        <v>117</v>
      </c>
      <c r="AG19">
        <v>85</v>
      </c>
      <c r="AH19">
        <v>18.018716000000001</v>
      </c>
      <c r="AI19">
        <v>233.6</v>
      </c>
      <c r="AJ19">
        <v>3</v>
      </c>
      <c r="AK19">
        <v>10</v>
      </c>
      <c r="AL19">
        <v>5205</v>
      </c>
      <c r="AM19" t="s">
        <v>840</v>
      </c>
      <c r="AN19" t="s">
        <v>841</v>
      </c>
      <c r="AO19">
        <v>1414.579</v>
      </c>
      <c r="AR19" t="s">
        <v>145</v>
      </c>
      <c r="AS19" t="s">
        <v>267</v>
      </c>
      <c r="AT19" t="s">
        <v>842</v>
      </c>
      <c r="AU19" t="s">
        <v>777</v>
      </c>
      <c r="AV19" t="s">
        <v>49</v>
      </c>
      <c r="AW19">
        <v>1</v>
      </c>
      <c r="BB19">
        <v>1.052</v>
      </c>
      <c r="BC19" t="s">
        <v>74</v>
      </c>
      <c r="BF19" t="s">
        <v>145</v>
      </c>
      <c r="BG19" t="s">
        <v>267</v>
      </c>
      <c r="BH19" t="s">
        <v>839</v>
      </c>
      <c r="BI19">
        <v>4795</v>
      </c>
      <c r="BJ19">
        <v>1</v>
      </c>
      <c r="BK19" t="s">
        <v>842</v>
      </c>
      <c r="BL19" t="s">
        <v>755</v>
      </c>
      <c r="BM19">
        <v>1.052</v>
      </c>
      <c r="BN19" t="s">
        <v>74</v>
      </c>
      <c r="BO19" t="s">
        <v>757</v>
      </c>
      <c r="BP19">
        <v>1414.579</v>
      </c>
    </row>
    <row r="20" spans="1:68" ht="16.5">
      <c r="A20" s="119" t="str">
        <f t="shared" si="18"/>
        <v>송도버스</v>
      </c>
      <c r="B20" s="120" t="str">
        <f t="shared" si="19"/>
        <v>김선일</v>
      </c>
      <c r="C20" s="121" t="str">
        <f t="shared" si="20"/>
        <v>S</v>
      </c>
      <c r="D20" s="122">
        <f t="shared" si="21"/>
        <v>1.0221</v>
      </c>
      <c r="E20" s="123">
        <f t="shared" si="22"/>
        <v>7741</v>
      </c>
      <c r="F20" s="124" t="str">
        <f t="shared" si="23"/>
        <v>16-1</v>
      </c>
      <c r="G20" s="125" t="str">
        <f t="shared" si="24"/>
        <v>70바2281</v>
      </c>
      <c r="H20" s="126">
        <f t="shared" si="25"/>
        <v>2</v>
      </c>
      <c r="I20" s="127">
        <f t="shared" si="26"/>
        <v>2611.8580000000002</v>
      </c>
      <c r="J20" s="128">
        <f t="shared" si="27"/>
        <v>6.4628289056983104E-2</v>
      </c>
      <c r="K20" s="128">
        <f t="shared" si="28"/>
        <v>0.31247087601759505</v>
      </c>
      <c r="L20" s="128">
        <f t="shared" si="29"/>
        <v>0.1673138432487524</v>
      </c>
      <c r="M20" s="129">
        <f t="shared" si="30"/>
        <v>9.6859999999999999</v>
      </c>
      <c r="N20" s="130">
        <f t="shared" si="31"/>
        <v>0</v>
      </c>
      <c r="O20" s="130">
        <f t="shared" si="32"/>
        <v>4.3647089543152804</v>
      </c>
      <c r="P20" s="248">
        <f t="shared" si="33"/>
        <v>16</v>
      </c>
      <c r="Q20" s="249">
        <f t="shared" si="34"/>
        <v>0</v>
      </c>
      <c r="R20" s="249">
        <f t="shared" si="35"/>
        <v>114</v>
      </c>
      <c r="T20">
        <v>521</v>
      </c>
      <c r="U20">
        <v>7741</v>
      </c>
      <c r="V20" t="s">
        <v>843</v>
      </c>
      <c r="W20">
        <v>2611.8580000000002</v>
      </c>
      <c r="X20">
        <v>1022.361</v>
      </c>
      <c r="Y20">
        <v>2.5550000000000002</v>
      </c>
      <c r="Z20">
        <v>9.6859999999999999</v>
      </c>
      <c r="AA20">
        <v>144.35912099999999</v>
      </c>
      <c r="AB20">
        <v>9.3296829999999993</v>
      </c>
      <c r="AC20">
        <v>45.108021000000001</v>
      </c>
      <c r="AD20" s="1">
        <v>437</v>
      </c>
      <c r="AE20">
        <v>0</v>
      </c>
      <c r="AF20">
        <v>114</v>
      </c>
      <c r="AG20">
        <v>80</v>
      </c>
      <c r="AH20">
        <v>18.092780999999999</v>
      </c>
      <c r="AI20">
        <v>290</v>
      </c>
      <c r="AJ20">
        <v>0</v>
      </c>
      <c r="AK20">
        <v>16</v>
      </c>
      <c r="AL20">
        <v>5768</v>
      </c>
      <c r="AM20" t="s">
        <v>844</v>
      </c>
      <c r="AN20" t="s">
        <v>845</v>
      </c>
      <c r="AO20">
        <v>2470.0709999999999</v>
      </c>
      <c r="AR20" t="s">
        <v>145</v>
      </c>
      <c r="AS20" t="s">
        <v>267</v>
      </c>
      <c r="AT20" t="s">
        <v>846</v>
      </c>
      <c r="AU20" t="s">
        <v>777</v>
      </c>
      <c r="AV20" t="s">
        <v>49</v>
      </c>
      <c r="AW20">
        <v>2</v>
      </c>
      <c r="BB20">
        <v>1.0221</v>
      </c>
      <c r="BC20" t="s">
        <v>74</v>
      </c>
      <c r="BF20" t="s">
        <v>145</v>
      </c>
      <c r="BG20" t="s">
        <v>267</v>
      </c>
      <c r="BH20" t="s">
        <v>843</v>
      </c>
      <c r="BI20">
        <v>7741</v>
      </c>
      <c r="BJ20">
        <v>2</v>
      </c>
      <c r="BK20" t="s">
        <v>846</v>
      </c>
      <c r="BL20" t="s">
        <v>776</v>
      </c>
      <c r="BM20">
        <v>1.0221</v>
      </c>
      <c r="BN20" t="s">
        <v>74</v>
      </c>
      <c r="BO20" t="s">
        <v>757</v>
      </c>
      <c r="BP20">
        <v>2611.8580000000002</v>
      </c>
    </row>
    <row r="21" spans="1:68" ht="16.5">
      <c r="A21" s="136" t="str">
        <f t="shared" si="18"/>
        <v>송도버스</v>
      </c>
      <c r="B21" s="137" t="str">
        <f t="shared" si="19"/>
        <v>김성태</v>
      </c>
      <c r="C21" s="138" t="str">
        <f t="shared" si="20"/>
        <v>A</v>
      </c>
      <c r="D21" s="139">
        <f t="shared" si="21"/>
        <v>0.97230000000000005</v>
      </c>
      <c r="E21" s="140">
        <f t="shared" si="22"/>
        <v>4501</v>
      </c>
      <c r="F21" s="141" t="str">
        <f t="shared" si="23"/>
        <v>16-1</v>
      </c>
      <c r="G21" s="142" t="str">
        <f t="shared" si="24"/>
        <v>70바2227</v>
      </c>
      <c r="H21" s="143">
        <f t="shared" si="25"/>
        <v>3</v>
      </c>
      <c r="I21" s="144">
        <f t="shared" si="26"/>
        <v>2828.16</v>
      </c>
      <c r="J21" s="145">
        <f t="shared" si="27"/>
        <v>2.7481099322763661E-2</v>
      </c>
      <c r="K21" s="145">
        <f t="shared" si="28"/>
        <v>0.30520340412383756</v>
      </c>
      <c r="L21" s="145">
        <f t="shared" si="29"/>
        <v>0.17467187146413216</v>
      </c>
      <c r="M21" s="146">
        <f t="shared" si="30"/>
        <v>11.103999999999999</v>
      </c>
      <c r="N21" s="147">
        <f t="shared" si="31"/>
        <v>0</v>
      </c>
      <c r="O21" s="147">
        <f t="shared" si="32"/>
        <v>12.516972165648337</v>
      </c>
      <c r="P21" s="246">
        <f t="shared" si="33"/>
        <v>7</v>
      </c>
      <c r="Q21" s="247">
        <f t="shared" si="34"/>
        <v>0</v>
      </c>
      <c r="R21" s="247">
        <f t="shared" si="35"/>
        <v>354</v>
      </c>
      <c r="T21">
        <v>521</v>
      </c>
      <c r="U21">
        <v>4501</v>
      </c>
      <c r="V21" t="s">
        <v>847</v>
      </c>
      <c r="W21">
        <v>2828.16</v>
      </c>
      <c r="X21">
        <v>1124.691</v>
      </c>
      <c r="Y21">
        <v>2.5150000000000001</v>
      </c>
      <c r="Z21">
        <v>11.103999999999999</v>
      </c>
      <c r="AA21">
        <v>150.779121</v>
      </c>
      <c r="AB21">
        <v>4.1435760000000004</v>
      </c>
      <c r="AC21">
        <v>46.018301000000001</v>
      </c>
      <c r="AD21" s="1">
        <v>494</v>
      </c>
      <c r="AE21">
        <v>0</v>
      </c>
      <c r="AF21">
        <v>354</v>
      </c>
      <c r="AG21">
        <v>69</v>
      </c>
      <c r="AH21">
        <v>18.756972999999999</v>
      </c>
      <c r="AI21">
        <v>76.7</v>
      </c>
      <c r="AJ21">
        <v>0</v>
      </c>
      <c r="AK21">
        <v>7</v>
      </c>
      <c r="AL21">
        <v>1798</v>
      </c>
      <c r="AM21" t="s">
        <v>848</v>
      </c>
      <c r="AN21" t="s">
        <v>849</v>
      </c>
      <c r="AO21">
        <v>2511.52</v>
      </c>
      <c r="AR21" t="s">
        <v>145</v>
      </c>
      <c r="AS21" t="s">
        <v>267</v>
      </c>
      <c r="AT21" t="s">
        <v>850</v>
      </c>
      <c r="AU21" t="s">
        <v>777</v>
      </c>
      <c r="AV21" t="s">
        <v>49</v>
      </c>
      <c r="AW21">
        <v>3</v>
      </c>
      <c r="BB21">
        <v>0.97230000000000005</v>
      </c>
      <c r="BC21" t="s">
        <v>69</v>
      </c>
      <c r="BF21" t="s">
        <v>145</v>
      </c>
      <c r="BG21" t="s">
        <v>267</v>
      </c>
      <c r="BH21" t="s">
        <v>847</v>
      </c>
      <c r="BI21">
        <v>4501</v>
      </c>
      <c r="BJ21">
        <v>3</v>
      </c>
      <c r="BK21" t="s">
        <v>850</v>
      </c>
      <c r="BL21" t="s">
        <v>828</v>
      </c>
      <c r="BM21">
        <v>0.97230000000000005</v>
      </c>
      <c r="BN21" t="s">
        <v>69</v>
      </c>
      <c r="BO21" t="s">
        <v>759</v>
      </c>
      <c r="BP21">
        <v>2828.16</v>
      </c>
    </row>
    <row r="22" spans="1:68" ht="16.5">
      <c r="A22" s="119" t="str">
        <f t="shared" si="18"/>
        <v>송도버스</v>
      </c>
      <c r="B22" s="120" t="str">
        <f t="shared" si="19"/>
        <v>김세훈</v>
      </c>
      <c r="C22" s="121" t="str">
        <f t="shared" si="20"/>
        <v>A</v>
      </c>
      <c r="D22" s="122">
        <f t="shared" si="21"/>
        <v>0.95509999999999995</v>
      </c>
      <c r="E22" s="123">
        <f t="shared" si="22"/>
        <v>9620</v>
      </c>
      <c r="F22" s="124" t="str">
        <f t="shared" si="23"/>
        <v>16-1</v>
      </c>
      <c r="G22" s="125" t="str">
        <f t="shared" si="24"/>
        <v>70바2248</v>
      </c>
      <c r="H22" s="126">
        <f t="shared" si="25"/>
        <v>17</v>
      </c>
      <c r="I22" s="127">
        <f t="shared" si="26"/>
        <v>2850.681</v>
      </c>
      <c r="J22" s="128">
        <f t="shared" si="27"/>
        <v>2.6046724120298223E-2</v>
      </c>
      <c r="K22" s="128">
        <f t="shared" si="28"/>
        <v>0.34983602918454271</v>
      </c>
      <c r="L22" s="128">
        <f t="shared" si="29"/>
        <v>0.23047124529191446</v>
      </c>
      <c r="M22" s="129">
        <f t="shared" si="30"/>
        <v>12.881</v>
      </c>
      <c r="N22" s="130">
        <f t="shared" si="31"/>
        <v>0.14031734873175919</v>
      </c>
      <c r="O22" s="130">
        <f t="shared" si="32"/>
        <v>11.856815967833651</v>
      </c>
      <c r="P22" s="248">
        <f t="shared" si="33"/>
        <v>13</v>
      </c>
      <c r="Q22" s="249">
        <f t="shared" si="34"/>
        <v>4</v>
      </c>
      <c r="R22" s="249">
        <f t="shared" si="35"/>
        <v>338</v>
      </c>
      <c r="T22">
        <v>521</v>
      </c>
      <c r="U22">
        <v>9620</v>
      </c>
      <c r="V22" t="s">
        <v>851</v>
      </c>
      <c r="W22">
        <v>2850.681</v>
      </c>
      <c r="X22">
        <v>1340.03</v>
      </c>
      <c r="Y22">
        <v>2.1269999999999998</v>
      </c>
      <c r="Z22">
        <v>12.881</v>
      </c>
      <c r="AA22">
        <v>157.39660699999999</v>
      </c>
      <c r="AB22">
        <v>4.099666</v>
      </c>
      <c r="AC22">
        <v>55.063003999999999</v>
      </c>
      <c r="AD22" s="1">
        <v>657</v>
      </c>
      <c r="AE22">
        <v>4</v>
      </c>
      <c r="AF22">
        <v>338</v>
      </c>
      <c r="AG22">
        <v>73</v>
      </c>
      <c r="AH22">
        <v>18.111450999999999</v>
      </c>
      <c r="AI22">
        <v>398.7</v>
      </c>
      <c r="AJ22">
        <v>0</v>
      </c>
      <c r="AK22">
        <v>13</v>
      </c>
      <c r="AL22">
        <v>1830</v>
      </c>
      <c r="AM22" t="s">
        <v>852</v>
      </c>
      <c r="AN22" t="s">
        <v>853</v>
      </c>
      <c r="AO22">
        <v>334.21100000000001</v>
      </c>
      <c r="AR22" t="s">
        <v>145</v>
      </c>
      <c r="AS22" t="s">
        <v>267</v>
      </c>
      <c r="AT22" t="s">
        <v>791</v>
      </c>
      <c r="AU22" t="s">
        <v>777</v>
      </c>
      <c r="AV22" t="s">
        <v>49</v>
      </c>
      <c r="AW22">
        <v>17</v>
      </c>
      <c r="BB22">
        <v>0.95509999999999995</v>
      </c>
      <c r="BC22" t="s">
        <v>69</v>
      </c>
      <c r="BF22" t="s">
        <v>145</v>
      </c>
      <c r="BG22" t="s">
        <v>267</v>
      </c>
      <c r="BH22" t="s">
        <v>851</v>
      </c>
      <c r="BI22">
        <v>9620</v>
      </c>
      <c r="BJ22">
        <v>17</v>
      </c>
      <c r="BK22" t="s">
        <v>791</v>
      </c>
      <c r="BL22" t="s">
        <v>854</v>
      </c>
      <c r="BM22">
        <v>0.95509999999999995</v>
      </c>
      <c r="BN22" t="s">
        <v>69</v>
      </c>
      <c r="BO22" t="s">
        <v>759</v>
      </c>
      <c r="BP22">
        <v>2850.681</v>
      </c>
    </row>
    <row r="23" spans="1:68" ht="16.5">
      <c r="A23" s="136" t="str">
        <f t="shared" si="18"/>
        <v>송도버스</v>
      </c>
      <c r="B23" s="137" t="str">
        <f t="shared" si="19"/>
        <v>김영민</v>
      </c>
      <c r="C23" s="138" t="str">
        <f t="shared" si="20"/>
        <v>C</v>
      </c>
      <c r="D23" s="139">
        <f t="shared" si="21"/>
        <v>0.89959999999999996</v>
      </c>
      <c r="E23" s="140">
        <f t="shared" si="22"/>
        <v>5154</v>
      </c>
      <c r="F23" s="141" t="str">
        <f t="shared" si="23"/>
        <v>8</v>
      </c>
      <c r="G23" s="142" t="str">
        <f t="shared" si="24"/>
        <v>70바2251</v>
      </c>
      <c r="H23" s="143">
        <f t="shared" si="25"/>
        <v>2</v>
      </c>
      <c r="I23" s="144">
        <f t="shared" si="26"/>
        <v>1969.9960000000001</v>
      </c>
      <c r="J23" s="145">
        <f t="shared" si="27"/>
        <v>2.7781374916551631E-2</v>
      </c>
      <c r="K23" s="145">
        <f t="shared" si="28"/>
        <v>0.37250278749372834</v>
      </c>
      <c r="L23" s="145">
        <f t="shared" si="29"/>
        <v>0.14314749877664726</v>
      </c>
      <c r="M23" s="146">
        <f t="shared" si="30"/>
        <v>10.228999999999999</v>
      </c>
      <c r="N23" s="147">
        <f t="shared" si="31"/>
        <v>5.0761524388882005E-2</v>
      </c>
      <c r="O23" s="147">
        <f t="shared" si="32"/>
        <v>11.167535365554041</v>
      </c>
      <c r="P23" s="246">
        <f t="shared" si="33"/>
        <v>44</v>
      </c>
      <c r="Q23" s="247">
        <f t="shared" si="34"/>
        <v>1</v>
      </c>
      <c r="R23" s="247">
        <f t="shared" si="35"/>
        <v>220</v>
      </c>
      <c r="T23">
        <v>521</v>
      </c>
      <c r="U23">
        <v>5154</v>
      </c>
      <c r="V23" t="s">
        <v>855</v>
      </c>
      <c r="W23">
        <v>1969.9960000000001</v>
      </c>
      <c r="X23">
        <v>995.601</v>
      </c>
      <c r="Y23">
        <v>1.9790000000000001</v>
      </c>
      <c r="Z23">
        <v>10.228999999999999</v>
      </c>
      <c r="AA23">
        <v>126.952752</v>
      </c>
      <c r="AB23">
        <v>3.5269219999999999</v>
      </c>
      <c r="AC23">
        <v>47.290253999999997</v>
      </c>
      <c r="AD23" s="1">
        <v>282</v>
      </c>
      <c r="AE23">
        <v>1</v>
      </c>
      <c r="AF23">
        <v>220</v>
      </c>
      <c r="AG23">
        <v>76</v>
      </c>
      <c r="AH23">
        <v>15.517552</v>
      </c>
      <c r="AI23">
        <v>324.2</v>
      </c>
      <c r="AJ23">
        <v>0</v>
      </c>
      <c r="AK23">
        <v>44</v>
      </c>
      <c r="AL23">
        <v>20125</v>
      </c>
      <c r="AM23" t="s">
        <v>856</v>
      </c>
      <c r="AN23" t="s">
        <v>857</v>
      </c>
      <c r="AO23">
        <v>1839.366</v>
      </c>
      <c r="AR23" t="s">
        <v>145</v>
      </c>
      <c r="AS23" t="s">
        <v>268</v>
      </c>
      <c r="AT23" t="s">
        <v>858</v>
      </c>
      <c r="AU23" t="s">
        <v>777</v>
      </c>
      <c r="AV23" t="s">
        <v>49</v>
      </c>
      <c r="AW23">
        <v>2</v>
      </c>
      <c r="BB23">
        <v>0.89959999999999996</v>
      </c>
      <c r="BC23" t="s">
        <v>72</v>
      </c>
      <c r="BF23" t="s">
        <v>145</v>
      </c>
      <c r="BG23" t="s">
        <v>268</v>
      </c>
      <c r="BH23" t="s">
        <v>855</v>
      </c>
      <c r="BI23">
        <v>5154</v>
      </c>
      <c r="BJ23">
        <v>2</v>
      </c>
      <c r="BK23" t="s">
        <v>858</v>
      </c>
      <c r="BL23" t="s">
        <v>808</v>
      </c>
      <c r="BM23">
        <v>0.89959999999999996</v>
      </c>
      <c r="BN23" t="s">
        <v>72</v>
      </c>
      <c r="BO23" t="s">
        <v>758</v>
      </c>
      <c r="BP23">
        <v>1969.9960000000001</v>
      </c>
    </row>
    <row r="24" spans="1:68" ht="16.5">
      <c r="A24" s="119" t="str">
        <f t="shared" si="18"/>
        <v>송도버스</v>
      </c>
      <c r="B24" s="120" t="str">
        <f t="shared" si="19"/>
        <v>김옥구</v>
      </c>
      <c r="C24" s="121" t="str">
        <f t="shared" si="20"/>
        <v>C</v>
      </c>
      <c r="D24" s="122">
        <f t="shared" si="21"/>
        <v>0.87019999999999997</v>
      </c>
      <c r="E24" s="123">
        <f t="shared" si="22"/>
        <v>7983</v>
      </c>
      <c r="F24" s="124" t="str">
        <f t="shared" si="23"/>
        <v>8</v>
      </c>
      <c r="G24" s="125" t="str">
        <f t="shared" si="24"/>
        <v>70바2242</v>
      </c>
      <c r="H24" s="126">
        <f t="shared" si="25"/>
        <v>3</v>
      </c>
      <c r="I24" s="127">
        <f t="shared" si="26"/>
        <v>2901.136</v>
      </c>
      <c r="J24" s="128">
        <f t="shared" si="27"/>
        <v>6.4957035006375868E-2</v>
      </c>
      <c r="K24" s="128">
        <f t="shared" si="28"/>
        <v>0.34224381920783525</v>
      </c>
      <c r="L24" s="128">
        <f t="shared" si="29"/>
        <v>9.3756376812393488E-2</v>
      </c>
      <c r="M24" s="129">
        <f t="shared" si="30"/>
        <v>12.208</v>
      </c>
      <c r="N24" s="130">
        <f t="shared" si="31"/>
        <v>3.4469256181027016E-2</v>
      </c>
      <c r="O24" s="130">
        <f t="shared" si="32"/>
        <v>10.651000159937348</v>
      </c>
      <c r="P24" s="248">
        <f t="shared" si="33"/>
        <v>33</v>
      </c>
      <c r="Q24" s="249">
        <f t="shared" si="34"/>
        <v>1</v>
      </c>
      <c r="R24" s="249">
        <f t="shared" si="35"/>
        <v>309</v>
      </c>
      <c r="T24">
        <v>521</v>
      </c>
      <c r="U24">
        <v>7983</v>
      </c>
      <c r="V24" t="s">
        <v>859</v>
      </c>
      <c r="W24">
        <v>2901.136</v>
      </c>
      <c r="X24">
        <v>1584.011</v>
      </c>
      <c r="Y24">
        <v>1.8320000000000001</v>
      </c>
      <c r="Z24">
        <v>12.208</v>
      </c>
      <c r="AA24">
        <v>180.90075999999999</v>
      </c>
      <c r="AB24">
        <v>11.750776999999999</v>
      </c>
      <c r="AC24">
        <v>61.912166999999997</v>
      </c>
      <c r="AD24" s="1">
        <v>272</v>
      </c>
      <c r="AE24">
        <v>1</v>
      </c>
      <c r="AF24">
        <v>309</v>
      </c>
      <c r="AG24">
        <v>78</v>
      </c>
      <c r="AH24">
        <v>16.037168000000001</v>
      </c>
      <c r="AI24">
        <v>362.4</v>
      </c>
      <c r="AJ24">
        <v>0</v>
      </c>
      <c r="AK24">
        <v>33</v>
      </c>
      <c r="AL24">
        <v>16646</v>
      </c>
      <c r="AM24" t="s">
        <v>860</v>
      </c>
      <c r="AN24" t="s">
        <v>861</v>
      </c>
      <c r="AO24">
        <v>2448.3829999999998</v>
      </c>
      <c r="AR24" t="s">
        <v>145</v>
      </c>
      <c r="AS24" t="s">
        <v>268</v>
      </c>
      <c r="AT24" t="s">
        <v>862</v>
      </c>
      <c r="AU24" t="s">
        <v>777</v>
      </c>
      <c r="AV24" t="s">
        <v>49</v>
      </c>
      <c r="AW24">
        <v>3</v>
      </c>
      <c r="BB24">
        <v>0.87019999999999997</v>
      </c>
      <c r="BC24" t="s">
        <v>72</v>
      </c>
      <c r="BF24" t="s">
        <v>145</v>
      </c>
      <c r="BG24" t="s">
        <v>268</v>
      </c>
      <c r="BH24" t="s">
        <v>859</v>
      </c>
      <c r="BI24">
        <v>7983</v>
      </c>
      <c r="BJ24">
        <v>3</v>
      </c>
      <c r="BK24" t="s">
        <v>862</v>
      </c>
      <c r="BL24" t="s">
        <v>824</v>
      </c>
      <c r="BM24">
        <v>0.87019999999999997</v>
      </c>
      <c r="BN24" t="s">
        <v>72</v>
      </c>
      <c r="BO24" t="s">
        <v>758</v>
      </c>
      <c r="BP24">
        <v>2901.136</v>
      </c>
    </row>
    <row r="25" spans="1:68" ht="16.5">
      <c r="A25" s="136" t="str">
        <f t="shared" si="18"/>
        <v>송도버스</v>
      </c>
      <c r="B25" s="137" t="str">
        <f t="shared" si="19"/>
        <v>김용남</v>
      </c>
      <c r="C25" s="138" t="str">
        <f t="shared" si="20"/>
        <v>A</v>
      </c>
      <c r="D25" s="139">
        <f t="shared" si="21"/>
        <v>0.97040000000000004</v>
      </c>
      <c r="E25" s="140">
        <f t="shared" si="22"/>
        <v>7917</v>
      </c>
      <c r="F25" s="141" t="str">
        <f t="shared" si="23"/>
        <v>16-1</v>
      </c>
      <c r="G25" s="142" t="str">
        <f t="shared" si="24"/>
        <v>70바2243</v>
      </c>
      <c r="H25" s="143">
        <f t="shared" si="25"/>
        <v>3</v>
      </c>
      <c r="I25" s="144">
        <f t="shared" si="26"/>
        <v>2874.9760000000001</v>
      </c>
      <c r="J25" s="145">
        <f t="shared" si="27"/>
        <v>5.577161531489052E-2</v>
      </c>
      <c r="K25" s="145">
        <f t="shared" si="28"/>
        <v>0.26327265105338465</v>
      </c>
      <c r="L25" s="145">
        <f t="shared" si="29"/>
        <v>5.6000467482163328E-2</v>
      </c>
      <c r="M25" s="146">
        <f t="shared" si="30"/>
        <v>8.0530000000000008</v>
      </c>
      <c r="N25" s="147">
        <f t="shared" si="31"/>
        <v>0</v>
      </c>
      <c r="O25" s="147">
        <f t="shared" si="32"/>
        <v>3.4782899057244303</v>
      </c>
      <c r="P25" s="246">
        <f t="shared" si="33"/>
        <v>9</v>
      </c>
      <c r="Q25" s="247">
        <f t="shared" si="34"/>
        <v>0</v>
      </c>
      <c r="R25" s="247">
        <f t="shared" si="35"/>
        <v>100</v>
      </c>
      <c r="T25">
        <v>521</v>
      </c>
      <c r="U25">
        <v>7917</v>
      </c>
      <c r="V25" t="s">
        <v>863</v>
      </c>
      <c r="W25">
        <v>2874.9760000000001</v>
      </c>
      <c r="X25">
        <v>1185.924</v>
      </c>
      <c r="Y25">
        <v>2.4239999999999999</v>
      </c>
      <c r="Z25">
        <v>8.0530000000000008</v>
      </c>
      <c r="AA25">
        <v>157.40218300000001</v>
      </c>
      <c r="AB25">
        <v>8.7785740000000008</v>
      </c>
      <c r="AC25">
        <v>41.439689999999999</v>
      </c>
      <c r="AD25" s="1">
        <v>161</v>
      </c>
      <c r="AE25">
        <v>0</v>
      </c>
      <c r="AF25">
        <v>100</v>
      </c>
      <c r="AG25">
        <v>79</v>
      </c>
      <c r="AH25">
        <v>18.265159000000001</v>
      </c>
      <c r="AI25">
        <v>355.6</v>
      </c>
      <c r="AJ25">
        <v>0</v>
      </c>
      <c r="AK25">
        <v>9</v>
      </c>
      <c r="AL25">
        <v>3369</v>
      </c>
      <c r="AM25" t="s">
        <v>864</v>
      </c>
      <c r="AN25" t="s">
        <v>865</v>
      </c>
      <c r="AO25">
        <v>2575.9830000000002</v>
      </c>
      <c r="AR25" t="s">
        <v>145</v>
      </c>
      <c r="AS25" t="s">
        <v>267</v>
      </c>
      <c r="AT25" t="s">
        <v>776</v>
      </c>
      <c r="AU25" t="s">
        <v>777</v>
      </c>
      <c r="AV25" t="s">
        <v>49</v>
      </c>
      <c r="AW25">
        <v>3</v>
      </c>
      <c r="BB25">
        <v>0.97040000000000004</v>
      </c>
      <c r="BC25" t="s">
        <v>69</v>
      </c>
      <c r="BF25" t="s">
        <v>145</v>
      </c>
      <c r="BG25" t="s">
        <v>267</v>
      </c>
      <c r="BH25" t="s">
        <v>863</v>
      </c>
      <c r="BI25">
        <v>7917</v>
      </c>
      <c r="BJ25">
        <v>3</v>
      </c>
      <c r="BK25" t="s">
        <v>776</v>
      </c>
      <c r="BL25" t="s">
        <v>866</v>
      </c>
      <c r="BM25">
        <v>0.97040000000000004</v>
      </c>
      <c r="BN25" t="s">
        <v>69</v>
      </c>
      <c r="BO25" t="s">
        <v>759</v>
      </c>
      <c r="BP25">
        <v>2874.9760000000001</v>
      </c>
    </row>
    <row r="26" spans="1:68" ht="16.5">
      <c r="A26" s="119" t="str">
        <f t="shared" si="18"/>
        <v>송도버스</v>
      </c>
      <c r="B26" s="120" t="str">
        <f t="shared" si="19"/>
        <v>김장권</v>
      </c>
      <c r="C26" s="121" t="str">
        <f t="shared" si="20"/>
        <v>S</v>
      </c>
      <c r="D26" s="122">
        <f t="shared" si="21"/>
        <v>1.0470999999999999</v>
      </c>
      <c r="E26" s="123">
        <f t="shared" si="22"/>
        <v>7096</v>
      </c>
      <c r="F26" s="124" t="str">
        <f t="shared" si="23"/>
        <v>16-1</v>
      </c>
      <c r="G26" s="125" t="str">
        <f t="shared" si="24"/>
        <v>70바2233</v>
      </c>
      <c r="H26" s="126">
        <f t="shared" si="25"/>
        <v>3</v>
      </c>
      <c r="I26" s="127">
        <f t="shared" si="26"/>
        <v>2834.886</v>
      </c>
      <c r="J26" s="128">
        <f t="shared" si="27"/>
        <v>2.2942632539622875E-2</v>
      </c>
      <c r="K26" s="128">
        <f t="shared" si="28"/>
        <v>0.31077653134764927</v>
      </c>
      <c r="L26" s="128">
        <f t="shared" si="29"/>
        <v>8.6423228306182334E-2</v>
      </c>
      <c r="M26" s="129">
        <f t="shared" si="30"/>
        <v>8.7349999999999994</v>
      </c>
      <c r="N26" s="130">
        <f t="shared" si="31"/>
        <v>0</v>
      </c>
      <c r="O26" s="130">
        <f t="shared" si="32"/>
        <v>10.088589100231896</v>
      </c>
      <c r="P26" s="248">
        <f t="shared" si="33"/>
        <v>17</v>
      </c>
      <c r="Q26" s="249">
        <f t="shared" si="34"/>
        <v>0</v>
      </c>
      <c r="R26" s="249">
        <f t="shared" si="35"/>
        <v>286</v>
      </c>
      <c r="T26">
        <v>521</v>
      </c>
      <c r="U26">
        <v>7096</v>
      </c>
      <c r="V26" t="s">
        <v>867</v>
      </c>
      <c r="W26">
        <v>2834.886</v>
      </c>
      <c r="X26">
        <v>1129.152</v>
      </c>
      <c r="Y26">
        <v>2.5110000000000001</v>
      </c>
      <c r="Z26">
        <v>8.7349999999999994</v>
      </c>
      <c r="AA26">
        <v>146.24468200000001</v>
      </c>
      <c r="AB26">
        <v>3.3552379999999999</v>
      </c>
      <c r="AC26">
        <v>45.449415000000002</v>
      </c>
      <c r="AD26" s="1">
        <v>245</v>
      </c>
      <c r="AE26">
        <v>0</v>
      </c>
      <c r="AF26">
        <v>286</v>
      </c>
      <c r="AG26">
        <v>85</v>
      </c>
      <c r="AH26">
        <v>19.384540000000001</v>
      </c>
      <c r="AI26">
        <v>488.1</v>
      </c>
      <c r="AJ26">
        <v>1.7</v>
      </c>
      <c r="AK26">
        <v>17</v>
      </c>
      <c r="AL26">
        <v>2375</v>
      </c>
      <c r="AM26" t="s">
        <v>868</v>
      </c>
      <c r="AN26" t="s">
        <v>869</v>
      </c>
      <c r="AO26">
        <v>2550.4929999999999</v>
      </c>
      <c r="AR26" t="s">
        <v>145</v>
      </c>
      <c r="AS26" t="s">
        <v>267</v>
      </c>
      <c r="AT26" t="s">
        <v>870</v>
      </c>
      <c r="AU26" t="s">
        <v>777</v>
      </c>
      <c r="AV26" t="s">
        <v>49</v>
      </c>
      <c r="AW26">
        <v>3</v>
      </c>
      <c r="BB26">
        <v>1.0470999999999999</v>
      </c>
      <c r="BC26" t="s">
        <v>74</v>
      </c>
      <c r="BF26" t="s">
        <v>145</v>
      </c>
      <c r="BG26" t="s">
        <v>267</v>
      </c>
      <c r="BH26" t="s">
        <v>867</v>
      </c>
      <c r="BI26">
        <v>7096</v>
      </c>
      <c r="BJ26">
        <v>3</v>
      </c>
      <c r="BK26" t="s">
        <v>870</v>
      </c>
      <c r="BL26" t="s">
        <v>791</v>
      </c>
      <c r="BM26">
        <v>1.0470999999999999</v>
      </c>
      <c r="BN26" t="s">
        <v>74</v>
      </c>
      <c r="BO26" t="s">
        <v>757</v>
      </c>
      <c r="BP26">
        <v>2834.886</v>
      </c>
    </row>
    <row r="27" spans="1:68" ht="16.5">
      <c r="A27" s="136" t="str">
        <f t="shared" si="18"/>
        <v>송도버스</v>
      </c>
      <c r="B27" s="137" t="str">
        <f t="shared" si="19"/>
        <v>김정식</v>
      </c>
      <c r="C27" s="138" t="str">
        <f t="shared" si="20"/>
        <v>C</v>
      </c>
      <c r="D27" s="139">
        <f t="shared" si="21"/>
        <v>0.86019999999999996</v>
      </c>
      <c r="E27" s="140">
        <f t="shared" si="22"/>
        <v>9490</v>
      </c>
      <c r="F27" s="141" t="str">
        <f t="shared" si="23"/>
        <v>8</v>
      </c>
      <c r="G27" s="142" t="str">
        <f t="shared" si="24"/>
        <v>70바2213</v>
      </c>
      <c r="H27" s="143">
        <f t="shared" si="25"/>
        <v>14</v>
      </c>
      <c r="I27" s="144">
        <f t="shared" si="26"/>
        <v>2358.2640000000001</v>
      </c>
      <c r="J27" s="145">
        <f t="shared" si="27"/>
        <v>3.4334104525011198E-2</v>
      </c>
      <c r="K27" s="145">
        <f t="shared" si="28"/>
        <v>0.32036423035498529</v>
      </c>
      <c r="L27" s="145">
        <f t="shared" si="29"/>
        <v>0.21371653046478256</v>
      </c>
      <c r="M27" s="146">
        <f t="shared" si="30"/>
        <v>11.920999999999999</v>
      </c>
      <c r="N27" s="147">
        <f t="shared" si="31"/>
        <v>0.33923258803933737</v>
      </c>
      <c r="O27" s="147">
        <f t="shared" si="32"/>
        <v>25.400040029445389</v>
      </c>
      <c r="P27" s="246">
        <f t="shared" si="33"/>
        <v>7</v>
      </c>
      <c r="Q27" s="247">
        <f t="shared" si="34"/>
        <v>8</v>
      </c>
      <c r="R27" s="247">
        <f t="shared" si="35"/>
        <v>599</v>
      </c>
      <c r="T27">
        <v>521</v>
      </c>
      <c r="U27">
        <v>9490</v>
      </c>
      <c r="V27" t="s">
        <v>871</v>
      </c>
      <c r="W27">
        <v>2358.2640000000001</v>
      </c>
      <c r="X27">
        <v>1226.127</v>
      </c>
      <c r="Y27">
        <v>1.923</v>
      </c>
      <c r="Z27">
        <v>11.920999999999999</v>
      </c>
      <c r="AA27">
        <v>140.270791</v>
      </c>
      <c r="AB27">
        <v>4.8160720000000001</v>
      </c>
      <c r="AC27">
        <v>44.937744000000002</v>
      </c>
      <c r="AD27" s="1">
        <v>504</v>
      </c>
      <c r="AE27">
        <v>8</v>
      </c>
      <c r="AF27">
        <v>599</v>
      </c>
      <c r="AG27">
        <v>68</v>
      </c>
      <c r="AH27">
        <v>16.812224000000001</v>
      </c>
      <c r="AI27">
        <v>207.5</v>
      </c>
      <c r="AJ27">
        <v>0</v>
      </c>
      <c r="AK27">
        <v>7</v>
      </c>
      <c r="AL27">
        <v>3388</v>
      </c>
      <c r="AM27" t="s">
        <v>872</v>
      </c>
      <c r="AN27" t="s">
        <v>873</v>
      </c>
      <c r="AO27">
        <v>297.66199999999998</v>
      </c>
      <c r="AR27" t="s">
        <v>145</v>
      </c>
      <c r="AS27" t="s">
        <v>268</v>
      </c>
      <c r="AT27" t="s">
        <v>874</v>
      </c>
      <c r="AU27" t="s">
        <v>777</v>
      </c>
      <c r="AV27" t="s">
        <v>49</v>
      </c>
      <c r="AW27">
        <v>14</v>
      </c>
      <c r="BB27">
        <v>0.86019999999999996</v>
      </c>
      <c r="BC27" t="s">
        <v>72</v>
      </c>
      <c r="BF27" t="s">
        <v>145</v>
      </c>
      <c r="BG27" t="s">
        <v>268</v>
      </c>
      <c r="BH27" t="s">
        <v>871</v>
      </c>
      <c r="BI27">
        <v>9490</v>
      </c>
      <c r="BJ27">
        <v>14</v>
      </c>
      <c r="BK27" t="s">
        <v>874</v>
      </c>
      <c r="BL27" t="s">
        <v>833</v>
      </c>
      <c r="BM27">
        <v>0.86019999999999996</v>
      </c>
      <c r="BN27" t="s">
        <v>72</v>
      </c>
      <c r="BO27" t="s">
        <v>758</v>
      </c>
      <c r="BP27">
        <v>2358.2640000000001</v>
      </c>
    </row>
    <row r="28" spans="1:68" ht="16.5">
      <c r="A28" s="119" t="str">
        <f t="shared" si="18"/>
        <v>송도버스</v>
      </c>
      <c r="B28" s="120" t="str">
        <f t="shared" si="19"/>
        <v>김정웅</v>
      </c>
      <c r="C28" s="121" t="str">
        <f t="shared" si="20"/>
        <v>A</v>
      </c>
      <c r="D28" s="122">
        <f t="shared" si="21"/>
        <v>0.97450000000000003</v>
      </c>
      <c r="E28" s="123">
        <f t="shared" si="22"/>
        <v>5720</v>
      </c>
      <c r="F28" s="124" t="str">
        <f t="shared" si="23"/>
        <v>8</v>
      </c>
      <c r="G28" s="125" t="str">
        <f t="shared" si="24"/>
        <v>70바2256</v>
      </c>
      <c r="H28" s="126">
        <f t="shared" si="25"/>
        <v>2</v>
      </c>
      <c r="I28" s="127">
        <f t="shared" si="26"/>
        <v>2724.3490000000002</v>
      </c>
      <c r="J28" s="128">
        <f t="shared" si="27"/>
        <v>5.0393956464640774E-2</v>
      </c>
      <c r="K28" s="128">
        <f t="shared" si="28"/>
        <v>0.36224565782358981</v>
      </c>
      <c r="L28" s="128">
        <f t="shared" si="29"/>
        <v>0.18389714386813141</v>
      </c>
      <c r="M28" s="129">
        <f t="shared" si="30"/>
        <v>10.579000000000001</v>
      </c>
      <c r="N28" s="130">
        <f t="shared" si="31"/>
        <v>7.3412033480291988E-2</v>
      </c>
      <c r="O28" s="130">
        <f t="shared" si="32"/>
        <v>6.203316829084673</v>
      </c>
      <c r="P28" s="248">
        <f t="shared" si="33"/>
        <v>35</v>
      </c>
      <c r="Q28" s="249">
        <f t="shared" si="34"/>
        <v>2</v>
      </c>
      <c r="R28" s="249">
        <f t="shared" si="35"/>
        <v>169</v>
      </c>
      <c r="T28">
        <v>521</v>
      </c>
      <c r="U28">
        <v>5720</v>
      </c>
      <c r="V28" t="s">
        <v>875</v>
      </c>
      <c r="W28">
        <v>2724.3490000000002</v>
      </c>
      <c r="X28">
        <v>1333.2919999999999</v>
      </c>
      <c r="Y28">
        <v>2.0430000000000001</v>
      </c>
      <c r="Z28">
        <v>10.579000000000001</v>
      </c>
      <c r="AA28">
        <v>175.98467400000001</v>
      </c>
      <c r="AB28">
        <v>8.8685639999999992</v>
      </c>
      <c r="AC28">
        <v>63.749684000000002</v>
      </c>
      <c r="AD28" s="1">
        <v>501</v>
      </c>
      <c r="AE28">
        <v>2</v>
      </c>
      <c r="AF28">
        <v>169</v>
      </c>
      <c r="AG28">
        <v>66</v>
      </c>
      <c r="AH28">
        <v>15.480603</v>
      </c>
      <c r="AI28">
        <v>34.200000000000003</v>
      </c>
      <c r="AJ28">
        <v>0</v>
      </c>
      <c r="AK28">
        <v>35</v>
      </c>
      <c r="AL28">
        <v>19599</v>
      </c>
      <c r="AM28" t="s">
        <v>876</v>
      </c>
      <c r="AN28" t="s">
        <v>877</v>
      </c>
      <c r="AO28">
        <v>2594.5239999999999</v>
      </c>
      <c r="AR28" t="s">
        <v>145</v>
      </c>
      <c r="AS28" t="s">
        <v>268</v>
      </c>
      <c r="AT28" t="s">
        <v>878</v>
      </c>
      <c r="AU28" t="s">
        <v>777</v>
      </c>
      <c r="AV28" t="s">
        <v>49</v>
      </c>
      <c r="AW28">
        <v>2</v>
      </c>
      <c r="BB28">
        <v>0.97450000000000003</v>
      </c>
      <c r="BC28" t="s">
        <v>69</v>
      </c>
      <c r="BF28" t="s">
        <v>145</v>
      </c>
      <c r="BG28" t="s">
        <v>268</v>
      </c>
      <c r="BH28" t="s">
        <v>875</v>
      </c>
      <c r="BI28">
        <v>5720</v>
      </c>
      <c r="BJ28">
        <v>2</v>
      </c>
      <c r="BK28" t="s">
        <v>878</v>
      </c>
      <c r="BL28" t="s">
        <v>824</v>
      </c>
      <c r="BM28">
        <v>0.97450000000000003</v>
      </c>
      <c r="BN28" t="s">
        <v>69</v>
      </c>
      <c r="BO28" t="s">
        <v>759</v>
      </c>
      <c r="BP28">
        <v>2724.3490000000002</v>
      </c>
    </row>
    <row r="29" spans="1:68" ht="16.5">
      <c r="A29" s="136" t="str">
        <f t="shared" si="18"/>
        <v>송도버스</v>
      </c>
      <c r="B29" s="137" t="str">
        <f t="shared" si="19"/>
        <v>김종만</v>
      </c>
      <c r="C29" s="138" t="str">
        <f t="shared" si="20"/>
        <v>S</v>
      </c>
      <c r="D29" s="139">
        <f t="shared" si="21"/>
        <v>1.0720000000000001</v>
      </c>
      <c r="E29" s="140">
        <f t="shared" si="22"/>
        <v>2404</v>
      </c>
      <c r="F29" s="141" t="str">
        <f t="shared" si="23"/>
        <v>16-1</v>
      </c>
      <c r="G29" s="142" t="str">
        <f t="shared" si="24"/>
        <v>70바2280</v>
      </c>
      <c r="H29" s="143">
        <f t="shared" si="25"/>
        <v>1</v>
      </c>
      <c r="I29" s="144">
        <f t="shared" si="26"/>
        <v>3192.7869999999998</v>
      </c>
      <c r="J29" s="145">
        <f t="shared" si="27"/>
        <v>4.9701611179008641E-2</v>
      </c>
      <c r="K29" s="145">
        <f t="shared" si="28"/>
        <v>0.30603402094662663</v>
      </c>
      <c r="L29" s="145">
        <f t="shared" si="29"/>
        <v>0.29973812847521619</v>
      </c>
      <c r="M29" s="146">
        <f t="shared" si="30"/>
        <v>8.8520000000000003</v>
      </c>
      <c r="N29" s="147">
        <f t="shared" si="31"/>
        <v>0</v>
      </c>
      <c r="O29" s="147">
        <f t="shared" si="32"/>
        <v>10.022591547760625</v>
      </c>
      <c r="P29" s="246">
        <f t="shared" si="33"/>
        <v>4</v>
      </c>
      <c r="Q29" s="247">
        <f t="shared" si="34"/>
        <v>0</v>
      </c>
      <c r="R29" s="247">
        <f t="shared" si="35"/>
        <v>320</v>
      </c>
      <c r="T29">
        <v>521</v>
      </c>
      <c r="U29">
        <v>2404</v>
      </c>
      <c r="V29" t="s">
        <v>879</v>
      </c>
      <c r="W29">
        <v>3192.7869999999998</v>
      </c>
      <c r="X29">
        <v>1191.3040000000001</v>
      </c>
      <c r="Y29">
        <v>2.68</v>
      </c>
      <c r="Z29">
        <v>8.8520000000000003</v>
      </c>
      <c r="AA29">
        <v>171.60663</v>
      </c>
      <c r="AB29">
        <v>8.5291259999999998</v>
      </c>
      <c r="AC29">
        <v>52.517467000000003</v>
      </c>
      <c r="AD29" s="1">
        <v>957</v>
      </c>
      <c r="AE29">
        <v>0</v>
      </c>
      <c r="AF29">
        <v>320</v>
      </c>
      <c r="AG29">
        <v>78</v>
      </c>
      <c r="AH29">
        <v>18.605266</v>
      </c>
      <c r="AI29">
        <v>323.3</v>
      </c>
      <c r="AJ29">
        <v>0</v>
      </c>
      <c r="AK29">
        <v>4</v>
      </c>
      <c r="AL29">
        <v>1596</v>
      </c>
      <c r="AM29" t="s">
        <v>880</v>
      </c>
      <c r="AN29" t="s">
        <v>881</v>
      </c>
      <c r="AO29">
        <v>3192.7869999999998</v>
      </c>
      <c r="AR29" t="s">
        <v>145</v>
      </c>
      <c r="AS29" t="s">
        <v>267</v>
      </c>
      <c r="AT29" t="s">
        <v>882</v>
      </c>
      <c r="AU29" t="s">
        <v>777</v>
      </c>
      <c r="AV29" t="s">
        <v>49</v>
      </c>
      <c r="AW29">
        <v>1</v>
      </c>
      <c r="BB29">
        <v>1.0720000000000001</v>
      </c>
      <c r="BC29" t="s">
        <v>74</v>
      </c>
      <c r="BF29" t="s">
        <v>145</v>
      </c>
      <c r="BG29" t="s">
        <v>267</v>
      </c>
      <c r="BH29" t="s">
        <v>879</v>
      </c>
      <c r="BI29">
        <v>2404</v>
      </c>
      <c r="BJ29">
        <v>1</v>
      </c>
      <c r="BK29" t="s">
        <v>882</v>
      </c>
      <c r="BL29" t="s">
        <v>755</v>
      </c>
      <c r="BM29">
        <v>1.0720000000000001</v>
      </c>
      <c r="BN29" t="s">
        <v>74</v>
      </c>
      <c r="BO29" t="s">
        <v>757</v>
      </c>
      <c r="BP29">
        <v>3192.7869999999998</v>
      </c>
    </row>
    <row r="30" spans="1:68" ht="16.5">
      <c r="A30" s="119" t="str">
        <f t="shared" si="18"/>
        <v>송도버스</v>
      </c>
      <c r="B30" s="120" t="str">
        <f t="shared" si="19"/>
        <v>김종진</v>
      </c>
      <c r="C30" s="121" t="str">
        <f t="shared" si="20"/>
        <v>S</v>
      </c>
      <c r="D30" s="122">
        <f t="shared" si="21"/>
        <v>1.0746</v>
      </c>
      <c r="E30" s="123">
        <f t="shared" si="22"/>
        <v>929</v>
      </c>
      <c r="F30" s="124" t="str">
        <f t="shared" si="23"/>
        <v>16-1</v>
      </c>
      <c r="G30" s="125" t="str">
        <f t="shared" si="24"/>
        <v>70바2281</v>
      </c>
      <c r="H30" s="126">
        <f t="shared" si="25"/>
        <v>2</v>
      </c>
      <c r="I30" s="127">
        <f t="shared" si="26"/>
        <v>2007.1289999999999</v>
      </c>
      <c r="J30" s="128">
        <f t="shared" si="27"/>
        <v>5.2372103119609242E-2</v>
      </c>
      <c r="K30" s="128">
        <f t="shared" si="28"/>
        <v>0.28701940461365</v>
      </c>
      <c r="L30" s="128">
        <f t="shared" si="29"/>
        <v>0.13452050167179092</v>
      </c>
      <c r="M30" s="129">
        <f t="shared" si="30"/>
        <v>8.1780000000000008</v>
      </c>
      <c r="N30" s="130">
        <f t="shared" si="31"/>
        <v>0</v>
      </c>
      <c r="O30" s="130">
        <f t="shared" si="32"/>
        <v>1.9430739130369798</v>
      </c>
      <c r="P30" s="248">
        <f t="shared" si="33"/>
        <v>14</v>
      </c>
      <c r="Q30" s="249">
        <f t="shared" si="34"/>
        <v>0</v>
      </c>
      <c r="R30" s="249">
        <f t="shared" si="35"/>
        <v>39</v>
      </c>
      <c r="T30">
        <v>521</v>
      </c>
      <c r="U30">
        <v>929</v>
      </c>
      <c r="V30" t="s">
        <v>883</v>
      </c>
      <c r="W30">
        <v>2007.1289999999999</v>
      </c>
      <c r="X30">
        <v>745.69399999999996</v>
      </c>
      <c r="Y30">
        <v>2.6920000000000002</v>
      </c>
      <c r="Z30">
        <v>8.1780000000000008</v>
      </c>
      <c r="AA30">
        <v>110.756083</v>
      </c>
      <c r="AB30">
        <v>5.800529</v>
      </c>
      <c r="AC30">
        <v>31.789145000000001</v>
      </c>
      <c r="AD30" s="1">
        <v>270</v>
      </c>
      <c r="AE30">
        <v>0</v>
      </c>
      <c r="AF30">
        <v>39</v>
      </c>
      <c r="AG30">
        <v>82</v>
      </c>
      <c r="AH30">
        <v>18.122064999999999</v>
      </c>
      <c r="AI30">
        <v>114.6</v>
      </c>
      <c r="AJ30">
        <v>3.2</v>
      </c>
      <c r="AK30">
        <v>14</v>
      </c>
      <c r="AL30">
        <v>4731</v>
      </c>
      <c r="AM30" t="s">
        <v>884</v>
      </c>
      <c r="AN30" t="s">
        <v>885</v>
      </c>
      <c r="AO30">
        <v>1847.2460000000001</v>
      </c>
      <c r="AR30" t="s">
        <v>145</v>
      </c>
      <c r="AS30" t="s">
        <v>267</v>
      </c>
      <c r="AT30" t="s">
        <v>846</v>
      </c>
      <c r="AU30" t="s">
        <v>777</v>
      </c>
      <c r="AV30" t="s">
        <v>49</v>
      </c>
      <c r="AW30">
        <v>2</v>
      </c>
      <c r="BB30">
        <v>1.0746</v>
      </c>
      <c r="BC30" t="s">
        <v>74</v>
      </c>
      <c r="BF30" t="s">
        <v>145</v>
      </c>
      <c r="BG30" t="s">
        <v>267</v>
      </c>
      <c r="BH30" t="s">
        <v>883</v>
      </c>
      <c r="BI30">
        <v>929</v>
      </c>
      <c r="BJ30">
        <v>2</v>
      </c>
      <c r="BK30" t="s">
        <v>846</v>
      </c>
      <c r="BL30" t="s">
        <v>850</v>
      </c>
      <c r="BM30">
        <v>1.0746</v>
      </c>
      <c r="BN30" t="s">
        <v>74</v>
      </c>
      <c r="BO30" t="s">
        <v>757</v>
      </c>
      <c r="BP30">
        <v>2007.1289999999999</v>
      </c>
    </row>
    <row r="31" spans="1:68" ht="16.5">
      <c r="A31" s="136" t="str">
        <f t="shared" si="18"/>
        <v>송도버스</v>
      </c>
      <c r="B31" s="137" t="str">
        <f t="shared" si="19"/>
        <v>김준수</v>
      </c>
      <c r="C31" s="138" t="str">
        <f t="shared" si="20"/>
        <v>A</v>
      </c>
      <c r="D31" s="139">
        <f t="shared" si="21"/>
        <v>0.95420000000000005</v>
      </c>
      <c r="E31" s="140">
        <f t="shared" si="22"/>
        <v>1778</v>
      </c>
      <c r="F31" s="141" t="str">
        <f t="shared" si="23"/>
        <v>8</v>
      </c>
      <c r="G31" s="142" t="str">
        <f t="shared" si="24"/>
        <v>70바2253</v>
      </c>
      <c r="H31" s="143">
        <f t="shared" si="25"/>
        <v>18</v>
      </c>
      <c r="I31" s="144">
        <f t="shared" si="26"/>
        <v>3148.7330000000002</v>
      </c>
      <c r="J31" s="145">
        <f t="shared" si="27"/>
        <v>3.3906291910289682E-2</v>
      </c>
      <c r="K31" s="145">
        <f t="shared" si="28"/>
        <v>0.38597885958861816</v>
      </c>
      <c r="L31" s="145">
        <f t="shared" si="29"/>
        <v>0.23755586770932943</v>
      </c>
      <c r="M31" s="146">
        <f t="shared" si="30"/>
        <v>11.192</v>
      </c>
      <c r="N31" s="147">
        <f t="shared" si="31"/>
        <v>0.41286447596541209</v>
      </c>
      <c r="O31" s="147">
        <f t="shared" si="32"/>
        <v>33.886645835007286</v>
      </c>
      <c r="P31" s="246">
        <f t="shared" si="33"/>
        <v>48</v>
      </c>
      <c r="Q31" s="247">
        <f t="shared" si="34"/>
        <v>13</v>
      </c>
      <c r="R31" s="247">
        <f t="shared" si="35"/>
        <v>1067</v>
      </c>
      <c r="T31">
        <v>521</v>
      </c>
      <c r="U31">
        <v>1778</v>
      </c>
      <c r="V31" t="s">
        <v>886</v>
      </c>
      <c r="W31">
        <v>3148.7330000000002</v>
      </c>
      <c r="X31">
        <v>1514.807</v>
      </c>
      <c r="Y31">
        <v>2.0790000000000002</v>
      </c>
      <c r="Z31">
        <v>11.192</v>
      </c>
      <c r="AA31">
        <v>203.69773900000001</v>
      </c>
      <c r="AB31">
        <v>6.9066349999999996</v>
      </c>
      <c r="AC31">
        <v>78.623020999999994</v>
      </c>
      <c r="AD31" s="1">
        <v>748</v>
      </c>
      <c r="AE31">
        <v>13</v>
      </c>
      <c r="AF31">
        <v>1067</v>
      </c>
      <c r="AG31">
        <v>76</v>
      </c>
      <c r="AH31">
        <v>15.457869000000001</v>
      </c>
      <c r="AI31">
        <v>510.5</v>
      </c>
      <c r="AJ31">
        <v>0</v>
      </c>
      <c r="AK31">
        <v>48</v>
      </c>
      <c r="AL31">
        <v>27844</v>
      </c>
      <c r="AM31" t="s">
        <v>887</v>
      </c>
      <c r="AN31" t="s">
        <v>888</v>
      </c>
      <c r="AO31">
        <v>529.60599999999999</v>
      </c>
      <c r="AR31" t="s">
        <v>145</v>
      </c>
      <c r="AS31" t="s">
        <v>268</v>
      </c>
      <c r="AT31" t="s">
        <v>889</v>
      </c>
      <c r="AU31" t="s">
        <v>777</v>
      </c>
      <c r="AV31" t="s">
        <v>49</v>
      </c>
      <c r="AW31">
        <v>18</v>
      </c>
      <c r="BB31">
        <v>0.95420000000000005</v>
      </c>
      <c r="BC31" t="s">
        <v>69</v>
      </c>
      <c r="BF31" t="s">
        <v>145</v>
      </c>
      <c r="BG31" t="s">
        <v>268</v>
      </c>
      <c r="BH31" t="s">
        <v>886</v>
      </c>
      <c r="BI31">
        <v>1778</v>
      </c>
      <c r="BJ31">
        <v>18</v>
      </c>
      <c r="BK31" t="s">
        <v>889</v>
      </c>
      <c r="BL31" t="s">
        <v>819</v>
      </c>
      <c r="BM31">
        <v>0.95420000000000005</v>
      </c>
      <c r="BN31" t="s">
        <v>69</v>
      </c>
      <c r="BO31" t="s">
        <v>759</v>
      </c>
      <c r="BP31">
        <v>3148.7330000000002</v>
      </c>
    </row>
    <row r="32" spans="1:68" ht="16.5">
      <c r="A32" s="119" t="str">
        <f t="shared" si="18"/>
        <v>송도버스</v>
      </c>
      <c r="B32" s="120" t="str">
        <f t="shared" si="19"/>
        <v>김철희</v>
      </c>
      <c r="C32" s="121" t="str">
        <f t="shared" si="20"/>
        <v>B</v>
      </c>
      <c r="D32" s="122">
        <f t="shared" si="21"/>
        <v>0.94440000000000002</v>
      </c>
      <c r="E32" s="123">
        <f t="shared" si="22"/>
        <v>9415</v>
      </c>
      <c r="F32" s="124" t="str">
        <f t="shared" si="23"/>
        <v>16-1</v>
      </c>
      <c r="G32" s="125" t="str">
        <f t="shared" si="24"/>
        <v>70바2233</v>
      </c>
      <c r="H32" s="126">
        <f t="shared" si="25"/>
        <v>17</v>
      </c>
      <c r="I32" s="127">
        <f t="shared" si="26"/>
        <v>2417.636</v>
      </c>
      <c r="J32" s="128">
        <f t="shared" si="27"/>
        <v>6.5506377124310775E-2</v>
      </c>
      <c r="K32" s="128">
        <f t="shared" si="28"/>
        <v>0.33700302558620221</v>
      </c>
      <c r="L32" s="128">
        <f t="shared" si="29"/>
        <v>0.24610818171139079</v>
      </c>
      <c r="M32" s="129">
        <f t="shared" si="30"/>
        <v>11.324999999999999</v>
      </c>
      <c r="N32" s="130">
        <f t="shared" si="31"/>
        <v>4.1362719615359797E-2</v>
      </c>
      <c r="O32" s="130">
        <f t="shared" si="32"/>
        <v>17.910057593450794</v>
      </c>
      <c r="P32" s="248">
        <f t="shared" si="33"/>
        <v>20</v>
      </c>
      <c r="Q32" s="249">
        <f t="shared" si="34"/>
        <v>1</v>
      </c>
      <c r="R32" s="249">
        <f t="shared" si="35"/>
        <v>433</v>
      </c>
      <c r="T32">
        <v>521</v>
      </c>
      <c r="U32">
        <v>9415</v>
      </c>
      <c r="V32" t="s">
        <v>890</v>
      </c>
      <c r="W32">
        <v>2417.636</v>
      </c>
      <c r="X32">
        <v>1184.9749999999999</v>
      </c>
      <c r="Y32">
        <v>2.04</v>
      </c>
      <c r="Z32">
        <v>11.324999999999999</v>
      </c>
      <c r="AA32">
        <v>152.82162500000001</v>
      </c>
      <c r="AB32">
        <v>10.010790999999999</v>
      </c>
      <c r="AC32">
        <v>51.501350000000002</v>
      </c>
      <c r="AD32" s="1">
        <v>595</v>
      </c>
      <c r="AE32">
        <v>1</v>
      </c>
      <c r="AF32">
        <v>433</v>
      </c>
      <c r="AG32">
        <v>77</v>
      </c>
      <c r="AH32">
        <v>15.819986</v>
      </c>
      <c r="AI32">
        <v>209.6</v>
      </c>
      <c r="AJ32">
        <v>0</v>
      </c>
      <c r="AK32">
        <v>20</v>
      </c>
      <c r="AL32">
        <v>7098</v>
      </c>
      <c r="AM32" t="s">
        <v>891</v>
      </c>
      <c r="AN32" t="s">
        <v>892</v>
      </c>
      <c r="AO32">
        <v>171.51599999999999</v>
      </c>
      <c r="AR32" t="s">
        <v>145</v>
      </c>
      <c r="AS32" t="s">
        <v>267</v>
      </c>
      <c r="AT32" t="s">
        <v>870</v>
      </c>
      <c r="AU32" t="s">
        <v>777</v>
      </c>
      <c r="AV32" t="s">
        <v>49</v>
      </c>
      <c r="AW32">
        <v>17</v>
      </c>
      <c r="BB32">
        <v>0.94440000000000002</v>
      </c>
      <c r="BC32" t="s">
        <v>71</v>
      </c>
      <c r="BF32" t="s">
        <v>145</v>
      </c>
      <c r="BG32" t="s">
        <v>267</v>
      </c>
      <c r="BH32" t="s">
        <v>890</v>
      </c>
      <c r="BI32">
        <v>9415</v>
      </c>
      <c r="BJ32">
        <v>17</v>
      </c>
      <c r="BK32" t="s">
        <v>870</v>
      </c>
      <c r="BL32" t="s">
        <v>893</v>
      </c>
      <c r="BM32">
        <v>0.94440000000000002</v>
      </c>
      <c r="BN32" t="s">
        <v>71</v>
      </c>
      <c r="BO32" t="s">
        <v>756</v>
      </c>
      <c r="BP32">
        <v>2417.636</v>
      </c>
    </row>
    <row r="33" spans="1:68" ht="16.5">
      <c r="A33" s="136" t="str">
        <f t="shared" si="18"/>
        <v>송도버스</v>
      </c>
      <c r="B33" s="137" t="str">
        <f t="shared" si="19"/>
        <v>김춘식</v>
      </c>
      <c r="C33" s="138" t="str">
        <f t="shared" si="20"/>
        <v>B</v>
      </c>
      <c r="D33" s="139">
        <f t="shared" si="21"/>
        <v>0.90559999999999996</v>
      </c>
      <c r="E33" s="140">
        <f t="shared" si="22"/>
        <v>3215</v>
      </c>
      <c r="F33" s="141" t="str">
        <f t="shared" si="23"/>
        <v>16-1</v>
      </c>
      <c r="G33" s="142" t="str">
        <f t="shared" si="24"/>
        <v>70바2324</v>
      </c>
      <c r="H33" s="143">
        <f t="shared" si="25"/>
        <v>1</v>
      </c>
      <c r="I33" s="144">
        <f t="shared" si="26"/>
        <v>3284.8139999999999</v>
      </c>
      <c r="J33" s="145">
        <f t="shared" si="27"/>
        <v>3.8888180621893288E-2</v>
      </c>
      <c r="K33" s="145">
        <f t="shared" si="28"/>
        <v>0.32590433695874205</v>
      </c>
      <c r="L33" s="145">
        <f t="shared" si="29"/>
        <v>0.21127528073126819</v>
      </c>
      <c r="M33" s="146">
        <f t="shared" si="30"/>
        <v>9.33</v>
      </c>
      <c r="N33" s="147">
        <f t="shared" si="31"/>
        <v>3.0443124024678414E-2</v>
      </c>
      <c r="O33" s="147">
        <f t="shared" si="32"/>
        <v>23.07588801070624</v>
      </c>
      <c r="P33" s="246">
        <f t="shared" si="33"/>
        <v>10</v>
      </c>
      <c r="Q33" s="247">
        <f t="shared" si="34"/>
        <v>1</v>
      </c>
      <c r="R33" s="247">
        <f t="shared" si="35"/>
        <v>758</v>
      </c>
      <c r="T33">
        <v>521</v>
      </c>
      <c r="U33">
        <v>3215</v>
      </c>
      <c r="V33" t="s">
        <v>894</v>
      </c>
      <c r="W33">
        <v>3284.8139999999999</v>
      </c>
      <c r="X33">
        <v>1448.49</v>
      </c>
      <c r="Y33">
        <v>2.2679999999999998</v>
      </c>
      <c r="Z33">
        <v>9.33</v>
      </c>
      <c r="AA33">
        <v>181.37384900000001</v>
      </c>
      <c r="AB33">
        <v>7.053299</v>
      </c>
      <c r="AC33">
        <v>59.110523999999998</v>
      </c>
      <c r="AD33" s="1">
        <v>694</v>
      </c>
      <c r="AE33">
        <v>1</v>
      </c>
      <c r="AF33">
        <v>758</v>
      </c>
      <c r="AG33">
        <v>66</v>
      </c>
      <c r="AH33">
        <v>18.110735999999999</v>
      </c>
      <c r="AI33">
        <v>80.099999999999994</v>
      </c>
      <c r="AJ33">
        <v>0</v>
      </c>
      <c r="AK33">
        <v>10</v>
      </c>
      <c r="AL33">
        <v>7886</v>
      </c>
      <c r="AM33" t="s">
        <v>895</v>
      </c>
      <c r="AN33" t="s">
        <v>896</v>
      </c>
      <c r="AO33">
        <v>3204.3829999999998</v>
      </c>
      <c r="AR33" t="s">
        <v>145</v>
      </c>
      <c r="AS33" t="s">
        <v>267</v>
      </c>
      <c r="AT33" t="s">
        <v>897</v>
      </c>
      <c r="AU33" t="s">
        <v>777</v>
      </c>
      <c r="AV33" t="s">
        <v>49</v>
      </c>
      <c r="AW33">
        <v>1</v>
      </c>
      <c r="BB33">
        <v>0.90559999999999996</v>
      </c>
      <c r="BC33" t="s">
        <v>71</v>
      </c>
      <c r="BF33" t="s">
        <v>145</v>
      </c>
      <c r="BG33" t="s">
        <v>267</v>
      </c>
      <c r="BH33" t="s">
        <v>894</v>
      </c>
      <c r="BI33">
        <v>3215</v>
      </c>
      <c r="BJ33">
        <v>1</v>
      </c>
      <c r="BK33" t="s">
        <v>897</v>
      </c>
      <c r="BL33" t="s">
        <v>755</v>
      </c>
      <c r="BM33">
        <v>0.90559999999999996</v>
      </c>
      <c r="BN33" t="s">
        <v>71</v>
      </c>
      <c r="BO33" t="s">
        <v>756</v>
      </c>
      <c r="BP33">
        <v>3284.8139999999999</v>
      </c>
    </row>
    <row r="34" spans="1:68" ht="16.5">
      <c r="A34" s="119" t="str">
        <f t="shared" si="18"/>
        <v>송도버스</v>
      </c>
      <c r="B34" s="120" t="str">
        <f t="shared" si="19"/>
        <v>김충규</v>
      </c>
      <c r="C34" s="121" t="str">
        <f t="shared" si="20"/>
        <v>B</v>
      </c>
      <c r="D34" s="122">
        <f t="shared" si="21"/>
        <v>0.93220000000000003</v>
      </c>
      <c r="E34" s="123">
        <f t="shared" si="22"/>
        <v>7253</v>
      </c>
      <c r="F34" s="124" t="str">
        <f t="shared" si="23"/>
        <v>8</v>
      </c>
      <c r="G34" s="125" t="str">
        <f t="shared" si="24"/>
        <v>70바2313</v>
      </c>
      <c r="H34" s="126">
        <f t="shared" si="25"/>
        <v>2</v>
      </c>
      <c r="I34" s="127">
        <f t="shared" si="26"/>
        <v>2255.6559999999999</v>
      </c>
      <c r="J34" s="128">
        <f t="shared" si="27"/>
        <v>3.1806164820870862E-2</v>
      </c>
      <c r="K34" s="128">
        <f t="shared" si="28"/>
        <v>0.39431981133118571</v>
      </c>
      <c r="L34" s="128">
        <f t="shared" si="29"/>
        <v>0.18752859478572975</v>
      </c>
      <c r="M34" s="129">
        <f t="shared" si="30"/>
        <v>10.805999999999999</v>
      </c>
      <c r="N34" s="130">
        <f t="shared" si="31"/>
        <v>4.433300113137819E-2</v>
      </c>
      <c r="O34" s="130">
        <f t="shared" si="32"/>
        <v>13.388566341676214</v>
      </c>
      <c r="P34" s="248">
        <f t="shared" si="33"/>
        <v>39</v>
      </c>
      <c r="Q34" s="249">
        <f t="shared" si="34"/>
        <v>1</v>
      </c>
      <c r="R34" s="249">
        <f t="shared" si="35"/>
        <v>302</v>
      </c>
      <c r="T34">
        <v>521</v>
      </c>
      <c r="U34">
        <v>7253</v>
      </c>
      <c r="V34" t="s">
        <v>898</v>
      </c>
      <c r="W34">
        <v>2255.6559999999999</v>
      </c>
      <c r="X34">
        <v>1102.7439999999999</v>
      </c>
      <c r="Y34">
        <v>2.0449999999999999</v>
      </c>
      <c r="Z34">
        <v>10.805999999999999</v>
      </c>
      <c r="AA34">
        <v>148.686364</v>
      </c>
      <c r="AB34">
        <v>4.7291429999999997</v>
      </c>
      <c r="AC34">
        <v>58.629978999999999</v>
      </c>
      <c r="AD34" s="1">
        <v>423</v>
      </c>
      <c r="AE34">
        <v>1</v>
      </c>
      <c r="AF34">
        <v>302</v>
      </c>
      <c r="AG34">
        <v>72</v>
      </c>
      <c r="AH34">
        <v>15.170563</v>
      </c>
      <c r="AI34">
        <v>137.4</v>
      </c>
      <c r="AJ34">
        <v>0</v>
      </c>
      <c r="AK34">
        <v>39</v>
      </c>
      <c r="AL34">
        <v>32108</v>
      </c>
      <c r="AM34" t="s">
        <v>899</v>
      </c>
      <c r="AN34" t="s">
        <v>900</v>
      </c>
      <c r="AO34">
        <v>2134.4169999999999</v>
      </c>
      <c r="AR34" t="s">
        <v>145</v>
      </c>
      <c r="AS34" t="s">
        <v>268</v>
      </c>
      <c r="AT34" t="s">
        <v>893</v>
      </c>
      <c r="AU34" t="s">
        <v>777</v>
      </c>
      <c r="AV34" t="s">
        <v>49</v>
      </c>
      <c r="AW34">
        <v>2</v>
      </c>
      <c r="BB34">
        <v>0.93220000000000003</v>
      </c>
      <c r="BC34" t="s">
        <v>71</v>
      </c>
      <c r="BF34" t="s">
        <v>145</v>
      </c>
      <c r="BG34" t="s">
        <v>268</v>
      </c>
      <c r="BH34" t="s">
        <v>898</v>
      </c>
      <c r="BI34">
        <v>7253</v>
      </c>
      <c r="BJ34">
        <v>2</v>
      </c>
      <c r="BK34" t="s">
        <v>893</v>
      </c>
      <c r="BL34" t="s">
        <v>901</v>
      </c>
      <c r="BM34">
        <v>0.93220000000000003</v>
      </c>
      <c r="BN34" t="s">
        <v>71</v>
      </c>
      <c r="BO34" t="s">
        <v>756</v>
      </c>
      <c r="BP34">
        <v>2255.6559999999999</v>
      </c>
    </row>
    <row r="35" spans="1:68" ht="16.5">
      <c r="A35" s="136" t="str">
        <f t="shared" si="18"/>
        <v>송도버스</v>
      </c>
      <c r="B35" s="137" t="str">
        <f t="shared" si="19"/>
        <v>김태연</v>
      </c>
      <c r="C35" s="138" t="str">
        <f t="shared" si="20"/>
        <v>S</v>
      </c>
      <c r="D35" s="139">
        <f t="shared" si="21"/>
        <v>1.0002</v>
      </c>
      <c r="E35" s="140">
        <f t="shared" si="22"/>
        <v>3625</v>
      </c>
      <c r="F35" s="141" t="str">
        <f t="shared" si="23"/>
        <v>8</v>
      </c>
      <c r="G35" s="142" t="str">
        <f t="shared" si="24"/>
        <v>70바2291</v>
      </c>
      <c r="H35" s="143">
        <f t="shared" si="25"/>
        <v>12</v>
      </c>
      <c r="I35" s="144">
        <f t="shared" si="26"/>
        <v>2583.404</v>
      </c>
      <c r="J35" s="145">
        <f t="shared" si="27"/>
        <v>4.5000640840425515E-2</v>
      </c>
      <c r="K35" s="145">
        <f t="shared" si="28"/>
        <v>0.34015668525471832</v>
      </c>
      <c r="L35" s="145">
        <f t="shared" si="29"/>
        <v>0.21986495337159809</v>
      </c>
      <c r="M35" s="146">
        <f t="shared" si="30"/>
        <v>10.704000000000001</v>
      </c>
      <c r="N35" s="147">
        <f t="shared" si="31"/>
        <v>0.23225171130802616</v>
      </c>
      <c r="O35" s="147">
        <f t="shared" si="32"/>
        <v>19.586560986976874</v>
      </c>
      <c r="P35" s="246">
        <f t="shared" si="33"/>
        <v>12</v>
      </c>
      <c r="Q35" s="247">
        <f t="shared" si="34"/>
        <v>6</v>
      </c>
      <c r="R35" s="247">
        <f t="shared" si="35"/>
        <v>506</v>
      </c>
      <c r="T35">
        <v>521</v>
      </c>
      <c r="U35">
        <v>3625</v>
      </c>
      <c r="V35" t="s">
        <v>772</v>
      </c>
      <c r="W35">
        <v>2583.404</v>
      </c>
      <c r="X35">
        <v>1227.317</v>
      </c>
      <c r="Y35">
        <v>2.105</v>
      </c>
      <c r="Z35">
        <v>10.704000000000001</v>
      </c>
      <c r="AA35">
        <v>163.52744899999999</v>
      </c>
      <c r="AB35">
        <v>7.3588399999999998</v>
      </c>
      <c r="AC35">
        <v>55.624955</v>
      </c>
      <c r="AD35" s="1">
        <v>568</v>
      </c>
      <c r="AE35">
        <v>6</v>
      </c>
      <c r="AF35">
        <v>506</v>
      </c>
      <c r="AG35">
        <v>69</v>
      </c>
      <c r="AH35">
        <v>15.797983</v>
      </c>
      <c r="AI35">
        <v>87.8</v>
      </c>
      <c r="AJ35">
        <v>0</v>
      </c>
      <c r="AK35">
        <v>12</v>
      </c>
      <c r="AL35">
        <v>1764</v>
      </c>
      <c r="AM35" t="s">
        <v>902</v>
      </c>
      <c r="AN35" t="s">
        <v>903</v>
      </c>
      <c r="AO35">
        <v>392.80599999999998</v>
      </c>
      <c r="AR35" t="s">
        <v>145</v>
      </c>
      <c r="AS35" t="s">
        <v>268</v>
      </c>
      <c r="AT35" t="s">
        <v>786</v>
      </c>
      <c r="AU35" t="s">
        <v>777</v>
      </c>
      <c r="AV35" t="s">
        <v>49</v>
      </c>
      <c r="AW35">
        <v>12</v>
      </c>
      <c r="BB35">
        <v>1.0002</v>
      </c>
      <c r="BC35" t="s">
        <v>74</v>
      </c>
      <c r="BF35" t="s">
        <v>145</v>
      </c>
      <c r="BG35" t="s">
        <v>268</v>
      </c>
      <c r="BH35" t="s">
        <v>772</v>
      </c>
      <c r="BI35">
        <v>3625</v>
      </c>
      <c r="BJ35">
        <v>12</v>
      </c>
      <c r="BK35" t="s">
        <v>786</v>
      </c>
      <c r="BL35" t="s">
        <v>858</v>
      </c>
      <c r="BM35">
        <v>1.0002</v>
      </c>
      <c r="BN35" t="s">
        <v>74</v>
      </c>
      <c r="BO35" t="s">
        <v>757</v>
      </c>
      <c r="BP35">
        <v>2583.404</v>
      </c>
    </row>
    <row r="36" spans="1:68" ht="16.5">
      <c r="A36" s="119" t="str">
        <f t="shared" si="18"/>
        <v>송도버스</v>
      </c>
      <c r="B36" s="120" t="str">
        <f t="shared" si="19"/>
        <v>김택문</v>
      </c>
      <c r="C36" s="121" t="str">
        <f t="shared" si="20"/>
        <v>B</v>
      </c>
      <c r="D36" s="122">
        <f t="shared" si="21"/>
        <v>0.94230000000000003</v>
      </c>
      <c r="E36" s="123">
        <f t="shared" si="22"/>
        <v>6518</v>
      </c>
      <c r="F36" s="124" t="str">
        <f t="shared" si="23"/>
        <v>16-1</v>
      </c>
      <c r="G36" s="125" t="str">
        <f t="shared" si="24"/>
        <v>70바2314</v>
      </c>
      <c r="H36" s="126">
        <f t="shared" si="25"/>
        <v>5</v>
      </c>
      <c r="I36" s="127">
        <f t="shared" si="26"/>
        <v>3049.4259999999999</v>
      </c>
      <c r="J36" s="128">
        <f t="shared" si="27"/>
        <v>2.7567819722802686E-2</v>
      </c>
      <c r="K36" s="128">
        <f t="shared" si="28"/>
        <v>0.33409545993215178</v>
      </c>
      <c r="L36" s="128">
        <f t="shared" si="29"/>
        <v>0.18200146519377747</v>
      </c>
      <c r="M36" s="129">
        <f t="shared" si="30"/>
        <v>10.02</v>
      </c>
      <c r="N36" s="130">
        <f t="shared" si="31"/>
        <v>0</v>
      </c>
      <c r="O36" s="130">
        <f t="shared" si="32"/>
        <v>19.249524336711236</v>
      </c>
      <c r="P36" s="248">
        <f t="shared" si="33"/>
        <v>26</v>
      </c>
      <c r="Q36" s="249">
        <f t="shared" si="34"/>
        <v>0</v>
      </c>
      <c r="R36" s="249">
        <f t="shared" si="35"/>
        <v>587</v>
      </c>
      <c r="T36">
        <v>521</v>
      </c>
      <c r="U36">
        <v>6518</v>
      </c>
      <c r="V36" t="s">
        <v>904</v>
      </c>
      <c r="W36">
        <v>3049.4259999999999</v>
      </c>
      <c r="X36">
        <v>1308.7760000000001</v>
      </c>
      <c r="Y36">
        <v>2.33</v>
      </c>
      <c r="Z36">
        <v>10.02</v>
      </c>
      <c r="AA36">
        <v>159.13191699999999</v>
      </c>
      <c r="AB36">
        <v>4.3869199999999999</v>
      </c>
      <c r="AC36">
        <v>53.165250999999998</v>
      </c>
      <c r="AD36" s="1">
        <v>555</v>
      </c>
      <c r="AE36">
        <v>0</v>
      </c>
      <c r="AF36">
        <v>587</v>
      </c>
      <c r="AG36">
        <v>71</v>
      </c>
      <c r="AH36">
        <v>19.162880999999999</v>
      </c>
      <c r="AI36">
        <v>448.8</v>
      </c>
      <c r="AJ36">
        <v>0</v>
      </c>
      <c r="AK36">
        <v>26</v>
      </c>
      <c r="AL36">
        <v>8105</v>
      </c>
      <c r="AM36" t="s">
        <v>905</v>
      </c>
      <c r="AN36" t="s">
        <v>906</v>
      </c>
      <c r="AO36">
        <v>2398.4839999999999</v>
      </c>
      <c r="AR36" t="s">
        <v>145</v>
      </c>
      <c r="AS36" t="s">
        <v>267</v>
      </c>
      <c r="AT36" t="s">
        <v>828</v>
      </c>
      <c r="AU36" t="s">
        <v>777</v>
      </c>
      <c r="AV36" t="s">
        <v>49</v>
      </c>
      <c r="AW36">
        <v>5</v>
      </c>
      <c r="BB36">
        <v>0.94230000000000003</v>
      </c>
      <c r="BC36" t="s">
        <v>71</v>
      </c>
      <c r="BF36" t="s">
        <v>145</v>
      </c>
      <c r="BG36" t="s">
        <v>267</v>
      </c>
      <c r="BH36" t="s">
        <v>904</v>
      </c>
      <c r="BI36">
        <v>6518</v>
      </c>
      <c r="BJ36">
        <v>5</v>
      </c>
      <c r="BK36" t="s">
        <v>828</v>
      </c>
      <c r="BL36" t="s">
        <v>829</v>
      </c>
      <c r="BM36">
        <v>0.94230000000000003</v>
      </c>
      <c r="BN36" t="s">
        <v>71</v>
      </c>
      <c r="BO36" t="s">
        <v>756</v>
      </c>
      <c r="BP36">
        <v>3049.4259999999999</v>
      </c>
    </row>
    <row r="37" spans="1:68" ht="16.5">
      <c r="A37" s="136" t="str">
        <f t="shared" si="18"/>
        <v>송도버스</v>
      </c>
      <c r="B37" s="137" t="str">
        <f t="shared" si="19"/>
        <v>김평환</v>
      </c>
      <c r="C37" s="138" t="str">
        <f t="shared" si="20"/>
        <v>B</v>
      </c>
      <c r="D37" s="139">
        <f t="shared" si="21"/>
        <v>0.94130000000000003</v>
      </c>
      <c r="E37" s="140">
        <f t="shared" si="22"/>
        <v>5010</v>
      </c>
      <c r="F37" s="141" t="str">
        <f t="shared" si="23"/>
        <v>16-1</v>
      </c>
      <c r="G37" s="142" t="str">
        <f t="shared" si="24"/>
        <v>70바2283</v>
      </c>
      <c r="H37" s="143">
        <f t="shared" si="25"/>
        <v>3</v>
      </c>
      <c r="I37" s="144">
        <f t="shared" si="26"/>
        <v>2532.9349999999999</v>
      </c>
      <c r="J37" s="145">
        <f t="shared" si="27"/>
        <v>3.8043964067187228E-2</v>
      </c>
      <c r="K37" s="145">
        <f t="shared" si="28"/>
        <v>0.29020504150059817</v>
      </c>
      <c r="L37" s="145">
        <f t="shared" si="29"/>
        <v>0.13620562706899308</v>
      </c>
      <c r="M37" s="146">
        <f t="shared" si="30"/>
        <v>9.1029999999999998</v>
      </c>
      <c r="N37" s="147">
        <f t="shared" si="31"/>
        <v>0.1184396757121679</v>
      </c>
      <c r="O37" s="147">
        <f t="shared" si="32"/>
        <v>5.6061446503759473</v>
      </c>
      <c r="P37" s="246">
        <f t="shared" si="33"/>
        <v>20</v>
      </c>
      <c r="Q37" s="247">
        <f t="shared" si="34"/>
        <v>3</v>
      </c>
      <c r="R37" s="247">
        <f t="shared" si="35"/>
        <v>142</v>
      </c>
      <c r="T37">
        <v>521</v>
      </c>
      <c r="U37">
        <v>5010</v>
      </c>
      <c r="V37" t="s">
        <v>907</v>
      </c>
      <c r="W37">
        <v>2532.9349999999999</v>
      </c>
      <c r="X37">
        <v>1112.635</v>
      </c>
      <c r="Y37">
        <v>2.2770000000000001</v>
      </c>
      <c r="Z37">
        <v>9.1029999999999998</v>
      </c>
      <c r="AA37">
        <v>131.40413000000001</v>
      </c>
      <c r="AB37">
        <v>4.9991339999999997</v>
      </c>
      <c r="AC37">
        <v>38.134141</v>
      </c>
      <c r="AD37" s="1">
        <v>345</v>
      </c>
      <c r="AE37">
        <v>3</v>
      </c>
      <c r="AF37">
        <v>142</v>
      </c>
      <c r="AG37">
        <v>77</v>
      </c>
      <c r="AH37">
        <v>19.275915999999999</v>
      </c>
      <c r="AI37">
        <v>392.1</v>
      </c>
      <c r="AJ37">
        <v>0</v>
      </c>
      <c r="AK37">
        <v>20</v>
      </c>
      <c r="AL37">
        <v>2895</v>
      </c>
      <c r="AM37" t="s">
        <v>908</v>
      </c>
      <c r="AN37" t="s">
        <v>909</v>
      </c>
      <c r="AO37">
        <v>1725.4069999999999</v>
      </c>
      <c r="AR37" t="s">
        <v>145</v>
      </c>
      <c r="AS37" t="s">
        <v>267</v>
      </c>
      <c r="AT37" t="s">
        <v>833</v>
      </c>
      <c r="AU37" t="s">
        <v>777</v>
      </c>
      <c r="AV37" t="s">
        <v>49</v>
      </c>
      <c r="AW37">
        <v>3</v>
      </c>
      <c r="BB37">
        <v>0.94130000000000003</v>
      </c>
      <c r="BC37" t="s">
        <v>71</v>
      </c>
      <c r="BF37" t="s">
        <v>145</v>
      </c>
      <c r="BG37" t="s">
        <v>267</v>
      </c>
      <c r="BH37" t="s">
        <v>907</v>
      </c>
      <c r="BI37">
        <v>5010</v>
      </c>
      <c r="BJ37">
        <v>3</v>
      </c>
      <c r="BK37" t="s">
        <v>833</v>
      </c>
      <c r="BL37" t="s">
        <v>842</v>
      </c>
      <c r="BM37">
        <v>0.94130000000000003</v>
      </c>
      <c r="BN37" t="s">
        <v>71</v>
      </c>
      <c r="BO37" t="s">
        <v>756</v>
      </c>
      <c r="BP37">
        <v>2532.9349999999999</v>
      </c>
    </row>
    <row r="38" spans="1:68" ht="16.5">
      <c r="A38" s="119" t="str">
        <f t="shared" si="18"/>
        <v>송도버스</v>
      </c>
      <c r="B38" s="120" t="str">
        <f t="shared" si="19"/>
        <v>김학길</v>
      </c>
      <c r="C38" s="121" t="str">
        <f t="shared" si="20"/>
        <v>S</v>
      </c>
      <c r="D38" s="122">
        <f t="shared" si="21"/>
        <v>1.1185</v>
      </c>
      <c r="E38" s="123">
        <f t="shared" si="22"/>
        <v>539</v>
      </c>
      <c r="F38" s="124" t="str">
        <f t="shared" si="23"/>
        <v>16-1</v>
      </c>
      <c r="G38" s="125" t="str">
        <f t="shared" si="24"/>
        <v>70바2320</v>
      </c>
      <c r="H38" s="126">
        <f t="shared" si="25"/>
        <v>1</v>
      </c>
      <c r="I38" s="127">
        <f t="shared" si="26"/>
        <v>2942.0940000000001</v>
      </c>
      <c r="J38" s="128">
        <f t="shared" si="27"/>
        <v>1.3354062169715079E-2</v>
      </c>
      <c r="K38" s="128">
        <f t="shared" si="28"/>
        <v>0.30050111109075206</v>
      </c>
      <c r="L38" s="128">
        <f t="shared" si="29"/>
        <v>0.1498932393050664</v>
      </c>
      <c r="M38" s="129">
        <f t="shared" si="30"/>
        <v>7.3360000000000003</v>
      </c>
      <c r="N38" s="130">
        <f t="shared" si="31"/>
        <v>0.16994698333907754</v>
      </c>
      <c r="O38" s="130">
        <f t="shared" si="32"/>
        <v>6.3220277802136842</v>
      </c>
      <c r="P38" s="248">
        <f t="shared" si="33"/>
        <v>17</v>
      </c>
      <c r="Q38" s="249">
        <f t="shared" si="34"/>
        <v>5</v>
      </c>
      <c r="R38" s="249">
        <f t="shared" si="35"/>
        <v>186</v>
      </c>
      <c r="T38">
        <v>521</v>
      </c>
      <c r="U38">
        <v>539</v>
      </c>
      <c r="V38" t="s">
        <v>910</v>
      </c>
      <c r="W38">
        <v>2942.0940000000001</v>
      </c>
      <c r="X38">
        <v>1011.895</v>
      </c>
      <c r="Y38">
        <v>2.9079999999999999</v>
      </c>
      <c r="Z38">
        <v>7.3360000000000003</v>
      </c>
      <c r="AA38">
        <v>154.340228</v>
      </c>
      <c r="AB38">
        <v>2.0610689999999998</v>
      </c>
      <c r="AC38">
        <v>46.37941</v>
      </c>
      <c r="AD38" s="1">
        <v>441</v>
      </c>
      <c r="AE38">
        <v>5</v>
      </c>
      <c r="AF38">
        <v>186</v>
      </c>
      <c r="AG38">
        <v>75</v>
      </c>
      <c r="AH38">
        <v>19.062391999999999</v>
      </c>
      <c r="AI38">
        <v>149.80000000000001</v>
      </c>
      <c r="AJ38">
        <v>0</v>
      </c>
      <c r="AK38">
        <v>17</v>
      </c>
      <c r="AL38">
        <v>1455</v>
      </c>
      <c r="AM38" t="s">
        <v>911</v>
      </c>
      <c r="AN38" t="s">
        <v>912</v>
      </c>
      <c r="AO38">
        <v>2942.0940000000001</v>
      </c>
      <c r="AR38" t="s">
        <v>145</v>
      </c>
      <c r="AS38" t="s">
        <v>267</v>
      </c>
      <c r="AT38" t="s">
        <v>913</v>
      </c>
      <c r="AU38" t="s">
        <v>777</v>
      </c>
      <c r="AV38" t="s">
        <v>49</v>
      </c>
      <c r="AW38">
        <v>1</v>
      </c>
      <c r="BB38">
        <v>1.1185</v>
      </c>
      <c r="BC38" t="s">
        <v>74</v>
      </c>
      <c r="BF38" t="s">
        <v>145</v>
      </c>
      <c r="BG38" t="s">
        <v>267</v>
      </c>
      <c r="BH38" t="s">
        <v>910</v>
      </c>
      <c r="BI38">
        <v>539</v>
      </c>
      <c r="BJ38">
        <v>1</v>
      </c>
      <c r="BK38" t="s">
        <v>913</v>
      </c>
      <c r="BL38" t="s">
        <v>755</v>
      </c>
      <c r="BM38">
        <v>1.1185</v>
      </c>
      <c r="BN38" t="s">
        <v>74</v>
      </c>
      <c r="BO38" t="s">
        <v>757</v>
      </c>
      <c r="BP38">
        <v>2942.0940000000001</v>
      </c>
    </row>
    <row r="39" spans="1:68" ht="16.5">
      <c r="A39" s="136" t="str">
        <f t="shared" si="18"/>
        <v>송도버스</v>
      </c>
      <c r="B39" s="137" t="str">
        <f t="shared" si="19"/>
        <v>김현식</v>
      </c>
      <c r="C39" s="138" t="str">
        <f t="shared" si="20"/>
        <v>A</v>
      </c>
      <c r="D39" s="139">
        <f t="shared" si="21"/>
        <v>0.95309999999999995</v>
      </c>
      <c r="E39" s="140">
        <f t="shared" si="22"/>
        <v>7218</v>
      </c>
      <c r="F39" s="141" t="str">
        <f t="shared" si="23"/>
        <v>8</v>
      </c>
      <c r="G39" s="142" t="str">
        <f t="shared" si="24"/>
        <v>75아1107</v>
      </c>
      <c r="H39" s="143">
        <f t="shared" si="25"/>
        <v>5</v>
      </c>
      <c r="I39" s="144">
        <f t="shared" si="26"/>
        <v>2499.0810000000001</v>
      </c>
      <c r="J39" s="145">
        <f t="shared" si="27"/>
        <v>3.5867477775141654E-2</v>
      </c>
      <c r="K39" s="145">
        <f t="shared" si="28"/>
        <v>0.36776574908897658</v>
      </c>
      <c r="L39" s="145">
        <f t="shared" si="29"/>
        <v>0.20407501797660818</v>
      </c>
      <c r="M39" s="146">
        <f t="shared" si="30"/>
        <v>14.03</v>
      </c>
      <c r="N39" s="147">
        <f t="shared" si="31"/>
        <v>0</v>
      </c>
      <c r="O39" s="147">
        <f t="shared" si="32"/>
        <v>19.407134062481369</v>
      </c>
      <c r="P39" s="246">
        <f t="shared" si="33"/>
        <v>30</v>
      </c>
      <c r="Q39" s="247">
        <f t="shared" si="34"/>
        <v>0</v>
      </c>
      <c r="R39" s="247">
        <f t="shared" si="35"/>
        <v>485</v>
      </c>
      <c r="T39">
        <v>521</v>
      </c>
      <c r="U39">
        <v>7218</v>
      </c>
      <c r="V39" t="s">
        <v>914</v>
      </c>
      <c r="W39">
        <v>2499.0810000000001</v>
      </c>
      <c r="X39">
        <v>1343.5550000000001</v>
      </c>
      <c r="Y39">
        <v>1.86</v>
      </c>
      <c r="Z39">
        <v>14.03</v>
      </c>
      <c r="AA39">
        <v>158.46051499999999</v>
      </c>
      <c r="AB39">
        <v>5.6835789999999999</v>
      </c>
      <c r="AC39">
        <v>58.276350000000001</v>
      </c>
      <c r="AD39" s="1">
        <v>510</v>
      </c>
      <c r="AE39">
        <v>0</v>
      </c>
      <c r="AF39">
        <v>485</v>
      </c>
      <c r="AG39">
        <v>73</v>
      </c>
      <c r="AH39">
        <v>15.771001</v>
      </c>
      <c r="AI39">
        <v>311.89999999999998</v>
      </c>
      <c r="AJ39">
        <v>0</v>
      </c>
      <c r="AK39">
        <v>30</v>
      </c>
      <c r="AL39">
        <v>13338</v>
      </c>
      <c r="AM39" t="s">
        <v>915</v>
      </c>
      <c r="AN39" t="s">
        <v>916</v>
      </c>
      <c r="AO39">
        <v>1839.7750000000001</v>
      </c>
      <c r="AR39" t="s">
        <v>145</v>
      </c>
      <c r="AS39" t="s">
        <v>268</v>
      </c>
      <c r="AT39" t="s">
        <v>917</v>
      </c>
      <c r="AU39" t="s">
        <v>777</v>
      </c>
      <c r="AV39" t="s">
        <v>49</v>
      </c>
      <c r="AW39">
        <v>5</v>
      </c>
      <c r="BB39">
        <v>0.95309999999999995</v>
      </c>
      <c r="BC39" t="s">
        <v>69</v>
      </c>
      <c r="BF39" t="s">
        <v>145</v>
      </c>
      <c r="BG39" t="s">
        <v>268</v>
      </c>
      <c r="BH39" t="s">
        <v>914</v>
      </c>
      <c r="BI39">
        <v>7218</v>
      </c>
      <c r="BJ39">
        <v>5</v>
      </c>
      <c r="BK39" t="s">
        <v>917</v>
      </c>
      <c r="BL39" t="s">
        <v>838</v>
      </c>
      <c r="BM39">
        <v>0.95309999999999995</v>
      </c>
      <c r="BN39" t="s">
        <v>69</v>
      </c>
      <c r="BO39" t="s">
        <v>759</v>
      </c>
      <c r="BP39">
        <v>2499.0810000000001</v>
      </c>
    </row>
    <row r="40" spans="1:68" ht="16.5">
      <c r="A40" s="119" t="str">
        <f t="shared" si="18"/>
        <v>송도버스</v>
      </c>
      <c r="B40" s="120" t="str">
        <f t="shared" si="19"/>
        <v>김현식B</v>
      </c>
      <c r="C40" s="121" t="str">
        <f t="shared" si="20"/>
        <v>C</v>
      </c>
      <c r="D40" s="122">
        <f t="shared" si="21"/>
        <v>0.86639999999999995</v>
      </c>
      <c r="E40" s="123">
        <f t="shared" si="22"/>
        <v>8333</v>
      </c>
      <c r="F40" s="124" t="str">
        <f t="shared" si="23"/>
        <v>8</v>
      </c>
      <c r="G40" s="125" t="str">
        <f t="shared" si="24"/>
        <v>70바2295</v>
      </c>
      <c r="H40" s="126">
        <f t="shared" si="25"/>
        <v>13</v>
      </c>
      <c r="I40" s="127">
        <f t="shared" si="26"/>
        <v>2489.5230000000001</v>
      </c>
      <c r="J40" s="128">
        <f t="shared" si="27"/>
        <v>2.7376045199205844E-2</v>
      </c>
      <c r="K40" s="128">
        <f t="shared" si="28"/>
        <v>0.39108544980459337</v>
      </c>
      <c r="L40" s="128">
        <f t="shared" si="29"/>
        <v>0.23377972406762257</v>
      </c>
      <c r="M40" s="129">
        <f t="shared" si="30"/>
        <v>14.196999999999999</v>
      </c>
      <c r="N40" s="130">
        <f t="shared" si="31"/>
        <v>0.20084168734331836</v>
      </c>
      <c r="O40" s="130">
        <f t="shared" si="32"/>
        <v>4.5390221339589951</v>
      </c>
      <c r="P40" s="248">
        <f t="shared" si="33"/>
        <v>53</v>
      </c>
      <c r="Q40" s="249">
        <f t="shared" si="34"/>
        <v>5</v>
      </c>
      <c r="R40" s="249">
        <f t="shared" si="35"/>
        <v>113</v>
      </c>
      <c r="T40">
        <v>521</v>
      </c>
      <c r="U40">
        <v>8333</v>
      </c>
      <c r="V40" t="s">
        <v>918</v>
      </c>
      <c r="W40">
        <v>2489.5230000000001</v>
      </c>
      <c r="X40">
        <v>1317.1679999999999</v>
      </c>
      <c r="Y40">
        <v>1.89</v>
      </c>
      <c r="Z40">
        <v>14.196999999999999</v>
      </c>
      <c r="AA40">
        <v>157.11107899999999</v>
      </c>
      <c r="AB40">
        <v>4.3010799999999998</v>
      </c>
      <c r="AC40">
        <v>61.443857000000001</v>
      </c>
      <c r="AD40" s="1">
        <v>582</v>
      </c>
      <c r="AE40">
        <v>5</v>
      </c>
      <c r="AF40">
        <v>113</v>
      </c>
      <c r="AG40">
        <v>68</v>
      </c>
      <c r="AH40">
        <v>15.845623</v>
      </c>
      <c r="AI40">
        <v>310.5</v>
      </c>
      <c r="AJ40">
        <v>0</v>
      </c>
      <c r="AK40">
        <v>53</v>
      </c>
      <c r="AL40">
        <v>25105</v>
      </c>
      <c r="AM40" t="s">
        <v>919</v>
      </c>
      <c r="AN40" t="s">
        <v>920</v>
      </c>
      <c r="AO40">
        <v>309.226</v>
      </c>
      <c r="AR40" t="s">
        <v>145</v>
      </c>
      <c r="AS40" t="s">
        <v>268</v>
      </c>
      <c r="AT40" t="s">
        <v>921</v>
      </c>
      <c r="AU40" t="s">
        <v>777</v>
      </c>
      <c r="AV40" t="s">
        <v>49</v>
      </c>
      <c r="AW40">
        <v>13</v>
      </c>
      <c r="BB40">
        <v>0.86639999999999995</v>
      </c>
      <c r="BC40" t="s">
        <v>72</v>
      </c>
      <c r="BF40" t="s">
        <v>145</v>
      </c>
      <c r="BG40" t="s">
        <v>268</v>
      </c>
      <c r="BH40" t="s">
        <v>918</v>
      </c>
      <c r="BI40">
        <v>8333</v>
      </c>
      <c r="BJ40">
        <v>13</v>
      </c>
      <c r="BK40" t="s">
        <v>921</v>
      </c>
      <c r="BL40" t="s">
        <v>786</v>
      </c>
      <c r="BM40">
        <v>0.86639999999999995</v>
      </c>
      <c r="BN40" t="s">
        <v>72</v>
      </c>
      <c r="BO40" t="s">
        <v>758</v>
      </c>
      <c r="BP40">
        <v>2489.5230000000001</v>
      </c>
    </row>
    <row r="41" spans="1:68" ht="16.5">
      <c r="A41" s="136" t="str">
        <f t="shared" si="18"/>
        <v>송도버스</v>
      </c>
      <c r="B41" s="137" t="str">
        <f t="shared" si="19"/>
        <v>김형규</v>
      </c>
      <c r="C41" s="138" t="str">
        <f t="shared" si="20"/>
        <v>D</v>
      </c>
      <c r="D41" s="139">
        <f t="shared" si="21"/>
        <v>0.83960000000000001</v>
      </c>
      <c r="E41" s="140">
        <f t="shared" si="22"/>
        <v>7145</v>
      </c>
      <c r="F41" s="141" t="str">
        <f t="shared" si="23"/>
        <v>16-1</v>
      </c>
      <c r="G41" s="142" t="str">
        <f t="shared" si="24"/>
        <v>70바2283</v>
      </c>
      <c r="H41" s="143">
        <f t="shared" si="25"/>
        <v>3</v>
      </c>
      <c r="I41" s="144">
        <f t="shared" si="26"/>
        <v>1802.3140000000001</v>
      </c>
      <c r="J41" s="145">
        <f t="shared" si="27"/>
        <v>2.6893260852850782E-2</v>
      </c>
      <c r="K41" s="145">
        <f t="shared" si="28"/>
        <v>0.33486335244483567</v>
      </c>
      <c r="L41" s="145">
        <f t="shared" si="29"/>
        <v>0.2341434400442986</v>
      </c>
      <c r="M41" s="146">
        <f t="shared" si="30"/>
        <v>11.035</v>
      </c>
      <c r="N41" s="147">
        <f t="shared" si="31"/>
        <v>5.5484227498648959E-2</v>
      </c>
      <c r="O41" s="147">
        <f t="shared" si="32"/>
        <v>10.819424362236546</v>
      </c>
      <c r="P41" s="246">
        <f t="shared" si="33"/>
        <v>16</v>
      </c>
      <c r="Q41" s="247">
        <f t="shared" si="34"/>
        <v>1</v>
      </c>
      <c r="R41" s="247">
        <f t="shared" si="35"/>
        <v>195</v>
      </c>
      <c r="T41">
        <v>521</v>
      </c>
      <c r="U41">
        <v>7145</v>
      </c>
      <c r="V41" t="s">
        <v>922</v>
      </c>
      <c r="W41">
        <v>1802.3140000000001</v>
      </c>
      <c r="X41">
        <v>898.36199999999997</v>
      </c>
      <c r="Y41">
        <v>2.0059999999999998</v>
      </c>
      <c r="Z41">
        <v>11.035</v>
      </c>
      <c r="AA41">
        <v>96.336922999999999</v>
      </c>
      <c r="AB41">
        <v>2.590814</v>
      </c>
      <c r="AC41">
        <v>32.259704999999997</v>
      </c>
      <c r="AD41" s="1">
        <v>422</v>
      </c>
      <c r="AE41">
        <v>1</v>
      </c>
      <c r="AF41">
        <v>195</v>
      </c>
      <c r="AG41">
        <v>70</v>
      </c>
      <c r="AH41">
        <v>18.708444</v>
      </c>
      <c r="AI41">
        <v>56.8</v>
      </c>
      <c r="AJ41">
        <v>0</v>
      </c>
      <c r="AK41">
        <v>16</v>
      </c>
      <c r="AL41">
        <v>8985</v>
      </c>
      <c r="AM41" t="s">
        <v>923</v>
      </c>
      <c r="AN41" t="s">
        <v>924</v>
      </c>
      <c r="AO41">
        <v>1491.902</v>
      </c>
      <c r="AR41" t="s">
        <v>145</v>
      </c>
      <c r="AS41" t="s">
        <v>267</v>
      </c>
      <c r="AT41" t="s">
        <v>833</v>
      </c>
      <c r="AU41" t="s">
        <v>777</v>
      </c>
      <c r="AV41" t="s">
        <v>49</v>
      </c>
      <c r="AW41">
        <v>3</v>
      </c>
      <c r="BB41">
        <v>0.83960000000000001</v>
      </c>
      <c r="BC41" t="s">
        <v>70</v>
      </c>
      <c r="BF41" t="s">
        <v>145</v>
      </c>
      <c r="BG41" t="s">
        <v>267</v>
      </c>
      <c r="BH41" t="s">
        <v>922</v>
      </c>
      <c r="BI41">
        <v>7145</v>
      </c>
      <c r="BJ41">
        <v>3</v>
      </c>
      <c r="BK41" t="s">
        <v>833</v>
      </c>
      <c r="BL41" t="s">
        <v>858</v>
      </c>
      <c r="BM41">
        <v>0.83960000000000001</v>
      </c>
      <c r="BN41" t="s">
        <v>70</v>
      </c>
      <c r="BO41" t="s">
        <v>760</v>
      </c>
      <c r="BP41">
        <v>1802.3140000000001</v>
      </c>
    </row>
    <row r="42" spans="1:68" ht="16.5">
      <c r="A42" s="119" t="str">
        <f t="shared" si="18"/>
        <v>송도버스</v>
      </c>
      <c r="B42" s="120" t="str">
        <f t="shared" si="19"/>
        <v>김형석</v>
      </c>
      <c r="C42" s="121" t="str">
        <f t="shared" si="20"/>
        <v>A</v>
      </c>
      <c r="D42" s="122">
        <f t="shared" si="21"/>
        <v>0.99729999999999996</v>
      </c>
      <c r="E42" s="123">
        <f t="shared" si="22"/>
        <v>7976</v>
      </c>
      <c r="F42" s="124" t="str">
        <f t="shared" si="23"/>
        <v>8</v>
      </c>
      <c r="G42" s="125" t="str">
        <f t="shared" si="24"/>
        <v>70바2235</v>
      </c>
      <c r="H42" s="126">
        <f t="shared" si="25"/>
        <v>2</v>
      </c>
      <c r="I42" s="127">
        <f t="shared" si="26"/>
        <v>2700.3389999999999</v>
      </c>
      <c r="J42" s="128">
        <f t="shared" si="27"/>
        <v>1.4327283829797274E-2</v>
      </c>
      <c r="K42" s="128">
        <f t="shared" si="28"/>
        <v>0.3455894775334955</v>
      </c>
      <c r="L42" s="128">
        <f t="shared" si="29"/>
        <v>0.19330906230662151</v>
      </c>
      <c r="M42" s="129">
        <f t="shared" si="30"/>
        <v>10.492000000000001</v>
      </c>
      <c r="N42" s="130">
        <f t="shared" si="31"/>
        <v>0</v>
      </c>
      <c r="O42" s="130">
        <f t="shared" si="32"/>
        <v>5.5918904996743004</v>
      </c>
      <c r="P42" s="248">
        <f t="shared" si="33"/>
        <v>24</v>
      </c>
      <c r="Q42" s="249">
        <f t="shared" si="34"/>
        <v>0</v>
      </c>
      <c r="R42" s="249">
        <f t="shared" si="35"/>
        <v>151</v>
      </c>
      <c r="T42">
        <v>521</v>
      </c>
      <c r="U42">
        <v>7976</v>
      </c>
      <c r="V42" t="s">
        <v>925</v>
      </c>
      <c r="W42">
        <v>2700.3389999999999</v>
      </c>
      <c r="X42">
        <v>1289.559</v>
      </c>
      <c r="Y42">
        <v>2.0939999999999999</v>
      </c>
      <c r="Z42">
        <v>10.492000000000001</v>
      </c>
      <c r="AA42">
        <v>163.71051399999999</v>
      </c>
      <c r="AB42">
        <v>2.3455270000000001</v>
      </c>
      <c r="AC42">
        <v>56.576630999999999</v>
      </c>
      <c r="AD42" s="1">
        <v>522</v>
      </c>
      <c r="AE42">
        <v>0</v>
      </c>
      <c r="AF42">
        <v>151</v>
      </c>
      <c r="AG42">
        <v>77</v>
      </c>
      <c r="AH42">
        <v>16.494596999999999</v>
      </c>
      <c r="AI42">
        <v>146.30000000000001</v>
      </c>
      <c r="AJ42">
        <v>0</v>
      </c>
      <c r="AK42">
        <v>24</v>
      </c>
      <c r="AL42">
        <v>8054</v>
      </c>
      <c r="AM42" t="s">
        <v>926</v>
      </c>
      <c r="AN42" t="s">
        <v>927</v>
      </c>
      <c r="AO42">
        <v>2546.8359999999998</v>
      </c>
      <c r="AR42" t="s">
        <v>145</v>
      </c>
      <c r="AS42" t="s">
        <v>268</v>
      </c>
      <c r="AT42" t="s">
        <v>928</v>
      </c>
      <c r="AU42" t="s">
        <v>777</v>
      </c>
      <c r="AV42" t="s">
        <v>49</v>
      </c>
      <c r="AW42">
        <v>2</v>
      </c>
      <c r="BB42">
        <v>0.99729999999999996</v>
      </c>
      <c r="BC42" t="s">
        <v>69</v>
      </c>
      <c r="BF42" t="s">
        <v>145</v>
      </c>
      <c r="BG42" t="s">
        <v>268</v>
      </c>
      <c r="BH42" t="s">
        <v>925</v>
      </c>
      <c r="BI42">
        <v>7976</v>
      </c>
      <c r="BJ42">
        <v>2</v>
      </c>
      <c r="BK42" t="s">
        <v>928</v>
      </c>
      <c r="BL42" t="s">
        <v>929</v>
      </c>
      <c r="BM42">
        <v>0.99729999999999996</v>
      </c>
      <c r="BN42" t="s">
        <v>69</v>
      </c>
      <c r="BO42" t="s">
        <v>759</v>
      </c>
      <c r="BP42">
        <v>2700.3389999999999</v>
      </c>
    </row>
    <row r="43" spans="1:68" ht="16.5">
      <c r="A43" s="136" t="str">
        <f t="shared" si="18"/>
        <v>송도버스</v>
      </c>
      <c r="B43" s="137" t="str">
        <f t="shared" si="19"/>
        <v>김환석</v>
      </c>
      <c r="C43" s="138" t="str">
        <f t="shared" si="20"/>
        <v>A</v>
      </c>
      <c r="D43" s="139">
        <f t="shared" si="21"/>
        <v>0.97409999999999997</v>
      </c>
      <c r="E43" s="140">
        <f t="shared" si="22"/>
        <v>7641</v>
      </c>
      <c r="F43" s="141" t="str">
        <f t="shared" si="23"/>
        <v>8</v>
      </c>
      <c r="G43" s="142" t="str">
        <f t="shared" si="24"/>
        <v>70바2213</v>
      </c>
      <c r="H43" s="143">
        <f t="shared" si="25"/>
        <v>1</v>
      </c>
      <c r="I43" s="144">
        <f t="shared" si="26"/>
        <v>3067.194</v>
      </c>
      <c r="J43" s="145">
        <f t="shared" si="27"/>
        <v>3.3933971065479386E-2</v>
      </c>
      <c r="K43" s="145">
        <f t="shared" si="28"/>
        <v>0.36033583174785894</v>
      </c>
      <c r="L43" s="145">
        <f t="shared" si="29"/>
        <v>7.8899476198766694E-2</v>
      </c>
      <c r="M43" s="146">
        <f t="shared" si="30"/>
        <v>9.2989999999999995</v>
      </c>
      <c r="N43" s="147">
        <f t="shared" si="31"/>
        <v>6.5206178676666685E-2</v>
      </c>
      <c r="O43" s="147">
        <f t="shared" si="32"/>
        <v>15.421261257031672</v>
      </c>
      <c r="P43" s="246">
        <f t="shared" si="33"/>
        <v>52</v>
      </c>
      <c r="Q43" s="247">
        <f t="shared" si="34"/>
        <v>2</v>
      </c>
      <c r="R43" s="247">
        <f t="shared" si="35"/>
        <v>473</v>
      </c>
      <c r="T43">
        <v>521</v>
      </c>
      <c r="U43">
        <v>7641</v>
      </c>
      <c r="V43" t="s">
        <v>930</v>
      </c>
      <c r="W43">
        <v>3067.194</v>
      </c>
      <c r="X43">
        <v>1431.39</v>
      </c>
      <c r="Y43">
        <v>2.1429999999999998</v>
      </c>
      <c r="Z43">
        <v>9.2989999999999995</v>
      </c>
      <c r="AA43">
        <v>195.951337</v>
      </c>
      <c r="AB43">
        <v>6.6494070000000001</v>
      </c>
      <c r="AC43">
        <v>70.608288000000002</v>
      </c>
      <c r="AD43" s="1">
        <v>242</v>
      </c>
      <c r="AE43">
        <v>2</v>
      </c>
      <c r="AF43">
        <v>473</v>
      </c>
      <c r="AG43">
        <v>86</v>
      </c>
      <c r="AH43">
        <v>15.652835</v>
      </c>
      <c r="AI43">
        <v>1169.9000000000001</v>
      </c>
      <c r="AJ43">
        <v>20.9</v>
      </c>
      <c r="AK43">
        <v>52</v>
      </c>
      <c r="AL43">
        <v>22296</v>
      </c>
      <c r="AM43" t="s">
        <v>931</v>
      </c>
      <c r="AN43" t="s">
        <v>932</v>
      </c>
      <c r="AO43">
        <v>3067.194</v>
      </c>
      <c r="AR43" t="s">
        <v>145</v>
      </c>
      <c r="AS43" t="s">
        <v>268</v>
      </c>
      <c r="AT43" t="s">
        <v>874</v>
      </c>
      <c r="AU43" t="s">
        <v>777</v>
      </c>
      <c r="AV43" t="s">
        <v>49</v>
      </c>
      <c r="AW43">
        <v>1</v>
      </c>
      <c r="BB43">
        <v>0.97409999999999997</v>
      </c>
      <c r="BC43" t="s">
        <v>69</v>
      </c>
      <c r="BF43" t="s">
        <v>145</v>
      </c>
      <c r="BG43" t="s">
        <v>268</v>
      </c>
      <c r="BH43" t="s">
        <v>930</v>
      </c>
      <c r="BI43">
        <v>7641</v>
      </c>
      <c r="BJ43">
        <v>1</v>
      </c>
      <c r="BK43" t="s">
        <v>874</v>
      </c>
      <c r="BL43" t="s">
        <v>755</v>
      </c>
      <c r="BM43">
        <v>0.97409999999999997</v>
      </c>
      <c r="BN43" t="s">
        <v>69</v>
      </c>
      <c r="BO43" t="s">
        <v>759</v>
      </c>
      <c r="BP43">
        <v>3067.194</v>
      </c>
    </row>
    <row r="44" spans="1:68" ht="16.5">
      <c r="A44" s="119" t="str">
        <f t="shared" si="18"/>
        <v>송도버스</v>
      </c>
      <c r="B44" s="120" t="str">
        <f t="shared" si="19"/>
        <v>김희수</v>
      </c>
      <c r="C44" s="121" t="str">
        <f t="shared" si="20"/>
        <v>S</v>
      </c>
      <c r="D44" s="122">
        <f t="shared" si="21"/>
        <v>1.0876999999999999</v>
      </c>
      <c r="E44" s="123">
        <f t="shared" si="22"/>
        <v>8943</v>
      </c>
      <c r="F44" s="124" t="str">
        <f t="shared" si="23"/>
        <v>8</v>
      </c>
      <c r="G44" s="125" t="str">
        <f t="shared" si="24"/>
        <v>70바2293</v>
      </c>
      <c r="H44" s="126">
        <f t="shared" si="25"/>
        <v>2</v>
      </c>
      <c r="I44" s="127">
        <f t="shared" si="26"/>
        <v>2591.8359999999998</v>
      </c>
      <c r="J44" s="128">
        <f t="shared" si="27"/>
        <v>4.0579591877264828E-2</v>
      </c>
      <c r="K44" s="128">
        <f t="shared" si="28"/>
        <v>0.33445997922858017</v>
      </c>
      <c r="L44" s="128">
        <f t="shared" si="29"/>
        <v>0.24268510816270786</v>
      </c>
      <c r="M44" s="129">
        <f t="shared" si="30"/>
        <v>10.465</v>
      </c>
      <c r="N44" s="130">
        <f t="shared" si="31"/>
        <v>2.1992132218242206</v>
      </c>
      <c r="O44" s="130">
        <f t="shared" si="32"/>
        <v>12.963783202332248</v>
      </c>
      <c r="P44" s="248">
        <f t="shared" si="33"/>
        <v>15</v>
      </c>
      <c r="Q44" s="249">
        <f t="shared" si="34"/>
        <v>57</v>
      </c>
      <c r="R44" s="249">
        <f t="shared" si="35"/>
        <v>336</v>
      </c>
      <c r="T44">
        <v>521</v>
      </c>
      <c r="U44">
        <v>8943</v>
      </c>
      <c r="V44" t="s">
        <v>933</v>
      </c>
      <c r="W44">
        <v>2591.8359999999998</v>
      </c>
      <c r="X44">
        <v>1185.1420000000001</v>
      </c>
      <c r="Y44">
        <v>2.1869999999999998</v>
      </c>
      <c r="Z44">
        <v>10.465</v>
      </c>
      <c r="AA44">
        <v>162.539683</v>
      </c>
      <c r="AB44">
        <v>6.5957939999999997</v>
      </c>
      <c r="AC44">
        <v>54.363019000000001</v>
      </c>
      <c r="AD44" s="1">
        <v>629</v>
      </c>
      <c r="AE44">
        <v>57</v>
      </c>
      <c r="AF44">
        <v>336</v>
      </c>
      <c r="AG44">
        <v>76</v>
      </c>
      <c r="AH44">
        <v>15.945865</v>
      </c>
      <c r="AI44">
        <v>131.6</v>
      </c>
      <c r="AJ44">
        <v>0</v>
      </c>
      <c r="AK44">
        <v>15</v>
      </c>
      <c r="AL44">
        <v>5199</v>
      </c>
      <c r="AM44" t="s">
        <v>934</v>
      </c>
      <c r="AN44" t="s">
        <v>935</v>
      </c>
      <c r="AO44">
        <v>2435.4290000000001</v>
      </c>
      <c r="AR44" t="s">
        <v>145</v>
      </c>
      <c r="AS44" t="s">
        <v>268</v>
      </c>
      <c r="AT44" t="s">
        <v>936</v>
      </c>
      <c r="AU44" t="s">
        <v>777</v>
      </c>
      <c r="AV44" t="s">
        <v>49</v>
      </c>
      <c r="AW44">
        <v>2</v>
      </c>
      <c r="BB44">
        <v>1.0876999999999999</v>
      </c>
      <c r="BC44" t="s">
        <v>74</v>
      </c>
      <c r="BF44" t="s">
        <v>145</v>
      </c>
      <c r="BG44" t="s">
        <v>268</v>
      </c>
      <c r="BH44" t="s">
        <v>933</v>
      </c>
      <c r="BI44">
        <v>8943</v>
      </c>
      <c r="BJ44">
        <v>2</v>
      </c>
      <c r="BK44" t="s">
        <v>936</v>
      </c>
      <c r="BL44" t="s">
        <v>893</v>
      </c>
      <c r="BM44">
        <v>1.0876999999999999</v>
      </c>
      <c r="BN44" t="s">
        <v>74</v>
      </c>
      <c r="BO44" t="s">
        <v>757</v>
      </c>
      <c r="BP44">
        <v>2591.8359999999998</v>
      </c>
    </row>
    <row r="45" spans="1:68" ht="16.5">
      <c r="A45" s="136" t="str">
        <f t="shared" si="18"/>
        <v>송도버스</v>
      </c>
      <c r="B45" s="137" t="str">
        <f t="shared" si="19"/>
        <v>나경구</v>
      </c>
      <c r="C45" s="138" t="str">
        <f t="shared" si="20"/>
        <v>B</v>
      </c>
      <c r="D45" s="139">
        <f t="shared" si="21"/>
        <v>0.9</v>
      </c>
      <c r="E45" s="140">
        <f t="shared" si="22"/>
        <v>3121</v>
      </c>
      <c r="F45" s="141" t="str">
        <f t="shared" si="23"/>
        <v>16-1</v>
      </c>
      <c r="G45" s="142" t="str">
        <f t="shared" si="24"/>
        <v>70바2236</v>
      </c>
      <c r="H45" s="143">
        <f t="shared" si="25"/>
        <v>1</v>
      </c>
      <c r="I45" s="144">
        <f t="shared" si="26"/>
        <v>3067.9250000000002</v>
      </c>
      <c r="J45" s="145">
        <f t="shared" si="27"/>
        <v>2.5822725332535483E-2</v>
      </c>
      <c r="K45" s="145">
        <f t="shared" si="28"/>
        <v>0.31566944046706585</v>
      </c>
      <c r="L45" s="145">
        <f t="shared" si="29"/>
        <v>0.15384991484472402</v>
      </c>
      <c r="M45" s="146">
        <f t="shared" si="30"/>
        <v>8.2439999999999998</v>
      </c>
      <c r="N45" s="147">
        <f t="shared" si="31"/>
        <v>6.5190641883357645E-2</v>
      </c>
      <c r="O45" s="147">
        <f t="shared" si="32"/>
        <v>9.4200477521451784</v>
      </c>
      <c r="P45" s="246">
        <f t="shared" si="33"/>
        <v>9</v>
      </c>
      <c r="Q45" s="247">
        <f t="shared" si="34"/>
        <v>2</v>
      </c>
      <c r="R45" s="247">
        <f t="shared" si="35"/>
        <v>289</v>
      </c>
      <c r="T45">
        <v>521</v>
      </c>
      <c r="U45">
        <v>3121</v>
      </c>
      <c r="V45" t="s">
        <v>937</v>
      </c>
      <c r="W45">
        <v>3067.9250000000002</v>
      </c>
      <c r="X45">
        <v>1420.4929999999999</v>
      </c>
      <c r="Y45">
        <v>2.16</v>
      </c>
      <c r="Z45">
        <v>8.2439999999999998</v>
      </c>
      <c r="AA45">
        <v>166.20662400000001</v>
      </c>
      <c r="AB45">
        <v>4.2919080000000003</v>
      </c>
      <c r="AC45">
        <v>52.466352000000001</v>
      </c>
      <c r="AD45" s="1">
        <v>472</v>
      </c>
      <c r="AE45">
        <v>2</v>
      </c>
      <c r="AF45">
        <v>289</v>
      </c>
      <c r="AG45">
        <v>70</v>
      </c>
      <c r="AH45">
        <v>18.458500000000001</v>
      </c>
      <c r="AI45">
        <v>142.19999999999999</v>
      </c>
      <c r="AJ45">
        <v>0</v>
      </c>
      <c r="AK45">
        <v>9</v>
      </c>
      <c r="AL45">
        <v>3926</v>
      </c>
      <c r="AM45" t="s">
        <v>938</v>
      </c>
      <c r="AN45" t="s">
        <v>939</v>
      </c>
      <c r="AO45">
        <v>3067.9250000000002</v>
      </c>
      <c r="AR45" t="s">
        <v>145</v>
      </c>
      <c r="AS45" t="s">
        <v>267</v>
      </c>
      <c r="AT45" t="s">
        <v>866</v>
      </c>
      <c r="AU45" t="s">
        <v>777</v>
      </c>
      <c r="AV45" t="s">
        <v>49</v>
      </c>
      <c r="AW45">
        <v>1</v>
      </c>
      <c r="BB45">
        <v>0.9</v>
      </c>
      <c r="BC45" t="s">
        <v>71</v>
      </c>
      <c r="BF45" t="s">
        <v>145</v>
      </c>
      <c r="BG45" t="s">
        <v>267</v>
      </c>
      <c r="BH45" t="s">
        <v>937</v>
      </c>
      <c r="BI45">
        <v>3121</v>
      </c>
      <c r="BJ45">
        <v>1</v>
      </c>
      <c r="BK45" t="s">
        <v>866</v>
      </c>
      <c r="BL45" t="s">
        <v>755</v>
      </c>
      <c r="BM45">
        <v>0.9</v>
      </c>
      <c r="BN45" t="s">
        <v>71</v>
      </c>
      <c r="BO45" t="s">
        <v>756</v>
      </c>
      <c r="BP45">
        <v>3067.9250000000002</v>
      </c>
    </row>
    <row r="46" spans="1:68" ht="16.5">
      <c r="A46" s="119" t="str">
        <f t="shared" si="18"/>
        <v>송도버스</v>
      </c>
      <c r="B46" s="120" t="str">
        <f t="shared" si="19"/>
        <v>박규준</v>
      </c>
      <c r="C46" s="121" t="str">
        <f t="shared" si="20"/>
        <v>A</v>
      </c>
      <c r="D46" s="122">
        <f t="shared" si="21"/>
        <v>0.97970000000000002</v>
      </c>
      <c r="E46" s="123">
        <f t="shared" si="22"/>
        <v>3069</v>
      </c>
      <c r="F46" s="124" t="str">
        <f t="shared" si="23"/>
        <v>8</v>
      </c>
      <c r="G46" s="125" t="str">
        <f t="shared" si="24"/>
        <v>70바2247</v>
      </c>
      <c r="H46" s="126">
        <f t="shared" si="25"/>
        <v>4</v>
      </c>
      <c r="I46" s="127">
        <f t="shared" si="26"/>
        <v>3077.422</v>
      </c>
      <c r="J46" s="128">
        <f t="shared" si="27"/>
        <v>2.1973235014013784E-2</v>
      </c>
      <c r="K46" s="128">
        <f t="shared" si="28"/>
        <v>0.32786511042410915</v>
      </c>
      <c r="L46" s="128">
        <f t="shared" si="29"/>
        <v>0.19594322780561133</v>
      </c>
      <c r="M46" s="129">
        <f t="shared" si="30"/>
        <v>10.036</v>
      </c>
      <c r="N46" s="130">
        <f t="shared" si="31"/>
        <v>3.2494730979371694E-2</v>
      </c>
      <c r="O46" s="130">
        <f t="shared" si="32"/>
        <v>1.1373155842780094</v>
      </c>
      <c r="P46" s="248">
        <f t="shared" si="33"/>
        <v>13</v>
      </c>
      <c r="Q46" s="249">
        <f t="shared" si="34"/>
        <v>1</v>
      </c>
      <c r="R46" s="249">
        <f t="shared" si="35"/>
        <v>35</v>
      </c>
      <c r="T46">
        <v>521</v>
      </c>
      <c r="U46">
        <v>3069</v>
      </c>
      <c r="V46" t="s">
        <v>940</v>
      </c>
      <c r="W46">
        <v>3077.422</v>
      </c>
      <c r="X46">
        <v>1499.8230000000001</v>
      </c>
      <c r="Y46">
        <v>2.052</v>
      </c>
      <c r="Z46">
        <v>10.036</v>
      </c>
      <c r="AA46">
        <v>195.46216100000001</v>
      </c>
      <c r="AB46">
        <v>4.2949359999999999</v>
      </c>
      <c r="AC46">
        <v>64.085222999999999</v>
      </c>
      <c r="AD46" s="1">
        <v>603</v>
      </c>
      <c r="AE46">
        <v>1</v>
      </c>
      <c r="AF46">
        <v>35</v>
      </c>
      <c r="AG46">
        <v>68</v>
      </c>
      <c r="AH46">
        <v>15.744336000000001</v>
      </c>
      <c r="AI46">
        <v>29.9</v>
      </c>
      <c r="AJ46">
        <v>0</v>
      </c>
      <c r="AK46">
        <v>13</v>
      </c>
      <c r="AL46">
        <v>9660</v>
      </c>
      <c r="AM46" t="s">
        <v>941</v>
      </c>
      <c r="AN46" t="s">
        <v>942</v>
      </c>
      <c r="AO46">
        <v>2462.6480000000001</v>
      </c>
      <c r="AR46" t="s">
        <v>145</v>
      </c>
      <c r="AS46" t="s">
        <v>268</v>
      </c>
      <c r="AT46" t="s">
        <v>823</v>
      </c>
      <c r="AU46" t="s">
        <v>777</v>
      </c>
      <c r="AV46" t="s">
        <v>49</v>
      </c>
      <c r="AW46">
        <v>4</v>
      </c>
      <c r="BB46">
        <v>0.97970000000000002</v>
      </c>
      <c r="BC46" t="s">
        <v>69</v>
      </c>
      <c r="BF46" t="s">
        <v>145</v>
      </c>
      <c r="BG46" t="s">
        <v>268</v>
      </c>
      <c r="BH46" t="s">
        <v>940</v>
      </c>
      <c r="BI46">
        <v>3069</v>
      </c>
      <c r="BJ46">
        <v>4</v>
      </c>
      <c r="BK46" t="s">
        <v>823</v>
      </c>
      <c r="BL46" t="s">
        <v>787</v>
      </c>
      <c r="BM46">
        <v>0.97970000000000002</v>
      </c>
      <c r="BN46" t="s">
        <v>69</v>
      </c>
      <c r="BO46" t="s">
        <v>759</v>
      </c>
      <c r="BP46">
        <v>3077.422</v>
      </c>
    </row>
    <row r="47" spans="1:68" ht="16.5">
      <c r="A47" s="136" t="str">
        <f t="shared" si="18"/>
        <v>송도버스</v>
      </c>
      <c r="B47" s="137" t="str">
        <f t="shared" si="19"/>
        <v>박달수</v>
      </c>
      <c r="C47" s="138" t="str">
        <f t="shared" si="20"/>
        <v>D</v>
      </c>
      <c r="D47" s="139">
        <f t="shared" si="21"/>
        <v>0.81810000000000005</v>
      </c>
      <c r="E47" s="140">
        <f t="shared" si="22"/>
        <v>4695</v>
      </c>
      <c r="F47" s="141" t="str">
        <f t="shared" si="23"/>
        <v>8</v>
      </c>
      <c r="G47" s="142" t="str">
        <f t="shared" si="24"/>
        <v>70바2282</v>
      </c>
      <c r="H47" s="143">
        <f t="shared" si="25"/>
        <v>6</v>
      </c>
      <c r="I47" s="144">
        <f t="shared" si="26"/>
        <v>2708.145</v>
      </c>
      <c r="J47" s="145">
        <f t="shared" si="27"/>
        <v>4.1799048335185017E-2</v>
      </c>
      <c r="K47" s="145">
        <f t="shared" si="28"/>
        <v>0.3677488347669588</v>
      </c>
      <c r="L47" s="145">
        <f t="shared" si="29"/>
        <v>0.2640183594305327</v>
      </c>
      <c r="M47" s="146">
        <f t="shared" si="30"/>
        <v>14.236000000000001</v>
      </c>
      <c r="N47" s="147">
        <f t="shared" si="31"/>
        <v>0.88621547221437558</v>
      </c>
      <c r="O47" s="147">
        <f t="shared" si="32"/>
        <v>12.739347413081648</v>
      </c>
      <c r="P47" s="246">
        <f t="shared" si="33"/>
        <v>34</v>
      </c>
      <c r="Q47" s="247">
        <f t="shared" si="34"/>
        <v>24</v>
      </c>
      <c r="R47" s="247">
        <f t="shared" si="35"/>
        <v>345</v>
      </c>
      <c r="T47">
        <v>521</v>
      </c>
      <c r="U47">
        <v>4695</v>
      </c>
      <c r="V47" t="s">
        <v>943</v>
      </c>
      <c r="W47">
        <v>2708.145</v>
      </c>
      <c r="X47">
        <v>1627.701</v>
      </c>
      <c r="Y47">
        <v>1.6639999999999999</v>
      </c>
      <c r="Z47">
        <v>14.236000000000001</v>
      </c>
      <c r="AA47">
        <v>174.28552300000001</v>
      </c>
      <c r="AB47">
        <v>7.2849690000000002</v>
      </c>
      <c r="AC47">
        <v>64.093298000000004</v>
      </c>
      <c r="AD47" s="1">
        <v>715</v>
      </c>
      <c r="AE47">
        <v>24</v>
      </c>
      <c r="AF47">
        <v>345</v>
      </c>
      <c r="AG47">
        <v>81</v>
      </c>
      <c r="AH47">
        <v>15.538553</v>
      </c>
      <c r="AI47">
        <v>325.5</v>
      </c>
      <c r="AJ47">
        <v>0</v>
      </c>
      <c r="AK47">
        <v>34</v>
      </c>
      <c r="AL47">
        <v>23118</v>
      </c>
      <c r="AM47" t="s">
        <v>944</v>
      </c>
      <c r="AN47" t="s">
        <v>945</v>
      </c>
      <c r="AO47">
        <v>1336.13</v>
      </c>
      <c r="AR47" t="s">
        <v>145</v>
      </c>
      <c r="AS47" t="s">
        <v>268</v>
      </c>
      <c r="AT47" t="s">
        <v>946</v>
      </c>
      <c r="AU47" t="s">
        <v>777</v>
      </c>
      <c r="AV47" t="s">
        <v>49</v>
      </c>
      <c r="AW47">
        <v>6</v>
      </c>
      <c r="BB47">
        <v>0.81810000000000005</v>
      </c>
      <c r="BC47" t="s">
        <v>70</v>
      </c>
      <c r="BF47" t="s">
        <v>145</v>
      </c>
      <c r="BG47" t="s">
        <v>268</v>
      </c>
      <c r="BH47" t="s">
        <v>943</v>
      </c>
      <c r="BI47">
        <v>4695</v>
      </c>
      <c r="BJ47">
        <v>6</v>
      </c>
      <c r="BK47" t="s">
        <v>946</v>
      </c>
      <c r="BL47" t="s">
        <v>824</v>
      </c>
      <c r="BM47">
        <v>0.81810000000000005</v>
      </c>
      <c r="BN47" t="s">
        <v>70</v>
      </c>
      <c r="BO47" t="s">
        <v>760</v>
      </c>
      <c r="BP47">
        <v>2708.145</v>
      </c>
    </row>
    <row r="48" spans="1:68" ht="16.5">
      <c r="A48" s="119" t="str">
        <f t="shared" si="18"/>
        <v>송도버스</v>
      </c>
      <c r="B48" s="120" t="str">
        <f t="shared" si="19"/>
        <v>박명식</v>
      </c>
      <c r="C48" s="121" t="str">
        <f t="shared" si="20"/>
        <v>A</v>
      </c>
      <c r="D48" s="122">
        <f t="shared" si="21"/>
        <v>0.96150000000000002</v>
      </c>
      <c r="E48" s="123">
        <f t="shared" si="22"/>
        <v>2533</v>
      </c>
      <c r="F48" s="124" t="str">
        <f t="shared" si="23"/>
        <v>16-1</v>
      </c>
      <c r="G48" s="125" t="str">
        <f t="shared" si="24"/>
        <v>70바2225</v>
      </c>
      <c r="H48" s="126">
        <f t="shared" si="25"/>
        <v>1</v>
      </c>
      <c r="I48" s="127">
        <f t="shared" si="26"/>
        <v>2949.7069999999999</v>
      </c>
      <c r="J48" s="128">
        <f t="shared" si="27"/>
        <v>3.0182660532795648E-2</v>
      </c>
      <c r="K48" s="128">
        <f t="shared" si="28"/>
        <v>0.32961995053398718</v>
      </c>
      <c r="L48" s="128">
        <f t="shared" si="29"/>
        <v>0.17086442822965128</v>
      </c>
      <c r="M48" s="129">
        <f t="shared" si="30"/>
        <v>11.935</v>
      </c>
      <c r="N48" s="130">
        <f t="shared" si="31"/>
        <v>3.3901672267787952E-2</v>
      </c>
      <c r="O48" s="130">
        <f t="shared" si="32"/>
        <v>9.9331899744618699</v>
      </c>
      <c r="P48" s="248">
        <f t="shared" si="33"/>
        <v>27</v>
      </c>
      <c r="Q48" s="249">
        <f t="shared" si="34"/>
        <v>1</v>
      </c>
      <c r="R48" s="249">
        <f t="shared" si="35"/>
        <v>293</v>
      </c>
      <c r="T48">
        <v>521</v>
      </c>
      <c r="U48">
        <v>2533</v>
      </c>
      <c r="V48" t="s">
        <v>947</v>
      </c>
      <c r="W48">
        <v>2949.7069999999999</v>
      </c>
      <c r="X48">
        <v>1179.758</v>
      </c>
      <c r="Y48">
        <v>2.5</v>
      </c>
      <c r="Z48">
        <v>11.935</v>
      </c>
      <c r="AA48">
        <v>154.82468800000001</v>
      </c>
      <c r="AB48">
        <v>4.6730210000000003</v>
      </c>
      <c r="AC48">
        <v>51.033306000000003</v>
      </c>
      <c r="AD48" s="1">
        <v>504</v>
      </c>
      <c r="AE48">
        <v>1</v>
      </c>
      <c r="AF48">
        <v>293</v>
      </c>
      <c r="AG48">
        <v>76</v>
      </c>
      <c r="AH48">
        <v>19.051915999999999</v>
      </c>
      <c r="AI48">
        <v>141.69999999999999</v>
      </c>
      <c r="AJ48">
        <v>0</v>
      </c>
      <c r="AK48">
        <v>27</v>
      </c>
      <c r="AL48">
        <v>6550</v>
      </c>
      <c r="AM48" t="s">
        <v>948</v>
      </c>
      <c r="AN48" t="s">
        <v>949</v>
      </c>
      <c r="AO48">
        <v>2949.7069999999999</v>
      </c>
      <c r="AR48" t="s">
        <v>145</v>
      </c>
      <c r="AS48" t="s">
        <v>267</v>
      </c>
      <c r="AT48" t="s">
        <v>950</v>
      </c>
      <c r="AU48" t="s">
        <v>777</v>
      </c>
      <c r="AV48" t="s">
        <v>49</v>
      </c>
      <c r="AW48">
        <v>1</v>
      </c>
      <c r="BB48">
        <v>0.96150000000000002</v>
      </c>
      <c r="BC48" t="s">
        <v>69</v>
      </c>
      <c r="BF48" t="s">
        <v>145</v>
      </c>
      <c r="BG48" t="s">
        <v>267</v>
      </c>
      <c r="BH48" t="s">
        <v>947</v>
      </c>
      <c r="BI48">
        <v>2533</v>
      </c>
      <c r="BJ48">
        <v>1</v>
      </c>
      <c r="BK48" t="s">
        <v>950</v>
      </c>
      <c r="BL48" t="s">
        <v>755</v>
      </c>
      <c r="BM48">
        <v>0.96150000000000002</v>
      </c>
      <c r="BN48" t="s">
        <v>69</v>
      </c>
      <c r="BO48" t="s">
        <v>759</v>
      </c>
      <c r="BP48">
        <v>2949.7069999999999</v>
      </c>
    </row>
    <row r="49" spans="1:68" ht="16.5">
      <c r="A49" s="136" t="str">
        <f t="shared" si="18"/>
        <v>송도버스</v>
      </c>
      <c r="B49" s="137" t="str">
        <f t="shared" si="19"/>
        <v>박명원</v>
      </c>
      <c r="C49" s="138" t="str">
        <f t="shared" si="20"/>
        <v>C</v>
      </c>
      <c r="D49" s="139">
        <f t="shared" si="21"/>
        <v>0.87419999999999998</v>
      </c>
      <c r="E49" s="140">
        <f t="shared" si="22"/>
        <v>3596</v>
      </c>
      <c r="F49" s="141" t="str">
        <f t="shared" si="23"/>
        <v>16-1</v>
      </c>
      <c r="G49" s="142" t="str">
        <f t="shared" si="24"/>
        <v>70바2299</v>
      </c>
      <c r="H49" s="143">
        <f t="shared" si="25"/>
        <v>1</v>
      </c>
      <c r="I49" s="144">
        <f t="shared" si="26"/>
        <v>2445.614</v>
      </c>
      <c r="J49" s="145">
        <f t="shared" si="27"/>
        <v>1.9444316032900987E-2</v>
      </c>
      <c r="K49" s="145">
        <f t="shared" si="28"/>
        <v>0.36367534506192445</v>
      </c>
      <c r="L49" s="145">
        <f t="shared" si="29"/>
        <v>0.15987805107429054</v>
      </c>
      <c r="M49" s="146">
        <f t="shared" si="30"/>
        <v>15.468</v>
      </c>
      <c r="N49" s="147">
        <f t="shared" si="31"/>
        <v>4.0889527128974562E-2</v>
      </c>
      <c r="O49" s="147">
        <f t="shared" si="32"/>
        <v>78.507892087631163</v>
      </c>
      <c r="P49" s="246">
        <f t="shared" si="33"/>
        <v>19</v>
      </c>
      <c r="Q49" s="247">
        <f t="shared" si="34"/>
        <v>1</v>
      </c>
      <c r="R49" s="247">
        <f t="shared" si="35"/>
        <v>1920</v>
      </c>
      <c r="T49">
        <v>521</v>
      </c>
      <c r="U49">
        <v>3596</v>
      </c>
      <c r="V49" t="s">
        <v>951</v>
      </c>
      <c r="W49">
        <v>2445.614</v>
      </c>
      <c r="X49">
        <v>1165.9449999999999</v>
      </c>
      <c r="Y49">
        <v>2.0979999999999999</v>
      </c>
      <c r="Z49">
        <v>15.468</v>
      </c>
      <c r="AA49">
        <v>133.728026</v>
      </c>
      <c r="AB49">
        <v>2.60025</v>
      </c>
      <c r="AC49">
        <v>48.633586000000001</v>
      </c>
      <c r="AD49" s="1">
        <v>391</v>
      </c>
      <c r="AE49">
        <v>1</v>
      </c>
      <c r="AF49">
        <v>1920</v>
      </c>
      <c r="AG49">
        <v>72</v>
      </c>
      <c r="AH49">
        <v>18.287969</v>
      </c>
      <c r="AI49">
        <v>200</v>
      </c>
      <c r="AJ49">
        <v>0</v>
      </c>
      <c r="AK49">
        <v>19</v>
      </c>
      <c r="AL49">
        <v>8621</v>
      </c>
      <c r="AM49" t="s">
        <v>952</v>
      </c>
      <c r="AN49" t="s">
        <v>953</v>
      </c>
      <c r="AO49">
        <v>2445.614</v>
      </c>
      <c r="AR49" t="s">
        <v>145</v>
      </c>
      <c r="AS49" t="s">
        <v>267</v>
      </c>
      <c r="AT49" t="s">
        <v>954</v>
      </c>
      <c r="AU49" t="s">
        <v>777</v>
      </c>
      <c r="AV49" t="s">
        <v>49</v>
      </c>
      <c r="AW49">
        <v>1</v>
      </c>
      <c r="BB49">
        <v>0.87419999999999998</v>
      </c>
      <c r="BC49" t="s">
        <v>72</v>
      </c>
      <c r="BF49" t="s">
        <v>145</v>
      </c>
      <c r="BG49" t="s">
        <v>267</v>
      </c>
      <c r="BH49" t="s">
        <v>951</v>
      </c>
      <c r="BI49">
        <v>3596</v>
      </c>
      <c r="BJ49">
        <v>1</v>
      </c>
      <c r="BK49" t="s">
        <v>954</v>
      </c>
      <c r="BL49" t="s">
        <v>755</v>
      </c>
      <c r="BM49">
        <v>0.87419999999999998</v>
      </c>
      <c r="BN49" t="s">
        <v>72</v>
      </c>
      <c r="BO49" t="s">
        <v>758</v>
      </c>
      <c r="BP49">
        <v>2445.614</v>
      </c>
    </row>
    <row r="50" spans="1:68" ht="16.5">
      <c r="A50" s="119" t="str">
        <f t="shared" si="18"/>
        <v>송도버스</v>
      </c>
      <c r="B50" s="120" t="str">
        <f t="shared" si="19"/>
        <v>박삼규</v>
      </c>
      <c r="C50" s="121" t="str">
        <f t="shared" si="20"/>
        <v>C</v>
      </c>
      <c r="D50" s="122">
        <f t="shared" si="21"/>
        <v>0.88400000000000001</v>
      </c>
      <c r="E50" s="123">
        <f t="shared" si="22"/>
        <v>2831</v>
      </c>
      <c r="F50" s="124" t="str">
        <f t="shared" si="23"/>
        <v>8</v>
      </c>
      <c r="G50" s="125" t="str">
        <f t="shared" si="24"/>
        <v>70바2296</v>
      </c>
      <c r="H50" s="126">
        <f t="shared" si="25"/>
        <v>2</v>
      </c>
      <c r="I50" s="127">
        <f t="shared" si="26"/>
        <v>2164.3629999999998</v>
      </c>
      <c r="J50" s="128">
        <f t="shared" si="27"/>
        <v>5.7102008404554407E-2</v>
      </c>
      <c r="K50" s="128">
        <f t="shared" si="28"/>
        <v>0.38926912048431062</v>
      </c>
      <c r="L50" s="128">
        <f t="shared" si="29"/>
        <v>0.23147688257468826</v>
      </c>
      <c r="M50" s="129">
        <f t="shared" si="30"/>
        <v>12.353999999999999</v>
      </c>
      <c r="N50" s="130">
        <f t="shared" si="31"/>
        <v>0</v>
      </c>
      <c r="O50" s="130">
        <f t="shared" si="32"/>
        <v>11.458336702299938</v>
      </c>
      <c r="P50" s="248">
        <f t="shared" si="33"/>
        <v>51</v>
      </c>
      <c r="Q50" s="249">
        <f t="shared" si="34"/>
        <v>0</v>
      </c>
      <c r="R50" s="249">
        <f t="shared" si="35"/>
        <v>248</v>
      </c>
      <c r="T50">
        <v>521</v>
      </c>
      <c r="U50">
        <v>2831</v>
      </c>
      <c r="V50" t="s">
        <v>955</v>
      </c>
      <c r="W50">
        <v>2164.3629999999998</v>
      </c>
      <c r="X50">
        <v>1166.954</v>
      </c>
      <c r="Y50">
        <v>1.855</v>
      </c>
      <c r="Z50">
        <v>12.353999999999999</v>
      </c>
      <c r="AA50">
        <v>143.06719200000001</v>
      </c>
      <c r="AB50">
        <v>8.1694239999999994</v>
      </c>
      <c r="AC50">
        <v>55.69164</v>
      </c>
      <c r="AD50" s="1">
        <v>501</v>
      </c>
      <c r="AE50">
        <v>0</v>
      </c>
      <c r="AF50">
        <v>248</v>
      </c>
      <c r="AG50">
        <v>85</v>
      </c>
      <c r="AH50">
        <v>15.128297</v>
      </c>
      <c r="AI50">
        <v>593.70000000000005</v>
      </c>
      <c r="AJ50">
        <v>12.3</v>
      </c>
      <c r="AK50">
        <v>51</v>
      </c>
      <c r="AL50">
        <v>25212</v>
      </c>
      <c r="AM50" t="s">
        <v>956</v>
      </c>
      <c r="AN50" t="s">
        <v>957</v>
      </c>
      <c r="AO50">
        <v>2042.4549999999999</v>
      </c>
      <c r="AR50" t="s">
        <v>145</v>
      </c>
      <c r="AS50" t="s">
        <v>268</v>
      </c>
      <c r="AT50" t="s">
        <v>901</v>
      </c>
      <c r="AU50" t="s">
        <v>777</v>
      </c>
      <c r="AV50" t="s">
        <v>49</v>
      </c>
      <c r="AW50">
        <v>2</v>
      </c>
      <c r="BB50">
        <v>0.88400000000000001</v>
      </c>
      <c r="BC50" t="s">
        <v>72</v>
      </c>
      <c r="BF50" t="s">
        <v>145</v>
      </c>
      <c r="BG50" t="s">
        <v>268</v>
      </c>
      <c r="BH50" t="s">
        <v>955</v>
      </c>
      <c r="BI50">
        <v>2831</v>
      </c>
      <c r="BJ50">
        <v>2</v>
      </c>
      <c r="BK50" t="s">
        <v>901</v>
      </c>
      <c r="BL50" t="s">
        <v>958</v>
      </c>
      <c r="BM50">
        <v>0.88400000000000001</v>
      </c>
      <c r="BN50" t="s">
        <v>72</v>
      </c>
      <c r="BO50" t="s">
        <v>758</v>
      </c>
      <c r="BP50">
        <v>2164.3629999999998</v>
      </c>
    </row>
    <row r="51" spans="1:68" ht="16.5">
      <c r="A51" s="136" t="str">
        <f t="shared" si="18"/>
        <v>송도버스</v>
      </c>
      <c r="B51" s="137" t="str">
        <f t="shared" si="19"/>
        <v>박영식</v>
      </c>
      <c r="C51" s="138" t="str">
        <f t="shared" si="20"/>
        <v>B</v>
      </c>
      <c r="D51" s="139">
        <f t="shared" si="21"/>
        <v>0.90329999999999999</v>
      </c>
      <c r="E51" s="140">
        <f t="shared" si="22"/>
        <v>4060</v>
      </c>
      <c r="F51" s="141" t="str">
        <f t="shared" si="23"/>
        <v>8</v>
      </c>
      <c r="G51" s="142" t="str">
        <f t="shared" si="24"/>
        <v>70바2264</v>
      </c>
      <c r="H51" s="143">
        <f t="shared" si="25"/>
        <v>2</v>
      </c>
      <c r="I51" s="144">
        <f t="shared" si="26"/>
        <v>2420.241</v>
      </c>
      <c r="J51" s="145">
        <f t="shared" si="27"/>
        <v>2.9654790931581573E-2</v>
      </c>
      <c r="K51" s="145">
        <f t="shared" si="28"/>
        <v>0.34598683004751196</v>
      </c>
      <c r="L51" s="145">
        <f t="shared" si="29"/>
        <v>0.1979141746627712</v>
      </c>
      <c r="M51" s="146">
        <f t="shared" si="30"/>
        <v>10.599</v>
      </c>
      <c r="N51" s="147">
        <f t="shared" si="31"/>
        <v>0</v>
      </c>
      <c r="O51" s="147">
        <f t="shared" si="32"/>
        <v>26.898147746443431</v>
      </c>
      <c r="P51" s="246">
        <f t="shared" si="33"/>
        <v>48</v>
      </c>
      <c r="Q51" s="247">
        <f t="shared" si="34"/>
        <v>0</v>
      </c>
      <c r="R51" s="247">
        <f t="shared" si="35"/>
        <v>651</v>
      </c>
      <c r="T51">
        <v>521</v>
      </c>
      <c r="U51">
        <v>4060</v>
      </c>
      <c r="V51" t="s">
        <v>959</v>
      </c>
      <c r="W51">
        <v>2420.241</v>
      </c>
      <c r="X51">
        <v>1221.27</v>
      </c>
      <c r="Y51">
        <v>1.982</v>
      </c>
      <c r="Z51">
        <v>10.599</v>
      </c>
      <c r="AA51">
        <v>151.398572</v>
      </c>
      <c r="AB51">
        <v>4.4896929999999999</v>
      </c>
      <c r="AC51">
        <v>52.381912</v>
      </c>
      <c r="AD51" s="1">
        <v>479</v>
      </c>
      <c r="AE51">
        <v>0</v>
      </c>
      <c r="AF51">
        <v>651</v>
      </c>
      <c r="AG51">
        <v>79</v>
      </c>
      <c r="AH51">
        <v>15.985889999999999</v>
      </c>
      <c r="AI51">
        <v>426.6</v>
      </c>
      <c r="AJ51">
        <v>0</v>
      </c>
      <c r="AK51">
        <v>48</v>
      </c>
      <c r="AL51">
        <v>12142</v>
      </c>
      <c r="AM51" t="s">
        <v>960</v>
      </c>
      <c r="AN51" t="s">
        <v>961</v>
      </c>
      <c r="AO51">
        <v>2265.7440000000001</v>
      </c>
      <c r="AR51" t="s">
        <v>145</v>
      </c>
      <c r="AS51" t="s">
        <v>268</v>
      </c>
      <c r="AT51" t="s">
        <v>781</v>
      </c>
      <c r="AU51" t="s">
        <v>777</v>
      </c>
      <c r="AV51" t="s">
        <v>49</v>
      </c>
      <c r="AW51">
        <v>2</v>
      </c>
      <c r="BB51">
        <v>0.90329999999999999</v>
      </c>
      <c r="BC51" t="s">
        <v>71</v>
      </c>
      <c r="BF51" t="s">
        <v>145</v>
      </c>
      <c r="BG51" t="s">
        <v>268</v>
      </c>
      <c r="BH51" t="s">
        <v>959</v>
      </c>
      <c r="BI51">
        <v>4060</v>
      </c>
      <c r="BJ51">
        <v>2</v>
      </c>
      <c r="BK51" t="s">
        <v>781</v>
      </c>
      <c r="BL51" t="s">
        <v>917</v>
      </c>
      <c r="BM51">
        <v>0.90329999999999999</v>
      </c>
      <c r="BN51" t="s">
        <v>71</v>
      </c>
      <c r="BO51" t="s">
        <v>756</v>
      </c>
      <c r="BP51">
        <v>2420.241</v>
      </c>
    </row>
    <row r="52" spans="1:68" ht="16.5">
      <c r="A52" s="119" t="str">
        <f t="shared" si="18"/>
        <v>송도버스</v>
      </c>
      <c r="B52" s="120" t="str">
        <f t="shared" si="19"/>
        <v>박요섭</v>
      </c>
      <c r="C52" s="121" t="str">
        <f t="shared" si="20"/>
        <v>B</v>
      </c>
      <c r="D52" s="122">
        <f t="shared" si="21"/>
        <v>0.94669999999999999</v>
      </c>
      <c r="E52" s="123">
        <f t="shared" si="22"/>
        <v>672</v>
      </c>
      <c r="F52" s="124" t="str">
        <f t="shared" si="23"/>
        <v>16-1</v>
      </c>
      <c r="G52" s="125" t="str">
        <f t="shared" si="24"/>
        <v>70바2227</v>
      </c>
      <c r="H52" s="126">
        <f t="shared" si="25"/>
        <v>14</v>
      </c>
      <c r="I52" s="127">
        <f t="shared" si="26"/>
        <v>2493.768</v>
      </c>
      <c r="J52" s="128">
        <f t="shared" si="27"/>
        <v>2.8740715082047525E-2</v>
      </c>
      <c r="K52" s="128">
        <f t="shared" si="28"/>
        <v>0.36928137397210165</v>
      </c>
      <c r="L52" s="128">
        <f t="shared" si="29"/>
        <v>0.1455628590951524</v>
      </c>
      <c r="M52" s="129">
        <f t="shared" si="30"/>
        <v>11.206</v>
      </c>
      <c r="N52" s="130">
        <f t="shared" si="31"/>
        <v>0.12029988354971272</v>
      </c>
      <c r="O52" s="130">
        <f t="shared" si="32"/>
        <v>15.55878493909618</v>
      </c>
      <c r="P52" s="248">
        <f t="shared" si="33"/>
        <v>30</v>
      </c>
      <c r="Q52" s="249">
        <f t="shared" si="34"/>
        <v>3</v>
      </c>
      <c r="R52" s="249">
        <f t="shared" si="35"/>
        <v>388</v>
      </c>
      <c r="T52">
        <v>521</v>
      </c>
      <c r="U52">
        <v>672</v>
      </c>
      <c r="V52" t="s">
        <v>962</v>
      </c>
      <c r="W52">
        <v>2493.768</v>
      </c>
      <c r="X52">
        <v>1197.5250000000001</v>
      </c>
      <c r="Y52">
        <v>2.0819999999999999</v>
      </c>
      <c r="Z52">
        <v>11.206</v>
      </c>
      <c r="AA52">
        <v>155.01496700000001</v>
      </c>
      <c r="AB52">
        <v>4.455241</v>
      </c>
      <c r="AC52">
        <v>57.244140000000002</v>
      </c>
      <c r="AD52" s="1">
        <v>363</v>
      </c>
      <c r="AE52">
        <v>3</v>
      </c>
      <c r="AF52">
        <v>388</v>
      </c>
      <c r="AG52">
        <v>77</v>
      </c>
      <c r="AH52">
        <v>16.087271999999999</v>
      </c>
      <c r="AI52">
        <v>196.8</v>
      </c>
      <c r="AJ52">
        <v>0</v>
      </c>
      <c r="AK52">
        <v>30</v>
      </c>
      <c r="AL52">
        <v>21793</v>
      </c>
      <c r="AM52" t="s">
        <v>963</v>
      </c>
      <c r="AN52" t="s">
        <v>964</v>
      </c>
      <c r="AO52">
        <v>313.40899999999999</v>
      </c>
      <c r="AR52" t="s">
        <v>145</v>
      </c>
      <c r="AS52" t="s">
        <v>267</v>
      </c>
      <c r="AT52" t="s">
        <v>850</v>
      </c>
      <c r="AU52" t="s">
        <v>777</v>
      </c>
      <c r="AV52" t="s">
        <v>49</v>
      </c>
      <c r="AW52">
        <v>14</v>
      </c>
      <c r="BB52">
        <v>0.94669999999999999</v>
      </c>
      <c r="BC52" t="s">
        <v>71</v>
      </c>
      <c r="BF52" t="s">
        <v>145</v>
      </c>
      <c r="BG52" t="s">
        <v>267</v>
      </c>
      <c r="BH52" t="s">
        <v>962</v>
      </c>
      <c r="BI52">
        <v>672</v>
      </c>
      <c r="BJ52">
        <v>14</v>
      </c>
      <c r="BK52" t="s">
        <v>850</v>
      </c>
      <c r="BL52" t="s">
        <v>901</v>
      </c>
      <c r="BM52">
        <v>0.94669999999999999</v>
      </c>
      <c r="BN52" t="s">
        <v>71</v>
      </c>
      <c r="BO52" t="s">
        <v>756</v>
      </c>
      <c r="BP52">
        <v>2493.768</v>
      </c>
    </row>
    <row r="53" spans="1:68" ht="16.5">
      <c r="A53" s="136" t="str">
        <f t="shared" si="18"/>
        <v>송도버스</v>
      </c>
      <c r="B53" s="137" t="str">
        <f t="shared" si="19"/>
        <v>박정구</v>
      </c>
      <c r="C53" s="138" t="str">
        <f t="shared" si="20"/>
        <v>B</v>
      </c>
      <c r="D53" s="139">
        <f t="shared" si="21"/>
        <v>0.93579999999999997</v>
      </c>
      <c r="E53" s="140">
        <f t="shared" si="22"/>
        <v>3111</v>
      </c>
      <c r="F53" s="141" t="str">
        <f t="shared" si="23"/>
        <v>16-1</v>
      </c>
      <c r="G53" s="142" t="str">
        <f t="shared" si="24"/>
        <v>70바2225</v>
      </c>
      <c r="H53" s="143">
        <f t="shared" si="25"/>
        <v>1</v>
      </c>
      <c r="I53" s="144">
        <f t="shared" si="26"/>
        <v>2872.654</v>
      </c>
      <c r="J53" s="145">
        <f t="shared" si="27"/>
        <v>4.8969910965362795E-2</v>
      </c>
      <c r="K53" s="145">
        <f t="shared" si="28"/>
        <v>0.32955123889984095</v>
      </c>
      <c r="L53" s="145">
        <f t="shared" si="29"/>
        <v>0.18136538545888228</v>
      </c>
      <c r="M53" s="146">
        <f t="shared" si="30"/>
        <v>13.147</v>
      </c>
      <c r="N53" s="147">
        <f t="shared" si="31"/>
        <v>0</v>
      </c>
      <c r="O53" s="147">
        <f t="shared" si="32"/>
        <v>20.155577385929526</v>
      </c>
      <c r="P53" s="246">
        <f t="shared" si="33"/>
        <v>26</v>
      </c>
      <c r="Q53" s="247">
        <f t="shared" si="34"/>
        <v>0</v>
      </c>
      <c r="R53" s="247">
        <f t="shared" si="35"/>
        <v>579</v>
      </c>
      <c r="T53">
        <v>521</v>
      </c>
      <c r="U53">
        <v>3111</v>
      </c>
      <c r="V53" t="s">
        <v>965</v>
      </c>
      <c r="W53">
        <v>2872.654</v>
      </c>
      <c r="X53">
        <v>1180.7819999999999</v>
      </c>
      <c r="Y53">
        <v>2.4329999999999998</v>
      </c>
      <c r="Z53">
        <v>13.147</v>
      </c>
      <c r="AA53">
        <v>150.49412699999999</v>
      </c>
      <c r="AB53">
        <v>7.3696840000000003</v>
      </c>
      <c r="AC53">
        <v>49.595526</v>
      </c>
      <c r="AD53" s="1">
        <v>521</v>
      </c>
      <c r="AE53">
        <v>0</v>
      </c>
      <c r="AF53">
        <v>579</v>
      </c>
      <c r="AG53">
        <v>81</v>
      </c>
      <c r="AH53">
        <v>19.088145999999998</v>
      </c>
      <c r="AI53">
        <v>413.8</v>
      </c>
      <c r="AJ53">
        <v>0</v>
      </c>
      <c r="AK53">
        <v>26</v>
      </c>
      <c r="AL53">
        <v>8398</v>
      </c>
      <c r="AM53" t="s">
        <v>966</v>
      </c>
      <c r="AN53" t="s">
        <v>967</v>
      </c>
      <c r="AO53">
        <v>2872.654</v>
      </c>
      <c r="AR53" t="s">
        <v>145</v>
      </c>
      <c r="AS53" t="s">
        <v>267</v>
      </c>
      <c r="AT53" t="s">
        <v>950</v>
      </c>
      <c r="AU53" t="s">
        <v>777</v>
      </c>
      <c r="AV53" t="s">
        <v>49</v>
      </c>
      <c r="AW53">
        <v>1</v>
      </c>
      <c r="BB53">
        <v>0.93579999999999997</v>
      </c>
      <c r="BC53" t="s">
        <v>71</v>
      </c>
      <c r="BF53" t="s">
        <v>145</v>
      </c>
      <c r="BG53" t="s">
        <v>267</v>
      </c>
      <c r="BH53" t="s">
        <v>965</v>
      </c>
      <c r="BI53">
        <v>3111</v>
      </c>
      <c r="BJ53">
        <v>1</v>
      </c>
      <c r="BK53" t="s">
        <v>950</v>
      </c>
      <c r="BL53" t="s">
        <v>755</v>
      </c>
      <c r="BM53">
        <v>0.93579999999999997</v>
      </c>
      <c r="BN53" t="s">
        <v>71</v>
      </c>
      <c r="BO53" t="s">
        <v>756</v>
      </c>
      <c r="BP53">
        <v>2872.654</v>
      </c>
    </row>
    <row r="54" spans="1:68" ht="16.5">
      <c r="A54" s="119" t="str">
        <f t="shared" si="18"/>
        <v>송도버스</v>
      </c>
      <c r="B54" s="120" t="str">
        <f t="shared" si="19"/>
        <v>박종대</v>
      </c>
      <c r="C54" s="121" t="str">
        <f t="shared" si="20"/>
        <v>A</v>
      </c>
      <c r="D54" s="122">
        <f t="shared" si="21"/>
        <v>0.95289999999999997</v>
      </c>
      <c r="E54" s="123">
        <f t="shared" si="22"/>
        <v>2242</v>
      </c>
      <c r="F54" s="124" t="str">
        <f t="shared" si="23"/>
        <v>16-1</v>
      </c>
      <c r="G54" s="125" t="str">
        <f t="shared" si="24"/>
        <v>70바2215</v>
      </c>
      <c r="H54" s="126">
        <f t="shared" si="25"/>
        <v>2</v>
      </c>
      <c r="I54" s="127">
        <f t="shared" si="26"/>
        <v>2886.8530000000001</v>
      </c>
      <c r="J54" s="128">
        <f t="shared" si="27"/>
        <v>6.9495945763699621E-2</v>
      </c>
      <c r="K54" s="128">
        <f t="shared" si="28"/>
        <v>0.30893364873412749</v>
      </c>
      <c r="L54" s="128">
        <f t="shared" si="29"/>
        <v>0.15899666522680581</v>
      </c>
      <c r="M54" s="129">
        <f t="shared" si="30"/>
        <v>12.606999999999999</v>
      </c>
      <c r="N54" s="130">
        <f t="shared" si="31"/>
        <v>6.9279592691418646E-2</v>
      </c>
      <c r="O54" s="130">
        <f t="shared" si="32"/>
        <v>44.858536267693573</v>
      </c>
      <c r="P54" s="248">
        <f t="shared" si="33"/>
        <v>42</v>
      </c>
      <c r="Q54" s="249">
        <f t="shared" si="34"/>
        <v>2</v>
      </c>
      <c r="R54" s="249">
        <f t="shared" si="35"/>
        <v>1295</v>
      </c>
      <c r="T54">
        <v>521</v>
      </c>
      <c r="U54">
        <v>2242</v>
      </c>
      <c r="V54" t="s">
        <v>968</v>
      </c>
      <c r="W54">
        <v>2886.8530000000001</v>
      </c>
      <c r="X54">
        <v>1257.6400000000001</v>
      </c>
      <c r="Y54">
        <v>2.2949999999999999</v>
      </c>
      <c r="Z54">
        <v>12.606999999999999</v>
      </c>
      <c r="AA54">
        <v>153.801346</v>
      </c>
      <c r="AB54">
        <v>10.68857</v>
      </c>
      <c r="AC54">
        <v>47.514411000000003</v>
      </c>
      <c r="AD54" s="1">
        <v>459</v>
      </c>
      <c r="AE54">
        <v>2</v>
      </c>
      <c r="AF54">
        <v>1295</v>
      </c>
      <c r="AG54">
        <v>84</v>
      </c>
      <c r="AH54">
        <v>18.770011</v>
      </c>
      <c r="AI54">
        <v>544.20000000000005</v>
      </c>
      <c r="AJ54">
        <v>0</v>
      </c>
      <c r="AK54">
        <v>42</v>
      </c>
      <c r="AL54">
        <v>13245</v>
      </c>
      <c r="AM54" t="s">
        <v>969</v>
      </c>
      <c r="AN54" t="s">
        <v>970</v>
      </c>
      <c r="AO54">
        <v>2743.4360000000001</v>
      </c>
      <c r="AR54" t="s">
        <v>145</v>
      </c>
      <c r="AS54" t="s">
        <v>267</v>
      </c>
      <c r="AT54" t="s">
        <v>971</v>
      </c>
      <c r="AU54" t="s">
        <v>777</v>
      </c>
      <c r="AV54" t="s">
        <v>49</v>
      </c>
      <c r="AW54">
        <v>2</v>
      </c>
      <c r="BB54">
        <v>0.95289999999999997</v>
      </c>
      <c r="BC54" t="s">
        <v>69</v>
      </c>
      <c r="BF54" t="s">
        <v>145</v>
      </c>
      <c r="BG54" t="s">
        <v>267</v>
      </c>
      <c r="BH54" t="s">
        <v>968</v>
      </c>
      <c r="BI54">
        <v>2242</v>
      </c>
      <c r="BJ54">
        <v>2</v>
      </c>
      <c r="BK54" t="s">
        <v>971</v>
      </c>
      <c r="BL54" t="s">
        <v>850</v>
      </c>
      <c r="BM54">
        <v>0.95289999999999997</v>
      </c>
      <c r="BN54" t="s">
        <v>69</v>
      </c>
      <c r="BO54" t="s">
        <v>759</v>
      </c>
      <c r="BP54">
        <v>2886.8530000000001</v>
      </c>
    </row>
    <row r="55" spans="1:68" ht="16.5">
      <c r="A55" s="136" t="str">
        <f t="shared" si="18"/>
        <v>송도버스</v>
      </c>
      <c r="B55" s="137" t="str">
        <f t="shared" si="19"/>
        <v>박종수</v>
      </c>
      <c r="C55" s="138" t="str">
        <f t="shared" si="20"/>
        <v>A</v>
      </c>
      <c r="D55" s="139">
        <f t="shared" si="21"/>
        <v>0.96299999999999997</v>
      </c>
      <c r="E55" s="140">
        <f t="shared" si="22"/>
        <v>5535</v>
      </c>
      <c r="F55" s="141" t="str">
        <f t="shared" si="23"/>
        <v>8</v>
      </c>
      <c r="G55" s="142" t="str">
        <f t="shared" si="24"/>
        <v>70바2309</v>
      </c>
      <c r="H55" s="143">
        <f t="shared" si="25"/>
        <v>2</v>
      </c>
      <c r="I55" s="144">
        <f t="shared" si="26"/>
        <v>1986.402</v>
      </c>
      <c r="J55" s="145">
        <f t="shared" si="27"/>
        <v>2.8187444716668088E-2</v>
      </c>
      <c r="K55" s="145">
        <f t="shared" si="28"/>
        <v>0.34994751967645538</v>
      </c>
      <c r="L55" s="145">
        <f t="shared" si="29"/>
        <v>0.21596836894042595</v>
      </c>
      <c r="M55" s="146">
        <f t="shared" si="30"/>
        <v>11.313000000000001</v>
      </c>
      <c r="N55" s="147">
        <f t="shared" si="31"/>
        <v>0.15102683142687129</v>
      </c>
      <c r="O55" s="147">
        <f t="shared" si="32"/>
        <v>10.42085136845412</v>
      </c>
      <c r="P55" s="246">
        <f t="shared" si="33"/>
        <v>39</v>
      </c>
      <c r="Q55" s="247">
        <f t="shared" si="34"/>
        <v>3</v>
      </c>
      <c r="R55" s="247">
        <f t="shared" si="35"/>
        <v>207</v>
      </c>
      <c r="T55">
        <v>521</v>
      </c>
      <c r="U55">
        <v>5535</v>
      </c>
      <c r="V55" t="s">
        <v>972</v>
      </c>
      <c r="W55">
        <v>1986.402</v>
      </c>
      <c r="X55">
        <v>942.96299999999997</v>
      </c>
      <c r="Y55">
        <v>2.1070000000000002</v>
      </c>
      <c r="Z55">
        <v>11.313000000000001</v>
      </c>
      <c r="AA55">
        <v>128.888306</v>
      </c>
      <c r="AB55">
        <v>3.633032</v>
      </c>
      <c r="AC55">
        <v>45.104143000000001</v>
      </c>
      <c r="AD55" s="1">
        <v>429</v>
      </c>
      <c r="AE55">
        <v>3</v>
      </c>
      <c r="AF55">
        <v>207</v>
      </c>
      <c r="AG55">
        <v>81</v>
      </c>
      <c r="AH55">
        <v>15.411809</v>
      </c>
      <c r="AI55">
        <v>333.6</v>
      </c>
      <c r="AJ55">
        <v>0</v>
      </c>
      <c r="AK55">
        <v>39</v>
      </c>
      <c r="AL55">
        <v>20886</v>
      </c>
      <c r="AM55" t="s">
        <v>973</v>
      </c>
      <c r="AN55" t="s">
        <v>974</v>
      </c>
      <c r="AO55">
        <v>1788.67</v>
      </c>
      <c r="AR55" t="s">
        <v>145</v>
      </c>
      <c r="AS55" t="s">
        <v>268</v>
      </c>
      <c r="AT55" t="s">
        <v>787</v>
      </c>
      <c r="AU55" t="s">
        <v>777</v>
      </c>
      <c r="AV55" t="s">
        <v>49</v>
      </c>
      <c r="AW55">
        <v>2</v>
      </c>
      <c r="BB55">
        <v>0.96299999999999997</v>
      </c>
      <c r="BC55" t="s">
        <v>69</v>
      </c>
      <c r="BF55" t="s">
        <v>145</v>
      </c>
      <c r="BG55" t="s">
        <v>268</v>
      </c>
      <c r="BH55" t="s">
        <v>972</v>
      </c>
      <c r="BI55">
        <v>5535</v>
      </c>
      <c r="BJ55">
        <v>2</v>
      </c>
      <c r="BK55" t="s">
        <v>787</v>
      </c>
      <c r="BL55" t="s">
        <v>823</v>
      </c>
      <c r="BM55">
        <v>0.96299999999999997</v>
      </c>
      <c r="BN55" t="s">
        <v>69</v>
      </c>
      <c r="BO55" t="s">
        <v>759</v>
      </c>
      <c r="BP55">
        <v>1986.402</v>
      </c>
    </row>
    <row r="56" spans="1:68" ht="16.5">
      <c r="A56" s="119" t="str">
        <f t="shared" si="18"/>
        <v>송도버스</v>
      </c>
      <c r="B56" s="120" t="str">
        <f t="shared" si="19"/>
        <v>박찬두</v>
      </c>
      <c r="C56" s="121" t="str">
        <f t="shared" si="20"/>
        <v>A</v>
      </c>
      <c r="D56" s="122">
        <f t="shared" si="21"/>
        <v>0.98860000000000003</v>
      </c>
      <c r="E56" s="123">
        <f t="shared" si="22"/>
        <v>8331</v>
      </c>
      <c r="F56" s="124" t="str">
        <f t="shared" si="23"/>
        <v>8</v>
      </c>
      <c r="G56" s="125" t="str">
        <f t="shared" si="24"/>
        <v>70바2234</v>
      </c>
      <c r="H56" s="126">
        <f t="shared" si="25"/>
        <v>1</v>
      </c>
      <c r="I56" s="127">
        <f t="shared" si="26"/>
        <v>2505.9209999999998</v>
      </c>
      <c r="J56" s="128">
        <f t="shared" si="27"/>
        <v>1.8621857235739701E-2</v>
      </c>
      <c r="K56" s="128">
        <f t="shared" si="28"/>
        <v>0.32305490576606422</v>
      </c>
      <c r="L56" s="128">
        <f t="shared" si="29"/>
        <v>0.21469152459315358</v>
      </c>
      <c r="M56" s="129">
        <f t="shared" si="30"/>
        <v>10.343999999999999</v>
      </c>
      <c r="N56" s="130">
        <f t="shared" si="31"/>
        <v>3.9905487842593602E-2</v>
      </c>
      <c r="O56" s="130">
        <f t="shared" si="32"/>
        <v>8.0210030563613142</v>
      </c>
      <c r="P56" s="248">
        <f t="shared" si="33"/>
        <v>9</v>
      </c>
      <c r="Q56" s="249">
        <f t="shared" si="34"/>
        <v>1</v>
      </c>
      <c r="R56" s="249">
        <f t="shared" si="35"/>
        <v>201</v>
      </c>
      <c r="T56">
        <v>521</v>
      </c>
      <c r="U56">
        <v>8331</v>
      </c>
      <c r="V56" t="s">
        <v>975</v>
      </c>
      <c r="W56">
        <v>2505.9209999999998</v>
      </c>
      <c r="X56">
        <v>1207.05</v>
      </c>
      <c r="Y56">
        <v>2.0760000000000001</v>
      </c>
      <c r="Z56">
        <v>10.343999999999999</v>
      </c>
      <c r="AA56">
        <v>158.622739</v>
      </c>
      <c r="AB56">
        <v>2.9538500000000001</v>
      </c>
      <c r="AC56">
        <v>51.243853999999999</v>
      </c>
      <c r="AD56" s="1">
        <v>538</v>
      </c>
      <c r="AE56">
        <v>1</v>
      </c>
      <c r="AF56">
        <v>201</v>
      </c>
      <c r="AG56">
        <v>66</v>
      </c>
      <c r="AH56">
        <v>15.797993</v>
      </c>
      <c r="AI56">
        <v>79.599999999999994</v>
      </c>
      <c r="AJ56">
        <v>0</v>
      </c>
      <c r="AK56">
        <v>9</v>
      </c>
      <c r="AL56">
        <v>2408</v>
      </c>
      <c r="AM56" t="s">
        <v>976</v>
      </c>
      <c r="AN56" t="s">
        <v>977</v>
      </c>
      <c r="AO56">
        <v>2505.9209999999998</v>
      </c>
      <c r="AR56" t="s">
        <v>145</v>
      </c>
      <c r="AS56" t="s">
        <v>268</v>
      </c>
      <c r="AT56" t="s">
        <v>809</v>
      </c>
      <c r="AU56" t="s">
        <v>777</v>
      </c>
      <c r="AV56" t="s">
        <v>49</v>
      </c>
      <c r="AW56">
        <v>1</v>
      </c>
      <c r="BB56">
        <v>0.98860000000000003</v>
      </c>
      <c r="BC56" t="s">
        <v>69</v>
      </c>
      <c r="BF56" t="s">
        <v>145</v>
      </c>
      <c r="BG56" t="s">
        <v>268</v>
      </c>
      <c r="BH56" t="s">
        <v>975</v>
      </c>
      <c r="BI56">
        <v>8331</v>
      </c>
      <c r="BJ56">
        <v>1</v>
      </c>
      <c r="BK56" t="s">
        <v>809</v>
      </c>
      <c r="BL56" t="s">
        <v>755</v>
      </c>
      <c r="BM56">
        <v>0.98860000000000003</v>
      </c>
      <c r="BN56" t="s">
        <v>69</v>
      </c>
      <c r="BO56" t="s">
        <v>759</v>
      </c>
      <c r="BP56">
        <v>2505.9209999999998</v>
      </c>
    </row>
    <row r="57" spans="1:68" ht="16.5">
      <c r="A57" s="136" t="str">
        <f t="shared" si="18"/>
        <v>송도버스</v>
      </c>
      <c r="B57" s="137" t="str">
        <f t="shared" si="19"/>
        <v>박청일</v>
      </c>
      <c r="C57" s="138" t="str">
        <f t="shared" si="20"/>
        <v>D</v>
      </c>
      <c r="D57" s="139">
        <f t="shared" si="21"/>
        <v>0.83099999999999996</v>
      </c>
      <c r="E57" s="140">
        <f t="shared" si="22"/>
        <v>6063</v>
      </c>
      <c r="F57" s="141" t="str">
        <f t="shared" si="23"/>
        <v>8</v>
      </c>
      <c r="G57" s="142" t="str">
        <f t="shared" si="24"/>
        <v>70바2307</v>
      </c>
      <c r="H57" s="143">
        <f t="shared" si="25"/>
        <v>1</v>
      </c>
      <c r="I57" s="144">
        <f t="shared" si="26"/>
        <v>2544.2919999999999</v>
      </c>
      <c r="J57" s="145">
        <f t="shared" si="27"/>
        <v>5.0716038900473444E-2</v>
      </c>
      <c r="K57" s="145">
        <f t="shared" si="28"/>
        <v>0.38486179335216841</v>
      </c>
      <c r="L57" s="145">
        <f t="shared" si="29"/>
        <v>0.23424984239230404</v>
      </c>
      <c r="M57" s="146">
        <f t="shared" si="30"/>
        <v>16.036999999999999</v>
      </c>
      <c r="N57" s="147">
        <f t="shared" si="31"/>
        <v>0.31442931864738799</v>
      </c>
      <c r="O57" s="147">
        <f t="shared" si="32"/>
        <v>17.293612525606338</v>
      </c>
      <c r="P57" s="246">
        <f t="shared" si="33"/>
        <v>72</v>
      </c>
      <c r="Q57" s="247">
        <f t="shared" si="34"/>
        <v>8</v>
      </c>
      <c r="R57" s="247">
        <f t="shared" si="35"/>
        <v>440</v>
      </c>
      <c r="T57">
        <v>521</v>
      </c>
      <c r="U57">
        <v>6063</v>
      </c>
      <c r="V57" t="s">
        <v>978</v>
      </c>
      <c r="W57">
        <v>2544.2919999999999</v>
      </c>
      <c r="X57">
        <v>1465.3530000000001</v>
      </c>
      <c r="Y57">
        <v>1.736</v>
      </c>
      <c r="Z57">
        <v>16.036999999999999</v>
      </c>
      <c r="AA57">
        <v>171.42218099999999</v>
      </c>
      <c r="AB57">
        <v>8.693854</v>
      </c>
      <c r="AC57">
        <v>65.973848000000004</v>
      </c>
      <c r="AD57" s="1">
        <v>596</v>
      </c>
      <c r="AE57">
        <v>8</v>
      </c>
      <c r="AF57">
        <v>440</v>
      </c>
      <c r="AG57">
        <v>83</v>
      </c>
      <c r="AH57">
        <v>14.842256000000001</v>
      </c>
      <c r="AI57">
        <v>431.7</v>
      </c>
      <c r="AJ57">
        <v>0</v>
      </c>
      <c r="AK57">
        <v>72</v>
      </c>
      <c r="AL57">
        <v>38386</v>
      </c>
      <c r="AM57" t="s">
        <v>979</v>
      </c>
      <c r="AN57" t="s">
        <v>980</v>
      </c>
      <c r="AO57">
        <v>2376.8020000000001</v>
      </c>
      <c r="AR57" t="s">
        <v>145</v>
      </c>
      <c r="AS57" t="s">
        <v>268</v>
      </c>
      <c r="AT57" t="s">
        <v>819</v>
      </c>
      <c r="AU57" t="s">
        <v>777</v>
      </c>
      <c r="AV57" t="s">
        <v>49</v>
      </c>
      <c r="AW57">
        <v>1</v>
      </c>
      <c r="BB57">
        <v>0.83099999999999996</v>
      </c>
      <c r="BC57" t="s">
        <v>70</v>
      </c>
      <c r="BF57" t="s">
        <v>145</v>
      </c>
      <c r="BG57" t="s">
        <v>268</v>
      </c>
      <c r="BH57" t="s">
        <v>978</v>
      </c>
      <c r="BI57">
        <v>6063</v>
      </c>
      <c r="BJ57">
        <v>1</v>
      </c>
      <c r="BK57" t="s">
        <v>819</v>
      </c>
      <c r="BL57" t="s">
        <v>755</v>
      </c>
      <c r="BM57">
        <v>0.83099999999999996</v>
      </c>
      <c r="BN57" t="s">
        <v>70</v>
      </c>
      <c r="BO57" t="s">
        <v>760</v>
      </c>
      <c r="BP57">
        <v>2544.2919999999999</v>
      </c>
    </row>
    <row r="58" spans="1:68" ht="16.5">
      <c r="A58" s="119" t="str">
        <f t="shared" si="18"/>
        <v>송도버스</v>
      </c>
      <c r="B58" s="120" t="str">
        <f t="shared" si="19"/>
        <v>박해숙</v>
      </c>
      <c r="C58" s="121" t="str">
        <f t="shared" si="20"/>
        <v>A</v>
      </c>
      <c r="D58" s="122">
        <f t="shared" si="21"/>
        <v>0.99390000000000001</v>
      </c>
      <c r="E58" s="123">
        <f t="shared" si="22"/>
        <v>7149</v>
      </c>
      <c r="F58" s="124" t="str">
        <f t="shared" si="23"/>
        <v>8</v>
      </c>
      <c r="G58" s="125" t="str">
        <f t="shared" si="24"/>
        <v>70바2276</v>
      </c>
      <c r="H58" s="126">
        <f t="shared" si="25"/>
        <v>4</v>
      </c>
      <c r="I58" s="127">
        <f t="shared" si="26"/>
        <v>1543.0930000000001</v>
      </c>
      <c r="J58" s="128">
        <f t="shared" si="27"/>
        <v>3.8279285155660571E-2</v>
      </c>
      <c r="K58" s="128">
        <f t="shared" si="28"/>
        <v>0.36716392529911318</v>
      </c>
      <c r="L58" s="128">
        <f t="shared" si="29"/>
        <v>0.25921963225806871</v>
      </c>
      <c r="M58" s="129">
        <f t="shared" si="30"/>
        <v>10.026</v>
      </c>
      <c r="N58" s="130">
        <f t="shared" si="31"/>
        <v>0.25921963225806871</v>
      </c>
      <c r="O58" s="130">
        <f t="shared" si="32"/>
        <v>11.405663819355022</v>
      </c>
      <c r="P58" s="248">
        <f t="shared" si="33"/>
        <v>44</v>
      </c>
      <c r="Q58" s="249">
        <f t="shared" si="34"/>
        <v>4</v>
      </c>
      <c r="R58" s="249">
        <f t="shared" si="35"/>
        <v>176</v>
      </c>
      <c r="T58">
        <v>521</v>
      </c>
      <c r="U58">
        <v>7149</v>
      </c>
      <c r="V58" t="s">
        <v>981</v>
      </c>
      <c r="W58">
        <v>1543.0930000000001</v>
      </c>
      <c r="X58">
        <v>715.79700000000003</v>
      </c>
      <c r="Y58">
        <v>2.1560000000000001</v>
      </c>
      <c r="Z58">
        <v>10.026</v>
      </c>
      <c r="AA58">
        <v>102.00553600000001</v>
      </c>
      <c r="AB58">
        <v>3.9046989999999999</v>
      </c>
      <c r="AC58">
        <v>37.452753000000001</v>
      </c>
      <c r="AD58" s="1">
        <v>400</v>
      </c>
      <c r="AE58">
        <v>4</v>
      </c>
      <c r="AF58">
        <v>176</v>
      </c>
      <c r="AG58">
        <v>68</v>
      </c>
      <c r="AH58">
        <v>15.127541000000001</v>
      </c>
      <c r="AI58">
        <v>112.2</v>
      </c>
      <c r="AJ58">
        <v>0</v>
      </c>
      <c r="AK58">
        <v>44</v>
      </c>
      <c r="AL58">
        <v>12586</v>
      </c>
      <c r="AM58" t="s">
        <v>982</v>
      </c>
      <c r="AN58" t="s">
        <v>983</v>
      </c>
      <c r="AO58">
        <v>1123.01</v>
      </c>
      <c r="AR58" t="s">
        <v>145</v>
      </c>
      <c r="AS58" t="s">
        <v>268</v>
      </c>
      <c r="AT58" t="s">
        <v>984</v>
      </c>
      <c r="AU58" t="s">
        <v>777</v>
      </c>
      <c r="AV58" t="s">
        <v>49</v>
      </c>
      <c r="AW58">
        <v>4</v>
      </c>
      <c r="BB58">
        <v>0.99390000000000001</v>
      </c>
      <c r="BC58" t="s">
        <v>69</v>
      </c>
      <c r="BF58" t="s">
        <v>145</v>
      </c>
      <c r="BG58" t="s">
        <v>268</v>
      </c>
      <c r="BH58" t="s">
        <v>981</v>
      </c>
      <c r="BI58">
        <v>7149</v>
      </c>
      <c r="BJ58">
        <v>4</v>
      </c>
      <c r="BK58" t="s">
        <v>984</v>
      </c>
      <c r="BL58" t="s">
        <v>958</v>
      </c>
      <c r="BM58">
        <v>0.99390000000000001</v>
      </c>
      <c r="BN58" t="s">
        <v>69</v>
      </c>
      <c r="BO58" t="s">
        <v>759</v>
      </c>
      <c r="BP58">
        <v>1543.0930000000001</v>
      </c>
    </row>
    <row r="59" spans="1:68" ht="16.5">
      <c r="A59" s="136" t="str">
        <f t="shared" si="18"/>
        <v>송도버스</v>
      </c>
      <c r="B59" s="137" t="str">
        <f t="shared" si="19"/>
        <v>박환우</v>
      </c>
      <c r="C59" s="138" t="str">
        <f t="shared" si="20"/>
        <v>A</v>
      </c>
      <c r="D59" s="139">
        <f t="shared" si="21"/>
        <v>0.99980000000000002</v>
      </c>
      <c r="E59" s="140">
        <f t="shared" si="22"/>
        <v>2713</v>
      </c>
      <c r="F59" s="141" t="str">
        <f t="shared" si="23"/>
        <v>16-1</v>
      </c>
      <c r="G59" s="142" t="str">
        <f t="shared" si="24"/>
        <v>70바2231</v>
      </c>
      <c r="H59" s="143">
        <f t="shared" si="25"/>
        <v>2</v>
      </c>
      <c r="I59" s="144">
        <f t="shared" si="26"/>
        <v>2679.44</v>
      </c>
      <c r="J59" s="145">
        <f t="shared" si="27"/>
        <v>3.191820595682282E-2</v>
      </c>
      <c r="K59" s="145">
        <f t="shared" si="28"/>
        <v>0.29129325224627117</v>
      </c>
      <c r="L59" s="145">
        <f t="shared" si="29"/>
        <v>0.19668288896187264</v>
      </c>
      <c r="M59" s="146">
        <f t="shared" si="30"/>
        <v>8.3710000000000004</v>
      </c>
      <c r="N59" s="147">
        <f t="shared" si="31"/>
        <v>3.7321231302063114E-2</v>
      </c>
      <c r="O59" s="147">
        <f t="shared" si="32"/>
        <v>2.6871286537485446</v>
      </c>
      <c r="P59" s="246">
        <f t="shared" si="33"/>
        <v>5</v>
      </c>
      <c r="Q59" s="247">
        <f t="shared" si="34"/>
        <v>1</v>
      </c>
      <c r="R59" s="247">
        <f t="shared" si="35"/>
        <v>72</v>
      </c>
      <c r="T59">
        <v>521</v>
      </c>
      <c r="U59">
        <v>2713</v>
      </c>
      <c r="V59" t="s">
        <v>985</v>
      </c>
      <c r="W59">
        <v>2679.44</v>
      </c>
      <c r="X59">
        <v>1116.192</v>
      </c>
      <c r="Y59">
        <v>2.4009999999999998</v>
      </c>
      <c r="Z59">
        <v>8.3710000000000004</v>
      </c>
      <c r="AA59">
        <v>142.44606999999999</v>
      </c>
      <c r="AB59">
        <v>4.5466230000000003</v>
      </c>
      <c r="AC59">
        <v>41.493578999999997</v>
      </c>
      <c r="AD59" s="1">
        <v>527</v>
      </c>
      <c r="AE59">
        <v>1</v>
      </c>
      <c r="AF59">
        <v>72</v>
      </c>
      <c r="AG59">
        <v>76</v>
      </c>
      <c r="AH59">
        <v>18.810206000000001</v>
      </c>
      <c r="AI59">
        <v>63.4</v>
      </c>
      <c r="AJ59">
        <v>0</v>
      </c>
      <c r="AK59">
        <v>5</v>
      </c>
      <c r="AL59">
        <v>4183</v>
      </c>
      <c r="AM59" t="s">
        <v>986</v>
      </c>
      <c r="AN59" t="s">
        <v>987</v>
      </c>
      <c r="AO59">
        <v>2479.4780000000001</v>
      </c>
      <c r="AR59" t="s">
        <v>145</v>
      </c>
      <c r="AS59" t="s">
        <v>267</v>
      </c>
      <c r="AT59" t="s">
        <v>988</v>
      </c>
      <c r="AU59" t="s">
        <v>777</v>
      </c>
      <c r="AV59" t="s">
        <v>49</v>
      </c>
      <c r="AW59">
        <v>2</v>
      </c>
      <c r="BB59">
        <v>0.99980000000000002</v>
      </c>
      <c r="BC59" t="s">
        <v>69</v>
      </c>
      <c r="BF59" t="s">
        <v>145</v>
      </c>
      <c r="BG59" t="s">
        <v>267</v>
      </c>
      <c r="BH59" t="s">
        <v>985</v>
      </c>
      <c r="BI59">
        <v>2713</v>
      </c>
      <c r="BJ59">
        <v>2</v>
      </c>
      <c r="BK59" t="s">
        <v>988</v>
      </c>
      <c r="BL59" t="s">
        <v>870</v>
      </c>
      <c r="BM59">
        <v>0.99980000000000002</v>
      </c>
      <c r="BN59" t="s">
        <v>69</v>
      </c>
      <c r="BO59" t="s">
        <v>759</v>
      </c>
      <c r="BP59">
        <v>2679.44</v>
      </c>
    </row>
    <row r="60" spans="1:68" ht="16.5">
      <c r="A60" s="119" t="str">
        <f t="shared" si="18"/>
        <v>송도버스</v>
      </c>
      <c r="B60" s="120" t="str">
        <f t="shared" si="19"/>
        <v>박훈</v>
      </c>
      <c r="C60" s="121" t="str">
        <f t="shared" si="20"/>
        <v>S</v>
      </c>
      <c r="D60" s="122">
        <f t="shared" si="21"/>
        <v>1.22</v>
      </c>
      <c r="E60" s="123">
        <f t="shared" si="22"/>
        <v>5772</v>
      </c>
      <c r="F60" s="124" t="str">
        <f t="shared" si="23"/>
        <v>8</v>
      </c>
      <c r="G60" s="125" t="str">
        <f t="shared" si="24"/>
        <v>70바2253</v>
      </c>
      <c r="H60" s="126">
        <f t="shared" si="25"/>
        <v>4</v>
      </c>
      <c r="I60" s="127">
        <f t="shared" si="26"/>
        <v>2762.1610000000001</v>
      </c>
      <c r="J60" s="128">
        <f t="shared" si="27"/>
        <v>2.4996338251693038E-2</v>
      </c>
      <c r="K60" s="128">
        <f t="shared" si="28"/>
        <v>0.2884375235499031</v>
      </c>
      <c r="L60" s="128">
        <f t="shared" si="29"/>
        <v>1.4481415094920244E-2</v>
      </c>
      <c r="M60" s="129">
        <f t="shared" si="30"/>
        <v>5.4649999999999999</v>
      </c>
      <c r="N60" s="130">
        <f t="shared" si="31"/>
        <v>3.620353773730061E-2</v>
      </c>
      <c r="O60" s="130">
        <f t="shared" si="32"/>
        <v>3.7651679246792638</v>
      </c>
      <c r="P60" s="248">
        <f t="shared" si="33"/>
        <v>2</v>
      </c>
      <c r="Q60" s="249">
        <f t="shared" si="34"/>
        <v>1</v>
      </c>
      <c r="R60" s="249">
        <f t="shared" si="35"/>
        <v>104</v>
      </c>
      <c r="T60">
        <v>521</v>
      </c>
      <c r="U60">
        <v>5772</v>
      </c>
      <c r="V60" t="s">
        <v>989</v>
      </c>
      <c r="W60">
        <v>2762.1610000000001</v>
      </c>
      <c r="X60">
        <v>983.64400000000001</v>
      </c>
      <c r="Y60">
        <v>2.8079999999999998</v>
      </c>
      <c r="Z60">
        <v>5.4649999999999999</v>
      </c>
      <c r="AA60">
        <v>165.43327099999999</v>
      </c>
      <c r="AB60">
        <v>4.1352260000000003</v>
      </c>
      <c r="AC60">
        <v>47.717162999999999</v>
      </c>
      <c r="AD60" s="1">
        <v>40</v>
      </c>
      <c r="AE60">
        <v>1</v>
      </c>
      <c r="AF60">
        <v>104</v>
      </c>
      <c r="AG60">
        <v>86</v>
      </c>
      <c r="AH60">
        <v>16.696525999999999</v>
      </c>
      <c r="AI60">
        <v>79.3</v>
      </c>
      <c r="AJ60">
        <v>2</v>
      </c>
      <c r="AK60">
        <v>2</v>
      </c>
      <c r="AL60">
        <v>2803</v>
      </c>
      <c r="AM60" t="s">
        <v>990</v>
      </c>
      <c r="AN60" t="s">
        <v>991</v>
      </c>
      <c r="AO60">
        <v>2245.433</v>
      </c>
      <c r="AR60" t="s">
        <v>145</v>
      </c>
      <c r="AS60" t="s">
        <v>268</v>
      </c>
      <c r="AT60" t="s">
        <v>889</v>
      </c>
      <c r="AU60" t="s">
        <v>777</v>
      </c>
      <c r="AV60" t="s">
        <v>49</v>
      </c>
      <c r="AW60">
        <v>4</v>
      </c>
      <c r="BB60">
        <v>1.22</v>
      </c>
      <c r="BC60" t="s">
        <v>74</v>
      </c>
      <c r="BF60" t="s">
        <v>145</v>
      </c>
      <c r="BG60" t="s">
        <v>268</v>
      </c>
      <c r="BH60" t="s">
        <v>989</v>
      </c>
      <c r="BI60">
        <v>5772</v>
      </c>
      <c r="BJ60">
        <v>4</v>
      </c>
      <c r="BK60" t="s">
        <v>889</v>
      </c>
      <c r="BL60" t="s">
        <v>958</v>
      </c>
      <c r="BM60">
        <v>1.22</v>
      </c>
      <c r="BN60" t="s">
        <v>74</v>
      </c>
      <c r="BO60" t="s">
        <v>757</v>
      </c>
      <c r="BP60">
        <v>2762.1610000000001</v>
      </c>
    </row>
    <row r="61" spans="1:68" ht="16.5">
      <c r="A61" s="136" t="str">
        <f t="shared" si="18"/>
        <v>송도버스</v>
      </c>
      <c r="B61" s="137" t="str">
        <f t="shared" si="19"/>
        <v>방수남</v>
      </c>
      <c r="C61" s="138" t="str">
        <f t="shared" si="20"/>
        <v>C</v>
      </c>
      <c r="D61" s="139">
        <f t="shared" si="21"/>
        <v>0.88839999999999997</v>
      </c>
      <c r="E61" s="140">
        <f t="shared" si="22"/>
        <v>1335</v>
      </c>
      <c r="F61" s="141" t="str">
        <f t="shared" si="23"/>
        <v>8</v>
      </c>
      <c r="G61" s="142" t="str">
        <f t="shared" si="24"/>
        <v>70바2264</v>
      </c>
      <c r="H61" s="143">
        <f t="shared" si="25"/>
        <v>2</v>
      </c>
      <c r="I61" s="144">
        <f t="shared" si="26"/>
        <v>2561.3939999999998</v>
      </c>
      <c r="J61" s="145">
        <f t="shared" si="27"/>
        <v>4.5719284782855092E-2</v>
      </c>
      <c r="K61" s="145">
        <f t="shared" si="28"/>
        <v>0.36811151535001807</v>
      </c>
      <c r="L61" s="145">
        <f t="shared" si="29"/>
        <v>0.25767218944059372</v>
      </c>
      <c r="M61" s="146">
        <f t="shared" si="30"/>
        <v>10.938000000000001</v>
      </c>
      <c r="N61" s="147">
        <f t="shared" si="31"/>
        <v>3.9041240824332378E-2</v>
      </c>
      <c r="O61" s="147">
        <f t="shared" si="32"/>
        <v>6.2465985318931807</v>
      </c>
      <c r="P61" s="246">
        <f t="shared" si="33"/>
        <v>40</v>
      </c>
      <c r="Q61" s="247">
        <f t="shared" si="34"/>
        <v>1</v>
      </c>
      <c r="R61" s="247">
        <f t="shared" si="35"/>
        <v>160</v>
      </c>
      <c r="T61">
        <v>521</v>
      </c>
      <c r="U61">
        <v>1335</v>
      </c>
      <c r="V61" t="s">
        <v>992</v>
      </c>
      <c r="W61">
        <v>2561.3939999999998</v>
      </c>
      <c r="X61">
        <v>1315.944</v>
      </c>
      <c r="Y61">
        <v>1.946</v>
      </c>
      <c r="Z61">
        <v>10.938000000000001</v>
      </c>
      <c r="AA61">
        <v>170.85468499999999</v>
      </c>
      <c r="AB61">
        <v>7.8113539999999997</v>
      </c>
      <c r="AC61">
        <v>62.893577000000001</v>
      </c>
      <c r="AD61" s="1">
        <v>660</v>
      </c>
      <c r="AE61">
        <v>1</v>
      </c>
      <c r="AF61">
        <v>160</v>
      </c>
      <c r="AG61">
        <v>83</v>
      </c>
      <c r="AH61">
        <v>14.991652</v>
      </c>
      <c r="AI61">
        <v>395.4</v>
      </c>
      <c r="AJ61">
        <v>7.9</v>
      </c>
      <c r="AK61">
        <v>40</v>
      </c>
      <c r="AL61">
        <v>22519</v>
      </c>
      <c r="AM61" t="s">
        <v>993</v>
      </c>
      <c r="AN61" t="s">
        <v>994</v>
      </c>
      <c r="AO61">
        <v>2396.335</v>
      </c>
      <c r="AR61" t="s">
        <v>145</v>
      </c>
      <c r="AS61" t="s">
        <v>268</v>
      </c>
      <c r="AT61" t="s">
        <v>781</v>
      </c>
      <c r="AU61" t="s">
        <v>777</v>
      </c>
      <c r="AV61" t="s">
        <v>49</v>
      </c>
      <c r="AW61">
        <v>2</v>
      </c>
      <c r="BB61">
        <v>0.88839999999999997</v>
      </c>
      <c r="BC61" t="s">
        <v>72</v>
      </c>
      <c r="BF61" t="s">
        <v>145</v>
      </c>
      <c r="BG61" t="s">
        <v>268</v>
      </c>
      <c r="BH61" t="s">
        <v>992</v>
      </c>
      <c r="BI61">
        <v>1335</v>
      </c>
      <c r="BJ61">
        <v>2</v>
      </c>
      <c r="BK61" t="s">
        <v>781</v>
      </c>
      <c r="BL61" t="s">
        <v>854</v>
      </c>
      <c r="BM61">
        <v>0.88839999999999997</v>
      </c>
      <c r="BN61" t="s">
        <v>72</v>
      </c>
      <c r="BO61" t="s">
        <v>758</v>
      </c>
      <c r="BP61">
        <v>2561.3939999999998</v>
      </c>
    </row>
    <row r="62" spans="1:68" ht="16.5">
      <c r="A62" s="119" t="str">
        <f t="shared" si="18"/>
        <v>송도버스</v>
      </c>
      <c r="B62" s="120" t="str">
        <f t="shared" si="19"/>
        <v>배성호</v>
      </c>
      <c r="C62" s="121" t="str">
        <f t="shared" si="20"/>
        <v>B</v>
      </c>
      <c r="D62" s="122">
        <f t="shared" si="21"/>
        <v>0.9</v>
      </c>
      <c r="E62" s="123">
        <f t="shared" si="22"/>
        <v>5850</v>
      </c>
      <c r="F62" s="124" t="str">
        <f t="shared" si="23"/>
        <v>8</v>
      </c>
      <c r="G62" s="125" t="str">
        <f t="shared" si="24"/>
        <v>70바2296</v>
      </c>
      <c r="H62" s="126">
        <f t="shared" si="25"/>
        <v>4</v>
      </c>
      <c r="I62" s="127">
        <f t="shared" si="26"/>
        <v>3843.5079999999998</v>
      </c>
      <c r="J62" s="128">
        <f t="shared" si="27"/>
        <v>3.9883869349935562E-2</v>
      </c>
      <c r="K62" s="128">
        <f t="shared" si="28"/>
        <v>0.35841414039681735</v>
      </c>
      <c r="L62" s="128">
        <f t="shared" si="29"/>
        <v>0.20007763740832596</v>
      </c>
      <c r="M62" s="129">
        <f t="shared" si="30"/>
        <v>12.256</v>
      </c>
      <c r="N62" s="130">
        <f t="shared" si="31"/>
        <v>0.20814318586041711</v>
      </c>
      <c r="O62" s="130">
        <f t="shared" si="32"/>
        <v>10.693356173578929</v>
      </c>
      <c r="P62" s="248">
        <f t="shared" si="33"/>
        <v>59</v>
      </c>
      <c r="Q62" s="249">
        <f t="shared" si="34"/>
        <v>8</v>
      </c>
      <c r="R62" s="249">
        <f t="shared" si="35"/>
        <v>411</v>
      </c>
      <c r="T62">
        <v>521</v>
      </c>
      <c r="U62">
        <v>5850</v>
      </c>
      <c r="V62" t="s">
        <v>995</v>
      </c>
      <c r="W62">
        <v>3843.5079999999998</v>
      </c>
      <c r="X62">
        <v>2097.6729999999998</v>
      </c>
      <c r="Y62">
        <v>1.8320000000000001</v>
      </c>
      <c r="Z62">
        <v>12.256</v>
      </c>
      <c r="AA62">
        <v>243.26050000000001</v>
      </c>
      <c r="AB62">
        <v>9.7021700000000006</v>
      </c>
      <c r="AC62">
        <v>87.188002999999995</v>
      </c>
      <c r="AD62" s="1">
        <v>769</v>
      </c>
      <c r="AE62">
        <v>8</v>
      </c>
      <c r="AF62">
        <v>411</v>
      </c>
      <c r="AG62">
        <v>85</v>
      </c>
      <c r="AH62">
        <v>15.799967000000001</v>
      </c>
      <c r="AI62">
        <v>972.4</v>
      </c>
      <c r="AJ62">
        <v>9.3000000000000007</v>
      </c>
      <c r="AK62">
        <v>59</v>
      </c>
      <c r="AL62">
        <v>23211</v>
      </c>
      <c r="AM62" t="s">
        <v>996</v>
      </c>
      <c r="AN62" t="s">
        <v>997</v>
      </c>
      <c r="AO62">
        <v>2537.4070000000002</v>
      </c>
      <c r="AR62" t="s">
        <v>145</v>
      </c>
      <c r="AS62" t="s">
        <v>268</v>
      </c>
      <c r="AT62" t="s">
        <v>901</v>
      </c>
      <c r="AU62" t="s">
        <v>777</v>
      </c>
      <c r="AV62" t="s">
        <v>49</v>
      </c>
      <c r="AW62">
        <v>4</v>
      </c>
      <c r="BB62">
        <v>0.9</v>
      </c>
      <c r="BC62" t="s">
        <v>71</v>
      </c>
      <c r="BF62" t="s">
        <v>145</v>
      </c>
      <c r="BG62" t="s">
        <v>268</v>
      </c>
      <c r="BH62" t="s">
        <v>995</v>
      </c>
      <c r="BI62">
        <v>5850</v>
      </c>
      <c r="BJ62">
        <v>4</v>
      </c>
      <c r="BK62" t="s">
        <v>901</v>
      </c>
      <c r="BL62" t="s">
        <v>838</v>
      </c>
      <c r="BM62">
        <v>0.9</v>
      </c>
      <c r="BN62" t="s">
        <v>71</v>
      </c>
      <c r="BO62" t="s">
        <v>756</v>
      </c>
      <c r="BP62">
        <v>3843.5079999999998</v>
      </c>
    </row>
    <row r="63" spans="1:68" ht="16.5">
      <c r="A63" s="136" t="str">
        <f t="shared" si="18"/>
        <v>송도버스</v>
      </c>
      <c r="B63" s="137" t="str">
        <f t="shared" si="19"/>
        <v>서대원</v>
      </c>
      <c r="C63" s="138" t="str">
        <f t="shared" si="20"/>
        <v>S</v>
      </c>
      <c r="D63" s="139">
        <f t="shared" si="21"/>
        <v>1.0531999999999999</v>
      </c>
      <c r="E63" s="140">
        <f t="shared" si="22"/>
        <v>699</v>
      </c>
      <c r="F63" s="141" t="str">
        <f t="shared" si="23"/>
        <v>8</v>
      </c>
      <c r="G63" s="142" t="str">
        <f t="shared" si="24"/>
        <v>70바2308</v>
      </c>
      <c r="H63" s="143">
        <f t="shared" si="25"/>
        <v>14</v>
      </c>
      <c r="I63" s="144">
        <f t="shared" si="26"/>
        <v>2453.607</v>
      </c>
      <c r="J63" s="145">
        <f t="shared" si="27"/>
        <v>2.7704080154400172E-2</v>
      </c>
      <c r="K63" s="145">
        <f t="shared" si="28"/>
        <v>0.32384663669032604</v>
      </c>
      <c r="L63" s="145">
        <f t="shared" si="29"/>
        <v>0.180958075192971</v>
      </c>
      <c r="M63" s="146">
        <f t="shared" si="30"/>
        <v>9.5619999999999994</v>
      </c>
      <c r="N63" s="147">
        <f t="shared" si="31"/>
        <v>0.20378161620830068</v>
      </c>
      <c r="O63" s="147">
        <f t="shared" si="32"/>
        <v>11.81933374008144</v>
      </c>
      <c r="P63" s="246">
        <f t="shared" si="33"/>
        <v>19</v>
      </c>
      <c r="Q63" s="247">
        <f t="shared" si="34"/>
        <v>5</v>
      </c>
      <c r="R63" s="247">
        <f t="shared" si="35"/>
        <v>290</v>
      </c>
      <c r="T63">
        <v>521</v>
      </c>
      <c r="U63">
        <v>699</v>
      </c>
      <c r="V63" t="s">
        <v>998</v>
      </c>
      <c r="W63">
        <v>2453.607</v>
      </c>
      <c r="X63">
        <v>1086.6659999999999</v>
      </c>
      <c r="Y63">
        <v>2.258</v>
      </c>
      <c r="Z63">
        <v>9.5619999999999994</v>
      </c>
      <c r="AA63">
        <v>148.58273500000001</v>
      </c>
      <c r="AB63">
        <v>4.1163480000000003</v>
      </c>
      <c r="AC63">
        <v>48.118018999999997</v>
      </c>
      <c r="AD63" s="1">
        <v>444</v>
      </c>
      <c r="AE63">
        <v>5</v>
      </c>
      <c r="AF63">
        <v>290</v>
      </c>
      <c r="AG63">
        <v>83</v>
      </c>
      <c r="AH63">
        <v>16.513404999999999</v>
      </c>
      <c r="AI63">
        <v>83.7</v>
      </c>
      <c r="AJ63">
        <v>0</v>
      </c>
      <c r="AK63">
        <v>19</v>
      </c>
      <c r="AL63">
        <v>3679</v>
      </c>
      <c r="AM63" t="s">
        <v>999</v>
      </c>
      <c r="AN63" t="s">
        <v>1000</v>
      </c>
      <c r="AO63">
        <v>295.572</v>
      </c>
      <c r="AR63" t="s">
        <v>145</v>
      </c>
      <c r="AS63" t="s">
        <v>268</v>
      </c>
      <c r="AT63" t="s">
        <v>1001</v>
      </c>
      <c r="AU63" t="s">
        <v>777</v>
      </c>
      <c r="AV63" t="s">
        <v>49</v>
      </c>
      <c r="AW63">
        <v>14</v>
      </c>
      <c r="BB63">
        <v>1.0531999999999999</v>
      </c>
      <c r="BC63" t="s">
        <v>74</v>
      </c>
      <c r="BF63" t="s">
        <v>145</v>
      </c>
      <c r="BG63" t="s">
        <v>268</v>
      </c>
      <c r="BH63" t="s">
        <v>998</v>
      </c>
      <c r="BI63">
        <v>699</v>
      </c>
      <c r="BJ63">
        <v>14</v>
      </c>
      <c r="BK63" t="s">
        <v>1001</v>
      </c>
      <c r="BL63" t="s">
        <v>819</v>
      </c>
      <c r="BM63">
        <v>1.0531999999999999</v>
      </c>
      <c r="BN63" t="s">
        <v>74</v>
      </c>
      <c r="BO63" t="s">
        <v>757</v>
      </c>
      <c r="BP63">
        <v>2453.607</v>
      </c>
    </row>
    <row r="64" spans="1:68" ht="16.5">
      <c r="A64" s="119" t="str">
        <f t="shared" si="18"/>
        <v>송도버스</v>
      </c>
      <c r="B64" s="120" t="str">
        <f t="shared" si="19"/>
        <v>서은석</v>
      </c>
      <c r="C64" s="121" t="str">
        <f t="shared" si="20"/>
        <v>B</v>
      </c>
      <c r="D64" s="122">
        <f t="shared" si="21"/>
        <v>0.91949999999999998</v>
      </c>
      <c r="E64" s="123">
        <f t="shared" si="22"/>
        <v>9352</v>
      </c>
      <c r="F64" s="124" t="str">
        <f t="shared" si="23"/>
        <v>8</v>
      </c>
      <c r="G64" s="125" t="str">
        <f t="shared" si="24"/>
        <v>70바2240</v>
      </c>
      <c r="H64" s="126">
        <f t="shared" si="25"/>
        <v>3</v>
      </c>
      <c r="I64" s="127">
        <f t="shared" si="26"/>
        <v>2550.13</v>
      </c>
      <c r="J64" s="128">
        <f t="shared" si="27"/>
        <v>2.2264036342242232E-2</v>
      </c>
      <c r="K64" s="128">
        <f t="shared" si="28"/>
        <v>0.35613955660813518</v>
      </c>
      <c r="L64" s="128">
        <f t="shared" si="29"/>
        <v>0.22194946924274447</v>
      </c>
      <c r="M64" s="129">
        <f t="shared" si="30"/>
        <v>10.493</v>
      </c>
      <c r="N64" s="130">
        <f t="shared" si="31"/>
        <v>0.31370949716288971</v>
      </c>
      <c r="O64" s="130">
        <f t="shared" si="32"/>
        <v>17.685372902557909</v>
      </c>
      <c r="P64" s="248">
        <f t="shared" si="33"/>
        <v>29</v>
      </c>
      <c r="Q64" s="249">
        <f t="shared" si="34"/>
        <v>8</v>
      </c>
      <c r="R64" s="249">
        <f t="shared" si="35"/>
        <v>451</v>
      </c>
      <c r="T64">
        <v>521</v>
      </c>
      <c r="U64">
        <v>9352</v>
      </c>
      <c r="V64" t="s">
        <v>1002</v>
      </c>
      <c r="W64">
        <v>2550.13</v>
      </c>
      <c r="X64">
        <v>1317.3140000000001</v>
      </c>
      <c r="Y64">
        <v>1.9359999999999999</v>
      </c>
      <c r="Z64">
        <v>10.493</v>
      </c>
      <c r="AA64">
        <v>161.07052400000001</v>
      </c>
      <c r="AB64">
        <v>3.5860799999999999</v>
      </c>
      <c r="AC64">
        <v>57.363585</v>
      </c>
      <c r="AD64" s="1">
        <v>566</v>
      </c>
      <c r="AE64">
        <v>8</v>
      </c>
      <c r="AF64">
        <v>451</v>
      </c>
      <c r="AG64">
        <v>73</v>
      </c>
      <c r="AH64">
        <v>15.832381</v>
      </c>
      <c r="AI64">
        <v>159.69999999999999</v>
      </c>
      <c r="AJ64">
        <v>0</v>
      </c>
      <c r="AK64">
        <v>29</v>
      </c>
      <c r="AL64">
        <v>18677</v>
      </c>
      <c r="AM64" t="s">
        <v>1003</v>
      </c>
      <c r="AN64" t="s">
        <v>1004</v>
      </c>
      <c r="AO64">
        <v>2284.54</v>
      </c>
      <c r="AR64" t="s">
        <v>145</v>
      </c>
      <c r="AS64" t="s">
        <v>268</v>
      </c>
      <c r="AT64" t="s">
        <v>1005</v>
      </c>
      <c r="AU64" t="s">
        <v>777</v>
      </c>
      <c r="AV64" t="s">
        <v>49</v>
      </c>
      <c r="AW64">
        <v>3</v>
      </c>
      <c r="BB64">
        <v>0.91949999999999998</v>
      </c>
      <c r="BC64" t="s">
        <v>71</v>
      </c>
      <c r="BF64" t="s">
        <v>145</v>
      </c>
      <c r="BG64" t="s">
        <v>268</v>
      </c>
      <c r="BH64" t="s">
        <v>1002</v>
      </c>
      <c r="BI64">
        <v>9352</v>
      </c>
      <c r="BJ64">
        <v>3</v>
      </c>
      <c r="BK64" t="s">
        <v>1005</v>
      </c>
      <c r="BL64" t="s">
        <v>818</v>
      </c>
      <c r="BM64">
        <v>0.91949999999999998</v>
      </c>
      <c r="BN64" t="s">
        <v>71</v>
      </c>
      <c r="BO64" t="s">
        <v>756</v>
      </c>
      <c r="BP64">
        <v>2550.13</v>
      </c>
    </row>
    <row r="65" spans="1:68" ht="16.5">
      <c r="A65" s="136" t="str">
        <f t="shared" si="18"/>
        <v>송도버스</v>
      </c>
      <c r="B65" s="137" t="str">
        <f t="shared" si="19"/>
        <v>서재덕</v>
      </c>
      <c r="C65" s="138" t="str">
        <f t="shared" si="20"/>
        <v>C</v>
      </c>
      <c r="D65" s="139">
        <f t="shared" si="21"/>
        <v>0.89790000000000003</v>
      </c>
      <c r="E65" s="140">
        <f t="shared" si="22"/>
        <v>8477</v>
      </c>
      <c r="F65" s="141" t="str">
        <f t="shared" si="23"/>
        <v>8</v>
      </c>
      <c r="G65" s="142" t="str">
        <f t="shared" si="24"/>
        <v>70바2253</v>
      </c>
      <c r="H65" s="143">
        <f t="shared" si="25"/>
        <v>2</v>
      </c>
      <c r="I65" s="144">
        <f t="shared" si="26"/>
        <v>2427.6979999999999</v>
      </c>
      <c r="J65" s="145">
        <f t="shared" si="27"/>
        <v>3.1675723259041583E-2</v>
      </c>
      <c r="K65" s="145">
        <f t="shared" si="28"/>
        <v>0.37665286200983872</v>
      </c>
      <c r="L65" s="145">
        <f t="shared" si="29"/>
        <v>0.15364349272438335</v>
      </c>
      <c r="M65" s="146">
        <f t="shared" si="30"/>
        <v>11.284000000000001</v>
      </c>
      <c r="N65" s="147">
        <f t="shared" si="31"/>
        <v>0.41191284912703313</v>
      </c>
      <c r="O65" s="147">
        <f t="shared" si="32"/>
        <v>20.636833741264358</v>
      </c>
      <c r="P65" s="246">
        <f t="shared" si="33"/>
        <v>72</v>
      </c>
      <c r="Q65" s="247">
        <f t="shared" si="34"/>
        <v>10</v>
      </c>
      <c r="R65" s="247">
        <f t="shared" si="35"/>
        <v>501</v>
      </c>
      <c r="T65">
        <v>521</v>
      </c>
      <c r="U65">
        <v>8477</v>
      </c>
      <c r="V65" t="s">
        <v>1006</v>
      </c>
      <c r="W65">
        <v>2427.6979999999999</v>
      </c>
      <c r="X65">
        <v>1226.424</v>
      </c>
      <c r="Y65">
        <v>1.9790000000000001</v>
      </c>
      <c r="Z65">
        <v>11.284000000000001</v>
      </c>
      <c r="AA65">
        <v>160.760244</v>
      </c>
      <c r="AB65">
        <v>5.0921969999999996</v>
      </c>
      <c r="AC65">
        <v>60.550806000000001</v>
      </c>
      <c r="AD65" s="1">
        <v>373</v>
      </c>
      <c r="AE65">
        <v>10</v>
      </c>
      <c r="AF65">
        <v>501</v>
      </c>
      <c r="AG65">
        <v>79</v>
      </c>
      <c r="AH65">
        <v>15.101357999999999</v>
      </c>
      <c r="AI65">
        <v>740.3</v>
      </c>
      <c r="AJ65">
        <v>0</v>
      </c>
      <c r="AK65">
        <v>72</v>
      </c>
      <c r="AL65">
        <v>46569</v>
      </c>
      <c r="AM65" t="s">
        <v>1007</v>
      </c>
      <c r="AN65" t="s">
        <v>1008</v>
      </c>
      <c r="AO65">
        <v>2216.0929999999998</v>
      </c>
      <c r="AR65" t="s">
        <v>145</v>
      </c>
      <c r="AS65" t="s">
        <v>268</v>
      </c>
      <c r="AT65" t="s">
        <v>889</v>
      </c>
      <c r="AU65" t="s">
        <v>777</v>
      </c>
      <c r="AV65" t="s">
        <v>49</v>
      </c>
      <c r="AW65">
        <v>2</v>
      </c>
      <c r="BB65">
        <v>0.89790000000000003</v>
      </c>
      <c r="BC65" t="s">
        <v>72</v>
      </c>
      <c r="BF65" t="s">
        <v>145</v>
      </c>
      <c r="BG65" t="s">
        <v>268</v>
      </c>
      <c r="BH65" t="s">
        <v>1006</v>
      </c>
      <c r="BI65">
        <v>8477</v>
      </c>
      <c r="BJ65">
        <v>2</v>
      </c>
      <c r="BK65" t="s">
        <v>889</v>
      </c>
      <c r="BL65" t="s">
        <v>854</v>
      </c>
      <c r="BM65">
        <v>0.89790000000000003</v>
      </c>
      <c r="BN65" t="s">
        <v>72</v>
      </c>
      <c r="BO65" t="s">
        <v>758</v>
      </c>
      <c r="BP65">
        <v>2427.6979999999999</v>
      </c>
    </row>
    <row r="66" spans="1:68" ht="16.5">
      <c r="A66" s="119" t="str">
        <f t="shared" si="18"/>
        <v>송도버스</v>
      </c>
      <c r="B66" s="120" t="str">
        <f t="shared" si="19"/>
        <v>서정식</v>
      </c>
      <c r="C66" s="121" t="str">
        <f t="shared" si="20"/>
        <v>C</v>
      </c>
      <c r="D66" s="122">
        <f t="shared" si="21"/>
        <v>0.86029999999999995</v>
      </c>
      <c r="E66" s="123">
        <f t="shared" si="22"/>
        <v>8049</v>
      </c>
      <c r="F66" s="124" t="str">
        <f t="shared" si="23"/>
        <v>8</v>
      </c>
      <c r="G66" s="125" t="str">
        <f t="shared" si="24"/>
        <v>70바2309</v>
      </c>
      <c r="H66" s="126">
        <f t="shared" si="25"/>
        <v>3</v>
      </c>
      <c r="I66" s="127">
        <f t="shared" si="26"/>
        <v>2498.1489999999999</v>
      </c>
      <c r="J66" s="128">
        <f t="shared" si="27"/>
        <v>3.7106526992361513E-2</v>
      </c>
      <c r="K66" s="128">
        <f t="shared" si="28"/>
        <v>0.38599550115009629</v>
      </c>
      <c r="L66" s="128">
        <f t="shared" si="29"/>
        <v>0.20174937523742581</v>
      </c>
      <c r="M66" s="129">
        <f t="shared" si="30"/>
        <v>14.037000000000001</v>
      </c>
      <c r="N66" s="130">
        <f t="shared" si="31"/>
        <v>4.0029637943933688E-2</v>
      </c>
      <c r="O66" s="130">
        <f t="shared" si="32"/>
        <v>4.0830230702812367</v>
      </c>
      <c r="P66" s="248">
        <f t="shared" si="33"/>
        <v>58</v>
      </c>
      <c r="Q66" s="249">
        <f t="shared" si="34"/>
        <v>1</v>
      </c>
      <c r="R66" s="249">
        <f t="shared" si="35"/>
        <v>102</v>
      </c>
      <c r="T66">
        <v>521</v>
      </c>
      <c r="U66">
        <v>8049</v>
      </c>
      <c r="V66" t="s">
        <v>1009</v>
      </c>
      <c r="W66">
        <v>2498.1489999999999</v>
      </c>
      <c r="X66">
        <v>1332.213</v>
      </c>
      <c r="Y66">
        <v>1.875</v>
      </c>
      <c r="Z66">
        <v>14.037000000000001</v>
      </c>
      <c r="AA66">
        <v>169.39885000000001</v>
      </c>
      <c r="AB66">
        <v>6.2858029999999996</v>
      </c>
      <c r="AC66">
        <v>65.387193999999994</v>
      </c>
      <c r="AD66" s="1">
        <v>504</v>
      </c>
      <c r="AE66">
        <v>1</v>
      </c>
      <c r="AF66">
        <v>102</v>
      </c>
      <c r="AG66">
        <v>77</v>
      </c>
      <c r="AH66">
        <v>14.747142</v>
      </c>
      <c r="AI66">
        <v>266.2</v>
      </c>
      <c r="AJ66">
        <v>0</v>
      </c>
      <c r="AK66">
        <v>58</v>
      </c>
      <c r="AL66">
        <v>30623</v>
      </c>
      <c r="AM66" t="s">
        <v>1010</v>
      </c>
      <c r="AN66" t="s">
        <v>1011</v>
      </c>
      <c r="AO66">
        <v>2118.2379999999998</v>
      </c>
      <c r="AR66" t="s">
        <v>145</v>
      </c>
      <c r="AS66" t="s">
        <v>268</v>
      </c>
      <c r="AT66" t="s">
        <v>787</v>
      </c>
      <c r="AU66" t="s">
        <v>777</v>
      </c>
      <c r="AV66" t="s">
        <v>49</v>
      </c>
      <c r="AW66">
        <v>3</v>
      </c>
      <c r="BB66">
        <v>0.86029999999999995</v>
      </c>
      <c r="BC66" t="s">
        <v>72</v>
      </c>
      <c r="BF66" t="s">
        <v>145</v>
      </c>
      <c r="BG66" t="s">
        <v>268</v>
      </c>
      <c r="BH66" t="s">
        <v>1009</v>
      </c>
      <c r="BI66">
        <v>8049</v>
      </c>
      <c r="BJ66">
        <v>3</v>
      </c>
      <c r="BK66" t="s">
        <v>787</v>
      </c>
      <c r="BL66" t="s">
        <v>823</v>
      </c>
      <c r="BM66">
        <v>0.86029999999999995</v>
      </c>
      <c r="BN66" t="s">
        <v>72</v>
      </c>
      <c r="BO66" t="s">
        <v>758</v>
      </c>
      <c r="BP66">
        <v>2498.1489999999999</v>
      </c>
    </row>
    <row r="67" spans="1:68" ht="16.5">
      <c r="A67" s="136" t="str">
        <f t="shared" si="18"/>
        <v>송도버스</v>
      </c>
      <c r="B67" s="137" t="str">
        <f t="shared" si="19"/>
        <v>서현국</v>
      </c>
      <c r="C67" s="138" t="str">
        <f t="shared" si="20"/>
        <v>A</v>
      </c>
      <c r="D67" s="139">
        <f t="shared" si="21"/>
        <v>0.98619999999999997</v>
      </c>
      <c r="E67" s="140">
        <f t="shared" si="22"/>
        <v>3375</v>
      </c>
      <c r="F67" s="141" t="str">
        <f t="shared" si="23"/>
        <v>8</v>
      </c>
      <c r="G67" s="142" t="str">
        <f t="shared" si="24"/>
        <v>70바2291</v>
      </c>
      <c r="H67" s="143">
        <f t="shared" si="25"/>
        <v>1</v>
      </c>
      <c r="I67" s="144">
        <f t="shared" si="26"/>
        <v>2608.5030000000002</v>
      </c>
      <c r="J67" s="145">
        <f t="shared" si="27"/>
        <v>5.8029164082542044E-2</v>
      </c>
      <c r="K67" s="145">
        <f t="shared" si="28"/>
        <v>0.36410791653077706</v>
      </c>
      <c r="L67" s="145">
        <f t="shared" si="29"/>
        <v>0.16101189072813027</v>
      </c>
      <c r="M67" s="146">
        <f t="shared" si="30"/>
        <v>11.278</v>
      </c>
      <c r="N67" s="147">
        <f t="shared" si="31"/>
        <v>0.1150084933772359</v>
      </c>
      <c r="O67" s="147">
        <f t="shared" si="32"/>
        <v>18.938065242784845</v>
      </c>
      <c r="P67" s="246">
        <f t="shared" si="33"/>
        <v>33</v>
      </c>
      <c r="Q67" s="247">
        <f t="shared" si="34"/>
        <v>3</v>
      </c>
      <c r="R67" s="247">
        <f t="shared" si="35"/>
        <v>494</v>
      </c>
      <c r="T67">
        <v>521</v>
      </c>
      <c r="U67">
        <v>3375</v>
      </c>
      <c r="V67" t="s">
        <v>1012</v>
      </c>
      <c r="W67">
        <v>2608.5030000000002</v>
      </c>
      <c r="X67">
        <v>1259.5139999999999</v>
      </c>
      <c r="Y67">
        <v>2.0710000000000002</v>
      </c>
      <c r="Z67">
        <v>11.278</v>
      </c>
      <c r="AA67">
        <v>172.661629</v>
      </c>
      <c r="AB67">
        <v>10.019410000000001</v>
      </c>
      <c r="AC67">
        <v>62.867466</v>
      </c>
      <c r="AD67" s="1">
        <v>420</v>
      </c>
      <c r="AE67">
        <v>3</v>
      </c>
      <c r="AF67">
        <v>494</v>
      </c>
      <c r="AG67">
        <v>76</v>
      </c>
      <c r="AH67">
        <v>15.107601000000001</v>
      </c>
      <c r="AI67">
        <v>713.2</v>
      </c>
      <c r="AJ67">
        <v>0</v>
      </c>
      <c r="AK67">
        <v>33</v>
      </c>
      <c r="AL67">
        <v>18006</v>
      </c>
      <c r="AM67" t="s">
        <v>1013</v>
      </c>
      <c r="AN67" t="s">
        <v>1014</v>
      </c>
      <c r="AO67">
        <v>2608.5030000000002</v>
      </c>
      <c r="AR67" t="s">
        <v>145</v>
      </c>
      <c r="AS67" t="s">
        <v>268</v>
      </c>
      <c r="AT67" t="s">
        <v>786</v>
      </c>
      <c r="AU67" t="s">
        <v>777</v>
      </c>
      <c r="AV67" t="s">
        <v>49</v>
      </c>
      <c r="AW67">
        <v>1</v>
      </c>
      <c r="BB67">
        <v>0.98619999999999997</v>
      </c>
      <c r="BC67" t="s">
        <v>69</v>
      </c>
      <c r="BF67" t="s">
        <v>145</v>
      </c>
      <c r="BG67" t="s">
        <v>268</v>
      </c>
      <c r="BH67" t="s">
        <v>1012</v>
      </c>
      <c r="BI67">
        <v>3375</v>
      </c>
      <c r="BJ67">
        <v>1</v>
      </c>
      <c r="BK67" t="s">
        <v>786</v>
      </c>
      <c r="BL67" t="s">
        <v>755</v>
      </c>
      <c r="BM67">
        <v>0.98619999999999997</v>
      </c>
      <c r="BN67" t="s">
        <v>69</v>
      </c>
      <c r="BO67" t="s">
        <v>759</v>
      </c>
      <c r="BP67">
        <v>2608.5030000000002</v>
      </c>
    </row>
    <row r="68" spans="1:68" ht="16.5">
      <c r="A68" s="119" t="str">
        <f t="shared" si="18"/>
        <v>송도버스</v>
      </c>
      <c r="B68" s="120" t="str">
        <f t="shared" si="19"/>
        <v>석승우</v>
      </c>
      <c r="C68" s="121" t="str">
        <f t="shared" si="20"/>
        <v>S</v>
      </c>
      <c r="D68" s="122">
        <f t="shared" si="21"/>
        <v>1.0044999999999999</v>
      </c>
      <c r="E68" s="123">
        <f t="shared" si="22"/>
        <v>5079</v>
      </c>
      <c r="F68" s="124" t="str">
        <f t="shared" si="23"/>
        <v>16-1</v>
      </c>
      <c r="G68" s="125" t="str">
        <f t="shared" si="24"/>
        <v>70바2299</v>
      </c>
      <c r="H68" s="126">
        <f t="shared" si="25"/>
        <v>14</v>
      </c>
      <c r="I68" s="127">
        <f t="shared" si="26"/>
        <v>2902.703</v>
      </c>
      <c r="J68" s="128">
        <f t="shared" si="27"/>
        <v>2.1225511484571601E-2</v>
      </c>
      <c r="K68" s="128">
        <f t="shared" si="28"/>
        <v>0.33252476644643486</v>
      </c>
      <c r="L68" s="128">
        <f t="shared" si="29"/>
        <v>0.20256981165486102</v>
      </c>
      <c r="M68" s="129">
        <f t="shared" si="30"/>
        <v>10.815</v>
      </c>
      <c r="N68" s="130">
        <f t="shared" si="31"/>
        <v>6.8901296481245239E-2</v>
      </c>
      <c r="O68" s="130">
        <f t="shared" si="32"/>
        <v>18.982307180583064</v>
      </c>
      <c r="P68" s="248">
        <f t="shared" si="33"/>
        <v>7</v>
      </c>
      <c r="Q68" s="249">
        <f t="shared" si="34"/>
        <v>2</v>
      </c>
      <c r="R68" s="249">
        <f t="shared" si="35"/>
        <v>551</v>
      </c>
      <c r="T68">
        <v>521</v>
      </c>
      <c r="U68">
        <v>5079</v>
      </c>
      <c r="V68" t="s">
        <v>1015</v>
      </c>
      <c r="W68">
        <v>2902.703</v>
      </c>
      <c r="X68">
        <v>1319.5450000000001</v>
      </c>
      <c r="Y68">
        <v>2.2000000000000002</v>
      </c>
      <c r="Z68">
        <v>10.815</v>
      </c>
      <c r="AA68">
        <v>166.084384</v>
      </c>
      <c r="AB68">
        <v>3.525226</v>
      </c>
      <c r="AC68">
        <v>55.227170999999998</v>
      </c>
      <c r="AD68" s="1">
        <v>588</v>
      </c>
      <c r="AE68">
        <v>2</v>
      </c>
      <c r="AF68">
        <v>551</v>
      </c>
      <c r="AG68">
        <v>74</v>
      </c>
      <c r="AH68">
        <v>17.477277999999998</v>
      </c>
      <c r="AI68">
        <v>262.39999999999998</v>
      </c>
      <c r="AJ68">
        <v>0</v>
      </c>
      <c r="AK68">
        <v>7</v>
      </c>
      <c r="AL68">
        <v>190</v>
      </c>
      <c r="AM68" t="s">
        <v>1016</v>
      </c>
      <c r="AN68" t="s">
        <v>1017</v>
      </c>
      <c r="AO68">
        <v>476.91</v>
      </c>
      <c r="AR68" t="s">
        <v>145</v>
      </c>
      <c r="AS68" t="s">
        <v>267</v>
      </c>
      <c r="AT68" t="s">
        <v>954</v>
      </c>
      <c r="AU68" t="s">
        <v>777</v>
      </c>
      <c r="AV68" t="s">
        <v>49</v>
      </c>
      <c r="AW68">
        <v>14</v>
      </c>
      <c r="BB68">
        <v>1.0044999999999999</v>
      </c>
      <c r="BC68" t="s">
        <v>74</v>
      </c>
      <c r="BF68" t="s">
        <v>145</v>
      </c>
      <c r="BG68" t="s">
        <v>267</v>
      </c>
      <c r="BH68" t="s">
        <v>1015</v>
      </c>
      <c r="BI68">
        <v>5079</v>
      </c>
      <c r="BJ68">
        <v>14</v>
      </c>
      <c r="BK68" t="s">
        <v>954</v>
      </c>
      <c r="BL68" t="s">
        <v>819</v>
      </c>
      <c r="BM68">
        <v>1.0044999999999999</v>
      </c>
      <c r="BN68" t="s">
        <v>74</v>
      </c>
      <c r="BO68" t="s">
        <v>757</v>
      </c>
      <c r="BP68">
        <v>2902.703</v>
      </c>
    </row>
    <row r="69" spans="1:68" ht="16.5">
      <c r="A69" s="136" t="str">
        <f t="shared" si="18"/>
        <v>송도버스</v>
      </c>
      <c r="B69" s="137" t="str">
        <f t="shared" si="19"/>
        <v>송상봉</v>
      </c>
      <c r="C69" s="138" t="str">
        <f t="shared" si="20"/>
        <v>A</v>
      </c>
      <c r="D69" s="139">
        <f t="shared" si="21"/>
        <v>0.99080000000000001</v>
      </c>
      <c r="E69" s="140">
        <f t="shared" si="22"/>
        <v>7897</v>
      </c>
      <c r="F69" s="141" t="str">
        <f t="shared" si="23"/>
        <v>16-1</v>
      </c>
      <c r="G69" s="142" t="str">
        <f t="shared" si="24"/>
        <v>70바2299</v>
      </c>
      <c r="H69" s="143">
        <f t="shared" si="25"/>
        <v>9</v>
      </c>
      <c r="I69" s="144">
        <f t="shared" si="26"/>
        <v>2156.0340000000001</v>
      </c>
      <c r="J69" s="145">
        <f t="shared" si="27"/>
        <v>3.4388241699036592E-2</v>
      </c>
      <c r="K69" s="145">
        <f t="shared" si="28"/>
        <v>0.32274853977187157</v>
      </c>
      <c r="L69" s="145">
        <f t="shared" si="29"/>
        <v>0.15166736702667954</v>
      </c>
      <c r="M69" s="146">
        <f t="shared" si="30"/>
        <v>10.055</v>
      </c>
      <c r="N69" s="147">
        <f t="shared" si="31"/>
        <v>9.2762915612648031E-2</v>
      </c>
      <c r="O69" s="147">
        <f t="shared" si="32"/>
        <v>2.0407841434782568</v>
      </c>
      <c r="P69" s="246">
        <f t="shared" si="33"/>
        <v>10</v>
      </c>
      <c r="Q69" s="247">
        <f t="shared" si="34"/>
        <v>2</v>
      </c>
      <c r="R69" s="247">
        <f t="shared" si="35"/>
        <v>44</v>
      </c>
      <c r="T69">
        <v>521</v>
      </c>
      <c r="U69">
        <v>7897</v>
      </c>
      <c r="V69" t="s">
        <v>1018</v>
      </c>
      <c r="W69">
        <v>2156.0340000000001</v>
      </c>
      <c r="X69">
        <v>897.42200000000003</v>
      </c>
      <c r="Y69">
        <v>2.4020000000000001</v>
      </c>
      <c r="Z69">
        <v>10.055</v>
      </c>
      <c r="AA69">
        <v>116.083574</v>
      </c>
      <c r="AB69">
        <v>3.9919099999999998</v>
      </c>
      <c r="AC69">
        <v>37.465803999999999</v>
      </c>
      <c r="AD69" s="1">
        <v>327</v>
      </c>
      <c r="AE69">
        <v>2</v>
      </c>
      <c r="AF69">
        <v>44</v>
      </c>
      <c r="AG69">
        <v>68</v>
      </c>
      <c r="AH69">
        <v>18.573118000000001</v>
      </c>
      <c r="AI69">
        <v>162.1</v>
      </c>
      <c r="AJ69">
        <v>0</v>
      </c>
      <c r="AK69">
        <v>10</v>
      </c>
      <c r="AL69">
        <v>769</v>
      </c>
      <c r="AM69" t="s">
        <v>1019</v>
      </c>
      <c r="AN69" t="s">
        <v>1020</v>
      </c>
      <c r="AO69">
        <v>328.84899999999999</v>
      </c>
      <c r="AR69" t="s">
        <v>145</v>
      </c>
      <c r="AS69" t="s">
        <v>267</v>
      </c>
      <c r="AT69" t="s">
        <v>954</v>
      </c>
      <c r="AU69" t="s">
        <v>777</v>
      </c>
      <c r="AV69" t="s">
        <v>49</v>
      </c>
      <c r="AW69">
        <v>9</v>
      </c>
      <c r="BB69">
        <v>0.99080000000000001</v>
      </c>
      <c r="BC69" t="s">
        <v>69</v>
      </c>
      <c r="BF69" t="s">
        <v>145</v>
      </c>
      <c r="BG69" t="s">
        <v>267</v>
      </c>
      <c r="BH69" t="s">
        <v>1018</v>
      </c>
      <c r="BI69">
        <v>7897</v>
      </c>
      <c r="BJ69">
        <v>9</v>
      </c>
      <c r="BK69" t="s">
        <v>954</v>
      </c>
      <c r="BL69" t="s">
        <v>792</v>
      </c>
      <c r="BM69">
        <v>0.99080000000000001</v>
      </c>
      <c r="BN69" t="s">
        <v>69</v>
      </c>
      <c r="BO69" t="s">
        <v>759</v>
      </c>
      <c r="BP69">
        <v>2156.0340000000001</v>
      </c>
    </row>
    <row r="70" spans="1:68" ht="16.5">
      <c r="A70" s="119" t="str">
        <f t="shared" si="18"/>
        <v>송도버스</v>
      </c>
      <c r="B70" s="120" t="str">
        <f t="shared" si="19"/>
        <v>송일용</v>
      </c>
      <c r="C70" s="121" t="str">
        <f t="shared" si="20"/>
        <v>A</v>
      </c>
      <c r="D70" s="122">
        <f t="shared" si="21"/>
        <v>0.995</v>
      </c>
      <c r="E70" s="123">
        <f t="shared" si="22"/>
        <v>939</v>
      </c>
      <c r="F70" s="124" t="str">
        <f t="shared" si="23"/>
        <v>8</v>
      </c>
      <c r="G70" s="125" t="str">
        <f t="shared" si="24"/>
        <v>70바2217</v>
      </c>
      <c r="H70" s="126">
        <f t="shared" si="25"/>
        <v>2</v>
      </c>
      <c r="I70" s="127">
        <f t="shared" si="26"/>
        <v>2502.4780000000001</v>
      </c>
      <c r="J70" s="128">
        <f t="shared" si="27"/>
        <v>4.3000819077812905E-2</v>
      </c>
      <c r="K70" s="128">
        <f t="shared" si="28"/>
        <v>0.33292316899491825</v>
      </c>
      <c r="L70" s="128">
        <f t="shared" si="29"/>
        <v>0.16104037677853711</v>
      </c>
      <c r="M70" s="129">
        <f t="shared" si="30"/>
        <v>9.7799999999999994</v>
      </c>
      <c r="N70" s="130">
        <f t="shared" si="31"/>
        <v>7.9920782520365816E-2</v>
      </c>
      <c r="O70" s="130">
        <f t="shared" si="32"/>
        <v>20.259918368912732</v>
      </c>
      <c r="P70" s="248">
        <f t="shared" si="33"/>
        <v>19</v>
      </c>
      <c r="Q70" s="249">
        <f t="shared" si="34"/>
        <v>2</v>
      </c>
      <c r="R70" s="249">
        <f t="shared" si="35"/>
        <v>507</v>
      </c>
      <c r="T70">
        <v>521</v>
      </c>
      <c r="U70">
        <v>939</v>
      </c>
      <c r="V70" t="s">
        <v>1021</v>
      </c>
      <c r="W70">
        <v>2502.4780000000001</v>
      </c>
      <c r="X70">
        <v>1208.3240000000001</v>
      </c>
      <c r="Y70">
        <v>2.0710000000000002</v>
      </c>
      <c r="Z70">
        <v>9.7799999999999994</v>
      </c>
      <c r="AA70">
        <v>154.02688000000001</v>
      </c>
      <c r="AB70">
        <v>6.6232819999999997</v>
      </c>
      <c r="AC70">
        <v>51.279116999999999</v>
      </c>
      <c r="AD70" s="1">
        <v>403</v>
      </c>
      <c r="AE70">
        <v>2</v>
      </c>
      <c r="AF70">
        <v>507</v>
      </c>
      <c r="AG70">
        <v>78</v>
      </c>
      <c r="AH70">
        <v>16.247021</v>
      </c>
      <c r="AI70">
        <v>519.9</v>
      </c>
      <c r="AJ70">
        <v>0</v>
      </c>
      <c r="AK70">
        <v>19</v>
      </c>
      <c r="AL70">
        <v>3136</v>
      </c>
      <c r="AM70" t="s">
        <v>1022</v>
      </c>
      <c r="AN70" t="s">
        <v>1023</v>
      </c>
      <c r="AO70">
        <v>2166.3719999999998</v>
      </c>
      <c r="AR70" t="s">
        <v>145</v>
      </c>
      <c r="AS70" t="s">
        <v>268</v>
      </c>
      <c r="AT70" t="s">
        <v>1024</v>
      </c>
      <c r="AU70" t="s">
        <v>777</v>
      </c>
      <c r="AV70" t="s">
        <v>49</v>
      </c>
      <c r="AW70">
        <v>2</v>
      </c>
      <c r="BB70">
        <v>0.995</v>
      </c>
      <c r="BC70" t="s">
        <v>69</v>
      </c>
      <c r="BF70" t="s">
        <v>145</v>
      </c>
      <c r="BG70" t="s">
        <v>268</v>
      </c>
      <c r="BH70" t="s">
        <v>1021</v>
      </c>
      <c r="BI70">
        <v>939</v>
      </c>
      <c r="BJ70">
        <v>2</v>
      </c>
      <c r="BK70" t="s">
        <v>1024</v>
      </c>
      <c r="BL70" t="s">
        <v>946</v>
      </c>
      <c r="BM70">
        <v>0.995</v>
      </c>
      <c r="BN70" t="s">
        <v>69</v>
      </c>
      <c r="BO70" t="s">
        <v>759</v>
      </c>
      <c r="BP70">
        <v>2502.4780000000001</v>
      </c>
    </row>
    <row r="71" spans="1:68" ht="16.5">
      <c r="A71" s="136" t="str">
        <f t="shared" si="18"/>
        <v>송도버스</v>
      </c>
      <c r="B71" s="137" t="str">
        <f t="shared" si="19"/>
        <v>신정은</v>
      </c>
      <c r="C71" s="138" t="str">
        <f t="shared" si="20"/>
        <v>A</v>
      </c>
      <c r="D71" s="139">
        <f t="shared" si="21"/>
        <v>0.97560000000000002</v>
      </c>
      <c r="E71" s="140">
        <f t="shared" si="22"/>
        <v>9189</v>
      </c>
      <c r="F71" s="141" t="str">
        <f t="shared" si="23"/>
        <v>16-1</v>
      </c>
      <c r="G71" s="142" t="str">
        <f t="shared" si="24"/>
        <v>70바2299</v>
      </c>
      <c r="H71" s="143">
        <f t="shared" si="25"/>
        <v>2</v>
      </c>
      <c r="I71" s="144">
        <f t="shared" si="26"/>
        <v>3001.6109999999999</v>
      </c>
      <c r="J71" s="145">
        <f t="shared" si="27"/>
        <v>3.8732052362198566E-2</v>
      </c>
      <c r="K71" s="145">
        <f t="shared" si="28"/>
        <v>0.30269841709213591</v>
      </c>
      <c r="L71" s="145">
        <f t="shared" si="29"/>
        <v>0.1898980247607035</v>
      </c>
      <c r="M71" s="146">
        <f t="shared" si="30"/>
        <v>12.222</v>
      </c>
      <c r="N71" s="147">
        <f t="shared" si="31"/>
        <v>3.3315442940474303E-2</v>
      </c>
      <c r="O71" s="147">
        <f t="shared" si="32"/>
        <v>9.494901238035176</v>
      </c>
      <c r="P71" s="246">
        <f t="shared" si="33"/>
        <v>25</v>
      </c>
      <c r="Q71" s="247">
        <f t="shared" si="34"/>
        <v>1</v>
      </c>
      <c r="R71" s="247">
        <f t="shared" si="35"/>
        <v>285</v>
      </c>
      <c r="T71">
        <v>521</v>
      </c>
      <c r="U71">
        <v>9189</v>
      </c>
      <c r="V71" t="s">
        <v>1025</v>
      </c>
      <c r="W71">
        <v>3001.6109999999999</v>
      </c>
      <c r="X71">
        <v>1267.0730000000001</v>
      </c>
      <c r="Y71">
        <v>2.3690000000000002</v>
      </c>
      <c r="Z71">
        <v>12.222</v>
      </c>
      <c r="AA71">
        <v>159.57106899999999</v>
      </c>
      <c r="AB71">
        <v>6.1805149999999998</v>
      </c>
      <c r="AC71">
        <v>48.301909999999999</v>
      </c>
      <c r="AD71" s="1">
        <v>570</v>
      </c>
      <c r="AE71">
        <v>1</v>
      </c>
      <c r="AF71">
        <v>285</v>
      </c>
      <c r="AG71">
        <v>82</v>
      </c>
      <c r="AH71">
        <v>18.810496000000001</v>
      </c>
      <c r="AI71">
        <v>502.1</v>
      </c>
      <c r="AJ71">
        <v>8.6</v>
      </c>
      <c r="AK71">
        <v>25</v>
      </c>
      <c r="AL71">
        <v>4236</v>
      </c>
      <c r="AM71" t="s">
        <v>1026</v>
      </c>
      <c r="AN71" t="s">
        <v>1027</v>
      </c>
      <c r="AO71">
        <v>2692.913</v>
      </c>
      <c r="AR71" t="s">
        <v>145</v>
      </c>
      <c r="AS71" t="s">
        <v>267</v>
      </c>
      <c r="AT71" t="s">
        <v>954</v>
      </c>
      <c r="AU71" t="s">
        <v>777</v>
      </c>
      <c r="AV71" t="s">
        <v>49</v>
      </c>
      <c r="AW71">
        <v>2</v>
      </c>
      <c r="BB71">
        <v>0.97560000000000002</v>
      </c>
      <c r="BC71" t="s">
        <v>69</v>
      </c>
      <c r="BF71" t="s">
        <v>145</v>
      </c>
      <c r="BG71" t="s">
        <v>267</v>
      </c>
      <c r="BH71" t="s">
        <v>1025</v>
      </c>
      <c r="BI71">
        <v>9189</v>
      </c>
      <c r="BJ71">
        <v>2</v>
      </c>
      <c r="BK71" t="s">
        <v>954</v>
      </c>
      <c r="BL71" t="s">
        <v>800</v>
      </c>
      <c r="BM71">
        <v>0.97560000000000002</v>
      </c>
      <c r="BN71" t="s">
        <v>69</v>
      </c>
      <c r="BO71" t="s">
        <v>759</v>
      </c>
      <c r="BP71">
        <v>3001.6109999999999</v>
      </c>
    </row>
    <row r="72" spans="1:68" ht="16.5">
      <c r="A72" s="119" t="str">
        <f t="shared" ref="A72:A111" si="36">BF72</f>
        <v>송도버스</v>
      </c>
      <c r="B72" s="120" t="str">
        <f t="shared" ref="B72:B111" si="37">BH72</f>
        <v>신철순</v>
      </c>
      <c r="C72" s="121" t="str">
        <f t="shared" ref="C72:C111" si="38">BN72</f>
        <v>B</v>
      </c>
      <c r="D72" s="122">
        <f t="shared" ref="D72:D111" si="39">BM72</f>
        <v>0.93330000000000002</v>
      </c>
      <c r="E72" s="123">
        <f t="shared" ref="E72:E111" si="40">U72</f>
        <v>4920</v>
      </c>
      <c r="F72" s="124" t="str">
        <f t="shared" ref="F72:F111" si="41">BG72</f>
        <v>8</v>
      </c>
      <c r="G72" s="125" t="str">
        <f t="shared" ref="G72:G111" si="42">BK72</f>
        <v>70바2246</v>
      </c>
      <c r="H72" s="126">
        <f t="shared" ref="H72:H111" si="43">BJ72</f>
        <v>1</v>
      </c>
      <c r="I72" s="127">
        <f t="shared" ref="I72:I111" si="44">BP72</f>
        <v>2872.5410000000002</v>
      </c>
      <c r="J72" s="128">
        <f t="shared" ref="J72:J111" si="45">AB72/AA72</f>
        <v>3.9385621616649137E-2</v>
      </c>
      <c r="K72" s="128">
        <f t="shared" ref="K72:K111" si="46">AC72/AA72</f>
        <v>0.39329493568358964</v>
      </c>
      <c r="L72" s="128">
        <f t="shared" ref="L72:L111" si="47">AD72/I72</f>
        <v>0.16709944261892171</v>
      </c>
      <c r="M72" s="129">
        <f t="shared" ref="M72:M111" si="48">Z72</f>
        <v>11.797000000000001</v>
      </c>
      <c r="N72" s="130">
        <f t="shared" ref="N72:N111" si="49">AE72*100/W72</f>
        <v>3.4812383878942019E-2</v>
      </c>
      <c r="O72" s="130">
        <f t="shared" ref="O72:O111" si="50">AF72*100/W72</f>
        <v>18.380938688081386</v>
      </c>
      <c r="P72" s="248">
        <f t="shared" ref="P72:P111" si="51">AK72</f>
        <v>49</v>
      </c>
      <c r="Q72" s="249">
        <f t="shared" ref="Q72:Q111" si="52">AE72</f>
        <v>1</v>
      </c>
      <c r="R72" s="249">
        <f t="shared" ref="R72:R111" si="53">AF72</f>
        <v>528</v>
      </c>
      <c r="T72">
        <v>521</v>
      </c>
      <c r="U72">
        <v>4920</v>
      </c>
      <c r="V72" t="s">
        <v>1028</v>
      </c>
      <c r="W72">
        <v>2872.5410000000002</v>
      </c>
      <c r="X72">
        <v>1465.3230000000001</v>
      </c>
      <c r="Y72">
        <v>1.96</v>
      </c>
      <c r="Z72">
        <v>11.797000000000001</v>
      </c>
      <c r="AA72">
        <v>190.14913799999999</v>
      </c>
      <c r="AB72">
        <v>7.4891420000000002</v>
      </c>
      <c r="AC72">
        <v>74.784693000000004</v>
      </c>
      <c r="AD72" s="1">
        <v>480</v>
      </c>
      <c r="AE72">
        <v>1</v>
      </c>
      <c r="AF72">
        <v>528</v>
      </c>
      <c r="AG72">
        <v>76</v>
      </c>
      <c r="AH72">
        <v>15.106778</v>
      </c>
      <c r="AI72">
        <v>445.6</v>
      </c>
      <c r="AJ72">
        <v>0</v>
      </c>
      <c r="AK72">
        <v>49</v>
      </c>
      <c r="AL72">
        <v>44182</v>
      </c>
      <c r="AM72" t="s">
        <v>1029</v>
      </c>
      <c r="AN72" t="s">
        <v>1030</v>
      </c>
      <c r="AO72">
        <v>2872.5410000000002</v>
      </c>
      <c r="AR72" t="s">
        <v>145</v>
      </c>
      <c r="AS72" t="s">
        <v>268</v>
      </c>
      <c r="AT72" t="s">
        <v>1031</v>
      </c>
      <c r="AU72" t="s">
        <v>777</v>
      </c>
      <c r="AV72" t="s">
        <v>49</v>
      </c>
      <c r="AW72">
        <v>1</v>
      </c>
      <c r="BB72">
        <v>0.93330000000000002</v>
      </c>
      <c r="BC72" t="s">
        <v>71</v>
      </c>
      <c r="BF72" t="s">
        <v>145</v>
      </c>
      <c r="BG72" t="s">
        <v>268</v>
      </c>
      <c r="BH72" t="s">
        <v>1028</v>
      </c>
      <c r="BI72">
        <v>4920</v>
      </c>
      <c r="BJ72">
        <v>1</v>
      </c>
      <c r="BK72" t="s">
        <v>1031</v>
      </c>
      <c r="BL72" t="s">
        <v>755</v>
      </c>
      <c r="BM72">
        <v>0.93330000000000002</v>
      </c>
      <c r="BN72" t="s">
        <v>71</v>
      </c>
      <c r="BO72" t="s">
        <v>756</v>
      </c>
      <c r="BP72">
        <v>2872.5410000000002</v>
      </c>
    </row>
    <row r="73" spans="1:68" ht="16.5">
      <c r="A73" s="136" t="str">
        <f t="shared" si="36"/>
        <v>송도버스</v>
      </c>
      <c r="B73" s="137" t="str">
        <f t="shared" si="37"/>
        <v>양기면</v>
      </c>
      <c r="C73" s="138" t="str">
        <f t="shared" si="38"/>
        <v>C</v>
      </c>
      <c r="D73" s="139">
        <f t="shared" si="39"/>
        <v>0.88360000000000005</v>
      </c>
      <c r="E73" s="140">
        <f t="shared" si="40"/>
        <v>4586</v>
      </c>
      <c r="F73" s="141" t="str">
        <f t="shared" si="41"/>
        <v>8</v>
      </c>
      <c r="G73" s="142" t="str">
        <f t="shared" si="42"/>
        <v>70바2308</v>
      </c>
      <c r="H73" s="143">
        <f t="shared" si="43"/>
        <v>1</v>
      </c>
      <c r="I73" s="144">
        <f t="shared" si="44"/>
        <v>2955.3670000000002</v>
      </c>
      <c r="J73" s="145">
        <f t="shared" si="45"/>
        <v>4.0326402069868275E-2</v>
      </c>
      <c r="K73" s="145">
        <f t="shared" si="46"/>
        <v>0.34974541752020438</v>
      </c>
      <c r="L73" s="145">
        <f t="shared" si="47"/>
        <v>0.20944945247070837</v>
      </c>
      <c r="M73" s="146">
        <f t="shared" si="48"/>
        <v>13.294</v>
      </c>
      <c r="N73" s="147">
        <f t="shared" si="49"/>
        <v>1.1166125899084614</v>
      </c>
      <c r="O73" s="147">
        <f t="shared" si="50"/>
        <v>31.02829530139573</v>
      </c>
      <c r="P73" s="246">
        <f t="shared" si="51"/>
        <v>33</v>
      </c>
      <c r="Q73" s="247">
        <f t="shared" si="52"/>
        <v>33</v>
      </c>
      <c r="R73" s="247">
        <f t="shared" si="53"/>
        <v>917</v>
      </c>
      <c r="T73">
        <v>521</v>
      </c>
      <c r="U73">
        <v>4586</v>
      </c>
      <c r="V73" t="s">
        <v>1032</v>
      </c>
      <c r="W73">
        <v>2955.3670000000002</v>
      </c>
      <c r="X73">
        <v>1520.086</v>
      </c>
      <c r="Y73">
        <v>1.944</v>
      </c>
      <c r="Z73">
        <v>13.294</v>
      </c>
      <c r="AA73">
        <v>196.251329</v>
      </c>
      <c r="AB73">
        <v>7.91411</v>
      </c>
      <c r="AC73">
        <v>68.638002999999998</v>
      </c>
      <c r="AD73" s="1">
        <v>619</v>
      </c>
      <c r="AE73">
        <v>33</v>
      </c>
      <c r="AF73">
        <v>917</v>
      </c>
      <c r="AG73">
        <v>77</v>
      </c>
      <c r="AH73">
        <v>15.059092</v>
      </c>
      <c r="AI73">
        <v>253.1</v>
      </c>
      <c r="AJ73">
        <v>0</v>
      </c>
      <c r="AK73">
        <v>33</v>
      </c>
      <c r="AL73">
        <v>13721</v>
      </c>
      <c r="AM73" t="s">
        <v>1033</v>
      </c>
      <c r="AN73" t="s">
        <v>1034</v>
      </c>
      <c r="AO73">
        <v>2955.3670000000002</v>
      </c>
      <c r="AR73" t="s">
        <v>145</v>
      </c>
      <c r="AS73" t="s">
        <v>268</v>
      </c>
      <c r="AT73" t="s">
        <v>1001</v>
      </c>
      <c r="AU73" t="s">
        <v>777</v>
      </c>
      <c r="AV73" t="s">
        <v>49</v>
      </c>
      <c r="AW73">
        <v>1</v>
      </c>
      <c r="BB73">
        <v>0.88360000000000005</v>
      </c>
      <c r="BC73" t="s">
        <v>72</v>
      </c>
      <c r="BF73" t="s">
        <v>145</v>
      </c>
      <c r="BG73" t="s">
        <v>268</v>
      </c>
      <c r="BH73" t="s">
        <v>1032</v>
      </c>
      <c r="BI73">
        <v>4586</v>
      </c>
      <c r="BJ73">
        <v>1</v>
      </c>
      <c r="BK73" t="s">
        <v>1001</v>
      </c>
      <c r="BL73" t="s">
        <v>755</v>
      </c>
      <c r="BM73">
        <v>0.88360000000000005</v>
      </c>
      <c r="BN73" t="s">
        <v>72</v>
      </c>
      <c r="BO73" t="s">
        <v>758</v>
      </c>
      <c r="BP73">
        <v>2955.3670000000002</v>
      </c>
    </row>
    <row r="74" spans="1:68" ht="16.5">
      <c r="A74" s="119" t="str">
        <f t="shared" si="36"/>
        <v>송도버스</v>
      </c>
      <c r="B74" s="120" t="str">
        <f t="shared" si="37"/>
        <v>양현세</v>
      </c>
      <c r="C74" s="121" t="str">
        <f t="shared" si="38"/>
        <v>B</v>
      </c>
      <c r="D74" s="122">
        <f t="shared" si="39"/>
        <v>0.9496</v>
      </c>
      <c r="E74" s="123">
        <f t="shared" si="40"/>
        <v>5027</v>
      </c>
      <c r="F74" s="124" t="str">
        <f t="shared" si="41"/>
        <v>16-1</v>
      </c>
      <c r="G74" s="125" t="str">
        <f t="shared" si="42"/>
        <v>70바2233</v>
      </c>
      <c r="H74" s="126">
        <f t="shared" si="43"/>
        <v>1</v>
      </c>
      <c r="I74" s="127">
        <f t="shared" si="44"/>
        <v>3111.5659999999998</v>
      </c>
      <c r="J74" s="128">
        <f t="shared" si="45"/>
        <v>3.4178862822416285E-2</v>
      </c>
      <c r="K74" s="128">
        <f t="shared" si="46"/>
        <v>0.33274553742334295</v>
      </c>
      <c r="L74" s="128">
        <f t="shared" si="47"/>
        <v>0.177724014210208</v>
      </c>
      <c r="M74" s="129">
        <f t="shared" si="48"/>
        <v>10.036</v>
      </c>
      <c r="N74" s="130">
        <f t="shared" si="49"/>
        <v>0</v>
      </c>
      <c r="O74" s="130">
        <f t="shared" si="50"/>
        <v>9.062960579978057</v>
      </c>
      <c r="P74" s="248">
        <f t="shared" si="51"/>
        <v>54</v>
      </c>
      <c r="Q74" s="249">
        <f t="shared" si="52"/>
        <v>0</v>
      </c>
      <c r="R74" s="249">
        <f t="shared" si="53"/>
        <v>282</v>
      </c>
      <c r="T74">
        <v>521</v>
      </c>
      <c r="U74">
        <v>5027</v>
      </c>
      <c r="V74" t="s">
        <v>1035</v>
      </c>
      <c r="W74">
        <v>3111.5659999999998</v>
      </c>
      <c r="X74">
        <v>1365.057</v>
      </c>
      <c r="Y74">
        <v>2.2789999999999999</v>
      </c>
      <c r="Z74">
        <v>10.036</v>
      </c>
      <c r="AA74">
        <v>170.938016</v>
      </c>
      <c r="AB74">
        <v>5.8424670000000001</v>
      </c>
      <c r="AC74">
        <v>56.878861999999998</v>
      </c>
      <c r="AD74" s="1">
        <v>553</v>
      </c>
      <c r="AE74">
        <v>0</v>
      </c>
      <c r="AF74">
        <v>282</v>
      </c>
      <c r="AG74">
        <v>75</v>
      </c>
      <c r="AH74">
        <v>18.20289</v>
      </c>
      <c r="AI74">
        <v>607.4</v>
      </c>
      <c r="AJ74">
        <v>0</v>
      </c>
      <c r="AK74">
        <v>54</v>
      </c>
      <c r="AL74">
        <v>17538</v>
      </c>
      <c r="AM74" t="s">
        <v>1036</v>
      </c>
      <c r="AN74" t="s">
        <v>1037</v>
      </c>
      <c r="AO74">
        <v>3111.5659999999998</v>
      </c>
      <c r="AR74" t="s">
        <v>145</v>
      </c>
      <c r="AS74" t="s">
        <v>267</v>
      </c>
      <c r="AT74" t="s">
        <v>870</v>
      </c>
      <c r="AU74" t="s">
        <v>777</v>
      </c>
      <c r="AV74" t="s">
        <v>49</v>
      </c>
      <c r="AW74">
        <v>1</v>
      </c>
      <c r="BB74">
        <v>0.9496</v>
      </c>
      <c r="BC74" t="s">
        <v>71</v>
      </c>
      <c r="BF74" t="s">
        <v>145</v>
      </c>
      <c r="BG74" t="s">
        <v>267</v>
      </c>
      <c r="BH74" t="s">
        <v>1035</v>
      </c>
      <c r="BI74">
        <v>5027</v>
      </c>
      <c r="BJ74">
        <v>1</v>
      </c>
      <c r="BK74" t="s">
        <v>870</v>
      </c>
      <c r="BL74" t="s">
        <v>755</v>
      </c>
      <c r="BM74">
        <v>0.9496</v>
      </c>
      <c r="BN74" t="s">
        <v>71</v>
      </c>
      <c r="BO74" t="s">
        <v>756</v>
      </c>
      <c r="BP74">
        <v>3111.5659999999998</v>
      </c>
    </row>
    <row r="75" spans="1:68" ht="16.5">
      <c r="A75" s="136" t="str">
        <f t="shared" si="36"/>
        <v>송도버스</v>
      </c>
      <c r="B75" s="137" t="str">
        <f t="shared" si="37"/>
        <v>여종수</v>
      </c>
      <c r="C75" s="138" t="str">
        <f t="shared" si="38"/>
        <v>B</v>
      </c>
      <c r="D75" s="139">
        <f t="shared" si="39"/>
        <v>0.94059999999999999</v>
      </c>
      <c r="E75" s="140">
        <f t="shared" si="40"/>
        <v>2598</v>
      </c>
      <c r="F75" s="141" t="str">
        <f t="shared" si="41"/>
        <v>8</v>
      </c>
      <c r="G75" s="142" t="str">
        <f t="shared" si="42"/>
        <v>70바2232</v>
      </c>
      <c r="H75" s="143">
        <f t="shared" si="43"/>
        <v>3</v>
      </c>
      <c r="I75" s="144">
        <f t="shared" si="44"/>
        <v>2323.1219999999998</v>
      </c>
      <c r="J75" s="145">
        <f t="shared" si="45"/>
        <v>2.8485795020857706E-2</v>
      </c>
      <c r="K75" s="145">
        <f t="shared" si="46"/>
        <v>0.33721637067769489</v>
      </c>
      <c r="L75" s="145">
        <f t="shared" si="47"/>
        <v>0.20790987300709995</v>
      </c>
      <c r="M75" s="146">
        <f t="shared" si="48"/>
        <v>9.4610000000000003</v>
      </c>
      <c r="N75" s="147">
        <f t="shared" si="49"/>
        <v>0</v>
      </c>
      <c r="O75" s="147">
        <f t="shared" si="50"/>
        <v>26.516041774818543</v>
      </c>
      <c r="P75" s="246">
        <f t="shared" si="51"/>
        <v>19</v>
      </c>
      <c r="Q75" s="247">
        <f t="shared" si="52"/>
        <v>0</v>
      </c>
      <c r="R75" s="247">
        <f t="shared" si="53"/>
        <v>616</v>
      </c>
      <c r="T75">
        <v>521</v>
      </c>
      <c r="U75">
        <v>2598</v>
      </c>
      <c r="V75" t="s">
        <v>1038</v>
      </c>
      <c r="W75">
        <v>2323.1219999999998</v>
      </c>
      <c r="X75">
        <v>1129.704</v>
      </c>
      <c r="Y75">
        <v>2.056</v>
      </c>
      <c r="Z75">
        <v>9.4610000000000003</v>
      </c>
      <c r="AA75">
        <v>140.15634800000001</v>
      </c>
      <c r="AB75">
        <v>3.9924650000000002</v>
      </c>
      <c r="AC75">
        <v>47.263015000000003</v>
      </c>
      <c r="AD75" s="1">
        <v>483</v>
      </c>
      <c r="AE75">
        <v>0</v>
      </c>
      <c r="AF75">
        <v>616</v>
      </c>
      <c r="AG75">
        <v>77</v>
      </c>
      <c r="AH75">
        <v>16.575216999999999</v>
      </c>
      <c r="AI75">
        <v>289.5</v>
      </c>
      <c r="AJ75">
        <v>0</v>
      </c>
      <c r="AK75">
        <v>19</v>
      </c>
      <c r="AL75">
        <v>1932</v>
      </c>
      <c r="AM75" t="s">
        <v>1039</v>
      </c>
      <c r="AN75" t="s">
        <v>1040</v>
      </c>
      <c r="AO75">
        <v>2009.6489999999999</v>
      </c>
      <c r="AR75" t="s">
        <v>145</v>
      </c>
      <c r="AS75" t="s">
        <v>268</v>
      </c>
      <c r="AT75" t="s">
        <v>808</v>
      </c>
      <c r="AU75" t="s">
        <v>777</v>
      </c>
      <c r="AV75" t="s">
        <v>49</v>
      </c>
      <c r="AW75">
        <v>3</v>
      </c>
      <c r="BB75">
        <v>0.94059999999999999</v>
      </c>
      <c r="BC75" t="s">
        <v>71</v>
      </c>
      <c r="BF75" t="s">
        <v>145</v>
      </c>
      <c r="BG75" t="s">
        <v>268</v>
      </c>
      <c r="BH75" t="s">
        <v>1038</v>
      </c>
      <c r="BI75">
        <v>2598</v>
      </c>
      <c r="BJ75">
        <v>3</v>
      </c>
      <c r="BK75" t="s">
        <v>808</v>
      </c>
      <c r="BL75" t="s">
        <v>809</v>
      </c>
      <c r="BM75">
        <v>0.94059999999999999</v>
      </c>
      <c r="BN75" t="s">
        <v>71</v>
      </c>
      <c r="BO75" t="s">
        <v>756</v>
      </c>
      <c r="BP75">
        <v>2323.1219999999998</v>
      </c>
    </row>
    <row r="76" spans="1:68" ht="16.5">
      <c r="A76" s="119" t="str">
        <f t="shared" si="36"/>
        <v>송도버스</v>
      </c>
      <c r="B76" s="120" t="str">
        <f t="shared" si="37"/>
        <v>오병찬</v>
      </c>
      <c r="C76" s="121" t="str">
        <f t="shared" si="38"/>
        <v>S</v>
      </c>
      <c r="D76" s="122">
        <f t="shared" si="39"/>
        <v>1.0012000000000001</v>
      </c>
      <c r="E76" s="123">
        <f t="shared" si="40"/>
        <v>7800</v>
      </c>
      <c r="F76" s="124" t="str">
        <f t="shared" si="41"/>
        <v>8</v>
      </c>
      <c r="G76" s="125" t="str">
        <f t="shared" si="42"/>
        <v>70바2255</v>
      </c>
      <c r="H76" s="126">
        <f t="shared" si="43"/>
        <v>3</v>
      </c>
      <c r="I76" s="127">
        <f t="shared" si="44"/>
        <v>2659.3679999999999</v>
      </c>
      <c r="J76" s="128">
        <f t="shared" si="45"/>
        <v>4.0038737005982386E-2</v>
      </c>
      <c r="K76" s="128">
        <f t="shared" si="46"/>
        <v>0.35109889215757206</v>
      </c>
      <c r="L76" s="128">
        <f t="shared" si="47"/>
        <v>0.14025888857803809</v>
      </c>
      <c r="M76" s="129">
        <f t="shared" si="48"/>
        <v>11.05</v>
      </c>
      <c r="N76" s="130">
        <f t="shared" si="49"/>
        <v>0</v>
      </c>
      <c r="O76" s="130">
        <f t="shared" si="50"/>
        <v>5.3020116057649789</v>
      </c>
      <c r="P76" s="248">
        <f t="shared" si="51"/>
        <v>25</v>
      </c>
      <c r="Q76" s="249">
        <f t="shared" si="52"/>
        <v>0</v>
      </c>
      <c r="R76" s="249">
        <f t="shared" si="53"/>
        <v>141</v>
      </c>
      <c r="T76">
        <v>521</v>
      </c>
      <c r="U76">
        <v>7800</v>
      </c>
      <c r="V76" t="s">
        <v>1041</v>
      </c>
      <c r="W76">
        <v>2659.3679999999999</v>
      </c>
      <c r="X76">
        <v>1261.6300000000001</v>
      </c>
      <c r="Y76">
        <v>2.1080000000000001</v>
      </c>
      <c r="Z76">
        <v>11.05</v>
      </c>
      <c r="AA76">
        <v>166.03967800000001</v>
      </c>
      <c r="AB76">
        <v>6.6480189999999997</v>
      </c>
      <c r="AC76">
        <v>58.296346999999997</v>
      </c>
      <c r="AD76" s="1">
        <v>373</v>
      </c>
      <c r="AE76">
        <v>0</v>
      </c>
      <c r="AF76">
        <v>141</v>
      </c>
      <c r="AG76">
        <v>68</v>
      </c>
      <c r="AH76">
        <v>16.016459999999999</v>
      </c>
      <c r="AI76">
        <v>118.6</v>
      </c>
      <c r="AJ76">
        <v>0</v>
      </c>
      <c r="AK76">
        <v>25</v>
      </c>
      <c r="AL76">
        <v>12024</v>
      </c>
      <c r="AM76" t="s">
        <v>1042</v>
      </c>
      <c r="AN76" t="s">
        <v>1043</v>
      </c>
      <c r="AO76">
        <v>2349.7669999999998</v>
      </c>
      <c r="AR76" t="s">
        <v>145</v>
      </c>
      <c r="AS76" t="s">
        <v>268</v>
      </c>
      <c r="AT76" t="s">
        <v>796</v>
      </c>
      <c r="AU76" t="s">
        <v>777</v>
      </c>
      <c r="AV76" t="s">
        <v>49</v>
      </c>
      <c r="AW76">
        <v>3</v>
      </c>
      <c r="BB76">
        <v>1.0012000000000001</v>
      </c>
      <c r="BC76" t="s">
        <v>74</v>
      </c>
      <c r="BF76" t="s">
        <v>145</v>
      </c>
      <c r="BG76" t="s">
        <v>268</v>
      </c>
      <c r="BH76" t="s">
        <v>1041</v>
      </c>
      <c r="BI76">
        <v>7800</v>
      </c>
      <c r="BJ76">
        <v>3</v>
      </c>
      <c r="BK76" t="s">
        <v>796</v>
      </c>
      <c r="BL76" t="s">
        <v>781</v>
      </c>
      <c r="BM76">
        <v>1.0012000000000001</v>
      </c>
      <c r="BN76" t="s">
        <v>74</v>
      </c>
      <c r="BO76" t="s">
        <v>757</v>
      </c>
      <c r="BP76">
        <v>2659.3679999999999</v>
      </c>
    </row>
    <row r="77" spans="1:68" ht="16.5">
      <c r="A77" s="136" t="str">
        <f t="shared" si="36"/>
        <v>송도버스</v>
      </c>
      <c r="B77" s="137" t="str">
        <f t="shared" si="37"/>
        <v>오승근</v>
      </c>
      <c r="C77" s="138" t="str">
        <f t="shared" si="38"/>
        <v>A</v>
      </c>
      <c r="D77" s="139">
        <f t="shared" si="39"/>
        <v>0.97670000000000001</v>
      </c>
      <c r="E77" s="140">
        <f t="shared" si="40"/>
        <v>9933</v>
      </c>
      <c r="F77" s="141" t="str">
        <f t="shared" si="41"/>
        <v>8</v>
      </c>
      <c r="G77" s="142" t="str">
        <f t="shared" si="42"/>
        <v>70바2216</v>
      </c>
      <c r="H77" s="143">
        <f t="shared" si="43"/>
        <v>3</v>
      </c>
      <c r="I77" s="144">
        <f t="shared" si="44"/>
        <v>2610.6239999999998</v>
      </c>
      <c r="J77" s="145">
        <f t="shared" si="45"/>
        <v>3.9976664760946239E-2</v>
      </c>
      <c r="K77" s="145">
        <f t="shared" si="46"/>
        <v>0.34059730203502675</v>
      </c>
      <c r="L77" s="145">
        <f t="shared" si="47"/>
        <v>0.2485995685322743</v>
      </c>
      <c r="M77" s="146">
        <f t="shared" si="48"/>
        <v>9.8740000000000006</v>
      </c>
      <c r="N77" s="147">
        <f t="shared" si="49"/>
        <v>7.6610036527665418E-2</v>
      </c>
      <c r="O77" s="147">
        <f t="shared" si="50"/>
        <v>7.2779534701282147</v>
      </c>
      <c r="P77" s="246">
        <f t="shared" si="51"/>
        <v>25</v>
      </c>
      <c r="Q77" s="247">
        <f t="shared" si="52"/>
        <v>2</v>
      </c>
      <c r="R77" s="247">
        <f t="shared" si="53"/>
        <v>190</v>
      </c>
      <c r="T77">
        <v>521</v>
      </c>
      <c r="U77">
        <v>9933</v>
      </c>
      <c r="V77" t="s">
        <v>1044</v>
      </c>
      <c r="W77">
        <v>2610.6239999999998</v>
      </c>
      <c r="X77">
        <v>1274.232</v>
      </c>
      <c r="Y77">
        <v>2.0489999999999999</v>
      </c>
      <c r="Z77">
        <v>9.8740000000000006</v>
      </c>
      <c r="AA77">
        <v>158.68189699999999</v>
      </c>
      <c r="AB77">
        <v>6.3435730000000001</v>
      </c>
      <c r="AC77">
        <v>54.046626000000003</v>
      </c>
      <c r="AD77" s="1">
        <v>649</v>
      </c>
      <c r="AE77">
        <v>2</v>
      </c>
      <c r="AF77">
        <v>190</v>
      </c>
      <c r="AG77">
        <v>79</v>
      </c>
      <c r="AH77">
        <v>16.451933</v>
      </c>
      <c r="AI77">
        <v>262.8</v>
      </c>
      <c r="AJ77">
        <v>0</v>
      </c>
      <c r="AK77">
        <v>25</v>
      </c>
      <c r="AL77">
        <v>7750</v>
      </c>
      <c r="AM77" t="s">
        <v>1045</v>
      </c>
      <c r="AN77" t="s">
        <v>1046</v>
      </c>
      <c r="AO77">
        <v>2192.0949999999998</v>
      </c>
      <c r="AR77" t="s">
        <v>145</v>
      </c>
      <c r="AS77" t="s">
        <v>268</v>
      </c>
      <c r="AT77" t="s">
        <v>837</v>
      </c>
      <c r="AU77" t="s">
        <v>777</v>
      </c>
      <c r="AV77" t="s">
        <v>49</v>
      </c>
      <c r="AW77">
        <v>3</v>
      </c>
      <c r="BB77">
        <v>0.97670000000000001</v>
      </c>
      <c r="BC77" t="s">
        <v>69</v>
      </c>
      <c r="BF77" t="s">
        <v>145</v>
      </c>
      <c r="BG77" t="s">
        <v>268</v>
      </c>
      <c r="BH77" t="s">
        <v>1044</v>
      </c>
      <c r="BI77">
        <v>9933</v>
      </c>
      <c r="BJ77">
        <v>3</v>
      </c>
      <c r="BK77" t="s">
        <v>837</v>
      </c>
      <c r="BL77" t="s">
        <v>946</v>
      </c>
      <c r="BM77">
        <v>0.97670000000000001</v>
      </c>
      <c r="BN77" t="s">
        <v>69</v>
      </c>
      <c r="BO77" t="s">
        <v>759</v>
      </c>
      <c r="BP77">
        <v>2610.6239999999998</v>
      </c>
    </row>
    <row r="78" spans="1:68" ht="16.5">
      <c r="A78" s="119" t="str">
        <f t="shared" si="36"/>
        <v>송도버스</v>
      </c>
      <c r="B78" s="120" t="str">
        <f t="shared" si="37"/>
        <v>유영욱</v>
      </c>
      <c r="C78" s="121" t="str">
        <f t="shared" si="38"/>
        <v>S</v>
      </c>
      <c r="D78" s="122">
        <f t="shared" si="39"/>
        <v>1.0024</v>
      </c>
      <c r="E78" s="123">
        <f t="shared" si="40"/>
        <v>8199</v>
      </c>
      <c r="F78" s="124" t="str">
        <f t="shared" si="41"/>
        <v>8</v>
      </c>
      <c r="G78" s="125" t="str">
        <f t="shared" si="42"/>
        <v>70바2234</v>
      </c>
      <c r="H78" s="126">
        <f t="shared" si="43"/>
        <v>1</v>
      </c>
      <c r="I78" s="127">
        <f t="shared" si="44"/>
        <v>2780.4</v>
      </c>
      <c r="J78" s="128">
        <f t="shared" si="45"/>
        <v>3.6721105098003762E-2</v>
      </c>
      <c r="K78" s="128">
        <f t="shared" si="46"/>
        <v>0.31046174852998537</v>
      </c>
      <c r="L78" s="128">
        <f t="shared" si="47"/>
        <v>0.20860307869371314</v>
      </c>
      <c r="M78" s="129">
        <f t="shared" si="48"/>
        <v>11.208</v>
      </c>
      <c r="N78" s="130">
        <f t="shared" si="49"/>
        <v>0.14386419220256078</v>
      </c>
      <c r="O78" s="130">
        <f t="shared" si="50"/>
        <v>8.3441231477485243</v>
      </c>
      <c r="P78" s="248">
        <f t="shared" si="51"/>
        <v>14</v>
      </c>
      <c r="Q78" s="249">
        <f t="shared" si="52"/>
        <v>4</v>
      </c>
      <c r="R78" s="249">
        <f t="shared" si="53"/>
        <v>232</v>
      </c>
      <c r="T78">
        <v>521</v>
      </c>
      <c r="U78">
        <v>8199</v>
      </c>
      <c r="V78" t="s">
        <v>1047</v>
      </c>
      <c r="W78">
        <v>2780.4</v>
      </c>
      <c r="X78">
        <v>1320.624</v>
      </c>
      <c r="Y78">
        <v>2.105</v>
      </c>
      <c r="Z78">
        <v>11.208</v>
      </c>
      <c r="AA78">
        <v>167.25684000000001</v>
      </c>
      <c r="AB78">
        <v>6.1418559999999998</v>
      </c>
      <c r="AC78">
        <v>51.926850999999999</v>
      </c>
      <c r="AD78" s="1">
        <v>580</v>
      </c>
      <c r="AE78">
        <v>4</v>
      </c>
      <c r="AF78">
        <v>232</v>
      </c>
      <c r="AG78">
        <v>79</v>
      </c>
      <c r="AH78">
        <v>16.623535</v>
      </c>
      <c r="AI78">
        <v>396.1</v>
      </c>
      <c r="AJ78">
        <v>0</v>
      </c>
      <c r="AK78">
        <v>14</v>
      </c>
      <c r="AL78">
        <v>1684</v>
      </c>
      <c r="AM78" t="s">
        <v>1048</v>
      </c>
      <c r="AN78" t="s">
        <v>1049</v>
      </c>
      <c r="AO78">
        <v>2780.4</v>
      </c>
      <c r="AR78" t="s">
        <v>145</v>
      </c>
      <c r="AS78" t="s">
        <v>268</v>
      </c>
      <c r="AT78" t="s">
        <v>809</v>
      </c>
      <c r="AU78" t="s">
        <v>777</v>
      </c>
      <c r="AV78" t="s">
        <v>49</v>
      </c>
      <c r="AW78">
        <v>1</v>
      </c>
      <c r="BB78">
        <v>1.0024</v>
      </c>
      <c r="BC78" t="s">
        <v>74</v>
      </c>
      <c r="BF78" t="s">
        <v>145</v>
      </c>
      <c r="BG78" t="s">
        <v>268</v>
      </c>
      <c r="BH78" t="s">
        <v>1047</v>
      </c>
      <c r="BI78">
        <v>8199</v>
      </c>
      <c r="BJ78">
        <v>1</v>
      </c>
      <c r="BK78" t="s">
        <v>809</v>
      </c>
      <c r="BL78" t="s">
        <v>755</v>
      </c>
      <c r="BM78">
        <v>1.0024</v>
      </c>
      <c r="BN78" t="s">
        <v>74</v>
      </c>
      <c r="BO78" t="s">
        <v>757</v>
      </c>
      <c r="BP78">
        <v>2780.4</v>
      </c>
    </row>
    <row r="79" spans="1:68" ht="16.5">
      <c r="A79" s="136" t="str">
        <f t="shared" si="36"/>
        <v>송도버스</v>
      </c>
      <c r="B79" s="137" t="str">
        <f t="shared" si="37"/>
        <v>유주현</v>
      </c>
      <c r="C79" s="138" t="str">
        <f t="shared" si="38"/>
        <v>C</v>
      </c>
      <c r="D79" s="139">
        <f t="shared" si="39"/>
        <v>0.88649999999999995</v>
      </c>
      <c r="E79" s="140">
        <f t="shared" si="40"/>
        <v>8628</v>
      </c>
      <c r="F79" s="141" t="str">
        <f t="shared" si="41"/>
        <v>8</v>
      </c>
      <c r="G79" s="142" t="str">
        <f t="shared" si="42"/>
        <v>70바2307</v>
      </c>
      <c r="H79" s="143">
        <f t="shared" si="43"/>
        <v>14</v>
      </c>
      <c r="I79" s="144">
        <f t="shared" si="44"/>
        <v>2599.0830000000001</v>
      </c>
      <c r="J79" s="145">
        <f t="shared" si="45"/>
        <v>3.3792716398848087E-2</v>
      </c>
      <c r="K79" s="145">
        <f t="shared" si="46"/>
        <v>0.33844816857351628</v>
      </c>
      <c r="L79" s="145">
        <f t="shared" si="47"/>
        <v>2.9625833418940449E-2</v>
      </c>
      <c r="M79" s="146">
        <f t="shared" si="48"/>
        <v>12.78</v>
      </c>
      <c r="N79" s="147">
        <f t="shared" si="49"/>
        <v>0.15390043334514519</v>
      </c>
      <c r="O79" s="147">
        <f t="shared" si="50"/>
        <v>22.892689460090345</v>
      </c>
      <c r="P79" s="246">
        <f t="shared" si="51"/>
        <v>21</v>
      </c>
      <c r="Q79" s="247">
        <f t="shared" si="52"/>
        <v>4</v>
      </c>
      <c r="R79" s="247">
        <f t="shared" si="53"/>
        <v>595</v>
      </c>
      <c r="T79">
        <v>521</v>
      </c>
      <c r="U79">
        <v>8628</v>
      </c>
      <c r="V79" t="s">
        <v>1050</v>
      </c>
      <c r="W79">
        <v>2599.0830000000001</v>
      </c>
      <c r="X79">
        <v>1249.104</v>
      </c>
      <c r="Y79">
        <v>2.081</v>
      </c>
      <c r="Z79">
        <v>12.78</v>
      </c>
      <c r="AA79">
        <v>142.50162499999999</v>
      </c>
      <c r="AB79">
        <v>4.8155169999999998</v>
      </c>
      <c r="AC79">
        <v>48.229413999999998</v>
      </c>
      <c r="AD79" s="1">
        <v>77</v>
      </c>
      <c r="AE79">
        <v>4</v>
      </c>
      <c r="AF79">
        <v>595</v>
      </c>
      <c r="AG79">
        <v>84</v>
      </c>
      <c r="AH79">
        <v>18.238969999999998</v>
      </c>
      <c r="AI79">
        <v>612.5</v>
      </c>
      <c r="AJ79">
        <v>0</v>
      </c>
      <c r="AK79">
        <v>21</v>
      </c>
      <c r="AL79">
        <v>4322</v>
      </c>
      <c r="AM79" t="s">
        <v>1051</v>
      </c>
      <c r="AN79" t="s">
        <v>1052</v>
      </c>
      <c r="AO79">
        <v>368.642</v>
      </c>
      <c r="AR79" t="s">
        <v>145</v>
      </c>
      <c r="AS79" t="s">
        <v>268</v>
      </c>
      <c r="AT79" t="s">
        <v>819</v>
      </c>
      <c r="AU79" t="s">
        <v>777</v>
      </c>
      <c r="AV79" t="s">
        <v>49</v>
      </c>
      <c r="AW79">
        <v>14</v>
      </c>
      <c r="BB79">
        <v>0.88649999999999995</v>
      </c>
      <c r="BC79" t="s">
        <v>72</v>
      </c>
      <c r="BF79" t="s">
        <v>145</v>
      </c>
      <c r="BG79" t="s">
        <v>268</v>
      </c>
      <c r="BH79" t="s">
        <v>1050</v>
      </c>
      <c r="BI79">
        <v>8628</v>
      </c>
      <c r="BJ79">
        <v>14</v>
      </c>
      <c r="BK79" t="s">
        <v>819</v>
      </c>
      <c r="BL79" t="s">
        <v>897</v>
      </c>
      <c r="BM79">
        <v>0.88649999999999995</v>
      </c>
      <c r="BN79" t="s">
        <v>72</v>
      </c>
      <c r="BO79" t="s">
        <v>758</v>
      </c>
      <c r="BP79">
        <v>2599.0830000000001</v>
      </c>
    </row>
    <row r="80" spans="1:68" ht="16.5">
      <c r="A80" s="119" t="str">
        <f t="shared" si="36"/>
        <v>송도버스</v>
      </c>
      <c r="B80" s="120" t="str">
        <f t="shared" si="37"/>
        <v>윤석훈</v>
      </c>
      <c r="C80" s="121" t="str">
        <f t="shared" si="38"/>
        <v>S</v>
      </c>
      <c r="D80" s="122">
        <f t="shared" si="39"/>
        <v>1.0422</v>
      </c>
      <c r="E80" s="123">
        <f t="shared" si="40"/>
        <v>5886</v>
      </c>
      <c r="F80" s="124" t="str">
        <f t="shared" si="41"/>
        <v>8</v>
      </c>
      <c r="G80" s="125" t="str">
        <f t="shared" si="42"/>
        <v>70바2251</v>
      </c>
      <c r="H80" s="126">
        <f t="shared" si="43"/>
        <v>4</v>
      </c>
      <c r="I80" s="127">
        <f t="shared" si="44"/>
        <v>2650.0329999999999</v>
      </c>
      <c r="J80" s="128">
        <f t="shared" si="45"/>
        <v>4.7588082175532585E-2</v>
      </c>
      <c r="K80" s="128">
        <f t="shared" si="46"/>
        <v>0.31801561291752239</v>
      </c>
      <c r="L80" s="128">
        <f t="shared" si="47"/>
        <v>0.12188527463620265</v>
      </c>
      <c r="M80" s="129">
        <f t="shared" si="48"/>
        <v>7.1139999999999999</v>
      </c>
      <c r="N80" s="130">
        <f t="shared" si="49"/>
        <v>3.7735379144335182E-2</v>
      </c>
      <c r="O80" s="130">
        <f t="shared" si="50"/>
        <v>5.1697469427739202</v>
      </c>
      <c r="P80" s="248">
        <f t="shared" si="51"/>
        <v>32</v>
      </c>
      <c r="Q80" s="249">
        <f t="shared" si="52"/>
        <v>1</v>
      </c>
      <c r="R80" s="249">
        <f t="shared" si="53"/>
        <v>137</v>
      </c>
      <c r="T80">
        <v>521</v>
      </c>
      <c r="U80">
        <v>5886</v>
      </c>
      <c r="V80" t="s">
        <v>1053</v>
      </c>
      <c r="W80">
        <v>2650.0329999999999</v>
      </c>
      <c r="X80">
        <v>1156.712</v>
      </c>
      <c r="Y80">
        <v>2.2909999999999999</v>
      </c>
      <c r="Z80">
        <v>7.1139999999999999</v>
      </c>
      <c r="AA80">
        <v>173.03466800000001</v>
      </c>
      <c r="AB80">
        <v>8.2343879999999992</v>
      </c>
      <c r="AC80">
        <v>55.027726000000001</v>
      </c>
      <c r="AD80" s="1">
        <v>323</v>
      </c>
      <c r="AE80">
        <v>1</v>
      </c>
      <c r="AF80">
        <v>137</v>
      </c>
      <c r="AG80">
        <v>85</v>
      </c>
      <c r="AH80">
        <v>15.31504</v>
      </c>
      <c r="AI80">
        <v>184.7</v>
      </c>
      <c r="AJ80">
        <v>13.2</v>
      </c>
      <c r="AK80">
        <v>32</v>
      </c>
      <c r="AL80">
        <v>5961</v>
      </c>
      <c r="AM80" t="s">
        <v>1054</v>
      </c>
      <c r="AN80" t="s">
        <v>1055</v>
      </c>
      <c r="AO80">
        <v>2214.895</v>
      </c>
      <c r="AR80" t="s">
        <v>145</v>
      </c>
      <c r="AS80" t="s">
        <v>268</v>
      </c>
      <c r="AT80" t="s">
        <v>858</v>
      </c>
      <c r="AU80" t="s">
        <v>777</v>
      </c>
      <c r="AV80" t="s">
        <v>49</v>
      </c>
      <c r="AW80">
        <v>4</v>
      </c>
      <c r="BB80">
        <v>1.0422</v>
      </c>
      <c r="BC80" t="s">
        <v>74</v>
      </c>
      <c r="BF80" t="s">
        <v>145</v>
      </c>
      <c r="BG80" t="s">
        <v>268</v>
      </c>
      <c r="BH80" t="s">
        <v>1053</v>
      </c>
      <c r="BI80">
        <v>5886</v>
      </c>
      <c r="BJ80">
        <v>4</v>
      </c>
      <c r="BK80" t="s">
        <v>858</v>
      </c>
      <c r="BL80" t="s">
        <v>808</v>
      </c>
      <c r="BM80">
        <v>1.0422</v>
      </c>
      <c r="BN80" t="s">
        <v>74</v>
      </c>
      <c r="BO80" t="s">
        <v>757</v>
      </c>
      <c r="BP80">
        <v>2650.0329999999999</v>
      </c>
    </row>
    <row r="81" spans="1:68" ht="16.5">
      <c r="A81" s="136" t="str">
        <f t="shared" si="36"/>
        <v>송도버스</v>
      </c>
      <c r="B81" s="137" t="str">
        <f t="shared" si="37"/>
        <v>윤영권</v>
      </c>
      <c r="C81" s="138" t="str">
        <f t="shared" si="38"/>
        <v>C</v>
      </c>
      <c r="D81" s="139">
        <f t="shared" si="39"/>
        <v>0.88739999999999997</v>
      </c>
      <c r="E81" s="140">
        <f t="shared" si="40"/>
        <v>6862</v>
      </c>
      <c r="F81" s="141" t="str">
        <f t="shared" si="41"/>
        <v>8</v>
      </c>
      <c r="G81" s="142" t="str">
        <f t="shared" si="42"/>
        <v>70바2313</v>
      </c>
      <c r="H81" s="143">
        <f t="shared" si="43"/>
        <v>2</v>
      </c>
      <c r="I81" s="144">
        <f t="shared" si="44"/>
        <v>2815.7860000000001</v>
      </c>
      <c r="J81" s="145">
        <f t="shared" si="45"/>
        <v>6.6252243049022344E-2</v>
      </c>
      <c r="K81" s="145">
        <f t="shared" si="46"/>
        <v>0.37095298472087751</v>
      </c>
      <c r="L81" s="145">
        <f t="shared" si="47"/>
        <v>0.1658506718905485</v>
      </c>
      <c r="M81" s="146">
        <f t="shared" si="48"/>
        <v>12.191000000000001</v>
      </c>
      <c r="N81" s="147">
        <f t="shared" si="49"/>
        <v>7.1028125006658879E-2</v>
      </c>
      <c r="O81" s="147">
        <f t="shared" si="50"/>
        <v>31.749571877976521</v>
      </c>
      <c r="P81" s="246">
        <f t="shared" si="51"/>
        <v>53</v>
      </c>
      <c r="Q81" s="247">
        <f t="shared" si="52"/>
        <v>2</v>
      </c>
      <c r="R81" s="247">
        <f t="shared" si="53"/>
        <v>894</v>
      </c>
      <c r="T81">
        <v>521</v>
      </c>
      <c r="U81">
        <v>6862</v>
      </c>
      <c r="V81" t="s">
        <v>1056</v>
      </c>
      <c r="W81">
        <v>2815.7860000000001</v>
      </c>
      <c r="X81">
        <v>1442.904</v>
      </c>
      <c r="Y81">
        <v>1.9510000000000001</v>
      </c>
      <c r="Z81">
        <v>12.191000000000001</v>
      </c>
      <c r="AA81">
        <v>187.72884400000001</v>
      </c>
      <c r="AB81">
        <v>12.437457</v>
      </c>
      <c r="AC81">
        <v>69.638575000000003</v>
      </c>
      <c r="AD81" s="1">
        <v>467</v>
      </c>
      <c r="AE81">
        <v>2</v>
      </c>
      <c r="AF81">
        <v>894</v>
      </c>
      <c r="AG81">
        <v>78</v>
      </c>
      <c r="AH81">
        <v>14.999218000000001</v>
      </c>
      <c r="AI81">
        <v>1398.7</v>
      </c>
      <c r="AJ81">
        <v>0</v>
      </c>
      <c r="AK81">
        <v>53</v>
      </c>
      <c r="AL81">
        <v>33879</v>
      </c>
      <c r="AM81" t="s">
        <v>1057</v>
      </c>
      <c r="AN81" t="s">
        <v>1058</v>
      </c>
      <c r="AO81">
        <v>2660.4140000000002</v>
      </c>
      <c r="AR81" t="s">
        <v>145</v>
      </c>
      <c r="AS81" t="s">
        <v>268</v>
      </c>
      <c r="AT81" t="s">
        <v>893</v>
      </c>
      <c r="AU81" t="s">
        <v>777</v>
      </c>
      <c r="AV81" t="s">
        <v>49</v>
      </c>
      <c r="AW81">
        <v>2</v>
      </c>
      <c r="BB81">
        <v>0.88739999999999997</v>
      </c>
      <c r="BC81" t="s">
        <v>72</v>
      </c>
      <c r="BF81" t="s">
        <v>145</v>
      </c>
      <c r="BG81" t="s">
        <v>268</v>
      </c>
      <c r="BH81" t="s">
        <v>1056</v>
      </c>
      <c r="BI81">
        <v>6862</v>
      </c>
      <c r="BJ81">
        <v>2</v>
      </c>
      <c r="BK81" t="s">
        <v>893</v>
      </c>
      <c r="BL81" t="s">
        <v>814</v>
      </c>
      <c r="BM81">
        <v>0.88739999999999997</v>
      </c>
      <c r="BN81" t="s">
        <v>72</v>
      </c>
      <c r="BO81" t="s">
        <v>758</v>
      </c>
      <c r="BP81">
        <v>2815.7860000000001</v>
      </c>
    </row>
    <row r="82" spans="1:68" ht="16.5">
      <c r="A82" s="119" t="str">
        <f t="shared" si="36"/>
        <v>송도버스</v>
      </c>
      <c r="B82" s="120" t="str">
        <f t="shared" si="37"/>
        <v>이경섭</v>
      </c>
      <c r="C82" s="121" t="str">
        <f t="shared" si="38"/>
        <v>B</v>
      </c>
      <c r="D82" s="122">
        <f t="shared" si="39"/>
        <v>0.94899999999999995</v>
      </c>
      <c r="E82" s="123">
        <f t="shared" si="40"/>
        <v>3748</v>
      </c>
      <c r="F82" s="124" t="str">
        <f t="shared" si="41"/>
        <v>8</v>
      </c>
      <c r="G82" s="125" t="str">
        <f t="shared" si="42"/>
        <v>70바2222</v>
      </c>
      <c r="H82" s="126">
        <f t="shared" si="43"/>
        <v>1</v>
      </c>
      <c r="I82" s="127">
        <f t="shared" si="44"/>
        <v>2876.4349999999999</v>
      </c>
      <c r="J82" s="128">
        <f t="shared" si="45"/>
        <v>3.7694519975533622E-2</v>
      </c>
      <c r="K82" s="128">
        <f t="shared" si="46"/>
        <v>0.33975588731010714</v>
      </c>
      <c r="L82" s="128">
        <f t="shared" si="47"/>
        <v>0.19955257115144268</v>
      </c>
      <c r="M82" s="129">
        <f t="shared" si="48"/>
        <v>12.441000000000001</v>
      </c>
      <c r="N82" s="130">
        <f t="shared" si="49"/>
        <v>0</v>
      </c>
      <c r="O82" s="130">
        <f t="shared" si="50"/>
        <v>7.5788258729990421</v>
      </c>
      <c r="P82" s="248">
        <f t="shared" si="51"/>
        <v>37</v>
      </c>
      <c r="Q82" s="249">
        <f t="shared" si="52"/>
        <v>0</v>
      </c>
      <c r="R82" s="249">
        <f t="shared" si="53"/>
        <v>218</v>
      </c>
      <c r="T82">
        <v>521</v>
      </c>
      <c r="U82">
        <v>3748</v>
      </c>
      <c r="V82" t="s">
        <v>1059</v>
      </c>
      <c r="W82">
        <v>2876.4349999999999</v>
      </c>
      <c r="X82">
        <v>1443.1959999999999</v>
      </c>
      <c r="Y82">
        <v>1.9930000000000001</v>
      </c>
      <c r="Z82">
        <v>12.441000000000001</v>
      </c>
      <c r="AA82">
        <v>182.570517</v>
      </c>
      <c r="AB82">
        <v>6.8819080000000001</v>
      </c>
      <c r="AC82">
        <v>62.029407999999997</v>
      </c>
      <c r="AD82" s="1">
        <v>574</v>
      </c>
      <c r="AE82">
        <v>0</v>
      </c>
      <c r="AF82">
        <v>218</v>
      </c>
      <c r="AG82">
        <v>67</v>
      </c>
      <c r="AH82">
        <v>15.755198999999999</v>
      </c>
      <c r="AI82">
        <v>131.19999999999999</v>
      </c>
      <c r="AJ82">
        <v>0</v>
      </c>
      <c r="AK82">
        <v>37</v>
      </c>
      <c r="AL82">
        <v>12411</v>
      </c>
      <c r="AM82" t="s">
        <v>1060</v>
      </c>
      <c r="AN82" t="s">
        <v>1061</v>
      </c>
      <c r="AO82">
        <v>2876.4349999999999</v>
      </c>
      <c r="AR82" t="s">
        <v>145</v>
      </c>
      <c r="AS82" t="s">
        <v>268</v>
      </c>
      <c r="AT82" t="s">
        <v>854</v>
      </c>
      <c r="AU82" t="s">
        <v>777</v>
      </c>
      <c r="AV82" t="s">
        <v>49</v>
      </c>
      <c r="AW82">
        <v>1</v>
      </c>
      <c r="BB82">
        <v>0.94899999999999995</v>
      </c>
      <c r="BC82" t="s">
        <v>71</v>
      </c>
      <c r="BF82" t="s">
        <v>145</v>
      </c>
      <c r="BG82" t="s">
        <v>268</v>
      </c>
      <c r="BH82" t="s">
        <v>1059</v>
      </c>
      <c r="BI82">
        <v>3748</v>
      </c>
      <c r="BJ82">
        <v>1</v>
      </c>
      <c r="BK82" t="s">
        <v>854</v>
      </c>
      <c r="BL82" t="s">
        <v>755</v>
      </c>
      <c r="BM82">
        <v>0.94899999999999995</v>
      </c>
      <c r="BN82" t="s">
        <v>71</v>
      </c>
      <c r="BO82" t="s">
        <v>756</v>
      </c>
      <c r="BP82">
        <v>2876.4349999999999</v>
      </c>
    </row>
    <row r="83" spans="1:68" ht="16.5">
      <c r="A83" s="136" t="str">
        <f t="shared" si="36"/>
        <v>송도버스</v>
      </c>
      <c r="B83" s="137" t="str">
        <f t="shared" si="37"/>
        <v>이만규</v>
      </c>
      <c r="C83" s="138" t="str">
        <f t="shared" si="38"/>
        <v>A</v>
      </c>
      <c r="D83" s="139">
        <f t="shared" si="39"/>
        <v>0.96879999999999999</v>
      </c>
      <c r="E83" s="140">
        <f t="shared" si="40"/>
        <v>8511</v>
      </c>
      <c r="F83" s="141" t="str">
        <f t="shared" si="41"/>
        <v>16-1</v>
      </c>
      <c r="G83" s="142" t="str">
        <f t="shared" si="42"/>
        <v>70바2286</v>
      </c>
      <c r="H83" s="143">
        <f t="shared" si="43"/>
        <v>10</v>
      </c>
      <c r="I83" s="144">
        <f t="shared" si="44"/>
        <v>2341.1959999999999</v>
      </c>
      <c r="J83" s="145">
        <f t="shared" si="45"/>
        <v>4.6718770202422363E-2</v>
      </c>
      <c r="K83" s="145">
        <f t="shared" si="46"/>
        <v>0.33121614930881987</v>
      </c>
      <c r="L83" s="145">
        <f t="shared" si="47"/>
        <v>9.3541933268295352E-2</v>
      </c>
      <c r="M83" s="146">
        <f t="shared" si="48"/>
        <v>10.327</v>
      </c>
      <c r="N83" s="147">
        <f t="shared" si="49"/>
        <v>4.271321153803441E-2</v>
      </c>
      <c r="O83" s="147">
        <f t="shared" si="50"/>
        <v>44.549879634169891</v>
      </c>
      <c r="P83" s="246">
        <f t="shared" si="51"/>
        <v>13</v>
      </c>
      <c r="Q83" s="247">
        <f t="shared" si="52"/>
        <v>1</v>
      </c>
      <c r="R83" s="247">
        <f t="shared" si="53"/>
        <v>1043</v>
      </c>
      <c r="T83">
        <v>521</v>
      </c>
      <c r="U83">
        <v>8511</v>
      </c>
      <c r="V83" t="s">
        <v>1062</v>
      </c>
      <c r="W83">
        <v>2341.1959999999999</v>
      </c>
      <c r="X83">
        <v>1013.259</v>
      </c>
      <c r="Y83">
        <v>2.3109999999999999</v>
      </c>
      <c r="Z83">
        <v>10.327</v>
      </c>
      <c r="AA83">
        <v>135.44941299999999</v>
      </c>
      <c r="AB83">
        <v>6.32803</v>
      </c>
      <c r="AC83">
        <v>44.863033000000001</v>
      </c>
      <c r="AD83" s="1">
        <v>219</v>
      </c>
      <c r="AE83">
        <v>1</v>
      </c>
      <c r="AF83">
        <v>1043</v>
      </c>
      <c r="AG83">
        <v>78</v>
      </c>
      <c r="AH83">
        <v>17.284652000000001</v>
      </c>
      <c r="AI83">
        <v>852</v>
      </c>
      <c r="AJ83">
        <v>0</v>
      </c>
      <c r="AK83">
        <v>13</v>
      </c>
      <c r="AL83">
        <v>8143</v>
      </c>
      <c r="AM83" t="s">
        <v>1063</v>
      </c>
      <c r="AN83" t="s">
        <v>1064</v>
      </c>
      <c r="AO83">
        <v>323.54599999999999</v>
      </c>
      <c r="AR83" t="s">
        <v>145</v>
      </c>
      <c r="AS83" t="s">
        <v>267</v>
      </c>
      <c r="AT83" t="s">
        <v>792</v>
      </c>
      <c r="AU83" t="s">
        <v>777</v>
      </c>
      <c r="AV83" t="s">
        <v>49</v>
      </c>
      <c r="AW83">
        <v>10</v>
      </c>
      <c r="BB83">
        <v>0.96879999999999999</v>
      </c>
      <c r="BC83" t="s">
        <v>69</v>
      </c>
      <c r="BF83" t="s">
        <v>145</v>
      </c>
      <c r="BG83" t="s">
        <v>267</v>
      </c>
      <c r="BH83" t="s">
        <v>1062</v>
      </c>
      <c r="BI83">
        <v>8511</v>
      </c>
      <c r="BJ83">
        <v>10</v>
      </c>
      <c r="BK83" t="s">
        <v>792</v>
      </c>
      <c r="BL83" t="s">
        <v>950</v>
      </c>
      <c r="BM83">
        <v>0.96879999999999999</v>
      </c>
      <c r="BN83" t="s">
        <v>69</v>
      </c>
      <c r="BO83" t="s">
        <v>759</v>
      </c>
      <c r="BP83">
        <v>2341.1959999999999</v>
      </c>
    </row>
    <row r="84" spans="1:68" ht="16.5">
      <c r="A84" s="119" t="str">
        <f t="shared" si="36"/>
        <v>송도버스</v>
      </c>
      <c r="B84" s="120" t="str">
        <f t="shared" si="37"/>
        <v>이상용</v>
      </c>
      <c r="C84" s="121" t="str">
        <f t="shared" si="38"/>
        <v>A</v>
      </c>
      <c r="D84" s="122">
        <f t="shared" si="39"/>
        <v>0.97870000000000001</v>
      </c>
      <c r="E84" s="123">
        <f t="shared" si="40"/>
        <v>6185</v>
      </c>
      <c r="F84" s="124" t="str">
        <f t="shared" si="41"/>
        <v>16-1</v>
      </c>
      <c r="G84" s="125" t="str">
        <f t="shared" si="42"/>
        <v>70바2215</v>
      </c>
      <c r="H84" s="126">
        <f t="shared" si="43"/>
        <v>3</v>
      </c>
      <c r="I84" s="127">
        <f t="shared" si="44"/>
        <v>2961.328</v>
      </c>
      <c r="J84" s="128">
        <f t="shared" si="45"/>
        <v>5.4607862629683118E-2</v>
      </c>
      <c r="K84" s="128">
        <f t="shared" si="46"/>
        <v>0.32247191272286718</v>
      </c>
      <c r="L84" s="128">
        <f t="shared" si="47"/>
        <v>0.18538979809058639</v>
      </c>
      <c r="M84" s="129">
        <f t="shared" si="48"/>
        <v>10.752000000000001</v>
      </c>
      <c r="N84" s="130">
        <f t="shared" si="49"/>
        <v>6.75372670639659E-2</v>
      </c>
      <c r="O84" s="130">
        <f t="shared" si="50"/>
        <v>5.1666009303933915</v>
      </c>
      <c r="P84" s="248">
        <f t="shared" si="51"/>
        <v>20</v>
      </c>
      <c r="Q84" s="249">
        <f t="shared" si="52"/>
        <v>2</v>
      </c>
      <c r="R84" s="249">
        <f t="shared" si="53"/>
        <v>153</v>
      </c>
      <c r="T84">
        <v>521</v>
      </c>
      <c r="U84">
        <v>6185</v>
      </c>
      <c r="V84" t="s">
        <v>1065</v>
      </c>
      <c r="W84">
        <v>2961.328</v>
      </c>
      <c r="X84">
        <v>1250.27</v>
      </c>
      <c r="Y84">
        <v>2.3690000000000002</v>
      </c>
      <c r="Z84">
        <v>10.752000000000001</v>
      </c>
      <c r="AA84">
        <v>167.43052299999999</v>
      </c>
      <c r="AB84">
        <v>9.1430229999999995</v>
      </c>
      <c r="AC84">
        <v>53.991641000000001</v>
      </c>
      <c r="AD84" s="1">
        <v>549</v>
      </c>
      <c r="AE84">
        <v>2</v>
      </c>
      <c r="AF84">
        <v>153</v>
      </c>
      <c r="AG84">
        <v>66</v>
      </c>
      <c r="AH84">
        <v>17.686906</v>
      </c>
      <c r="AI84">
        <v>168</v>
      </c>
      <c r="AJ84">
        <v>0</v>
      </c>
      <c r="AK84">
        <v>20</v>
      </c>
      <c r="AL84">
        <v>7247</v>
      </c>
      <c r="AM84" t="s">
        <v>1066</v>
      </c>
      <c r="AN84" t="s">
        <v>1067</v>
      </c>
      <c r="AO84">
        <v>2640.2579999999998</v>
      </c>
      <c r="AR84" t="s">
        <v>145</v>
      </c>
      <c r="AS84" t="s">
        <v>267</v>
      </c>
      <c r="AT84" t="s">
        <v>971</v>
      </c>
      <c r="AU84" t="s">
        <v>777</v>
      </c>
      <c r="AV84" t="s">
        <v>49</v>
      </c>
      <c r="AW84">
        <v>3</v>
      </c>
      <c r="BB84">
        <v>0.97870000000000001</v>
      </c>
      <c r="BC84" t="s">
        <v>69</v>
      </c>
      <c r="BF84" t="s">
        <v>145</v>
      </c>
      <c r="BG84" t="s">
        <v>267</v>
      </c>
      <c r="BH84" t="s">
        <v>1065</v>
      </c>
      <c r="BI84">
        <v>6185</v>
      </c>
      <c r="BJ84">
        <v>3</v>
      </c>
      <c r="BK84" t="s">
        <v>971</v>
      </c>
      <c r="BL84" t="s">
        <v>804</v>
      </c>
      <c r="BM84">
        <v>0.97870000000000001</v>
      </c>
      <c r="BN84" t="s">
        <v>69</v>
      </c>
      <c r="BO84" t="s">
        <v>759</v>
      </c>
      <c r="BP84">
        <v>2961.328</v>
      </c>
    </row>
    <row r="85" spans="1:68" ht="16.5">
      <c r="A85" s="136" t="str">
        <f t="shared" si="36"/>
        <v>송도버스</v>
      </c>
      <c r="B85" s="137" t="str">
        <f t="shared" si="37"/>
        <v>이상운</v>
      </c>
      <c r="C85" s="138" t="str">
        <f t="shared" si="38"/>
        <v>S</v>
      </c>
      <c r="D85" s="139">
        <f t="shared" si="39"/>
        <v>1.0871</v>
      </c>
      <c r="E85" s="140">
        <f t="shared" si="40"/>
        <v>1881</v>
      </c>
      <c r="F85" s="141" t="str">
        <f t="shared" si="41"/>
        <v>8</v>
      </c>
      <c r="G85" s="142" t="str">
        <f t="shared" si="42"/>
        <v>70바2307</v>
      </c>
      <c r="H85" s="143">
        <f t="shared" si="43"/>
        <v>15</v>
      </c>
      <c r="I85" s="144">
        <f t="shared" si="44"/>
        <v>2400.607</v>
      </c>
      <c r="J85" s="145">
        <f t="shared" si="45"/>
        <v>2.4590775549375304E-2</v>
      </c>
      <c r="K85" s="145">
        <f t="shared" si="46"/>
        <v>0.32054438651834521</v>
      </c>
      <c r="L85" s="145">
        <f t="shared" si="47"/>
        <v>0.22952528256395155</v>
      </c>
      <c r="M85" s="146">
        <f t="shared" si="48"/>
        <v>9.2189999999999994</v>
      </c>
      <c r="N85" s="147">
        <f t="shared" si="49"/>
        <v>0.12496839341049992</v>
      </c>
      <c r="O85" s="147">
        <f t="shared" si="50"/>
        <v>6.6233248507564966</v>
      </c>
      <c r="P85" s="246">
        <f t="shared" si="51"/>
        <v>19</v>
      </c>
      <c r="Q85" s="247">
        <f t="shared" si="52"/>
        <v>3</v>
      </c>
      <c r="R85" s="247">
        <f t="shared" si="53"/>
        <v>159</v>
      </c>
      <c r="T85">
        <v>521</v>
      </c>
      <c r="U85">
        <v>1881</v>
      </c>
      <c r="V85" t="s">
        <v>1068</v>
      </c>
      <c r="W85">
        <v>2400.607</v>
      </c>
      <c r="X85">
        <v>1044.1079999999999</v>
      </c>
      <c r="Y85">
        <v>2.2989999999999999</v>
      </c>
      <c r="Z85">
        <v>9.2189999999999994</v>
      </c>
      <c r="AA85">
        <v>140.611344</v>
      </c>
      <c r="AB85">
        <v>3.4577420000000001</v>
      </c>
      <c r="AC85">
        <v>45.072177000000003</v>
      </c>
      <c r="AD85" s="1">
        <v>551</v>
      </c>
      <c r="AE85">
        <v>3</v>
      </c>
      <c r="AF85">
        <v>159</v>
      </c>
      <c r="AG85">
        <v>85</v>
      </c>
      <c r="AH85">
        <v>17.072641000000001</v>
      </c>
      <c r="AI85">
        <v>352.8</v>
      </c>
      <c r="AJ85">
        <v>16.2</v>
      </c>
      <c r="AK85">
        <v>19</v>
      </c>
      <c r="AL85">
        <v>2228</v>
      </c>
      <c r="AM85" t="s">
        <v>1069</v>
      </c>
      <c r="AN85" t="s">
        <v>1070</v>
      </c>
      <c r="AO85">
        <v>447.6</v>
      </c>
      <c r="AR85" t="s">
        <v>145</v>
      </c>
      <c r="AS85" t="s">
        <v>268</v>
      </c>
      <c r="AT85" t="s">
        <v>819</v>
      </c>
      <c r="AU85" t="s">
        <v>777</v>
      </c>
      <c r="AV85" t="s">
        <v>49</v>
      </c>
      <c r="AW85">
        <v>15</v>
      </c>
      <c r="BB85">
        <v>1.0871</v>
      </c>
      <c r="BC85" t="s">
        <v>74</v>
      </c>
      <c r="BF85" t="s">
        <v>145</v>
      </c>
      <c r="BG85" t="s">
        <v>268</v>
      </c>
      <c r="BH85" t="s">
        <v>1068</v>
      </c>
      <c r="BI85">
        <v>1881</v>
      </c>
      <c r="BJ85">
        <v>15</v>
      </c>
      <c r="BK85" t="s">
        <v>819</v>
      </c>
      <c r="BL85" t="s">
        <v>1031</v>
      </c>
      <c r="BM85">
        <v>1.0871</v>
      </c>
      <c r="BN85" t="s">
        <v>74</v>
      </c>
      <c r="BO85" t="s">
        <v>757</v>
      </c>
      <c r="BP85">
        <v>2400.607</v>
      </c>
    </row>
    <row r="86" spans="1:68" ht="16.5">
      <c r="A86" s="119" t="str">
        <f t="shared" si="36"/>
        <v>송도버스</v>
      </c>
      <c r="B86" s="120" t="str">
        <f t="shared" si="37"/>
        <v>이영복</v>
      </c>
      <c r="C86" s="121" t="str">
        <f t="shared" si="38"/>
        <v>B</v>
      </c>
      <c r="D86" s="122">
        <f t="shared" si="39"/>
        <v>0.92620000000000002</v>
      </c>
      <c r="E86" s="123">
        <f t="shared" si="40"/>
        <v>2037</v>
      </c>
      <c r="F86" s="124" t="str">
        <f t="shared" si="41"/>
        <v>8</v>
      </c>
      <c r="G86" s="125" t="str">
        <f t="shared" si="42"/>
        <v>70바2295</v>
      </c>
      <c r="H86" s="126">
        <f t="shared" si="43"/>
        <v>1</v>
      </c>
      <c r="I86" s="127">
        <f t="shared" si="44"/>
        <v>2751.9639999999999</v>
      </c>
      <c r="J86" s="128">
        <f t="shared" si="45"/>
        <v>6.2664675491552774E-2</v>
      </c>
      <c r="K86" s="128">
        <f t="shared" si="46"/>
        <v>0.34584519022955601</v>
      </c>
      <c r="L86" s="128">
        <f t="shared" si="47"/>
        <v>0.21620922366717008</v>
      </c>
      <c r="M86" s="129">
        <f t="shared" si="48"/>
        <v>12.143000000000001</v>
      </c>
      <c r="N86" s="130">
        <f t="shared" si="49"/>
        <v>0</v>
      </c>
      <c r="O86" s="130">
        <f t="shared" si="50"/>
        <v>7.630913776488355</v>
      </c>
      <c r="P86" s="248">
        <f t="shared" si="51"/>
        <v>38</v>
      </c>
      <c r="Q86" s="249">
        <f t="shared" si="52"/>
        <v>0</v>
      </c>
      <c r="R86" s="249">
        <f t="shared" si="53"/>
        <v>210</v>
      </c>
      <c r="T86">
        <v>521</v>
      </c>
      <c r="U86">
        <v>2037</v>
      </c>
      <c r="V86" t="s">
        <v>1071</v>
      </c>
      <c r="W86">
        <v>2751.9639999999999</v>
      </c>
      <c r="X86">
        <v>1421.913</v>
      </c>
      <c r="Y86">
        <v>1.9350000000000001</v>
      </c>
      <c r="Z86">
        <v>12.143000000000001</v>
      </c>
      <c r="AA86">
        <v>173.80356499999999</v>
      </c>
      <c r="AB86">
        <v>10.891344</v>
      </c>
      <c r="AC86">
        <v>60.109127000000001</v>
      </c>
      <c r="AD86" s="1">
        <v>595</v>
      </c>
      <c r="AE86">
        <v>0</v>
      </c>
      <c r="AF86">
        <v>210</v>
      </c>
      <c r="AG86">
        <v>74</v>
      </c>
      <c r="AH86">
        <v>15.83376</v>
      </c>
      <c r="AI86">
        <v>117.1</v>
      </c>
      <c r="AJ86">
        <v>0</v>
      </c>
      <c r="AK86">
        <v>38</v>
      </c>
      <c r="AL86">
        <v>16096</v>
      </c>
      <c r="AM86" t="s">
        <v>1072</v>
      </c>
      <c r="AN86" t="s">
        <v>1073</v>
      </c>
      <c r="AO86">
        <v>2637.0419999999999</v>
      </c>
      <c r="AR86" t="s">
        <v>145</v>
      </c>
      <c r="AS86" t="s">
        <v>268</v>
      </c>
      <c r="AT86" t="s">
        <v>921</v>
      </c>
      <c r="AU86" t="s">
        <v>777</v>
      </c>
      <c r="AV86" t="s">
        <v>49</v>
      </c>
      <c r="AW86">
        <v>1</v>
      </c>
      <c r="BB86">
        <v>0.92620000000000002</v>
      </c>
      <c r="BC86" t="s">
        <v>71</v>
      </c>
      <c r="BF86" t="s">
        <v>145</v>
      </c>
      <c r="BG86" t="s">
        <v>268</v>
      </c>
      <c r="BH86" t="s">
        <v>1071</v>
      </c>
      <c r="BI86">
        <v>2037</v>
      </c>
      <c r="BJ86">
        <v>1</v>
      </c>
      <c r="BK86" t="s">
        <v>921</v>
      </c>
      <c r="BL86" t="s">
        <v>755</v>
      </c>
      <c r="BM86">
        <v>0.92620000000000002</v>
      </c>
      <c r="BN86" t="s">
        <v>71</v>
      </c>
      <c r="BO86" t="s">
        <v>756</v>
      </c>
      <c r="BP86">
        <v>2751.9639999999999</v>
      </c>
    </row>
    <row r="87" spans="1:68" ht="16.5">
      <c r="A87" s="136" t="str">
        <f t="shared" si="36"/>
        <v>송도버스</v>
      </c>
      <c r="B87" s="137" t="str">
        <f t="shared" si="37"/>
        <v>이영수</v>
      </c>
      <c r="C87" s="138" t="str">
        <f t="shared" si="38"/>
        <v>A</v>
      </c>
      <c r="D87" s="139">
        <f t="shared" si="39"/>
        <v>0.96419999999999995</v>
      </c>
      <c r="E87" s="140">
        <f t="shared" si="40"/>
        <v>5152</v>
      </c>
      <c r="F87" s="141" t="str">
        <f t="shared" si="41"/>
        <v>8</v>
      </c>
      <c r="G87" s="142" t="str">
        <f t="shared" si="42"/>
        <v>70바2295</v>
      </c>
      <c r="H87" s="143">
        <f t="shared" si="43"/>
        <v>4</v>
      </c>
      <c r="I87" s="144">
        <f t="shared" si="44"/>
        <v>3185.6529999999998</v>
      </c>
      <c r="J87" s="145">
        <f t="shared" si="45"/>
        <v>3.0376642024579271E-2</v>
      </c>
      <c r="K87" s="145">
        <f t="shared" si="46"/>
        <v>0.37972955422851479</v>
      </c>
      <c r="L87" s="145">
        <f t="shared" si="47"/>
        <v>0.2034119849211449</v>
      </c>
      <c r="M87" s="146">
        <f t="shared" si="48"/>
        <v>10.439</v>
      </c>
      <c r="N87" s="147">
        <f t="shared" si="49"/>
        <v>3.1390738413756933E-2</v>
      </c>
      <c r="O87" s="147">
        <f t="shared" si="50"/>
        <v>6.937353189440282</v>
      </c>
      <c r="P87" s="246">
        <f t="shared" si="51"/>
        <v>80</v>
      </c>
      <c r="Q87" s="247">
        <f t="shared" si="52"/>
        <v>1</v>
      </c>
      <c r="R87" s="247">
        <f t="shared" si="53"/>
        <v>221</v>
      </c>
      <c r="T87">
        <v>521</v>
      </c>
      <c r="U87">
        <v>5152</v>
      </c>
      <c r="V87" t="s">
        <v>1074</v>
      </c>
      <c r="W87">
        <v>3185.6529999999998</v>
      </c>
      <c r="X87">
        <v>1557.568</v>
      </c>
      <c r="Y87">
        <v>2.0449999999999999</v>
      </c>
      <c r="Z87">
        <v>10.439</v>
      </c>
      <c r="AA87">
        <v>206.489677</v>
      </c>
      <c r="AB87">
        <v>6.2724630000000001</v>
      </c>
      <c r="AC87">
        <v>78.410233000000005</v>
      </c>
      <c r="AD87" s="1">
        <v>648</v>
      </c>
      <c r="AE87">
        <v>1</v>
      </c>
      <c r="AF87">
        <v>221</v>
      </c>
      <c r="AG87">
        <v>80</v>
      </c>
      <c r="AH87">
        <v>15.427662</v>
      </c>
      <c r="AI87">
        <v>527.9</v>
      </c>
      <c r="AJ87">
        <v>0</v>
      </c>
      <c r="AK87">
        <v>80</v>
      </c>
      <c r="AL87">
        <v>33896</v>
      </c>
      <c r="AM87" t="s">
        <v>1075</v>
      </c>
      <c r="AN87" t="s">
        <v>1076</v>
      </c>
      <c r="AO87">
        <v>2273.6529999999998</v>
      </c>
      <c r="AR87" t="s">
        <v>145</v>
      </c>
      <c r="AS87" t="s">
        <v>268</v>
      </c>
      <c r="AT87" t="s">
        <v>921</v>
      </c>
      <c r="AU87" t="s">
        <v>777</v>
      </c>
      <c r="AV87" t="s">
        <v>49</v>
      </c>
      <c r="AW87">
        <v>4</v>
      </c>
      <c r="BB87">
        <v>0.96419999999999995</v>
      </c>
      <c r="BC87" t="s">
        <v>69</v>
      </c>
      <c r="BF87" t="s">
        <v>145</v>
      </c>
      <c r="BG87" t="s">
        <v>268</v>
      </c>
      <c r="BH87" t="s">
        <v>1074</v>
      </c>
      <c r="BI87">
        <v>5152</v>
      </c>
      <c r="BJ87">
        <v>4</v>
      </c>
      <c r="BK87" t="s">
        <v>921</v>
      </c>
      <c r="BL87" t="s">
        <v>858</v>
      </c>
      <c r="BM87">
        <v>0.96419999999999995</v>
      </c>
      <c r="BN87" t="s">
        <v>69</v>
      </c>
      <c r="BO87" t="s">
        <v>759</v>
      </c>
      <c r="BP87">
        <v>3185.6529999999998</v>
      </c>
    </row>
    <row r="88" spans="1:68" ht="16.5">
      <c r="A88" s="119" t="str">
        <f t="shared" si="36"/>
        <v>송도버스</v>
      </c>
      <c r="B88" s="120" t="str">
        <f t="shared" si="37"/>
        <v>이우석</v>
      </c>
      <c r="C88" s="121" t="str">
        <f t="shared" si="38"/>
        <v>S</v>
      </c>
      <c r="D88" s="122">
        <f t="shared" si="39"/>
        <v>1.0585</v>
      </c>
      <c r="E88" s="123">
        <f t="shared" si="40"/>
        <v>8114</v>
      </c>
      <c r="F88" s="124" t="str">
        <f t="shared" si="41"/>
        <v>8</v>
      </c>
      <c r="G88" s="125" t="str">
        <f t="shared" si="42"/>
        <v>70바2289</v>
      </c>
      <c r="H88" s="126">
        <f t="shared" si="43"/>
        <v>14</v>
      </c>
      <c r="I88" s="127">
        <f t="shared" si="44"/>
        <v>2996.319</v>
      </c>
      <c r="J88" s="128">
        <f t="shared" si="45"/>
        <v>1.6630712549541193E-2</v>
      </c>
      <c r="K88" s="128">
        <f t="shared" si="46"/>
        <v>0.31659311045000577</v>
      </c>
      <c r="L88" s="128">
        <f t="shared" si="47"/>
        <v>0.24863841266567413</v>
      </c>
      <c r="M88" s="129">
        <f t="shared" si="48"/>
        <v>9.7189999999999994</v>
      </c>
      <c r="N88" s="130">
        <f t="shared" si="49"/>
        <v>0.13349713431714047</v>
      </c>
      <c r="O88" s="130">
        <f t="shared" si="50"/>
        <v>6.1408681785884616</v>
      </c>
      <c r="P88" s="248">
        <f t="shared" si="51"/>
        <v>4</v>
      </c>
      <c r="Q88" s="249">
        <f t="shared" si="52"/>
        <v>4</v>
      </c>
      <c r="R88" s="249">
        <f t="shared" si="53"/>
        <v>184</v>
      </c>
      <c r="T88">
        <v>521</v>
      </c>
      <c r="U88">
        <v>8114</v>
      </c>
      <c r="V88" t="s">
        <v>1077</v>
      </c>
      <c r="W88">
        <v>2996.319</v>
      </c>
      <c r="X88">
        <v>1320.0909999999999</v>
      </c>
      <c r="Y88">
        <v>2.27</v>
      </c>
      <c r="Z88">
        <v>9.7189999999999994</v>
      </c>
      <c r="AA88">
        <v>170.81493</v>
      </c>
      <c r="AB88">
        <v>2.8407740000000001</v>
      </c>
      <c r="AC88">
        <v>54.078830000000004</v>
      </c>
      <c r="AD88" s="1">
        <v>745</v>
      </c>
      <c r="AE88">
        <v>4</v>
      </c>
      <c r="AF88">
        <v>184</v>
      </c>
      <c r="AG88">
        <v>77</v>
      </c>
      <c r="AH88">
        <v>17.541316999999999</v>
      </c>
      <c r="AI88">
        <v>153.80000000000001</v>
      </c>
      <c r="AJ88">
        <v>0</v>
      </c>
      <c r="AK88">
        <v>4</v>
      </c>
      <c r="AL88">
        <v>474</v>
      </c>
      <c r="AM88" t="s">
        <v>1078</v>
      </c>
      <c r="AN88" t="s">
        <v>1079</v>
      </c>
      <c r="AO88">
        <v>405.62900000000002</v>
      </c>
      <c r="AR88" t="s">
        <v>145</v>
      </c>
      <c r="AS88" t="s">
        <v>268</v>
      </c>
      <c r="AT88" t="s">
        <v>818</v>
      </c>
      <c r="AU88" t="s">
        <v>777</v>
      </c>
      <c r="AV88" t="s">
        <v>49</v>
      </c>
      <c r="AW88">
        <v>14</v>
      </c>
      <c r="BB88">
        <v>1.0585</v>
      </c>
      <c r="BC88" t="s">
        <v>74</v>
      </c>
      <c r="BF88" t="s">
        <v>145</v>
      </c>
      <c r="BG88" t="s">
        <v>268</v>
      </c>
      <c r="BH88" t="s">
        <v>1077</v>
      </c>
      <c r="BI88">
        <v>8114</v>
      </c>
      <c r="BJ88">
        <v>14</v>
      </c>
      <c r="BK88" t="s">
        <v>818</v>
      </c>
      <c r="BL88" t="s">
        <v>1080</v>
      </c>
      <c r="BM88">
        <v>1.0585</v>
      </c>
      <c r="BN88" t="s">
        <v>74</v>
      </c>
      <c r="BO88" t="s">
        <v>757</v>
      </c>
      <c r="BP88">
        <v>2996.319</v>
      </c>
    </row>
    <row r="89" spans="1:68" ht="16.5">
      <c r="A89" s="136" t="str">
        <f t="shared" si="36"/>
        <v>송도버스</v>
      </c>
      <c r="B89" s="137" t="str">
        <f t="shared" si="37"/>
        <v>이인호</v>
      </c>
      <c r="C89" s="138" t="str">
        <f t="shared" si="38"/>
        <v>S</v>
      </c>
      <c r="D89" s="139">
        <f t="shared" si="39"/>
        <v>1.1105</v>
      </c>
      <c r="E89" s="140">
        <f t="shared" si="40"/>
        <v>7290</v>
      </c>
      <c r="F89" s="141" t="str">
        <f t="shared" si="41"/>
        <v>8</v>
      </c>
      <c r="G89" s="142" t="str">
        <f t="shared" si="42"/>
        <v>70바2221</v>
      </c>
      <c r="H89" s="143">
        <f t="shared" si="43"/>
        <v>2</v>
      </c>
      <c r="I89" s="144">
        <f t="shared" si="44"/>
        <v>2805.7440000000001</v>
      </c>
      <c r="J89" s="145">
        <f t="shared" si="45"/>
        <v>1.9833294842054927E-2</v>
      </c>
      <c r="K89" s="145">
        <f t="shared" si="46"/>
        <v>0.33940225722906026</v>
      </c>
      <c r="L89" s="145">
        <f t="shared" si="47"/>
        <v>0.11405174527683209</v>
      </c>
      <c r="M89" s="146">
        <f t="shared" si="48"/>
        <v>11.574</v>
      </c>
      <c r="N89" s="147">
        <f t="shared" si="49"/>
        <v>0.10692351119703009</v>
      </c>
      <c r="O89" s="147">
        <f t="shared" si="50"/>
        <v>31.756282825517935</v>
      </c>
      <c r="P89" s="246">
        <f t="shared" si="51"/>
        <v>20</v>
      </c>
      <c r="Q89" s="247">
        <f t="shared" si="52"/>
        <v>3</v>
      </c>
      <c r="R89" s="247">
        <f t="shared" si="53"/>
        <v>891</v>
      </c>
      <c r="T89">
        <v>521</v>
      </c>
      <c r="U89">
        <v>7290</v>
      </c>
      <c r="V89" t="s">
        <v>1081</v>
      </c>
      <c r="W89">
        <v>2805.7440000000001</v>
      </c>
      <c r="X89">
        <v>1200.163</v>
      </c>
      <c r="Y89">
        <v>2.3380000000000001</v>
      </c>
      <c r="Z89">
        <v>11.574</v>
      </c>
      <c r="AA89">
        <v>168.76550399999999</v>
      </c>
      <c r="AB89">
        <v>3.3471760000000002</v>
      </c>
      <c r="AC89">
        <v>57.279392999999999</v>
      </c>
      <c r="AD89" s="1">
        <v>320</v>
      </c>
      <c r="AE89">
        <v>3</v>
      </c>
      <c r="AF89">
        <v>891</v>
      </c>
      <c r="AG89">
        <v>83</v>
      </c>
      <c r="AH89">
        <v>16.625102999999999</v>
      </c>
      <c r="AI89">
        <v>484.6</v>
      </c>
      <c r="AJ89">
        <v>11.6</v>
      </c>
      <c r="AK89">
        <v>20</v>
      </c>
      <c r="AL89">
        <v>7460</v>
      </c>
      <c r="AM89" t="s">
        <v>1082</v>
      </c>
      <c r="AN89" t="s">
        <v>1083</v>
      </c>
      <c r="AO89">
        <v>2646.701</v>
      </c>
      <c r="AR89" t="s">
        <v>145</v>
      </c>
      <c r="AS89" t="s">
        <v>268</v>
      </c>
      <c r="AT89" t="s">
        <v>958</v>
      </c>
      <c r="AU89" t="s">
        <v>777</v>
      </c>
      <c r="AV89" t="s">
        <v>49</v>
      </c>
      <c r="AW89">
        <v>2</v>
      </c>
      <c r="BB89">
        <v>1.1105</v>
      </c>
      <c r="BC89" t="s">
        <v>74</v>
      </c>
      <c r="BF89" t="s">
        <v>145</v>
      </c>
      <c r="BG89" t="s">
        <v>268</v>
      </c>
      <c r="BH89" t="s">
        <v>1081</v>
      </c>
      <c r="BI89">
        <v>7290</v>
      </c>
      <c r="BJ89">
        <v>2</v>
      </c>
      <c r="BK89" t="s">
        <v>958</v>
      </c>
      <c r="BL89" t="s">
        <v>787</v>
      </c>
      <c r="BM89">
        <v>1.1105</v>
      </c>
      <c r="BN89" t="s">
        <v>74</v>
      </c>
      <c r="BO89" t="s">
        <v>757</v>
      </c>
      <c r="BP89">
        <v>2805.7440000000001</v>
      </c>
    </row>
    <row r="90" spans="1:68" ht="16.5">
      <c r="A90" s="119" t="str">
        <f t="shared" si="36"/>
        <v>송도버스</v>
      </c>
      <c r="B90" s="120" t="str">
        <f t="shared" si="37"/>
        <v>이재원</v>
      </c>
      <c r="C90" s="121" t="str">
        <f t="shared" si="38"/>
        <v>C</v>
      </c>
      <c r="D90" s="122">
        <f t="shared" si="39"/>
        <v>0.85799999999999998</v>
      </c>
      <c r="E90" s="123">
        <f t="shared" si="40"/>
        <v>8004</v>
      </c>
      <c r="F90" s="124" t="str">
        <f t="shared" si="41"/>
        <v>8</v>
      </c>
      <c r="G90" s="125" t="str">
        <f t="shared" si="42"/>
        <v>70바2211</v>
      </c>
      <c r="H90" s="126">
        <f t="shared" si="43"/>
        <v>3</v>
      </c>
      <c r="I90" s="127">
        <f t="shared" si="44"/>
        <v>2722.0749999999998</v>
      </c>
      <c r="J90" s="128">
        <f t="shared" si="45"/>
        <v>4.9205911655106065E-2</v>
      </c>
      <c r="K90" s="128">
        <f t="shared" si="46"/>
        <v>0.381749162787903</v>
      </c>
      <c r="L90" s="128">
        <f t="shared" si="47"/>
        <v>0.24980942846909068</v>
      </c>
      <c r="M90" s="129">
        <f t="shared" si="48"/>
        <v>12.324999999999999</v>
      </c>
      <c r="N90" s="130">
        <f t="shared" si="49"/>
        <v>0.33063012591497298</v>
      </c>
      <c r="O90" s="130">
        <f t="shared" si="50"/>
        <v>18.992863899782336</v>
      </c>
      <c r="P90" s="248">
        <f t="shared" si="51"/>
        <v>50</v>
      </c>
      <c r="Q90" s="249">
        <f t="shared" si="52"/>
        <v>9</v>
      </c>
      <c r="R90" s="249">
        <f t="shared" si="53"/>
        <v>517</v>
      </c>
      <c r="T90">
        <v>521</v>
      </c>
      <c r="U90">
        <v>8004</v>
      </c>
      <c r="V90" t="s">
        <v>1084</v>
      </c>
      <c r="W90">
        <v>2722.0749999999998</v>
      </c>
      <c r="X90">
        <v>1460.2239999999999</v>
      </c>
      <c r="Y90">
        <v>1.8640000000000001</v>
      </c>
      <c r="Z90">
        <v>12.324999999999999</v>
      </c>
      <c r="AA90">
        <v>181.75830300000001</v>
      </c>
      <c r="AB90">
        <v>8.9435830000000003</v>
      </c>
      <c r="AC90">
        <v>69.386080000000007</v>
      </c>
      <c r="AD90" s="1">
        <v>680</v>
      </c>
      <c r="AE90">
        <v>9</v>
      </c>
      <c r="AF90">
        <v>517</v>
      </c>
      <c r="AG90">
        <v>76</v>
      </c>
      <c r="AH90">
        <v>14.976343999999999</v>
      </c>
      <c r="AI90">
        <v>643.79999999999995</v>
      </c>
      <c r="AJ90">
        <v>0</v>
      </c>
      <c r="AK90">
        <v>50</v>
      </c>
      <c r="AL90">
        <v>24764</v>
      </c>
      <c r="AM90" t="s">
        <v>1085</v>
      </c>
      <c r="AN90" t="s">
        <v>1086</v>
      </c>
      <c r="AO90">
        <v>2398.5279999999998</v>
      </c>
      <c r="AR90" t="s">
        <v>145</v>
      </c>
      <c r="AS90" t="s">
        <v>268</v>
      </c>
      <c r="AT90" t="s">
        <v>1087</v>
      </c>
      <c r="AU90" t="s">
        <v>777</v>
      </c>
      <c r="AV90" t="s">
        <v>49</v>
      </c>
      <c r="AW90">
        <v>3</v>
      </c>
      <c r="BB90">
        <v>0.85799999999999998</v>
      </c>
      <c r="BC90" t="s">
        <v>72</v>
      </c>
      <c r="BF90" t="s">
        <v>145</v>
      </c>
      <c r="BG90" t="s">
        <v>268</v>
      </c>
      <c r="BH90" t="s">
        <v>1084</v>
      </c>
      <c r="BI90">
        <v>8004</v>
      </c>
      <c r="BJ90">
        <v>3</v>
      </c>
      <c r="BK90" t="s">
        <v>1087</v>
      </c>
      <c r="BL90" t="s">
        <v>838</v>
      </c>
      <c r="BM90">
        <v>0.85799999999999998</v>
      </c>
      <c r="BN90" t="s">
        <v>72</v>
      </c>
      <c r="BO90" t="s">
        <v>758</v>
      </c>
      <c r="BP90">
        <v>2722.0749999999998</v>
      </c>
    </row>
    <row r="91" spans="1:68" ht="16.5">
      <c r="A91" s="136" t="str">
        <f t="shared" si="36"/>
        <v>송도버스</v>
      </c>
      <c r="B91" s="137" t="str">
        <f t="shared" si="37"/>
        <v>이종수</v>
      </c>
      <c r="C91" s="138" t="str">
        <f t="shared" si="38"/>
        <v>A</v>
      </c>
      <c r="D91" s="139">
        <f t="shared" si="39"/>
        <v>0.98109999999999997</v>
      </c>
      <c r="E91" s="140">
        <f t="shared" si="40"/>
        <v>8949</v>
      </c>
      <c r="F91" s="141" t="str">
        <f t="shared" si="41"/>
        <v>8</v>
      </c>
      <c r="G91" s="142" t="str">
        <f t="shared" si="42"/>
        <v>70바2213</v>
      </c>
      <c r="H91" s="143">
        <f t="shared" si="43"/>
        <v>16</v>
      </c>
      <c r="I91" s="144">
        <f t="shared" si="44"/>
        <v>2760.1320000000001</v>
      </c>
      <c r="J91" s="145">
        <f t="shared" si="45"/>
        <v>4.6356423014843065E-2</v>
      </c>
      <c r="K91" s="145">
        <f t="shared" si="46"/>
        <v>0.34636934695629196</v>
      </c>
      <c r="L91" s="145">
        <f t="shared" si="47"/>
        <v>0.1344138613660506</v>
      </c>
      <c r="M91" s="146">
        <f t="shared" si="48"/>
        <v>10.317</v>
      </c>
      <c r="N91" s="147">
        <f t="shared" si="49"/>
        <v>3.6230151311603939E-2</v>
      </c>
      <c r="O91" s="147">
        <f t="shared" si="50"/>
        <v>6.0504352690378571</v>
      </c>
      <c r="P91" s="246">
        <f t="shared" si="51"/>
        <v>11</v>
      </c>
      <c r="Q91" s="247">
        <f t="shared" si="52"/>
        <v>1</v>
      </c>
      <c r="R91" s="247">
        <f t="shared" si="53"/>
        <v>167</v>
      </c>
      <c r="T91">
        <v>521</v>
      </c>
      <c r="U91">
        <v>8949</v>
      </c>
      <c r="V91" t="s">
        <v>1088</v>
      </c>
      <c r="W91">
        <v>2760.1320000000001</v>
      </c>
      <c r="X91">
        <v>1294.3699999999999</v>
      </c>
      <c r="Y91">
        <v>2.1320000000000001</v>
      </c>
      <c r="Z91">
        <v>10.317</v>
      </c>
      <c r="AA91">
        <v>175.217445</v>
      </c>
      <c r="AB91">
        <v>8.1224539999999994</v>
      </c>
      <c r="AC91">
        <v>60.689951999999998</v>
      </c>
      <c r="AD91" s="1">
        <v>371</v>
      </c>
      <c r="AE91">
        <v>1</v>
      </c>
      <c r="AF91">
        <v>167</v>
      </c>
      <c r="AG91">
        <v>71</v>
      </c>
      <c r="AH91">
        <v>15.752609</v>
      </c>
      <c r="AI91">
        <v>337.7</v>
      </c>
      <c r="AJ91">
        <v>0</v>
      </c>
      <c r="AK91">
        <v>11</v>
      </c>
      <c r="AL91">
        <v>1687</v>
      </c>
      <c r="AM91" t="s">
        <v>1089</v>
      </c>
      <c r="AN91" t="s">
        <v>1090</v>
      </c>
      <c r="AO91">
        <v>319.41699999999997</v>
      </c>
      <c r="AR91" t="s">
        <v>145</v>
      </c>
      <c r="AS91" t="s">
        <v>268</v>
      </c>
      <c r="AT91" t="s">
        <v>874</v>
      </c>
      <c r="AU91" t="s">
        <v>777</v>
      </c>
      <c r="AV91" t="s">
        <v>49</v>
      </c>
      <c r="AW91">
        <v>16</v>
      </c>
      <c r="BB91">
        <v>0.98109999999999997</v>
      </c>
      <c r="BC91" t="s">
        <v>69</v>
      </c>
      <c r="BF91" t="s">
        <v>145</v>
      </c>
      <c r="BG91" t="s">
        <v>268</v>
      </c>
      <c r="BH91" t="s">
        <v>1088</v>
      </c>
      <c r="BI91">
        <v>8949</v>
      </c>
      <c r="BJ91">
        <v>16</v>
      </c>
      <c r="BK91" t="s">
        <v>874</v>
      </c>
      <c r="BL91" t="s">
        <v>917</v>
      </c>
      <c r="BM91">
        <v>0.98109999999999997</v>
      </c>
      <c r="BN91" t="s">
        <v>69</v>
      </c>
      <c r="BO91" t="s">
        <v>759</v>
      </c>
      <c r="BP91">
        <v>2760.1320000000001</v>
      </c>
    </row>
    <row r="92" spans="1:68" ht="16.5">
      <c r="A92" s="119" t="str">
        <f t="shared" si="36"/>
        <v>송도버스</v>
      </c>
      <c r="B92" s="120" t="str">
        <f t="shared" si="37"/>
        <v>이창신</v>
      </c>
      <c r="C92" s="121" t="str">
        <f t="shared" si="38"/>
        <v>S</v>
      </c>
      <c r="D92" s="122">
        <f t="shared" si="39"/>
        <v>1.05</v>
      </c>
      <c r="E92" s="123">
        <f t="shared" si="40"/>
        <v>4520</v>
      </c>
      <c r="F92" s="124" t="str">
        <f t="shared" si="41"/>
        <v>8</v>
      </c>
      <c r="G92" s="125" t="str">
        <f t="shared" si="42"/>
        <v>70바2293</v>
      </c>
      <c r="H92" s="126">
        <f t="shared" si="43"/>
        <v>1</v>
      </c>
      <c r="I92" s="127">
        <f t="shared" si="44"/>
        <v>2811.3009999999999</v>
      </c>
      <c r="J92" s="128">
        <f t="shared" si="45"/>
        <v>3.9918489508368564E-2</v>
      </c>
      <c r="K92" s="128">
        <f t="shared" si="46"/>
        <v>0.37574615577096221</v>
      </c>
      <c r="L92" s="128">
        <f t="shared" si="47"/>
        <v>0.25504206059756673</v>
      </c>
      <c r="M92" s="129">
        <f t="shared" si="48"/>
        <v>12.128</v>
      </c>
      <c r="N92" s="130">
        <f t="shared" si="49"/>
        <v>1.0671215924584383</v>
      </c>
      <c r="O92" s="130">
        <f t="shared" si="50"/>
        <v>17.358511237323931</v>
      </c>
      <c r="P92" s="248">
        <f t="shared" si="51"/>
        <v>35</v>
      </c>
      <c r="Q92" s="249">
        <f t="shared" si="52"/>
        <v>30</v>
      </c>
      <c r="R92" s="249">
        <f t="shared" si="53"/>
        <v>488</v>
      </c>
      <c r="T92">
        <v>521</v>
      </c>
      <c r="U92">
        <v>4520</v>
      </c>
      <c r="V92" t="s">
        <v>1091</v>
      </c>
      <c r="W92">
        <v>2811.3009999999999</v>
      </c>
      <c r="X92">
        <v>1338.704</v>
      </c>
      <c r="Y92">
        <v>2.1</v>
      </c>
      <c r="Z92">
        <v>12.128</v>
      </c>
      <c r="AA92">
        <v>179.96996100000001</v>
      </c>
      <c r="AB92">
        <v>7.1841290000000004</v>
      </c>
      <c r="AC92">
        <v>67.623020999999994</v>
      </c>
      <c r="AD92" s="1">
        <v>717</v>
      </c>
      <c r="AE92">
        <v>30</v>
      </c>
      <c r="AF92">
        <v>488</v>
      </c>
      <c r="AG92">
        <v>73</v>
      </c>
      <c r="AH92">
        <v>15.620945000000001</v>
      </c>
      <c r="AI92">
        <v>551.5</v>
      </c>
      <c r="AJ92">
        <v>0</v>
      </c>
      <c r="AK92">
        <v>35</v>
      </c>
      <c r="AL92">
        <v>21164</v>
      </c>
      <c r="AM92" t="s">
        <v>1092</v>
      </c>
      <c r="AN92" t="s">
        <v>1093</v>
      </c>
      <c r="AO92">
        <v>2811.3009999999999</v>
      </c>
      <c r="AR92" t="s">
        <v>145</v>
      </c>
      <c r="AS92" t="s">
        <v>268</v>
      </c>
      <c r="AT92" t="s">
        <v>936</v>
      </c>
      <c r="AU92" t="s">
        <v>777</v>
      </c>
      <c r="AV92" t="s">
        <v>49</v>
      </c>
      <c r="AW92">
        <v>1</v>
      </c>
      <c r="BB92">
        <v>1.05</v>
      </c>
      <c r="BC92" t="s">
        <v>74</v>
      </c>
      <c r="BF92" t="s">
        <v>145</v>
      </c>
      <c r="BG92" t="s">
        <v>268</v>
      </c>
      <c r="BH92" t="s">
        <v>1091</v>
      </c>
      <c r="BI92">
        <v>4520</v>
      </c>
      <c r="BJ92">
        <v>1</v>
      </c>
      <c r="BK92" t="s">
        <v>936</v>
      </c>
      <c r="BL92" t="s">
        <v>755</v>
      </c>
      <c r="BM92">
        <v>1.05</v>
      </c>
      <c r="BN92" t="s">
        <v>74</v>
      </c>
      <c r="BO92" t="s">
        <v>757</v>
      </c>
      <c r="BP92">
        <v>2811.3009999999999</v>
      </c>
    </row>
    <row r="93" spans="1:68" ht="16.5">
      <c r="A93" s="136" t="str">
        <f t="shared" si="36"/>
        <v>송도버스</v>
      </c>
      <c r="B93" s="137" t="str">
        <f t="shared" si="37"/>
        <v>이학용</v>
      </c>
      <c r="C93" s="138" t="str">
        <f t="shared" si="38"/>
        <v>S</v>
      </c>
      <c r="D93" s="139">
        <f t="shared" si="39"/>
        <v>1.0094000000000001</v>
      </c>
      <c r="E93" s="140">
        <f t="shared" si="40"/>
        <v>6917</v>
      </c>
      <c r="F93" s="141" t="str">
        <f t="shared" si="41"/>
        <v>8</v>
      </c>
      <c r="G93" s="142" t="str">
        <f t="shared" si="42"/>
        <v>70바2319</v>
      </c>
      <c r="H93" s="143">
        <f t="shared" si="43"/>
        <v>3</v>
      </c>
      <c r="I93" s="144">
        <f t="shared" si="44"/>
        <v>2412.7620000000002</v>
      </c>
      <c r="J93" s="145">
        <f t="shared" si="45"/>
        <v>4.4564841878433348E-2</v>
      </c>
      <c r="K93" s="145">
        <f t="shared" si="46"/>
        <v>0.32128762027977253</v>
      </c>
      <c r="L93" s="145">
        <f t="shared" si="47"/>
        <v>0.14630535461019362</v>
      </c>
      <c r="M93" s="146">
        <f t="shared" si="48"/>
        <v>10.3</v>
      </c>
      <c r="N93" s="147">
        <f t="shared" si="49"/>
        <v>0.29012393265477487</v>
      </c>
      <c r="O93" s="147">
        <f t="shared" si="50"/>
        <v>11.149048269162064</v>
      </c>
      <c r="P93" s="246">
        <f t="shared" si="51"/>
        <v>6</v>
      </c>
      <c r="Q93" s="247">
        <f t="shared" si="52"/>
        <v>7</v>
      </c>
      <c r="R93" s="247">
        <f t="shared" si="53"/>
        <v>269</v>
      </c>
      <c r="T93">
        <v>521</v>
      </c>
      <c r="U93">
        <v>6917</v>
      </c>
      <c r="V93" t="s">
        <v>1094</v>
      </c>
      <c r="W93">
        <v>2412.7620000000002</v>
      </c>
      <c r="X93">
        <v>1146.953</v>
      </c>
      <c r="Y93">
        <v>2.1040000000000001</v>
      </c>
      <c r="Z93">
        <v>10.3</v>
      </c>
      <c r="AA93">
        <v>150.14827199999999</v>
      </c>
      <c r="AB93">
        <v>6.6913340000000003</v>
      </c>
      <c r="AC93">
        <v>48.240780999999998</v>
      </c>
      <c r="AD93" s="1">
        <v>353</v>
      </c>
      <c r="AE93">
        <v>7</v>
      </c>
      <c r="AF93">
        <v>269</v>
      </c>
      <c r="AG93">
        <v>68</v>
      </c>
      <c r="AH93">
        <v>16.069195000000001</v>
      </c>
      <c r="AI93">
        <v>300</v>
      </c>
      <c r="AJ93">
        <v>0</v>
      </c>
      <c r="AK93">
        <v>6</v>
      </c>
      <c r="AL93">
        <v>2264</v>
      </c>
      <c r="AM93" t="s">
        <v>1095</v>
      </c>
      <c r="AN93" t="s">
        <v>1096</v>
      </c>
      <c r="AO93">
        <v>2025.2570000000001</v>
      </c>
      <c r="AR93" t="s">
        <v>145</v>
      </c>
      <c r="AS93" t="s">
        <v>268</v>
      </c>
      <c r="AT93" t="s">
        <v>813</v>
      </c>
      <c r="AU93" t="s">
        <v>777</v>
      </c>
      <c r="AV93" t="s">
        <v>49</v>
      </c>
      <c r="AW93">
        <v>3</v>
      </c>
      <c r="BB93">
        <v>1.0094000000000001</v>
      </c>
      <c r="BC93" t="s">
        <v>74</v>
      </c>
      <c r="BF93" t="s">
        <v>145</v>
      </c>
      <c r="BG93" t="s">
        <v>268</v>
      </c>
      <c r="BH93" t="s">
        <v>1094</v>
      </c>
      <c r="BI93">
        <v>6917</v>
      </c>
      <c r="BJ93">
        <v>3</v>
      </c>
      <c r="BK93" t="s">
        <v>813</v>
      </c>
      <c r="BL93" t="s">
        <v>901</v>
      </c>
      <c r="BM93">
        <v>1.0094000000000001</v>
      </c>
      <c r="BN93" t="s">
        <v>74</v>
      </c>
      <c r="BO93" t="s">
        <v>757</v>
      </c>
      <c r="BP93">
        <v>2412.7620000000002</v>
      </c>
    </row>
    <row r="94" spans="1:68" ht="16.5">
      <c r="A94" s="119" t="str">
        <f t="shared" si="36"/>
        <v>송도버스</v>
      </c>
      <c r="B94" s="120" t="str">
        <f t="shared" si="37"/>
        <v>이희영</v>
      </c>
      <c r="C94" s="121" t="str">
        <f t="shared" si="38"/>
        <v>B</v>
      </c>
      <c r="D94" s="122">
        <f t="shared" si="39"/>
        <v>0.94720000000000004</v>
      </c>
      <c r="E94" s="123">
        <f t="shared" si="40"/>
        <v>4121</v>
      </c>
      <c r="F94" s="124" t="str">
        <f t="shared" si="41"/>
        <v>8</v>
      </c>
      <c r="G94" s="125" t="str">
        <f t="shared" si="42"/>
        <v>70바2308</v>
      </c>
      <c r="H94" s="126">
        <f t="shared" si="43"/>
        <v>2</v>
      </c>
      <c r="I94" s="127">
        <f t="shared" si="44"/>
        <v>2141.2919999999999</v>
      </c>
      <c r="J94" s="128">
        <f t="shared" si="45"/>
        <v>4.8570694304589171E-2</v>
      </c>
      <c r="K94" s="128">
        <f t="shared" si="46"/>
        <v>0.37265297255856594</v>
      </c>
      <c r="L94" s="128">
        <f t="shared" si="47"/>
        <v>0.1573816182006004</v>
      </c>
      <c r="M94" s="129">
        <f t="shared" si="48"/>
        <v>13.01</v>
      </c>
      <c r="N94" s="130">
        <f t="shared" si="49"/>
        <v>1.3076217535954928</v>
      </c>
      <c r="O94" s="130">
        <f t="shared" si="50"/>
        <v>31.009315870978831</v>
      </c>
      <c r="P94" s="248">
        <f t="shared" si="51"/>
        <v>43</v>
      </c>
      <c r="Q94" s="249">
        <f t="shared" si="52"/>
        <v>28</v>
      </c>
      <c r="R94" s="249">
        <f t="shared" si="53"/>
        <v>664</v>
      </c>
      <c r="T94">
        <v>521</v>
      </c>
      <c r="U94">
        <v>4121</v>
      </c>
      <c r="V94" t="s">
        <v>1097</v>
      </c>
      <c r="W94">
        <v>2141.2919999999999</v>
      </c>
      <c r="X94">
        <v>1030.799</v>
      </c>
      <c r="Y94">
        <v>2.077</v>
      </c>
      <c r="Z94">
        <v>13.01</v>
      </c>
      <c r="AA94">
        <v>141.89469800000001</v>
      </c>
      <c r="AB94">
        <v>6.8919240000000004</v>
      </c>
      <c r="AC94">
        <v>52.877481000000003</v>
      </c>
      <c r="AD94" s="1">
        <v>337</v>
      </c>
      <c r="AE94">
        <v>28</v>
      </c>
      <c r="AF94">
        <v>664</v>
      </c>
      <c r="AG94">
        <v>79</v>
      </c>
      <c r="AH94">
        <v>15.090711000000001</v>
      </c>
      <c r="AI94">
        <v>439.2</v>
      </c>
      <c r="AJ94">
        <v>0</v>
      </c>
      <c r="AK94">
        <v>43</v>
      </c>
      <c r="AL94">
        <v>30141</v>
      </c>
      <c r="AM94" t="s">
        <v>1098</v>
      </c>
      <c r="AN94" t="s">
        <v>1099</v>
      </c>
      <c r="AO94">
        <v>2003.4760000000001</v>
      </c>
      <c r="AR94" t="s">
        <v>145</v>
      </c>
      <c r="AS94" t="s">
        <v>268</v>
      </c>
      <c r="AT94" t="s">
        <v>1001</v>
      </c>
      <c r="AU94" t="s">
        <v>777</v>
      </c>
      <c r="AV94" t="s">
        <v>49</v>
      </c>
      <c r="AW94">
        <v>2</v>
      </c>
      <c r="BB94">
        <v>0.94720000000000004</v>
      </c>
      <c r="BC94" t="s">
        <v>71</v>
      </c>
      <c r="BF94" t="s">
        <v>145</v>
      </c>
      <c r="BG94" t="s">
        <v>268</v>
      </c>
      <c r="BH94" t="s">
        <v>1097</v>
      </c>
      <c r="BI94">
        <v>4121</v>
      </c>
      <c r="BJ94">
        <v>2</v>
      </c>
      <c r="BK94" t="s">
        <v>1001</v>
      </c>
      <c r="BL94" t="s">
        <v>809</v>
      </c>
      <c r="BM94">
        <v>0.94720000000000004</v>
      </c>
      <c r="BN94" t="s">
        <v>71</v>
      </c>
      <c r="BO94" t="s">
        <v>756</v>
      </c>
      <c r="BP94">
        <v>2141.2919999999999</v>
      </c>
    </row>
    <row r="95" spans="1:68" ht="16.5">
      <c r="A95" s="136" t="str">
        <f t="shared" si="36"/>
        <v>송도버스</v>
      </c>
      <c r="B95" s="137" t="str">
        <f t="shared" si="37"/>
        <v>임광일</v>
      </c>
      <c r="C95" s="138" t="str">
        <f t="shared" si="38"/>
        <v>S</v>
      </c>
      <c r="D95" s="139">
        <f t="shared" si="39"/>
        <v>1.0964</v>
      </c>
      <c r="E95" s="140">
        <f t="shared" si="40"/>
        <v>5461</v>
      </c>
      <c r="F95" s="141" t="str">
        <f t="shared" si="41"/>
        <v>8</v>
      </c>
      <c r="G95" s="142" t="str">
        <f t="shared" si="42"/>
        <v>75아1107</v>
      </c>
      <c r="H95" s="143">
        <f t="shared" si="43"/>
        <v>3</v>
      </c>
      <c r="I95" s="144">
        <f t="shared" si="44"/>
        <v>2702.998</v>
      </c>
      <c r="J95" s="145">
        <f t="shared" si="45"/>
        <v>5.98179128432293E-2</v>
      </c>
      <c r="K95" s="145">
        <f t="shared" si="46"/>
        <v>0.30978972669351607</v>
      </c>
      <c r="L95" s="145">
        <f t="shared" si="47"/>
        <v>0.2064374446447981</v>
      </c>
      <c r="M95" s="146">
        <f t="shared" si="48"/>
        <v>10.861000000000001</v>
      </c>
      <c r="N95" s="147">
        <f t="shared" si="49"/>
        <v>0</v>
      </c>
      <c r="O95" s="147">
        <f t="shared" si="50"/>
        <v>8.9160258350172654</v>
      </c>
      <c r="P95" s="246">
        <f t="shared" si="51"/>
        <v>15</v>
      </c>
      <c r="Q95" s="247">
        <f t="shared" si="52"/>
        <v>0</v>
      </c>
      <c r="R95" s="247">
        <f t="shared" si="53"/>
        <v>241</v>
      </c>
      <c r="T95">
        <v>521</v>
      </c>
      <c r="U95">
        <v>5461</v>
      </c>
      <c r="V95" t="s">
        <v>1100</v>
      </c>
      <c r="W95">
        <v>2702.998</v>
      </c>
      <c r="X95">
        <v>1285.1320000000001</v>
      </c>
      <c r="Y95">
        <v>2.1030000000000002</v>
      </c>
      <c r="Z95">
        <v>10.861000000000001</v>
      </c>
      <c r="AA95">
        <v>169.56022899999999</v>
      </c>
      <c r="AB95">
        <v>10.142739000000001</v>
      </c>
      <c r="AC95">
        <v>52.528016999999998</v>
      </c>
      <c r="AD95" s="1">
        <v>558</v>
      </c>
      <c r="AE95">
        <v>0</v>
      </c>
      <c r="AF95">
        <v>241</v>
      </c>
      <c r="AG95">
        <v>76</v>
      </c>
      <c r="AH95">
        <v>15.941226</v>
      </c>
      <c r="AI95">
        <v>379.8</v>
      </c>
      <c r="AJ95">
        <v>0</v>
      </c>
      <c r="AK95">
        <v>15</v>
      </c>
      <c r="AL95">
        <v>4059</v>
      </c>
      <c r="AM95" t="s">
        <v>1101</v>
      </c>
      <c r="AN95" t="s">
        <v>1102</v>
      </c>
      <c r="AO95">
        <v>2168.067</v>
      </c>
      <c r="AR95" t="s">
        <v>145</v>
      </c>
      <c r="AS95" t="s">
        <v>268</v>
      </c>
      <c r="AT95" t="s">
        <v>917</v>
      </c>
      <c r="AU95" t="s">
        <v>777</v>
      </c>
      <c r="AV95" t="s">
        <v>49</v>
      </c>
      <c r="AW95">
        <v>3</v>
      </c>
      <c r="BB95">
        <v>1.0964</v>
      </c>
      <c r="BC95" t="s">
        <v>74</v>
      </c>
      <c r="BF95" t="s">
        <v>145</v>
      </c>
      <c r="BG95" t="s">
        <v>268</v>
      </c>
      <c r="BH95" t="s">
        <v>1100</v>
      </c>
      <c r="BI95">
        <v>5461</v>
      </c>
      <c r="BJ95">
        <v>3</v>
      </c>
      <c r="BK95" t="s">
        <v>917</v>
      </c>
      <c r="BL95" t="s">
        <v>838</v>
      </c>
      <c r="BM95">
        <v>1.0964</v>
      </c>
      <c r="BN95" t="s">
        <v>74</v>
      </c>
      <c r="BO95" t="s">
        <v>757</v>
      </c>
      <c r="BP95">
        <v>2702.998</v>
      </c>
    </row>
    <row r="96" spans="1:68" ht="16.5">
      <c r="A96" s="119" t="str">
        <f t="shared" si="36"/>
        <v>송도버스</v>
      </c>
      <c r="B96" s="120" t="str">
        <f t="shared" si="37"/>
        <v>임병옥</v>
      </c>
      <c r="C96" s="121" t="str">
        <f t="shared" si="38"/>
        <v>S</v>
      </c>
      <c r="D96" s="122">
        <f t="shared" si="39"/>
        <v>1.0094000000000001</v>
      </c>
      <c r="E96" s="123">
        <f t="shared" si="40"/>
        <v>6511</v>
      </c>
      <c r="F96" s="124" t="str">
        <f t="shared" si="41"/>
        <v>16-1</v>
      </c>
      <c r="G96" s="125" t="str">
        <f t="shared" si="42"/>
        <v>70바2320</v>
      </c>
      <c r="H96" s="126">
        <f t="shared" si="43"/>
        <v>2</v>
      </c>
      <c r="I96" s="127">
        <f t="shared" si="44"/>
        <v>3093.1509999999998</v>
      </c>
      <c r="J96" s="128">
        <f t="shared" si="45"/>
        <v>3.7679858943041274E-2</v>
      </c>
      <c r="K96" s="128">
        <f t="shared" si="46"/>
        <v>0.34315815641146746</v>
      </c>
      <c r="L96" s="128">
        <f t="shared" si="47"/>
        <v>0.18783434756337469</v>
      </c>
      <c r="M96" s="129">
        <f t="shared" si="48"/>
        <v>9.7870000000000008</v>
      </c>
      <c r="N96" s="130">
        <f t="shared" si="49"/>
        <v>0</v>
      </c>
      <c r="O96" s="130">
        <f t="shared" si="50"/>
        <v>2.2307349366390454</v>
      </c>
      <c r="P96" s="248">
        <f t="shared" si="51"/>
        <v>31</v>
      </c>
      <c r="Q96" s="249">
        <f t="shared" si="52"/>
        <v>0</v>
      </c>
      <c r="R96" s="249">
        <f t="shared" si="53"/>
        <v>69</v>
      </c>
      <c r="T96">
        <v>521</v>
      </c>
      <c r="U96">
        <v>6511</v>
      </c>
      <c r="V96" t="s">
        <v>1103</v>
      </c>
      <c r="W96">
        <v>3093.1509999999998</v>
      </c>
      <c r="X96">
        <v>1184.681</v>
      </c>
      <c r="Y96">
        <v>2.6110000000000002</v>
      </c>
      <c r="Z96">
        <v>9.7870000000000008</v>
      </c>
      <c r="AA96">
        <v>170.35217700000001</v>
      </c>
      <c r="AB96">
        <v>6.4188460000000003</v>
      </c>
      <c r="AC96">
        <v>58.457738999999997</v>
      </c>
      <c r="AD96" s="1">
        <v>581</v>
      </c>
      <c r="AE96">
        <v>0</v>
      </c>
      <c r="AF96">
        <v>69</v>
      </c>
      <c r="AG96">
        <v>66</v>
      </c>
      <c r="AH96">
        <v>18.157389999999999</v>
      </c>
      <c r="AI96">
        <v>63</v>
      </c>
      <c r="AJ96">
        <v>0</v>
      </c>
      <c r="AK96">
        <v>31</v>
      </c>
      <c r="AL96">
        <v>12797</v>
      </c>
      <c r="AM96" t="s">
        <v>1104</v>
      </c>
      <c r="AN96" t="s">
        <v>1105</v>
      </c>
      <c r="AO96">
        <v>2938.585</v>
      </c>
      <c r="AR96" t="s">
        <v>145</v>
      </c>
      <c r="AS96" t="s">
        <v>267</v>
      </c>
      <c r="AT96" t="s">
        <v>913</v>
      </c>
      <c r="AU96" t="s">
        <v>777</v>
      </c>
      <c r="AV96" t="s">
        <v>49</v>
      </c>
      <c r="AW96">
        <v>2</v>
      </c>
      <c r="BB96">
        <v>1.0094000000000001</v>
      </c>
      <c r="BC96" t="s">
        <v>74</v>
      </c>
      <c r="BF96" t="s">
        <v>145</v>
      </c>
      <c r="BG96" t="s">
        <v>267</v>
      </c>
      <c r="BH96" t="s">
        <v>1103</v>
      </c>
      <c r="BI96">
        <v>6511</v>
      </c>
      <c r="BJ96">
        <v>2</v>
      </c>
      <c r="BK96" t="s">
        <v>913</v>
      </c>
      <c r="BL96" t="s">
        <v>870</v>
      </c>
      <c r="BM96">
        <v>1.0094000000000001</v>
      </c>
      <c r="BN96" t="s">
        <v>74</v>
      </c>
      <c r="BO96" t="s">
        <v>757</v>
      </c>
      <c r="BP96">
        <v>3093.1509999999998</v>
      </c>
    </row>
    <row r="97" spans="1:68" ht="16.5">
      <c r="A97" s="136" t="str">
        <f t="shared" si="36"/>
        <v>송도버스</v>
      </c>
      <c r="B97" s="137" t="str">
        <f t="shared" si="37"/>
        <v>임상준</v>
      </c>
      <c r="C97" s="138" t="str">
        <f t="shared" si="38"/>
        <v>C</v>
      </c>
      <c r="D97" s="139">
        <f t="shared" si="39"/>
        <v>0.89680000000000004</v>
      </c>
      <c r="E97" s="140">
        <f t="shared" si="40"/>
        <v>8591</v>
      </c>
      <c r="F97" s="141" t="str">
        <f t="shared" si="41"/>
        <v>8</v>
      </c>
      <c r="G97" s="142" t="str">
        <f t="shared" si="42"/>
        <v>70바2256</v>
      </c>
      <c r="H97" s="143">
        <f t="shared" si="43"/>
        <v>2</v>
      </c>
      <c r="I97" s="144">
        <f t="shared" si="44"/>
        <v>2834.3989999999999</v>
      </c>
      <c r="J97" s="145">
        <f t="shared" si="45"/>
        <v>4.0620792010592884E-2</v>
      </c>
      <c r="K97" s="145">
        <f t="shared" si="46"/>
        <v>0.37427401566150081</v>
      </c>
      <c r="L97" s="145">
        <f t="shared" si="47"/>
        <v>0.25049402007268562</v>
      </c>
      <c r="M97" s="146">
        <f t="shared" si="48"/>
        <v>12.510999999999999</v>
      </c>
      <c r="N97" s="147">
        <f t="shared" si="49"/>
        <v>0.28224678318049085</v>
      </c>
      <c r="O97" s="147">
        <f t="shared" si="50"/>
        <v>36.26871163869307</v>
      </c>
      <c r="P97" s="246">
        <f t="shared" si="51"/>
        <v>40</v>
      </c>
      <c r="Q97" s="247">
        <f t="shared" si="52"/>
        <v>8</v>
      </c>
      <c r="R97" s="247">
        <f t="shared" si="53"/>
        <v>1028</v>
      </c>
      <c r="T97">
        <v>521</v>
      </c>
      <c r="U97">
        <v>8591</v>
      </c>
      <c r="V97" t="s">
        <v>1106</v>
      </c>
      <c r="W97">
        <v>2834.3989999999999</v>
      </c>
      <c r="X97">
        <v>1506.2080000000001</v>
      </c>
      <c r="Y97">
        <v>1.8819999999999999</v>
      </c>
      <c r="Z97">
        <v>12.510999999999999</v>
      </c>
      <c r="AA97">
        <v>183.01272900000001</v>
      </c>
      <c r="AB97">
        <v>7.4341220000000003</v>
      </c>
      <c r="AC97">
        <v>68.496909000000002</v>
      </c>
      <c r="AD97" s="1">
        <v>710</v>
      </c>
      <c r="AE97">
        <v>8</v>
      </c>
      <c r="AF97">
        <v>1028</v>
      </c>
      <c r="AG97">
        <v>73</v>
      </c>
      <c r="AH97">
        <v>15.487441</v>
      </c>
      <c r="AI97">
        <v>247.6</v>
      </c>
      <c r="AJ97">
        <v>0</v>
      </c>
      <c r="AK97">
        <v>40</v>
      </c>
      <c r="AL97">
        <v>21136</v>
      </c>
      <c r="AM97" t="s">
        <v>1107</v>
      </c>
      <c r="AN97" t="s">
        <v>1108</v>
      </c>
      <c r="AO97">
        <v>2523.3150000000001</v>
      </c>
      <c r="AR97" t="s">
        <v>145</v>
      </c>
      <c r="AS97" t="s">
        <v>268</v>
      </c>
      <c r="AT97" t="s">
        <v>878</v>
      </c>
      <c r="AU97" t="s">
        <v>777</v>
      </c>
      <c r="AV97" t="s">
        <v>49</v>
      </c>
      <c r="AW97">
        <v>2</v>
      </c>
      <c r="BB97">
        <v>0.89680000000000004</v>
      </c>
      <c r="BC97" t="s">
        <v>72</v>
      </c>
      <c r="BF97" t="s">
        <v>145</v>
      </c>
      <c r="BG97" t="s">
        <v>268</v>
      </c>
      <c r="BH97" t="s">
        <v>1106</v>
      </c>
      <c r="BI97">
        <v>8591</v>
      </c>
      <c r="BJ97">
        <v>2</v>
      </c>
      <c r="BK97" t="s">
        <v>878</v>
      </c>
      <c r="BL97" t="s">
        <v>958</v>
      </c>
      <c r="BM97">
        <v>0.89680000000000004</v>
      </c>
      <c r="BN97" t="s">
        <v>72</v>
      </c>
      <c r="BO97" t="s">
        <v>758</v>
      </c>
      <c r="BP97">
        <v>2834.3989999999999</v>
      </c>
    </row>
    <row r="98" spans="1:68" ht="16.5">
      <c r="A98" s="119" t="str">
        <f t="shared" si="36"/>
        <v>송도버스</v>
      </c>
      <c r="B98" s="120" t="str">
        <f t="shared" si="37"/>
        <v>임하수</v>
      </c>
      <c r="C98" s="121" t="str">
        <f t="shared" si="38"/>
        <v>S</v>
      </c>
      <c r="D98" s="122">
        <f t="shared" si="39"/>
        <v>1.0402</v>
      </c>
      <c r="E98" s="123">
        <f t="shared" si="40"/>
        <v>5062</v>
      </c>
      <c r="F98" s="124" t="str">
        <f t="shared" si="41"/>
        <v>8</v>
      </c>
      <c r="G98" s="125" t="str">
        <f t="shared" si="42"/>
        <v>70바2255</v>
      </c>
      <c r="H98" s="126">
        <f t="shared" si="43"/>
        <v>13</v>
      </c>
      <c r="I98" s="127">
        <f t="shared" si="44"/>
        <v>2555.9929999999999</v>
      </c>
      <c r="J98" s="128">
        <f t="shared" si="45"/>
        <v>4.1803502893285945E-2</v>
      </c>
      <c r="K98" s="128">
        <f t="shared" si="46"/>
        <v>0.34287085656897104</v>
      </c>
      <c r="L98" s="128">
        <f t="shared" si="47"/>
        <v>0.20579086092958784</v>
      </c>
      <c r="M98" s="129">
        <f t="shared" si="48"/>
        <v>10.002000000000001</v>
      </c>
      <c r="N98" s="130">
        <f t="shared" si="49"/>
        <v>0.78247475638626551</v>
      </c>
      <c r="O98" s="130">
        <f t="shared" si="50"/>
        <v>16.58846483538883</v>
      </c>
      <c r="P98" s="248">
        <f t="shared" si="51"/>
        <v>25</v>
      </c>
      <c r="Q98" s="249">
        <f t="shared" si="52"/>
        <v>20</v>
      </c>
      <c r="R98" s="249">
        <f t="shared" si="53"/>
        <v>424</v>
      </c>
      <c r="T98">
        <v>521</v>
      </c>
      <c r="U98">
        <v>5062</v>
      </c>
      <c r="V98" t="s">
        <v>1109</v>
      </c>
      <c r="W98">
        <v>2555.9929999999999</v>
      </c>
      <c r="X98">
        <v>1157.0150000000001</v>
      </c>
      <c r="Y98">
        <v>2.2090000000000001</v>
      </c>
      <c r="Z98">
        <v>10.002000000000001</v>
      </c>
      <c r="AA98">
        <v>158.31912500000001</v>
      </c>
      <c r="AB98">
        <v>6.6182939999999997</v>
      </c>
      <c r="AC98">
        <v>54.283014000000001</v>
      </c>
      <c r="AD98" s="1">
        <v>526</v>
      </c>
      <c r="AE98">
        <v>20</v>
      </c>
      <c r="AF98">
        <v>424</v>
      </c>
      <c r="AG98">
        <v>76</v>
      </c>
      <c r="AH98">
        <v>16.144562000000001</v>
      </c>
      <c r="AI98">
        <v>201</v>
      </c>
      <c r="AJ98">
        <v>0</v>
      </c>
      <c r="AK98">
        <v>25</v>
      </c>
      <c r="AL98">
        <v>13383</v>
      </c>
      <c r="AM98" t="s">
        <v>1110</v>
      </c>
      <c r="AN98" t="s">
        <v>1111</v>
      </c>
      <c r="AO98">
        <v>330.86099999999999</v>
      </c>
      <c r="AR98" t="s">
        <v>145</v>
      </c>
      <c r="AS98" t="s">
        <v>268</v>
      </c>
      <c r="AT98" t="s">
        <v>796</v>
      </c>
      <c r="AU98" t="s">
        <v>777</v>
      </c>
      <c r="AV98" t="s">
        <v>49</v>
      </c>
      <c r="AW98">
        <v>13</v>
      </c>
      <c r="BB98">
        <v>1.0402</v>
      </c>
      <c r="BC98" t="s">
        <v>74</v>
      </c>
      <c r="BF98" t="s">
        <v>145</v>
      </c>
      <c r="BG98" t="s">
        <v>268</v>
      </c>
      <c r="BH98" t="s">
        <v>1109</v>
      </c>
      <c r="BI98">
        <v>5062</v>
      </c>
      <c r="BJ98">
        <v>13</v>
      </c>
      <c r="BK98" t="s">
        <v>796</v>
      </c>
      <c r="BL98" t="s">
        <v>808</v>
      </c>
      <c r="BM98">
        <v>1.0402</v>
      </c>
      <c r="BN98" t="s">
        <v>74</v>
      </c>
      <c r="BO98" t="s">
        <v>757</v>
      </c>
      <c r="BP98">
        <v>2555.9929999999999</v>
      </c>
    </row>
    <row r="99" spans="1:68" ht="16.5">
      <c r="A99" s="136" t="str">
        <f t="shared" si="36"/>
        <v>송도버스</v>
      </c>
      <c r="B99" s="137" t="str">
        <f t="shared" si="37"/>
        <v>장도현</v>
      </c>
      <c r="C99" s="138" t="str">
        <f t="shared" si="38"/>
        <v>B</v>
      </c>
      <c r="D99" s="139">
        <f t="shared" si="39"/>
        <v>0.92789999999999995</v>
      </c>
      <c r="E99" s="140">
        <f t="shared" si="40"/>
        <v>9199</v>
      </c>
      <c r="F99" s="141" t="str">
        <f t="shared" si="41"/>
        <v>8</v>
      </c>
      <c r="G99" s="142" t="str">
        <f t="shared" si="42"/>
        <v>70바2276</v>
      </c>
      <c r="H99" s="143">
        <f t="shared" si="43"/>
        <v>2</v>
      </c>
      <c r="I99" s="144">
        <f t="shared" si="44"/>
        <v>1392.7809999999999</v>
      </c>
      <c r="J99" s="145">
        <f t="shared" si="45"/>
        <v>6.409452342715706E-2</v>
      </c>
      <c r="K99" s="145">
        <f t="shared" si="46"/>
        <v>0.37772460115374396</v>
      </c>
      <c r="L99" s="145">
        <f t="shared" si="47"/>
        <v>0.26493756017636655</v>
      </c>
      <c r="M99" s="146">
        <f t="shared" si="48"/>
        <v>12.298999999999999</v>
      </c>
      <c r="N99" s="147">
        <f t="shared" si="49"/>
        <v>0.5743903743661064</v>
      </c>
      <c r="O99" s="147">
        <f t="shared" si="50"/>
        <v>16.872717247004374</v>
      </c>
      <c r="P99" s="246">
        <f t="shared" si="51"/>
        <v>35</v>
      </c>
      <c r="Q99" s="247">
        <f t="shared" si="52"/>
        <v>8</v>
      </c>
      <c r="R99" s="247">
        <f t="shared" si="53"/>
        <v>235</v>
      </c>
      <c r="T99">
        <v>521</v>
      </c>
      <c r="U99">
        <v>9199</v>
      </c>
      <c r="V99" t="s">
        <v>1112</v>
      </c>
      <c r="W99">
        <v>1392.7809999999999</v>
      </c>
      <c r="X99">
        <v>678.096</v>
      </c>
      <c r="Y99">
        <v>2.0539999999999998</v>
      </c>
      <c r="Z99">
        <v>12.298999999999999</v>
      </c>
      <c r="AA99">
        <v>89.992759000000007</v>
      </c>
      <c r="AB99">
        <v>5.7680429999999996</v>
      </c>
      <c r="AC99">
        <v>33.992479000000003</v>
      </c>
      <c r="AD99" s="1">
        <v>369</v>
      </c>
      <c r="AE99">
        <v>8</v>
      </c>
      <c r="AF99">
        <v>235</v>
      </c>
      <c r="AG99">
        <v>75</v>
      </c>
      <c r="AH99">
        <v>15.476589000000001</v>
      </c>
      <c r="AI99">
        <v>252.6</v>
      </c>
      <c r="AJ99">
        <v>0</v>
      </c>
      <c r="AK99">
        <v>35</v>
      </c>
      <c r="AL99">
        <v>18163</v>
      </c>
      <c r="AM99" t="s">
        <v>1113</v>
      </c>
      <c r="AN99" t="s">
        <v>1114</v>
      </c>
      <c r="AO99">
        <v>1157.54</v>
      </c>
      <c r="AR99" t="s">
        <v>145</v>
      </c>
      <c r="AS99" t="s">
        <v>268</v>
      </c>
      <c r="AT99" t="s">
        <v>984</v>
      </c>
      <c r="AU99" t="s">
        <v>777</v>
      </c>
      <c r="AV99" t="s">
        <v>49</v>
      </c>
      <c r="AW99">
        <v>2</v>
      </c>
      <c r="BB99">
        <v>0.92789999999999995</v>
      </c>
      <c r="BC99" t="s">
        <v>71</v>
      </c>
      <c r="BF99" t="s">
        <v>145</v>
      </c>
      <c r="BG99" t="s">
        <v>268</v>
      </c>
      <c r="BH99" t="s">
        <v>1112</v>
      </c>
      <c r="BI99">
        <v>9199</v>
      </c>
      <c r="BJ99">
        <v>2</v>
      </c>
      <c r="BK99" t="s">
        <v>984</v>
      </c>
      <c r="BL99" t="s">
        <v>786</v>
      </c>
      <c r="BM99">
        <v>0.92789999999999995</v>
      </c>
      <c r="BN99" t="s">
        <v>71</v>
      </c>
      <c r="BO99" t="s">
        <v>756</v>
      </c>
      <c r="BP99">
        <v>1392.7809999999999</v>
      </c>
    </row>
    <row r="100" spans="1:68" ht="16.5">
      <c r="A100" s="119" t="str">
        <f t="shared" si="36"/>
        <v>송도버스</v>
      </c>
      <c r="B100" s="120" t="str">
        <f t="shared" si="37"/>
        <v>장수봉</v>
      </c>
      <c r="C100" s="121" t="str">
        <f t="shared" si="38"/>
        <v>A</v>
      </c>
      <c r="D100" s="122">
        <f t="shared" si="39"/>
        <v>0.97299999999999998</v>
      </c>
      <c r="E100" s="123">
        <f t="shared" si="40"/>
        <v>431</v>
      </c>
      <c r="F100" s="124" t="str">
        <f t="shared" si="41"/>
        <v>16-1</v>
      </c>
      <c r="G100" s="125" t="str">
        <f t="shared" si="42"/>
        <v>70바2229</v>
      </c>
      <c r="H100" s="126">
        <f t="shared" si="43"/>
        <v>2</v>
      </c>
      <c r="I100" s="127">
        <f t="shared" si="44"/>
        <v>4250.75</v>
      </c>
      <c r="J100" s="128">
        <f t="shared" si="45"/>
        <v>4.2299973331685732E-2</v>
      </c>
      <c r="K100" s="128">
        <f t="shared" si="46"/>
        <v>0.29245417865331613</v>
      </c>
      <c r="L100" s="128">
        <f t="shared" si="47"/>
        <v>8.3514673881079804E-2</v>
      </c>
      <c r="M100" s="129">
        <f t="shared" si="48"/>
        <v>10.069000000000001</v>
      </c>
      <c r="N100" s="130">
        <f t="shared" si="49"/>
        <v>0.18820208198553195</v>
      </c>
      <c r="O100" s="130">
        <f t="shared" si="50"/>
        <v>18.726107157560431</v>
      </c>
      <c r="P100" s="248">
        <f t="shared" si="51"/>
        <v>13</v>
      </c>
      <c r="Q100" s="249">
        <f t="shared" si="52"/>
        <v>8</v>
      </c>
      <c r="R100" s="249">
        <f t="shared" si="53"/>
        <v>796</v>
      </c>
      <c r="T100">
        <v>521</v>
      </c>
      <c r="U100">
        <v>431</v>
      </c>
      <c r="V100" t="s">
        <v>1115</v>
      </c>
      <c r="W100">
        <v>4250.75</v>
      </c>
      <c r="X100">
        <v>1623.383</v>
      </c>
      <c r="Y100">
        <v>2.6179999999999999</v>
      </c>
      <c r="Z100">
        <v>10.069000000000001</v>
      </c>
      <c r="AA100">
        <v>227.96716499999999</v>
      </c>
      <c r="AB100">
        <v>9.6430050000000005</v>
      </c>
      <c r="AC100">
        <v>66.66995</v>
      </c>
      <c r="AD100" s="1">
        <v>355</v>
      </c>
      <c r="AE100">
        <v>8</v>
      </c>
      <c r="AF100">
        <v>796</v>
      </c>
      <c r="AG100">
        <v>84</v>
      </c>
      <c r="AH100">
        <v>18.646325000000001</v>
      </c>
      <c r="AI100">
        <v>1168.2</v>
      </c>
      <c r="AJ100">
        <v>20.6</v>
      </c>
      <c r="AK100">
        <v>13</v>
      </c>
      <c r="AL100">
        <v>3698</v>
      </c>
      <c r="AM100" t="s">
        <v>1116</v>
      </c>
      <c r="AN100" t="s">
        <v>1117</v>
      </c>
      <c r="AO100">
        <v>4111.1019999999999</v>
      </c>
      <c r="AR100" t="s">
        <v>145</v>
      </c>
      <c r="AS100" t="s">
        <v>267</v>
      </c>
      <c r="AT100" t="s">
        <v>800</v>
      </c>
      <c r="AU100" t="s">
        <v>777</v>
      </c>
      <c r="AV100" t="s">
        <v>49</v>
      </c>
      <c r="AW100">
        <v>2</v>
      </c>
      <c r="BB100">
        <v>0.97299999999999998</v>
      </c>
      <c r="BC100" t="s">
        <v>69</v>
      </c>
      <c r="BF100" t="s">
        <v>145</v>
      </c>
      <c r="BG100" t="s">
        <v>267</v>
      </c>
      <c r="BH100" t="s">
        <v>1115</v>
      </c>
      <c r="BI100">
        <v>431</v>
      </c>
      <c r="BJ100">
        <v>2</v>
      </c>
      <c r="BK100" t="s">
        <v>800</v>
      </c>
      <c r="BL100" t="s">
        <v>850</v>
      </c>
      <c r="BM100">
        <v>0.97299999999999998</v>
      </c>
      <c r="BN100" t="s">
        <v>69</v>
      </c>
      <c r="BO100" t="s">
        <v>759</v>
      </c>
      <c r="BP100">
        <v>4250.75</v>
      </c>
    </row>
    <row r="101" spans="1:68" ht="16.5">
      <c r="A101" s="136" t="str">
        <f t="shared" si="36"/>
        <v>송도버스</v>
      </c>
      <c r="B101" s="137" t="str">
        <f t="shared" si="37"/>
        <v>장태순</v>
      </c>
      <c r="C101" s="138" t="str">
        <f t="shared" si="38"/>
        <v>C</v>
      </c>
      <c r="D101" s="139">
        <f t="shared" si="39"/>
        <v>0.89039999999999997</v>
      </c>
      <c r="E101" s="140">
        <f t="shared" si="40"/>
        <v>8532</v>
      </c>
      <c r="F101" s="141" t="str">
        <f t="shared" si="41"/>
        <v>8</v>
      </c>
      <c r="G101" s="142" t="str">
        <f t="shared" si="42"/>
        <v>70바2242</v>
      </c>
      <c r="H101" s="143">
        <f t="shared" si="43"/>
        <v>3</v>
      </c>
      <c r="I101" s="144">
        <f t="shared" si="44"/>
        <v>2966.4</v>
      </c>
      <c r="J101" s="145">
        <f t="shared" si="45"/>
        <v>6.1260791943877763E-2</v>
      </c>
      <c r="K101" s="145">
        <f t="shared" si="46"/>
        <v>0.2996388285459029</v>
      </c>
      <c r="L101" s="145">
        <f t="shared" si="47"/>
        <v>9.0345199568500539E-2</v>
      </c>
      <c r="M101" s="146">
        <f t="shared" si="48"/>
        <v>9.2080000000000002</v>
      </c>
      <c r="N101" s="147">
        <f t="shared" si="49"/>
        <v>3.3710895361380798E-2</v>
      </c>
      <c r="O101" s="147">
        <f t="shared" si="50"/>
        <v>6.0005393743257818</v>
      </c>
      <c r="P101" s="246">
        <f t="shared" si="51"/>
        <v>26</v>
      </c>
      <c r="Q101" s="247">
        <f t="shared" si="52"/>
        <v>1</v>
      </c>
      <c r="R101" s="247">
        <f t="shared" si="53"/>
        <v>178</v>
      </c>
      <c r="T101">
        <v>521</v>
      </c>
      <c r="U101">
        <v>8532</v>
      </c>
      <c r="V101" t="s">
        <v>1118</v>
      </c>
      <c r="W101">
        <v>2966.4</v>
      </c>
      <c r="X101">
        <v>1578.153</v>
      </c>
      <c r="Y101">
        <v>1.88</v>
      </c>
      <c r="Z101">
        <v>9.2080000000000002</v>
      </c>
      <c r="AA101">
        <v>196.43634399999999</v>
      </c>
      <c r="AB101">
        <v>12.033846</v>
      </c>
      <c r="AC101">
        <v>58.859955999999997</v>
      </c>
      <c r="AD101" s="1">
        <v>268</v>
      </c>
      <c r="AE101">
        <v>1</v>
      </c>
      <c r="AF101">
        <v>178</v>
      </c>
      <c r="AG101">
        <v>79</v>
      </c>
      <c r="AH101">
        <v>15.101075</v>
      </c>
      <c r="AI101">
        <v>144.5</v>
      </c>
      <c r="AJ101">
        <v>0</v>
      </c>
      <c r="AK101">
        <v>26</v>
      </c>
      <c r="AL101">
        <v>5841</v>
      </c>
      <c r="AM101" t="s">
        <v>1119</v>
      </c>
      <c r="AN101" t="s">
        <v>1120</v>
      </c>
      <c r="AO101">
        <v>2451.7959999999998</v>
      </c>
      <c r="AR101" t="s">
        <v>145</v>
      </c>
      <c r="AS101" t="s">
        <v>268</v>
      </c>
      <c r="AT101" t="s">
        <v>862</v>
      </c>
      <c r="AU101" t="s">
        <v>777</v>
      </c>
      <c r="AV101" t="s">
        <v>49</v>
      </c>
      <c r="AW101">
        <v>3</v>
      </c>
      <c r="BB101">
        <v>0.89039999999999997</v>
      </c>
      <c r="BC101" t="s">
        <v>72</v>
      </c>
      <c r="BF101" t="s">
        <v>145</v>
      </c>
      <c r="BG101" t="s">
        <v>268</v>
      </c>
      <c r="BH101" t="s">
        <v>1118</v>
      </c>
      <c r="BI101">
        <v>8532</v>
      </c>
      <c r="BJ101">
        <v>3</v>
      </c>
      <c r="BK101" t="s">
        <v>862</v>
      </c>
      <c r="BL101" t="s">
        <v>824</v>
      </c>
      <c r="BM101">
        <v>0.89039999999999997</v>
      </c>
      <c r="BN101" t="s">
        <v>72</v>
      </c>
      <c r="BO101" t="s">
        <v>758</v>
      </c>
      <c r="BP101">
        <v>2966.4</v>
      </c>
    </row>
    <row r="102" spans="1:68" ht="16.5">
      <c r="A102" s="119" t="str">
        <f t="shared" si="36"/>
        <v>송도버스</v>
      </c>
      <c r="B102" s="120" t="str">
        <f t="shared" si="37"/>
        <v>전금석</v>
      </c>
      <c r="C102" s="121" t="str">
        <f t="shared" si="38"/>
        <v>C</v>
      </c>
      <c r="D102" s="122">
        <f t="shared" si="39"/>
        <v>0.88339999999999996</v>
      </c>
      <c r="E102" s="123">
        <f t="shared" si="40"/>
        <v>6802</v>
      </c>
      <c r="F102" s="124" t="str">
        <f t="shared" si="41"/>
        <v>16-1</v>
      </c>
      <c r="G102" s="125" t="str">
        <f t="shared" si="42"/>
        <v>70바2236</v>
      </c>
      <c r="H102" s="126">
        <f t="shared" si="43"/>
        <v>2</v>
      </c>
      <c r="I102" s="127">
        <f t="shared" si="44"/>
        <v>3174.337</v>
      </c>
      <c r="J102" s="128">
        <f t="shared" si="45"/>
        <v>2.4052129328081588E-2</v>
      </c>
      <c r="K102" s="128">
        <f t="shared" si="46"/>
        <v>0.31499899129066994</v>
      </c>
      <c r="L102" s="128">
        <f t="shared" si="47"/>
        <v>8.8522422162486208E-2</v>
      </c>
      <c r="M102" s="129">
        <f t="shared" si="48"/>
        <v>8.7230000000000008</v>
      </c>
      <c r="N102" s="130">
        <f t="shared" si="49"/>
        <v>0</v>
      </c>
      <c r="O102" s="130">
        <f t="shared" si="50"/>
        <v>6.3005282677926129</v>
      </c>
      <c r="P102" s="248">
        <f t="shared" si="51"/>
        <v>21</v>
      </c>
      <c r="Q102" s="249">
        <f t="shared" si="52"/>
        <v>0</v>
      </c>
      <c r="R102" s="249">
        <f t="shared" si="53"/>
        <v>200</v>
      </c>
      <c r="T102">
        <v>521</v>
      </c>
      <c r="U102">
        <v>6802</v>
      </c>
      <c r="V102" t="s">
        <v>1121</v>
      </c>
      <c r="W102">
        <v>3174.337</v>
      </c>
      <c r="X102">
        <v>1494.7149999999999</v>
      </c>
      <c r="Y102">
        <v>2.1240000000000001</v>
      </c>
      <c r="Z102">
        <v>8.7230000000000008</v>
      </c>
      <c r="AA102">
        <v>169.33024700000001</v>
      </c>
      <c r="AB102">
        <v>4.0727529999999996</v>
      </c>
      <c r="AC102">
        <v>53.338856999999997</v>
      </c>
      <c r="AD102" s="1">
        <v>281</v>
      </c>
      <c r="AE102">
        <v>0</v>
      </c>
      <c r="AF102">
        <v>200</v>
      </c>
      <c r="AG102">
        <v>80</v>
      </c>
      <c r="AH102">
        <v>18.746426</v>
      </c>
      <c r="AI102">
        <v>401.8</v>
      </c>
      <c r="AJ102">
        <v>0</v>
      </c>
      <c r="AK102">
        <v>21</v>
      </c>
      <c r="AL102">
        <v>7757</v>
      </c>
      <c r="AM102" t="s">
        <v>1122</v>
      </c>
      <c r="AN102" t="s">
        <v>1123</v>
      </c>
      <c r="AO102">
        <v>3012.3409999999999</v>
      </c>
      <c r="AR102" t="s">
        <v>145</v>
      </c>
      <c r="AS102" t="s">
        <v>267</v>
      </c>
      <c r="AT102" t="s">
        <v>866</v>
      </c>
      <c r="AU102" t="s">
        <v>777</v>
      </c>
      <c r="AV102" t="s">
        <v>49</v>
      </c>
      <c r="AW102">
        <v>2</v>
      </c>
      <c r="BB102">
        <v>0.88339999999999996</v>
      </c>
      <c r="BC102" t="s">
        <v>72</v>
      </c>
      <c r="BF102" t="s">
        <v>145</v>
      </c>
      <c r="BG102" t="s">
        <v>267</v>
      </c>
      <c r="BH102" t="s">
        <v>1121</v>
      </c>
      <c r="BI102">
        <v>6802</v>
      </c>
      <c r="BJ102">
        <v>2</v>
      </c>
      <c r="BK102" t="s">
        <v>866</v>
      </c>
      <c r="BL102" t="s">
        <v>791</v>
      </c>
      <c r="BM102">
        <v>0.88339999999999996</v>
      </c>
      <c r="BN102" t="s">
        <v>72</v>
      </c>
      <c r="BO102" t="s">
        <v>758</v>
      </c>
      <c r="BP102">
        <v>3174.337</v>
      </c>
    </row>
    <row r="103" spans="1:68" ht="16.5">
      <c r="A103" s="136" t="str">
        <f t="shared" si="36"/>
        <v>송도버스</v>
      </c>
      <c r="B103" s="137" t="str">
        <f t="shared" si="37"/>
        <v>정길환</v>
      </c>
      <c r="C103" s="138" t="str">
        <f t="shared" si="38"/>
        <v>A</v>
      </c>
      <c r="D103" s="139">
        <f t="shared" si="39"/>
        <v>0.95540000000000003</v>
      </c>
      <c r="E103" s="140">
        <f t="shared" si="40"/>
        <v>303</v>
      </c>
      <c r="F103" s="141" t="str">
        <f t="shared" si="41"/>
        <v>16-1</v>
      </c>
      <c r="G103" s="142" t="str">
        <f t="shared" si="42"/>
        <v>70바2281</v>
      </c>
      <c r="H103" s="143">
        <f t="shared" si="43"/>
        <v>11</v>
      </c>
      <c r="I103" s="144">
        <f t="shared" si="44"/>
        <v>2701.9250000000002</v>
      </c>
      <c r="J103" s="145">
        <f t="shared" si="45"/>
        <v>4.613979160755538E-2</v>
      </c>
      <c r="K103" s="145">
        <f t="shared" si="46"/>
        <v>0.32591596559453112</v>
      </c>
      <c r="L103" s="145">
        <f t="shared" si="47"/>
        <v>0.17765111910952375</v>
      </c>
      <c r="M103" s="146">
        <f t="shared" si="48"/>
        <v>10.791</v>
      </c>
      <c r="N103" s="147">
        <f t="shared" si="49"/>
        <v>7.4021299628968237E-2</v>
      </c>
      <c r="O103" s="147">
        <f t="shared" si="50"/>
        <v>7.2170767138244027</v>
      </c>
      <c r="P103" s="246">
        <f t="shared" si="51"/>
        <v>19</v>
      </c>
      <c r="Q103" s="247">
        <f t="shared" si="52"/>
        <v>2</v>
      </c>
      <c r="R103" s="247">
        <f t="shared" si="53"/>
        <v>195</v>
      </c>
      <c r="T103">
        <v>521</v>
      </c>
      <c r="U103">
        <v>303</v>
      </c>
      <c r="V103" t="s">
        <v>1124</v>
      </c>
      <c r="W103">
        <v>2701.9250000000002</v>
      </c>
      <c r="X103">
        <v>1168.2829999999999</v>
      </c>
      <c r="Y103">
        <v>2.3130000000000002</v>
      </c>
      <c r="Z103">
        <v>10.791</v>
      </c>
      <c r="AA103">
        <v>152.78385</v>
      </c>
      <c r="AB103">
        <v>7.0494149999999998</v>
      </c>
      <c r="AC103">
        <v>49.794696000000002</v>
      </c>
      <c r="AD103" s="1">
        <v>480</v>
      </c>
      <c r="AE103">
        <v>2</v>
      </c>
      <c r="AF103">
        <v>195</v>
      </c>
      <c r="AG103">
        <v>68</v>
      </c>
      <c r="AH103">
        <v>17.684623999999999</v>
      </c>
      <c r="AI103">
        <v>198.5</v>
      </c>
      <c r="AJ103">
        <v>0</v>
      </c>
      <c r="AK103">
        <v>19</v>
      </c>
      <c r="AL103">
        <v>6143</v>
      </c>
      <c r="AM103" t="s">
        <v>1125</v>
      </c>
      <c r="AN103" t="s">
        <v>1126</v>
      </c>
      <c r="AO103">
        <v>556.58600000000001</v>
      </c>
      <c r="AR103" t="s">
        <v>145</v>
      </c>
      <c r="AS103" t="s">
        <v>267</v>
      </c>
      <c r="AT103" t="s">
        <v>846</v>
      </c>
      <c r="AU103" t="s">
        <v>777</v>
      </c>
      <c r="AV103" t="s">
        <v>49</v>
      </c>
      <c r="AW103">
        <v>11</v>
      </c>
      <c r="BB103">
        <v>0.95540000000000003</v>
      </c>
      <c r="BC103" t="s">
        <v>69</v>
      </c>
      <c r="BF103" t="s">
        <v>145</v>
      </c>
      <c r="BG103" t="s">
        <v>267</v>
      </c>
      <c r="BH103" t="s">
        <v>1124</v>
      </c>
      <c r="BI103">
        <v>303</v>
      </c>
      <c r="BJ103">
        <v>11</v>
      </c>
      <c r="BK103" t="s">
        <v>846</v>
      </c>
      <c r="BL103" t="s">
        <v>950</v>
      </c>
      <c r="BM103">
        <v>0.95540000000000003</v>
      </c>
      <c r="BN103" t="s">
        <v>69</v>
      </c>
      <c r="BO103" t="s">
        <v>759</v>
      </c>
      <c r="BP103">
        <v>2701.9250000000002</v>
      </c>
    </row>
    <row r="104" spans="1:68" ht="16.5">
      <c r="A104" s="119" t="str">
        <f t="shared" si="36"/>
        <v>송도버스</v>
      </c>
      <c r="B104" s="120" t="str">
        <f t="shared" si="37"/>
        <v>정명조</v>
      </c>
      <c r="C104" s="121" t="str">
        <f t="shared" si="38"/>
        <v>S</v>
      </c>
      <c r="D104" s="122">
        <f t="shared" si="39"/>
        <v>1.0354000000000001</v>
      </c>
      <c r="E104" s="123">
        <f t="shared" si="40"/>
        <v>8046</v>
      </c>
      <c r="F104" s="124" t="str">
        <f t="shared" si="41"/>
        <v>8</v>
      </c>
      <c r="G104" s="125" t="str">
        <f t="shared" si="42"/>
        <v>70바2253</v>
      </c>
      <c r="H104" s="126">
        <f t="shared" si="43"/>
        <v>15</v>
      </c>
      <c r="I104" s="127">
        <f t="shared" si="44"/>
        <v>2609.0450000000001</v>
      </c>
      <c r="J104" s="128">
        <f t="shared" si="45"/>
        <v>2.1574713104497517E-2</v>
      </c>
      <c r="K104" s="128">
        <f t="shared" si="46"/>
        <v>0.34010128396265299</v>
      </c>
      <c r="L104" s="128">
        <f t="shared" si="47"/>
        <v>0.18167567059977885</v>
      </c>
      <c r="M104" s="129">
        <f t="shared" si="48"/>
        <v>9.8460000000000001</v>
      </c>
      <c r="N104" s="130">
        <f t="shared" si="49"/>
        <v>7.6656401096953097E-2</v>
      </c>
      <c r="O104" s="130">
        <f t="shared" si="50"/>
        <v>16.251157032554058</v>
      </c>
      <c r="P104" s="248">
        <f t="shared" si="51"/>
        <v>48</v>
      </c>
      <c r="Q104" s="249">
        <f t="shared" si="52"/>
        <v>2</v>
      </c>
      <c r="R104" s="249">
        <f t="shared" si="53"/>
        <v>424</v>
      </c>
      <c r="T104">
        <v>521</v>
      </c>
      <c r="U104">
        <v>8046</v>
      </c>
      <c r="V104" t="s">
        <v>1127</v>
      </c>
      <c r="W104">
        <v>2609.0450000000001</v>
      </c>
      <c r="X104">
        <v>1121.5830000000001</v>
      </c>
      <c r="Y104">
        <v>2.3260000000000001</v>
      </c>
      <c r="Z104">
        <v>9.8460000000000001</v>
      </c>
      <c r="AA104">
        <v>150.83078900000001</v>
      </c>
      <c r="AB104">
        <v>3.2541310000000001</v>
      </c>
      <c r="AC104">
        <v>51.297744999999999</v>
      </c>
      <c r="AD104" s="1">
        <v>474</v>
      </c>
      <c r="AE104">
        <v>2</v>
      </c>
      <c r="AF104">
        <v>424</v>
      </c>
      <c r="AG104">
        <v>68</v>
      </c>
      <c r="AH104">
        <v>17.297827000000002</v>
      </c>
      <c r="AI104">
        <v>200.5</v>
      </c>
      <c r="AJ104">
        <v>0</v>
      </c>
      <c r="AK104">
        <v>48</v>
      </c>
      <c r="AL104">
        <v>10038</v>
      </c>
      <c r="AM104" t="s">
        <v>1128</v>
      </c>
      <c r="AN104" t="s">
        <v>1129</v>
      </c>
      <c r="AO104">
        <v>276.77100000000002</v>
      </c>
      <c r="AR104" t="s">
        <v>145</v>
      </c>
      <c r="AS104" t="s">
        <v>268</v>
      </c>
      <c r="AT104" t="s">
        <v>889</v>
      </c>
      <c r="AU104" t="s">
        <v>777</v>
      </c>
      <c r="AV104" t="s">
        <v>49</v>
      </c>
      <c r="AW104">
        <v>15</v>
      </c>
      <c r="BB104">
        <v>1.0354000000000001</v>
      </c>
      <c r="BC104" t="s">
        <v>74</v>
      </c>
      <c r="BF104" t="s">
        <v>145</v>
      </c>
      <c r="BG104" t="s">
        <v>268</v>
      </c>
      <c r="BH104" t="s">
        <v>1127</v>
      </c>
      <c r="BI104">
        <v>8046</v>
      </c>
      <c r="BJ104">
        <v>15</v>
      </c>
      <c r="BK104" t="s">
        <v>889</v>
      </c>
      <c r="BL104" t="s">
        <v>858</v>
      </c>
      <c r="BM104">
        <v>1.0354000000000001</v>
      </c>
      <c r="BN104" t="s">
        <v>74</v>
      </c>
      <c r="BO104" t="s">
        <v>757</v>
      </c>
      <c r="BP104">
        <v>2609.0450000000001</v>
      </c>
    </row>
    <row r="105" spans="1:68" ht="16.5">
      <c r="A105" s="136" t="str">
        <f t="shared" si="36"/>
        <v>송도버스</v>
      </c>
      <c r="B105" s="137" t="str">
        <f t="shared" si="37"/>
        <v>정웅태</v>
      </c>
      <c r="C105" s="138" t="str">
        <f t="shared" si="38"/>
        <v>B</v>
      </c>
      <c r="D105" s="139">
        <f t="shared" si="39"/>
        <v>0.93489999999999995</v>
      </c>
      <c r="E105" s="140">
        <f t="shared" si="40"/>
        <v>8497</v>
      </c>
      <c r="F105" s="141" t="str">
        <f t="shared" si="41"/>
        <v>8</v>
      </c>
      <c r="G105" s="142" t="str">
        <f t="shared" si="42"/>
        <v>70바2282</v>
      </c>
      <c r="H105" s="143">
        <f t="shared" si="43"/>
        <v>6</v>
      </c>
      <c r="I105" s="144">
        <f t="shared" si="44"/>
        <v>2636.5529999999999</v>
      </c>
      <c r="J105" s="145">
        <f t="shared" si="45"/>
        <v>5.765017707771336E-2</v>
      </c>
      <c r="K105" s="145">
        <f t="shared" si="46"/>
        <v>0.35243519552917563</v>
      </c>
      <c r="L105" s="145">
        <f t="shared" si="47"/>
        <v>4.5134689118709166E-2</v>
      </c>
      <c r="M105" s="146">
        <f t="shared" si="48"/>
        <v>12.826000000000001</v>
      </c>
      <c r="N105" s="147">
        <f t="shared" si="49"/>
        <v>1.2137059258812548</v>
      </c>
      <c r="O105" s="147">
        <f t="shared" si="50"/>
        <v>26.739458679571396</v>
      </c>
      <c r="P105" s="246">
        <f t="shared" si="51"/>
        <v>47</v>
      </c>
      <c r="Q105" s="247">
        <f t="shared" si="52"/>
        <v>32</v>
      </c>
      <c r="R105" s="247">
        <f t="shared" si="53"/>
        <v>705</v>
      </c>
      <c r="T105">
        <v>521</v>
      </c>
      <c r="U105">
        <v>8497</v>
      </c>
      <c r="V105" t="s">
        <v>1130</v>
      </c>
      <c r="W105">
        <v>2636.5529999999999</v>
      </c>
      <c r="X105">
        <v>1441.296</v>
      </c>
      <c r="Y105">
        <v>1.829</v>
      </c>
      <c r="Z105">
        <v>12.826000000000001</v>
      </c>
      <c r="AA105">
        <v>165.36440099999999</v>
      </c>
      <c r="AB105">
        <v>9.5332869999999996</v>
      </c>
      <c r="AC105">
        <v>58.280234999999998</v>
      </c>
      <c r="AD105" s="1">
        <v>119</v>
      </c>
      <c r="AE105">
        <v>32</v>
      </c>
      <c r="AF105">
        <v>705</v>
      </c>
      <c r="AG105">
        <v>83</v>
      </c>
      <c r="AH105">
        <v>15.943897</v>
      </c>
      <c r="AI105">
        <v>1724</v>
      </c>
      <c r="AJ105">
        <v>0</v>
      </c>
      <c r="AK105">
        <v>47</v>
      </c>
      <c r="AL105">
        <v>15315</v>
      </c>
      <c r="AM105" t="s">
        <v>1131</v>
      </c>
      <c r="AN105" t="s">
        <v>1132</v>
      </c>
      <c r="AO105">
        <v>1351.0160000000001</v>
      </c>
      <c r="AR105" t="s">
        <v>145</v>
      </c>
      <c r="AS105" t="s">
        <v>268</v>
      </c>
      <c r="AT105" t="s">
        <v>946</v>
      </c>
      <c r="AU105" t="s">
        <v>777</v>
      </c>
      <c r="AV105" t="s">
        <v>49</v>
      </c>
      <c r="AW105">
        <v>6</v>
      </c>
      <c r="BB105">
        <v>0.93489999999999995</v>
      </c>
      <c r="BC105" t="s">
        <v>71</v>
      </c>
      <c r="BF105" t="s">
        <v>145</v>
      </c>
      <c r="BG105" t="s">
        <v>268</v>
      </c>
      <c r="BH105" t="s">
        <v>1130</v>
      </c>
      <c r="BI105">
        <v>8497</v>
      </c>
      <c r="BJ105">
        <v>6</v>
      </c>
      <c r="BK105" t="s">
        <v>946</v>
      </c>
      <c r="BL105" t="s">
        <v>824</v>
      </c>
      <c r="BM105">
        <v>0.93489999999999995</v>
      </c>
      <c r="BN105" t="s">
        <v>71</v>
      </c>
      <c r="BO105" t="s">
        <v>756</v>
      </c>
      <c r="BP105">
        <v>2636.5529999999999</v>
      </c>
    </row>
    <row r="106" spans="1:68" ht="16.5">
      <c r="A106" s="119" t="str">
        <f t="shared" si="36"/>
        <v>송도버스</v>
      </c>
      <c r="B106" s="120" t="str">
        <f t="shared" si="37"/>
        <v>정지홍</v>
      </c>
      <c r="C106" s="121" t="str">
        <f t="shared" si="38"/>
        <v>S</v>
      </c>
      <c r="D106" s="122">
        <f t="shared" si="39"/>
        <v>1.0543</v>
      </c>
      <c r="E106" s="123">
        <f t="shared" si="40"/>
        <v>8774</v>
      </c>
      <c r="F106" s="124" t="str">
        <f t="shared" si="41"/>
        <v>8</v>
      </c>
      <c r="G106" s="125" t="str">
        <f t="shared" si="42"/>
        <v>70바2246</v>
      </c>
      <c r="H106" s="126">
        <f t="shared" si="43"/>
        <v>1</v>
      </c>
      <c r="I106" s="127">
        <f t="shared" si="44"/>
        <v>2748.78</v>
      </c>
      <c r="J106" s="128">
        <f t="shared" si="45"/>
        <v>3.4018688417904418E-2</v>
      </c>
      <c r="K106" s="128">
        <f t="shared" si="46"/>
        <v>0.36602474064443186</v>
      </c>
      <c r="L106" s="128">
        <f t="shared" si="47"/>
        <v>8.5492473024396276E-2</v>
      </c>
      <c r="M106" s="129">
        <f t="shared" si="48"/>
        <v>9.3130000000000006</v>
      </c>
      <c r="N106" s="130">
        <f t="shared" si="49"/>
        <v>3.6379775755062245E-2</v>
      </c>
      <c r="O106" s="130">
        <f t="shared" si="50"/>
        <v>5.2750674844840253</v>
      </c>
      <c r="P106" s="248">
        <f t="shared" si="51"/>
        <v>48</v>
      </c>
      <c r="Q106" s="249">
        <f t="shared" si="52"/>
        <v>1</v>
      </c>
      <c r="R106" s="249">
        <f t="shared" si="53"/>
        <v>145</v>
      </c>
      <c r="T106">
        <v>521</v>
      </c>
      <c r="U106">
        <v>8774</v>
      </c>
      <c r="V106" t="s">
        <v>1133</v>
      </c>
      <c r="W106">
        <v>2748.78</v>
      </c>
      <c r="X106">
        <v>1241.5630000000001</v>
      </c>
      <c r="Y106">
        <v>2.214</v>
      </c>
      <c r="Z106">
        <v>9.3130000000000006</v>
      </c>
      <c r="AA106">
        <v>176.13550900000001</v>
      </c>
      <c r="AB106">
        <v>5.9918990000000001</v>
      </c>
      <c r="AC106">
        <v>64.469954000000001</v>
      </c>
      <c r="AD106" s="1">
        <v>235</v>
      </c>
      <c r="AE106">
        <v>1</v>
      </c>
      <c r="AF106">
        <v>145</v>
      </c>
      <c r="AG106">
        <v>86</v>
      </c>
      <c r="AH106">
        <v>15.606052</v>
      </c>
      <c r="AI106">
        <v>504.3</v>
      </c>
      <c r="AJ106">
        <v>40.6</v>
      </c>
      <c r="AK106">
        <v>48</v>
      </c>
      <c r="AL106">
        <v>34750</v>
      </c>
      <c r="AM106" t="s">
        <v>1134</v>
      </c>
      <c r="AN106" t="s">
        <v>1135</v>
      </c>
      <c r="AO106">
        <v>2748.78</v>
      </c>
      <c r="AR106" t="s">
        <v>145</v>
      </c>
      <c r="AS106" t="s">
        <v>268</v>
      </c>
      <c r="AT106" t="s">
        <v>1031</v>
      </c>
      <c r="AU106" t="s">
        <v>777</v>
      </c>
      <c r="AV106" t="s">
        <v>49</v>
      </c>
      <c r="AW106">
        <v>1</v>
      </c>
      <c r="BB106">
        <v>1.0543</v>
      </c>
      <c r="BC106" t="s">
        <v>74</v>
      </c>
      <c r="BF106" t="s">
        <v>145</v>
      </c>
      <c r="BG106" t="s">
        <v>268</v>
      </c>
      <c r="BH106" t="s">
        <v>1133</v>
      </c>
      <c r="BI106">
        <v>8774</v>
      </c>
      <c r="BJ106">
        <v>1</v>
      </c>
      <c r="BK106" t="s">
        <v>1031</v>
      </c>
      <c r="BL106" t="s">
        <v>755</v>
      </c>
      <c r="BM106">
        <v>1.0543</v>
      </c>
      <c r="BN106" t="s">
        <v>74</v>
      </c>
      <c r="BO106" t="s">
        <v>757</v>
      </c>
      <c r="BP106">
        <v>2748.78</v>
      </c>
    </row>
    <row r="107" spans="1:68" ht="16.5">
      <c r="A107" s="136" t="str">
        <f t="shared" si="36"/>
        <v>송도버스</v>
      </c>
      <c r="B107" s="137" t="str">
        <f t="shared" si="37"/>
        <v>정태교</v>
      </c>
      <c r="C107" s="138" t="str">
        <f t="shared" si="38"/>
        <v>S</v>
      </c>
      <c r="D107" s="139">
        <f t="shared" si="39"/>
        <v>1.0508</v>
      </c>
      <c r="E107" s="140">
        <f t="shared" si="40"/>
        <v>3234</v>
      </c>
      <c r="F107" s="141" t="str">
        <f t="shared" si="41"/>
        <v>8</v>
      </c>
      <c r="G107" s="142" t="str">
        <f t="shared" si="42"/>
        <v>70바2241</v>
      </c>
      <c r="H107" s="143">
        <f t="shared" si="43"/>
        <v>2</v>
      </c>
      <c r="I107" s="144">
        <f t="shared" si="44"/>
        <v>2749.5830000000001</v>
      </c>
      <c r="J107" s="145">
        <f t="shared" si="45"/>
        <v>3.7567418912241725E-2</v>
      </c>
      <c r="K107" s="145">
        <f t="shared" si="46"/>
        <v>0.34299107439630744</v>
      </c>
      <c r="L107" s="145">
        <f t="shared" si="47"/>
        <v>0.23494471707164322</v>
      </c>
      <c r="M107" s="146">
        <f t="shared" si="48"/>
        <v>9.298</v>
      </c>
      <c r="N107" s="147">
        <f t="shared" si="49"/>
        <v>3.6369151249480376E-2</v>
      </c>
      <c r="O107" s="147">
        <f t="shared" si="50"/>
        <v>4.582513057434527</v>
      </c>
      <c r="P107" s="246">
        <f t="shared" si="51"/>
        <v>31</v>
      </c>
      <c r="Q107" s="247">
        <f t="shared" si="52"/>
        <v>1</v>
      </c>
      <c r="R107" s="247">
        <f t="shared" si="53"/>
        <v>126</v>
      </c>
      <c r="T107">
        <v>521</v>
      </c>
      <c r="U107">
        <v>3234</v>
      </c>
      <c r="V107" t="s">
        <v>1136</v>
      </c>
      <c r="W107">
        <v>2749.5830000000001</v>
      </c>
      <c r="X107">
        <v>1250.616</v>
      </c>
      <c r="Y107">
        <v>2.1989999999999998</v>
      </c>
      <c r="Z107">
        <v>9.298</v>
      </c>
      <c r="AA107">
        <v>171.69774200000001</v>
      </c>
      <c r="AB107">
        <v>6.4502410000000001</v>
      </c>
      <c r="AC107">
        <v>58.890793000000002</v>
      </c>
      <c r="AD107" s="1">
        <v>646</v>
      </c>
      <c r="AE107">
        <v>1</v>
      </c>
      <c r="AF107">
        <v>126</v>
      </c>
      <c r="AG107">
        <v>69</v>
      </c>
      <c r="AH107">
        <v>16.014088999999998</v>
      </c>
      <c r="AI107">
        <v>137.80000000000001</v>
      </c>
      <c r="AJ107">
        <v>0</v>
      </c>
      <c r="AK107">
        <v>31</v>
      </c>
      <c r="AL107">
        <v>13246</v>
      </c>
      <c r="AM107" t="s">
        <v>1137</v>
      </c>
      <c r="AN107" t="s">
        <v>1138</v>
      </c>
      <c r="AO107">
        <v>2596.75</v>
      </c>
      <c r="AR107" t="s">
        <v>145</v>
      </c>
      <c r="AS107" t="s">
        <v>268</v>
      </c>
      <c r="AT107" t="s">
        <v>1080</v>
      </c>
      <c r="AU107" t="s">
        <v>777</v>
      </c>
      <c r="AV107" t="s">
        <v>49</v>
      </c>
      <c r="AW107">
        <v>2</v>
      </c>
      <c r="BB107">
        <v>1.0508</v>
      </c>
      <c r="BC107" t="s">
        <v>74</v>
      </c>
      <c r="BF107" t="s">
        <v>145</v>
      </c>
      <c r="BG107" t="s">
        <v>268</v>
      </c>
      <c r="BH107" t="s">
        <v>1136</v>
      </c>
      <c r="BI107">
        <v>3234</v>
      </c>
      <c r="BJ107">
        <v>2</v>
      </c>
      <c r="BK107" t="s">
        <v>1080</v>
      </c>
      <c r="BL107" t="s">
        <v>824</v>
      </c>
      <c r="BM107">
        <v>1.0508</v>
      </c>
      <c r="BN107" t="s">
        <v>74</v>
      </c>
      <c r="BO107" t="s">
        <v>757</v>
      </c>
      <c r="BP107">
        <v>2749.5830000000001</v>
      </c>
    </row>
    <row r="108" spans="1:68" ht="16.5">
      <c r="A108" s="119" t="str">
        <f t="shared" si="36"/>
        <v>송도버스</v>
      </c>
      <c r="B108" s="120" t="str">
        <f t="shared" si="37"/>
        <v>정희섭</v>
      </c>
      <c r="C108" s="121" t="str">
        <f t="shared" si="38"/>
        <v>B</v>
      </c>
      <c r="D108" s="122">
        <f t="shared" si="39"/>
        <v>0.94279999999999997</v>
      </c>
      <c r="E108" s="123">
        <f t="shared" si="40"/>
        <v>1360</v>
      </c>
      <c r="F108" s="124" t="str">
        <f t="shared" si="41"/>
        <v>8</v>
      </c>
      <c r="G108" s="125" t="str">
        <f t="shared" si="42"/>
        <v>70바2265</v>
      </c>
      <c r="H108" s="126">
        <f t="shared" si="43"/>
        <v>2</v>
      </c>
      <c r="I108" s="127">
        <f t="shared" si="44"/>
        <v>2651.346</v>
      </c>
      <c r="J108" s="128">
        <f t="shared" si="45"/>
        <v>2.1666739826797031E-2</v>
      </c>
      <c r="K108" s="128">
        <f t="shared" si="46"/>
        <v>0.31650673660434703</v>
      </c>
      <c r="L108" s="128">
        <f t="shared" si="47"/>
        <v>0.2364836577345997</v>
      </c>
      <c r="M108" s="129">
        <f t="shared" si="48"/>
        <v>14.145</v>
      </c>
      <c r="N108" s="130">
        <f t="shared" si="49"/>
        <v>0.15086676729480045</v>
      </c>
      <c r="O108" s="130">
        <f t="shared" si="50"/>
        <v>12.597375069115838</v>
      </c>
      <c r="P108" s="248">
        <f t="shared" si="51"/>
        <v>4</v>
      </c>
      <c r="Q108" s="249">
        <f t="shared" si="52"/>
        <v>4</v>
      </c>
      <c r="R108" s="249">
        <f t="shared" si="53"/>
        <v>334</v>
      </c>
      <c r="T108">
        <v>521</v>
      </c>
      <c r="U108">
        <v>1360</v>
      </c>
      <c r="V108" t="s">
        <v>1139</v>
      </c>
      <c r="W108">
        <v>2651.346</v>
      </c>
      <c r="X108">
        <v>1302.6379999999999</v>
      </c>
      <c r="Y108">
        <v>2.0350000000000001</v>
      </c>
      <c r="Z108">
        <v>14.145</v>
      </c>
      <c r="AA108">
        <v>158.62464900000001</v>
      </c>
      <c r="AB108">
        <v>3.4368789999999998</v>
      </c>
      <c r="AC108">
        <v>50.205770000000001</v>
      </c>
      <c r="AD108" s="1">
        <v>627</v>
      </c>
      <c r="AE108">
        <v>4</v>
      </c>
      <c r="AF108">
        <v>334</v>
      </c>
      <c r="AG108">
        <v>76</v>
      </c>
      <c r="AH108">
        <v>16.714590000000001</v>
      </c>
      <c r="AI108">
        <v>213.4</v>
      </c>
      <c r="AJ108">
        <v>0</v>
      </c>
      <c r="AK108">
        <v>4</v>
      </c>
      <c r="AL108">
        <v>4438</v>
      </c>
      <c r="AM108" t="s">
        <v>1140</v>
      </c>
      <c r="AN108" t="s">
        <v>1141</v>
      </c>
      <c r="AO108">
        <v>2448.98</v>
      </c>
      <c r="AR108" t="s">
        <v>145</v>
      </c>
      <c r="AS108" t="s">
        <v>268</v>
      </c>
      <c r="AT108" t="s">
        <v>814</v>
      </c>
      <c r="AU108" t="s">
        <v>777</v>
      </c>
      <c r="AV108" t="s">
        <v>49</v>
      </c>
      <c r="AW108">
        <v>2</v>
      </c>
      <c r="BB108">
        <v>0.94279999999999997</v>
      </c>
      <c r="BC108" t="s">
        <v>71</v>
      </c>
      <c r="BF108" t="s">
        <v>145</v>
      </c>
      <c r="BG108" t="s">
        <v>268</v>
      </c>
      <c r="BH108" t="s">
        <v>1139</v>
      </c>
      <c r="BI108">
        <v>1360</v>
      </c>
      <c r="BJ108">
        <v>2</v>
      </c>
      <c r="BK108" t="s">
        <v>814</v>
      </c>
      <c r="BL108" t="s">
        <v>1031</v>
      </c>
      <c r="BM108">
        <v>0.94279999999999997</v>
      </c>
      <c r="BN108" t="s">
        <v>71</v>
      </c>
      <c r="BO108" t="s">
        <v>756</v>
      </c>
      <c r="BP108">
        <v>2651.346</v>
      </c>
    </row>
    <row r="109" spans="1:68" ht="16.5">
      <c r="A109" s="136" t="str">
        <f t="shared" si="36"/>
        <v>송도버스</v>
      </c>
      <c r="B109" s="137" t="str">
        <f t="shared" si="37"/>
        <v>조남흥</v>
      </c>
      <c r="C109" s="138" t="str">
        <f t="shared" si="38"/>
        <v>S</v>
      </c>
      <c r="D109" s="139">
        <f t="shared" si="39"/>
        <v>1.0750999999999999</v>
      </c>
      <c r="E109" s="140">
        <f t="shared" si="40"/>
        <v>1194</v>
      </c>
      <c r="F109" s="141" t="str">
        <f t="shared" si="41"/>
        <v>8</v>
      </c>
      <c r="G109" s="142" t="str">
        <f t="shared" si="42"/>
        <v>70바2291</v>
      </c>
      <c r="H109" s="143">
        <f t="shared" si="43"/>
        <v>2</v>
      </c>
      <c r="I109" s="144">
        <f t="shared" si="44"/>
        <v>2794.7379999999998</v>
      </c>
      <c r="J109" s="145">
        <f t="shared" si="45"/>
        <v>6.4092649759536768E-2</v>
      </c>
      <c r="K109" s="145">
        <f t="shared" si="46"/>
        <v>0.33015741278912963</v>
      </c>
      <c r="L109" s="145">
        <f t="shared" si="47"/>
        <v>0.16781537303317878</v>
      </c>
      <c r="M109" s="146">
        <f t="shared" si="48"/>
        <v>10.616</v>
      </c>
      <c r="N109" s="147">
        <f t="shared" si="49"/>
        <v>0.10734458829414421</v>
      </c>
      <c r="O109" s="147">
        <f t="shared" si="50"/>
        <v>10.197735887943701</v>
      </c>
      <c r="P109" s="246">
        <f t="shared" si="51"/>
        <v>11</v>
      </c>
      <c r="Q109" s="247">
        <f t="shared" si="52"/>
        <v>3</v>
      </c>
      <c r="R109" s="247">
        <f t="shared" si="53"/>
        <v>285</v>
      </c>
      <c r="T109">
        <v>521</v>
      </c>
      <c r="U109">
        <v>1194</v>
      </c>
      <c r="V109" t="s">
        <v>1142</v>
      </c>
      <c r="W109">
        <v>2794.7379999999998</v>
      </c>
      <c r="X109">
        <v>1238.954</v>
      </c>
      <c r="Y109">
        <v>2.2559999999999998</v>
      </c>
      <c r="Z109">
        <v>10.616</v>
      </c>
      <c r="AA109">
        <v>169.16827499999999</v>
      </c>
      <c r="AB109">
        <v>10.842442999999999</v>
      </c>
      <c r="AC109">
        <v>55.852159999999998</v>
      </c>
      <c r="AD109" s="1">
        <v>469</v>
      </c>
      <c r="AE109">
        <v>3</v>
      </c>
      <c r="AF109">
        <v>285</v>
      </c>
      <c r="AG109">
        <v>83</v>
      </c>
      <c r="AH109">
        <v>16.520461000000001</v>
      </c>
      <c r="AI109">
        <v>73.599999999999994</v>
      </c>
      <c r="AJ109">
        <v>0</v>
      </c>
      <c r="AK109">
        <v>11</v>
      </c>
      <c r="AL109">
        <v>4088</v>
      </c>
      <c r="AM109" t="s">
        <v>1143</v>
      </c>
      <c r="AN109" t="s">
        <v>1144</v>
      </c>
      <c r="AO109">
        <v>2637.74</v>
      </c>
      <c r="AR109" t="s">
        <v>145</v>
      </c>
      <c r="AS109" t="s">
        <v>268</v>
      </c>
      <c r="AT109" t="s">
        <v>786</v>
      </c>
      <c r="AU109" t="s">
        <v>777</v>
      </c>
      <c r="AV109" t="s">
        <v>49</v>
      </c>
      <c r="AW109">
        <v>2</v>
      </c>
      <c r="BB109">
        <v>1.0750999999999999</v>
      </c>
      <c r="BC109" t="s">
        <v>74</v>
      </c>
      <c r="BF109" t="s">
        <v>145</v>
      </c>
      <c r="BG109" t="s">
        <v>268</v>
      </c>
      <c r="BH109" t="s">
        <v>1142</v>
      </c>
      <c r="BI109">
        <v>1194</v>
      </c>
      <c r="BJ109">
        <v>2</v>
      </c>
      <c r="BK109" t="s">
        <v>786</v>
      </c>
      <c r="BL109" t="s">
        <v>958</v>
      </c>
      <c r="BM109">
        <v>1.0750999999999999</v>
      </c>
      <c r="BN109" t="s">
        <v>74</v>
      </c>
      <c r="BO109" t="s">
        <v>757</v>
      </c>
      <c r="BP109">
        <v>2794.7379999999998</v>
      </c>
    </row>
    <row r="110" spans="1:68" ht="16.5">
      <c r="A110" s="119" t="str">
        <f t="shared" si="36"/>
        <v>송도버스</v>
      </c>
      <c r="B110" s="120" t="str">
        <f t="shared" si="37"/>
        <v>조성연</v>
      </c>
      <c r="C110" s="121" t="str">
        <f t="shared" si="38"/>
        <v>B</v>
      </c>
      <c r="D110" s="122">
        <f t="shared" si="39"/>
        <v>0.94669999999999999</v>
      </c>
      <c r="E110" s="123">
        <f t="shared" si="40"/>
        <v>9009</v>
      </c>
      <c r="F110" s="124" t="str">
        <f t="shared" si="41"/>
        <v>8</v>
      </c>
      <c r="G110" s="125" t="str">
        <f t="shared" si="42"/>
        <v>70바2223</v>
      </c>
      <c r="H110" s="126">
        <f t="shared" si="43"/>
        <v>1</v>
      </c>
      <c r="I110" s="127">
        <f t="shared" si="44"/>
        <v>2735.91</v>
      </c>
      <c r="J110" s="128">
        <f t="shared" si="45"/>
        <v>5.0220677126724247E-2</v>
      </c>
      <c r="K110" s="128">
        <f t="shared" si="46"/>
        <v>0.36553804982924848</v>
      </c>
      <c r="L110" s="128">
        <f t="shared" si="47"/>
        <v>0.10124602051968085</v>
      </c>
      <c r="M110" s="129">
        <f t="shared" si="48"/>
        <v>13.36</v>
      </c>
      <c r="N110" s="130">
        <f t="shared" si="49"/>
        <v>0</v>
      </c>
      <c r="O110" s="130">
        <f t="shared" si="50"/>
        <v>15.826544001812925</v>
      </c>
      <c r="P110" s="248">
        <f t="shared" si="51"/>
        <v>48</v>
      </c>
      <c r="Q110" s="249">
        <f t="shared" si="52"/>
        <v>0</v>
      </c>
      <c r="R110" s="249">
        <f t="shared" si="53"/>
        <v>433</v>
      </c>
      <c r="T110">
        <v>521</v>
      </c>
      <c r="U110">
        <v>9009</v>
      </c>
      <c r="V110" t="s">
        <v>1145</v>
      </c>
      <c r="W110">
        <v>2735.91</v>
      </c>
      <c r="X110">
        <v>1376.3489999999999</v>
      </c>
      <c r="Y110">
        <v>1.988</v>
      </c>
      <c r="Z110">
        <v>13.36</v>
      </c>
      <c r="AA110">
        <v>184.42441500000001</v>
      </c>
      <c r="AB110">
        <v>9.2619190000000007</v>
      </c>
      <c r="AC110">
        <v>67.414141000000001</v>
      </c>
      <c r="AD110" s="1">
        <v>277</v>
      </c>
      <c r="AE110">
        <v>0</v>
      </c>
      <c r="AF110">
        <v>433</v>
      </c>
      <c r="AG110">
        <v>75</v>
      </c>
      <c r="AH110">
        <v>14.834857</v>
      </c>
      <c r="AI110">
        <v>364.2</v>
      </c>
      <c r="AJ110">
        <v>0</v>
      </c>
      <c r="AK110">
        <v>48</v>
      </c>
      <c r="AL110">
        <v>30399</v>
      </c>
      <c r="AM110" t="s">
        <v>1146</v>
      </c>
      <c r="AN110" t="s">
        <v>1147</v>
      </c>
      <c r="AO110">
        <v>2735.91</v>
      </c>
      <c r="AR110" t="s">
        <v>145</v>
      </c>
      <c r="AS110" t="s">
        <v>268</v>
      </c>
      <c r="AT110" t="s">
        <v>929</v>
      </c>
      <c r="AU110" t="s">
        <v>777</v>
      </c>
      <c r="AV110" t="s">
        <v>49</v>
      </c>
      <c r="AW110">
        <v>1</v>
      </c>
      <c r="BB110">
        <v>0.94669999999999999</v>
      </c>
      <c r="BC110" t="s">
        <v>71</v>
      </c>
      <c r="BF110" t="s">
        <v>145</v>
      </c>
      <c r="BG110" t="s">
        <v>268</v>
      </c>
      <c r="BH110" t="s">
        <v>1145</v>
      </c>
      <c r="BI110">
        <v>9009</v>
      </c>
      <c r="BJ110">
        <v>1</v>
      </c>
      <c r="BK110" t="s">
        <v>929</v>
      </c>
      <c r="BL110" t="s">
        <v>755</v>
      </c>
      <c r="BM110">
        <v>0.94669999999999999</v>
      </c>
      <c r="BN110" t="s">
        <v>71</v>
      </c>
      <c r="BO110" t="s">
        <v>756</v>
      </c>
      <c r="BP110">
        <v>2735.91</v>
      </c>
    </row>
    <row r="111" spans="1:68" ht="16.5">
      <c r="A111" s="136" t="str">
        <f t="shared" si="36"/>
        <v>송도버스</v>
      </c>
      <c r="B111" s="137" t="str">
        <f t="shared" si="37"/>
        <v>조완기</v>
      </c>
      <c r="C111" s="138" t="str">
        <f t="shared" si="38"/>
        <v>B</v>
      </c>
      <c r="D111" s="139">
        <f t="shared" si="39"/>
        <v>0.91320000000000001</v>
      </c>
      <c r="E111" s="140">
        <f t="shared" si="40"/>
        <v>9924</v>
      </c>
      <c r="F111" s="141" t="str">
        <f t="shared" si="41"/>
        <v>8</v>
      </c>
      <c r="G111" s="142" t="str">
        <f t="shared" si="42"/>
        <v>70바2241</v>
      </c>
      <c r="H111" s="143">
        <f t="shared" si="43"/>
        <v>3</v>
      </c>
      <c r="I111" s="144">
        <f t="shared" si="44"/>
        <v>2896.732</v>
      </c>
      <c r="J111" s="145">
        <f t="shared" si="45"/>
        <v>4.7914836333173748E-2</v>
      </c>
      <c r="K111" s="145">
        <f t="shared" si="46"/>
        <v>0.35571433412779341</v>
      </c>
      <c r="L111" s="145">
        <f t="shared" si="47"/>
        <v>0.225426446077856</v>
      </c>
      <c r="M111" s="146">
        <f t="shared" si="48"/>
        <v>11.932</v>
      </c>
      <c r="N111" s="147">
        <f t="shared" si="49"/>
        <v>0</v>
      </c>
      <c r="O111" s="147">
        <f t="shared" si="50"/>
        <v>3.3140794522931358</v>
      </c>
      <c r="P111" s="246">
        <f t="shared" si="51"/>
        <v>33</v>
      </c>
      <c r="Q111" s="247">
        <f t="shared" si="52"/>
        <v>0</v>
      </c>
      <c r="R111" s="247">
        <f t="shared" si="53"/>
        <v>96</v>
      </c>
      <c r="T111">
        <v>521</v>
      </c>
      <c r="U111">
        <v>9924</v>
      </c>
      <c r="V111" t="s">
        <v>1148</v>
      </c>
      <c r="W111">
        <v>2896.732</v>
      </c>
      <c r="X111">
        <v>1512.7719999999999</v>
      </c>
      <c r="Y111">
        <v>1.915</v>
      </c>
      <c r="Z111">
        <v>11.932</v>
      </c>
      <c r="AA111">
        <v>187.07884000000001</v>
      </c>
      <c r="AB111">
        <v>8.9638519999999993</v>
      </c>
      <c r="AC111">
        <v>66.546625000000006</v>
      </c>
      <c r="AD111" s="1">
        <v>653</v>
      </c>
      <c r="AE111">
        <v>0</v>
      </c>
      <c r="AF111">
        <v>96</v>
      </c>
      <c r="AG111">
        <v>83</v>
      </c>
      <c r="AH111">
        <v>15.484017</v>
      </c>
      <c r="AI111">
        <v>207.2</v>
      </c>
      <c r="AJ111">
        <v>1.9</v>
      </c>
      <c r="AK111">
        <v>33</v>
      </c>
      <c r="AL111">
        <v>12520</v>
      </c>
      <c r="AM111" t="s">
        <v>1149</v>
      </c>
      <c r="AN111" t="s">
        <v>1150</v>
      </c>
      <c r="AO111">
        <v>2583.7849999999999</v>
      </c>
      <c r="AR111" t="s">
        <v>145</v>
      </c>
      <c r="AS111" t="s">
        <v>268</v>
      </c>
      <c r="AT111" t="s">
        <v>1080</v>
      </c>
      <c r="AU111" t="s">
        <v>777</v>
      </c>
      <c r="AV111" t="s">
        <v>49</v>
      </c>
      <c r="AW111">
        <v>3</v>
      </c>
      <c r="BB111">
        <v>0.91320000000000001</v>
      </c>
      <c r="BC111" t="s">
        <v>71</v>
      </c>
      <c r="BF111" t="s">
        <v>145</v>
      </c>
      <c r="BG111" t="s">
        <v>268</v>
      </c>
      <c r="BH111" t="s">
        <v>1148</v>
      </c>
      <c r="BI111">
        <v>9924</v>
      </c>
      <c r="BJ111">
        <v>3</v>
      </c>
      <c r="BK111" t="s">
        <v>1080</v>
      </c>
      <c r="BL111" t="s">
        <v>796</v>
      </c>
      <c r="BM111">
        <v>0.91320000000000001</v>
      </c>
      <c r="BN111" t="s">
        <v>71</v>
      </c>
      <c r="BO111" t="s">
        <v>756</v>
      </c>
      <c r="BP111">
        <v>2896.732</v>
      </c>
    </row>
    <row r="112" spans="1:68" ht="16.5">
      <c r="A112" s="119" t="str">
        <f t="shared" ref="A112:A141" si="54">BF112</f>
        <v>송도버스</v>
      </c>
      <c r="B112" s="120" t="str">
        <f t="shared" ref="B112:B141" si="55">BH112</f>
        <v>조정근</v>
      </c>
      <c r="C112" s="121" t="str">
        <f t="shared" ref="C112:C141" si="56">BN112</f>
        <v>B</v>
      </c>
      <c r="D112" s="122">
        <f t="shared" ref="D112:D141" si="57">BM112</f>
        <v>0.94530000000000003</v>
      </c>
      <c r="E112" s="123">
        <f t="shared" ref="E112:E141" si="58">U112</f>
        <v>411</v>
      </c>
      <c r="F112" s="124" t="str">
        <f t="shared" ref="F112:F141" si="59">BG112</f>
        <v>16-1</v>
      </c>
      <c r="G112" s="125" t="str">
        <f t="shared" ref="G112:G141" si="60">BK112</f>
        <v>70바2236</v>
      </c>
      <c r="H112" s="126">
        <f t="shared" ref="H112:H141" si="61">BJ112</f>
        <v>13</v>
      </c>
      <c r="I112" s="127">
        <f t="shared" ref="I112:I141" si="62">BP112</f>
        <v>2737.59</v>
      </c>
      <c r="J112" s="128">
        <f t="shared" ref="J112:J141" si="63">AB112/AA112</f>
        <v>4.6177706716113508E-2</v>
      </c>
      <c r="K112" s="128">
        <f t="shared" ref="K112:K141" si="64">AC112/AA112</f>
        <v>0.34993024664683137</v>
      </c>
      <c r="L112" s="128">
        <f t="shared" ref="L112:L141" si="65">AD112/I112</f>
        <v>0.2082123327452248</v>
      </c>
      <c r="M112" s="129">
        <f t="shared" ref="M112:M141" si="66">Z112</f>
        <v>11.678000000000001</v>
      </c>
      <c r="N112" s="130">
        <f t="shared" ref="N112:N141" si="67">AE112*100/W112</f>
        <v>0.14611391771594723</v>
      </c>
      <c r="O112" s="130">
        <f t="shared" ref="O112:O141" si="68">AF112*100/W112</f>
        <v>21.186518068812347</v>
      </c>
      <c r="P112" s="248">
        <f t="shared" ref="P112:P141" si="69">AK112</f>
        <v>23</v>
      </c>
      <c r="Q112" s="249">
        <f t="shared" ref="Q112:Q141" si="70">AE112</f>
        <v>4</v>
      </c>
      <c r="R112" s="249">
        <f t="shared" ref="R112:R141" si="71">AF112</f>
        <v>580</v>
      </c>
      <c r="T112">
        <v>521</v>
      </c>
      <c r="U112">
        <v>411</v>
      </c>
      <c r="V112" t="s">
        <v>1151</v>
      </c>
      <c r="W112">
        <v>2737.59</v>
      </c>
      <c r="X112">
        <v>1294.7190000000001</v>
      </c>
      <c r="Y112">
        <v>2.1139999999999999</v>
      </c>
      <c r="Z112">
        <v>11.678000000000001</v>
      </c>
      <c r="AA112">
        <v>163.43802099999999</v>
      </c>
      <c r="AB112">
        <v>7.547193</v>
      </c>
      <c r="AC112">
        <v>57.191907</v>
      </c>
      <c r="AD112" s="1">
        <v>570</v>
      </c>
      <c r="AE112">
        <v>4</v>
      </c>
      <c r="AF112">
        <v>580</v>
      </c>
      <c r="AG112">
        <v>79</v>
      </c>
      <c r="AH112">
        <v>16.750019000000002</v>
      </c>
      <c r="AI112">
        <v>727.1</v>
      </c>
      <c r="AJ112">
        <v>0</v>
      </c>
      <c r="AK112">
        <v>23</v>
      </c>
      <c r="AL112">
        <v>16124</v>
      </c>
      <c r="AM112" t="s">
        <v>1152</v>
      </c>
      <c r="AN112" t="s">
        <v>1153</v>
      </c>
      <c r="AO112">
        <v>326.50099999999998</v>
      </c>
      <c r="AR112" t="s">
        <v>145</v>
      </c>
      <c r="AS112" t="s">
        <v>267</v>
      </c>
      <c r="AT112" t="s">
        <v>866</v>
      </c>
      <c r="AU112" t="s">
        <v>777</v>
      </c>
      <c r="AV112" t="s">
        <v>49</v>
      </c>
      <c r="AW112">
        <v>13</v>
      </c>
      <c r="BB112">
        <v>0.94530000000000003</v>
      </c>
      <c r="BC112" t="s">
        <v>71</v>
      </c>
      <c r="BF112" t="s">
        <v>145</v>
      </c>
      <c r="BG112" t="s">
        <v>267</v>
      </c>
      <c r="BH112" t="s">
        <v>1151</v>
      </c>
      <c r="BI112">
        <v>411</v>
      </c>
      <c r="BJ112">
        <v>13</v>
      </c>
      <c r="BK112" t="s">
        <v>866</v>
      </c>
      <c r="BL112" t="s">
        <v>1024</v>
      </c>
      <c r="BM112">
        <v>0.94530000000000003</v>
      </c>
      <c r="BN112" t="s">
        <v>71</v>
      </c>
      <c r="BO112" t="s">
        <v>756</v>
      </c>
      <c r="BP112">
        <v>2737.59</v>
      </c>
    </row>
    <row r="113" spans="1:68" ht="16.5">
      <c r="A113" s="136" t="str">
        <f t="shared" si="54"/>
        <v>송도버스</v>
      </c>
      <c r="B113" s="137" t="str">
        <f t="shared" si="55"/>
        <v>조태진</v>
      </c>
      <c r="C113" s="138" t="str">
        <f t="shared" si="56"/>
        <v>C</v>
      </c>
      <c r="D113" s="139">
        <f t="shared" si="57"/>
        <v>0.86570000000000003</v>
      </c>
      <c r="E113" s="140">
        <f t="shared" si="58"/>
        <v>1213</v>
      </c>
      <c r="F113" s="141" t="str">
        <f t="shared" si="59"/>
        <v>16-1</v>
      </c>
      <c r="G113" s="142" t="str">
        <f t="shared" si="60"/>
        <v>70바2315</v>
      </c>
      <c r="H113" s="143">
        <f t="shared" si="61"/>
        <v>15</v>
      </c>
      <c r="I113" s="144">
        <f t="shared" si="62"/>
        <v>2787.752</v>
      </c>
      <c r="J113" s="145">
        <f t="shared" si="63"/>
        <v>2.9777990200810282E-2</v>
      </c>
      <c r="K113" s="145">
        <f t="shared" si="64"/>
        <v>0.37583389730481609</v>
      </c>
      <c r="L113" s="145">
        <f t="shared" si="65"/>
        <v>0.1861715102347698</v>
      </c>
      <c r="M113" s="146">
        <f t="shared" si="66"/>
        <v>13.75</v>
      </c>
      <c r="N113" s="147">
        <f t="shared" si="67"/>
        <v>3.5871196577026941E-2</v>
      </c>
      <c r="O113" s="147">
        <f t="shared" si="68"/>
        <v>27.262109398540474</v>
      </c>
      <c r="P113" s="246">
        <f t="shared" si="69"/>
        <v>33</v>
      </c>
      <c r="Q113" s="247">
        <f t="shared" si="70"/>
        <v>1</v>
      </c>
      <c r="R113" s="247">
        <f t="shared" si="71"/>
        <v>760</v>
      </c>
      <c r="T113">
        <v>521</v>
      </c>
      <c r="U113">
        <v>1213</v>
      </c>
      <c r="V113" t="s">
        <v>1154</v>
      </c>
      <c r="W113">
        <v>2787.752</v>
      </c>
      <c r="X113">
        <v>1396.0640000000001</v>
      </c>
      <c r="Y113">
        <v>1.9970000000000001</v>
      </c>
      <c r="Z113">
        <v>13.75</v>
      </c>
      <c r="AA113">
        <v>158.831908</v>
      </c>
      <c r="AB113">
        <v>4.7296950000000004</v>
      </c>
      <c r="AC113">
        <v>59.694414999999999</v>
      </c>
      <c r="AD113" s="1">
        <v>519</v>
      </c>
      <c r="AE113">
        <v>1</v>
      </c>
      <c r="AF113">
        <v>760</v>
      </c>
      <c r="AG113">
        <v>71</v>
      </c>
      <c r="AH113">
        <v>17.551586</v>
      </c>
      <c r="AI113">
        <v>484.4</v>
      </c>
      <c r="AJ113">
        <v>0</v>
      </c>
      <c r="AK113">
        <v>33</v>
      </c>
      <c r="AL113">
        <v>6460</v>
      </c>
      <c r="AM113" t="s">
        <v>1155</v>
      </c>
      <c r="AN113" t="s">
        <v>1156</v>
      </c>
      <c r="AO113">
        <v>493.483</v>
      </c>
      <c r="AR113" t="s">
        <v>145</v>
      </c>
      <c r="AS113" t="s">
        <v>267</v>
      </c>
      <c r="AT113" t="s">
        <v>804</v>
      </c>
      <c r="AU113" t="s">
        <v>777</v>
      </c>
      <c r="AV113" t="s">
        <v>49</v>
      </c>
      <c r="AW113">
        <v>15</v>
      </c>
      <c r="BB113">
        <v>0.86570000000000003</v>
      </c>
      <c r="BC113" t="s">
        <v>72</v>
      </c>
      <c r="BF113" t="s">
        <v>145</v>
      </c>
      <c r="BG113" t="s">
        <v>267</v>
      </c>
      <c r="BH113" t="s">
        <v>1154</v>
      </c>
      <c r="BI113">
        <v>1213</v>
      </c>
      <c r="BJ113">
        <v>15</v>
      </c>
      <c r="BK113" t="s">
        <v>804</v>
      </c>
      <c r="BL113" t="s">
        <v>988</v>
      </c>
      <c r="BM113">
        <v>0.86570000000000003</v>
      </c>
      <c r="BN113" t="s">
        <v>72</v>
      </c>
      <c r="BO113" t="s">
        <v>758</v>
      </c>
      <c r="BP113">
        <v>2787.752</v>
      </c>
    </row>
    <row r="114" spans="1:68" ht="16.5">
      <c r="A114" s="119" t="str">
        <f t="shared" si="54"/>
        <v>송도버스</v>
      </c>
      <c r="B114" s="120" t="str">
        <f t="shared" si="55"/>
        <v>좌경자</v>
      </c>
      <c r="C114" s="121" t="str">
        <f t="shared" si="56"/>
        <v>C</v>
      </c>
      <c r="D114" s="122">
        <f t="shared" si="57"/>
        <v>0.86650000000000005</v>
      </c>
      <c r="E114" s="123">
        <f t="shared" si="58"/>
        <v>5603</v>
      </c>
      <c r="F114" s="124" t="str">
        <f t="shared" si="59"/>
        <v>8</v>
      </c>
      <c r="G114" s="125" t="str">
        <f t="shared" si="60"/>
        <v>70바2217</v>
      </c>
      <c r="H114" s="126">
        <f t="shared" si="61"/>
        <v>3</v>
      </c>
      <c r="I114" s="127">
        <f t="shared" si="62"/>
        <v>2629.99</v>
      </c>
      <c r="J114" s="128">
        <f t="shared" si="63"/>
        <v>3.9278647680686125E-2</v>
      </c>
      <c r="K114" s="128">
        <f t="shared" si="64"/>
        <v>0.34475340187650538</v>
      </c>
      <c r="L114" s="128">
        <f t="shared" si="65"/>
        <v>0.119011859360682</v>
      </c>
      <c r="M114" s="129">
        <f t="shared" si="66"/>
        <v>11.536</v>
      </c>
      <c r="N114" s="130">
        <f t="shared" si="67"/>
        <v>7.6045916524397433E-2</v>
      </c>
      <c r="O114" s="130">
        <f t="shared" si="68"/>
        <v>8.2129589846349234</v>
      </c>
      <c r="P114" s="248">
        <f t="shared" si="69"/>
        <v>29</v>
      </c>
      <c r="Q114" s="249">
        <f t="shared" si="70"/>
        <v>2</v>
      </c>
      <c r="R114" s="249">
        <f t="shared" si="71"/>
        <v>216</v>
      </c>
      <c r="T114">
        <v>521</v>
      </c>
      <c r="U114">
        <v>5603</v>
      </c>
      <c r="V114" t="s">
        <v>1157</v>
      </c>
      <c r="W114">
        <v>2629.99</v>
      </c>
      <c r="X114">
        <v>1445.396</v>
      </c>
      <c r="Y114">
        <v>1.82</v>
      </c>
      <c r="Z114">
        <v>11.536</v>
      </c>
      <c r="AA114">
        <v>168.828292</v>
      </c>
      <c r="AB114">
        <v>6.6313469999999999</v>
      </c>
      <c r="AC114">
        <v>58.204127999999997</v>
      </c>
      <c r="AD114" s="1">
        <v>313</v>
      </c>
      <c r="AE114">
        <v>2</v>
      </c>
      <c r="AF114">
        <v>216</v>
      </c>
      <c r="AG114">
        <v>85</v>
      </c>
      <c r="AH114">
        <v>15.577897999999999</v>
      </c>
      <c r="AI114">
        <v>335.9</v>
      </c>
      <c r="AJ114">
        <v>40.799999999999997</v>
      </c>
      <c r="AK114">
        <v>29</v>
      </c>
      <c r="AL114">
        <v>11168</v>
      </c>
      <c r="AM114" t="s">
        <v>1158</v>
      </c>
      <c r="AN114" t="s">
        <v>1159</v>
      </c>
      <c r="AO114">
        <v>2354.6610000000001</v>
      </c>
      <c r="AR114" t="s">
        <v>145</v>
      </c>
      <c r="AS114" t="s">
        <v>268</v>
      </c>
      <c r="AT114" t="s">
        <v>1024</v>
      </c>
      <c r="AU114" t="s">
        <v>777</v>
      </c>
      <c r="AV114" t="s">
        <v>49</v>
      </c>
      <c r="AW114">
        <v>3</v>
      </c>
      <c r="BB114">
        <v>0.86650000000000005</v>
      </c>
      <c r="BC114" t="s">
        <v>72</v>
      </c>
      <c r="BF114" t="s">
        <v>145</v>
      </c>
      <c r="BG114" t="s">
        <v>268</v>
      </c>
      <c r="BH114" t="s">
        <v>1157</v>
      </c>
      <c r="BI114">
        <v>5603</v>
      </c>
      <c r="BJ114">
        <v>3</v>
      </c>
      <c r="BK114" t="s">
        <v>1024</v>
      </c>
      <c r="BL114" t="s">
        <v>1080</v>
      </c>
      <c r="BM114">
        <v>0.86650000000000005</v>
      </c>
      <c r="BN114" t="s">
        <v>72</v>
      </c>
      <c r="BO114" t="s">
        <v>758</v>
      </c>
      <c r="BP114">
        <v>2629.99</v>
      </c>
    </row>
    <row r="115" spans="1:68" ht="16.5">
      <c r="A115" s="136" t="str">
        <f t="shared" si="54"/>
        <v>송도버스</v>
      </c>
      <c r="B115" s="137" t="str">
        <f t="shared" si="55"/>
        <v>주일</v>
      </c>
      <c r="C115" s="138" t="str">
        <f t="shared" si="56"/>
        <v>C</v>
      </c>
      <c r="D115" s="139">
        <f t="shared" si="57"/>
        <v>0.8528</v>
      </c>
      <c r="E115" s="140">
        <f t="shared" si="58"/>
        <v>7447</v>
      </c>
      <c r="F115" s="141" t="str">
        <f t="shared" si="59"/>
        <v>8</v>
      </c>
      <c r="G115" s="142" t="str">
        <f t="shared" si="60"/>
        <v>70바2316</v>
      </c>
      <c r="H115" s="143">
        <f t="shared" si="61"/>
        <v>17</v>
      </c>
      <c r="I115" s="144">
        <f t="shared" si="62"/>
        <v>7166.8819999999996</v>
      </c>
      <c r="J115" s="145">
        <f t="shared" si="63"/>
        <v>4.4272102978821372E-2</v>
      </c>
      <c r="K115" s="145">
        <f t="shared" si="64"/>
        <v>0.36752826412813527</v>
      </c>
      <c r="L115" s="145">
        <f t="shared" si="65"/>
        <v>0.18152942939481911</v>
      </c>
      <c r="M115" s="146">
        <f t="shared" si="66"/>
        <v>18.774000000000001</v>
      </c>
      <c r="N115" s="147">
        <f t="shared" si="67"/>
        <v>0.51626355784844791</v>
      </c>
      <c r="O115" s="147">
        <f t="shared" si="68"/>
        <v>32.496698006190144</v>
      </c>
      <c r="P115" s="246">
        <f t="shared" si="69"/>
        <v>100</v>
      </c>
      <c r="Q115" s="247">
        <f t="shared" si="70"/>
        <v>37</v>
      </c>
      <c r="R115" s="247">
        <f t="shared" si="71"/>
        <v>2329</v>
      </c>
      <c r="T115">
        <v>521</v>
      </c>
      <c r="U115">
        <v>7447</v>
      </c>
      <c r="V115" t="s">
        <v>1160</v>
      </c>
      <c r="W115">
        <v>7166.8819999999996</v>
      </c>
      <c r="X115">
        <v>4658.3010000000004</v>
      </c>
      <c r="Y115">
        <v>1.5389999999999999</v>
      </c>
      <c r="Z115">
        <v>18.774000000000001</v>
      </c>
      <c r="AA115">
        <v>439.32046800000001</v>
      </c>
      <c r="AB115">
        <v>19.449641</v>
      </c>
      <c r="AC115">
        <v>161.46268900000001</v>
      </c>
      <c r="AD115" s="1">
        <v>1301</v>
      </c>
      <c r="AE115">
        <v>37</v>
      </c>
      <c r="AF115">
        <v>2329</v>
      </c>
      <c r="AG115">
        <v>86</v>
      </c>
      <c r="AH115">
        <v>16.313562000000001</v>
      </c>
      <c r="AI115">
        <v>3202.3</v>
      </c>
      <c r="AJ115">
        <v>33</v>
      </c>
      <c r="AK115">
        <v>100</v>
      </c>
      <c r="AL115">
        <v>49004</v>
      </c>
      <c r="AM115" t="s">
        <v>1161</v>
      </c>
      <c r="AN115" t="s">
        <v>1162</v>
      </c>
      <c r="AO115">
        <v>3850.1840000000002</v>
      </c>
      <c r="AR115" t="s">
        <v>145</v>
      </c>
      <c r="AS115" t="s">
        <v>268</v>
      </c>
      <c r="AT115" t="s">
        <v>1163</v>
      </c>
      <c r="AU115" t="s">
        <v>777</v>
      </c>
      <c r="AV115" t="s">
        <v>49</v>
      </c>
      <c r="AW115">
        <v>17</v>
      </c>
      <c r="BB115">
        <v>0.8528</v>
      </c>
      <c r="BC115" t="s">
        <v>72</v>
      </c>
      <c r="BF115" t="s">
        <v>145</v>
      </c>
      <c r="BG115" t="s">
        <v>268</v>
      </c>
      <c r="BH115" t="s">
        <v>1160</v>
      </c>
      <c r="BI115">
        <v>7447</v>
      </c>
      <c r="BJ115">
        <v>17</v>
      </c>
      <c r="BK115" t="s">
        <v>1163</v>
      </c>
      <c r="BL115" t="s">
        <v>776</v>
      </c>
      <c r="BM115">
        <v>0.8528</v>
      </c>
      <c r="BN115" t="s">
        <v>72</v>
      </c>
      <c r="BO115" t="s">
        <v>758</v>
      </c>
      <c r="BP115">
        <v>7166.8819999999996</v>
      </c>
    </row>
    <row r="116" spans="1:68" ht="16.5">
      <c r="A116" s="119" t="str">
        <f t="shared" si="54"/>
        <v>송도버스</v>
      </c>
      <c r="B116" s="120" t="str">
        <f t="shared" si="55"/>
        <v>지종학</v>
      </c>
      <c r="C116" s="121" t="str">
        <f t="shared" si="56"/>
        <v>B</v>
      </c>
      <c r="D116" s="122">
        <f t="shared" si="57"/>
        <v>0.90439999999999998</v>
      </c>
      <c r="E116" s="123">
        <f t="shared" si="58"/>
        <v>5125</v>
      </c>
      <c r="F116" s="124" t="str">
        <f t="shared" si="59"/>
        <v>8</v>
      </c>
      <c r="G116" s="125" t="str">
        <f t="shared" si="60"/>
        <v>70바2240</v>
      </c>
      <c r="H116" s="126">
        <f t="shared" si="61"/>
        <v>2</v>
      </c>
      <c r="I116" s="127">
        <f t="shared" si="62"/>
        <v>2248.8609999999999</v>
      </c>
      <c r="J116" s="128">
        <f t="shared" si="63"/>
        <v>6.1313693306968016E-2</v>
      </c>
      <c r="K116" s="128">
        <f t="shared" si="64"/>
        <v>0.32803394103518196</v>
      </c>
      <c r="L116" s="128">
        <f t="shared" si="65"/>
        <v>0.20410332163704206</v>
      </c>
      <c r="M116" s="129">
        <f t="shared" si="66"/>
        <v>10.584</v>
      </c>
      <c r="N116" s="130">
        <f t="shared" si="67"/>
        <v>0.48913650065522063</v>
      </c>
      <c r="O116" s="130">
        <f t="shared" si="68"/>
        <v>14.007090700581317</v>
      </c>
      <c r="P116" s="248">
        <f t="shared" si="69"/>
        <v>32</v>
      </c>
      <c r="Q116" s="249">
        <f t="shared" si="70"/>
        <v>11</v>
      </c>
      <c r="R116" s="249">
        <f t="shared" si="71"/>
        <v>315</v>
      </c>
      <c r="T116">
        <v>521</v>
      </c>
      <c r="U116">
        <v>5125</v>
      </c>
      <c r="V116" t="s">
        <v>1164</v>
      </c>
      <c r="W116">
        <v>2248.8609999999999</v>
      </c>
      <c r="X116">
        <v>1178.8420000000001</v>
      </c>
      <c r="Y116">
        <v>1.9079999999999999</v>
      </c>
      <c r="Z116">
        <v>10.584</v>
      </c>
      <c r="AA116">
        <v>146.40496300000001</v>
      </c>
      <c r="AB116">
        <v>8.9766290000000009</v>
      </c>
      <c r="AC116">
        <v>48.025796999999997</v>
      </c>
      <c r="AD116" s="1">
        <v>459</v>
      </c>
      <c r="AE116">
        <v>11</v>
      </c>
      <c r="AF116">
        <v>315</v>
      </c>
      <c r="AG116">
        <v>80</v>
      </c>
      <c r="AH116">
        <v>15.360550999999999</v>
      </c>
      <c r="AI116">
        <v>428.2</v>
      </c>
      <c r="AJ116">
        <v>0</v>
      </c>
      <c r="AK116">
        <v>32</v>
      </c>
      <c r="AL116">
        <v>11248</v>
      </c>
      <c r="AM116" t="s">
        <v>1165</v>
      </c>
      <c r="AN116" t="s">
        <v>1166</v>
      </c>
      <c r="AO116">
        <v>2106.06</v>
      </c>
      <c r="AR116" t="s">
        <v>145</v>
      </c>
      <c r="AS116" t="s">
        <v>268</v>
      </c>
      <c r="AT116" t="s">
        <v>1005</v>
      </c>
      <c r="AU116" t="s">
        <v>777</v>
      </c>
      <c r="AV116" t="s">
        <v>49</v>
      </c>
      <c r="AW116">
        <v>2</v>
      </c>
      <c r="BB116">
        <v>0.90439999999999998</v>
      </c>
      <c r="BC116" t="s">
        <v>71</v>
      </c>
      <c r="BF116" t="s">
        <v>145</v>
      </c>
      <c r="BG116" t="s">
        <v>268</v>
      </c>
      <c r="BH116" t="s">
        <v>1164</v>
      </c>
      <c r="BI116">
        <v>5125</v>
      </c>
      <c r="BJ116">
        <v>2</v>
      </c>
      <c r="BK116" t="s">
        <v>1005</v>
      </c>
      <c r="BL116" t="s">
        <v>818</v>
      </c>
      <c r="BM116">
        <v>0.90439999999999998</v>
      </c>
      <c r="BN116" t="s">
        <v>71</v>
      </c>
      <c r="BO116" t="s">
        <v>756</v>
      </c>
      <c r="BP116">
        <v>2248.8609999999999</v>
      </c>
    </row>
    <row r="117" spans="1:68" ht="16.5">
      <c r="A117" s="136" t="str">
        <f t="shared" si="54"/>
        <v>송도버스</v>
      </c>
      <c r="B117" s="137" t="str">
        <f t="shared" si="55"/>
        <v>차명진</v>
      </c>
      <c r="C117" s="138" t="str">
        <f t="shared" si="56"/>
        <v>C</v>
      </c>
      <c r="D117" s="139">
        <f t="shared" si="57"/>
        <v>0.85519999999999996</v>
      </c>
      <c r="E117" s="140">
        <f t="shared" si="58"/>
        <v>1462</v>
      </c>
      <c r="F117" s="141" t="str">
        <f t="shared" si="59"/>
        <v>8</v>
      </c>
      <c r="G117" s="142" t="str">
        <f t="shared" si="60"/>
        <v>70바2221</v>
      </c>
      <c r="H117" s="143">
        <f t="shared" si="61"/>
        <v>2</v>
      </c>
      <c r="I117" s="144">
        <f t="shared" si="62"/>
        <v>2575.1889999999999</v>
      </c>
      <c r="J117" s="145">
        <f t="shared" si="63"/>
        <v>3.7611887435432936E-2</v>
      </c>
      <c r="K117" s="145">
        <f t="shared" si="64"/>
        <v>0.39575229713046672</v>
      </c>
      <c r="L117" s="145">
        <f t="shared" si="65"/>
        <v>0.20270356855360908</v>
      </c>
      <c r="M117" s="146">
        <f t="shared" si="66"/>
        <v>17.878</v>
      </c>
      <c r="N117" s="147">
        <f t="shared" si="67"/>
        <v>3.8832101255480665E-2</v>
      </c>
      <c r="O117" s="147">
        <f t="shared" si="68"/>
        <v>28.425098119011849</v>
      </c>
      <c r="P117" s="246">
        <f t="shared" si="69"/>
        <v>53</v>
      </c>
      <c r="Q117" s="247">
        <f t="shared" si="70"/>
        <v>1</v>
      </c>
      <c r="R117" s="247">
        <f t="shared" si="71"/>
        <v>732</v>
      </c>
      <c r="T117">
        <v>521</v>
      </c>
      <c r="U117">
        <v>1462</v>
      </c>
      <c r="V117" t="s">
        <v>1167</v>
      </c>
      <c r="W117">
        <v>2575.1889999999999</v>
      </c>
      <c r="X117">
        <v>1433.4110000000001</v>
      </c>
      <c r="Y117">
        <v>1.7969999999999999</v>
      </c>
      <c r="Z117">
        <v>17.878</v>
      </c>
      <c r="AA117">
        <v>169.83330100000001</v>
      </c>
      <c r="AB117">
        <v>6.3877509999999997</v>
      </c>
      <c r="AC117">
        <v>67.211918999999995</v>
      </c>
      <c r="AD117" s="1">
        <v>522</v>
      </c>
      <c r="AE117">
        <v>1</v>
      </c>
      <c r="AF117">
        <v>732</v>
      </c>
      <c r="AG117">
        <v>82</v>
      </c>
      <c r="AH117">
        <v>15.163038999999999</v>
      </c>
      <c r="AI117">
        <v>390.3</v>
      </c>
      <c r="AJ117">
        <v>0</v>
      </c>
      <c r="AK117">
        <v>53</v>
      </c>
      <c r="AL117">
        <v>28489</v>
      </c>
      <c r="AM117" t="s">
        <v>1168</v>
      </c>
      <c r="AN117" t="s">
        <v>1169</v>
      </c>
      <c r="AO117">
        <v>2364.5659999999998</v>
      </c>
      <c r="AR117" t="s">
        <v>145</v>
      </c>
      <c r="AS117" t="s">
        <v>268</v>
      </c>
      <c r="AT117" t="s">
        <v>958</v>
      </c>
      <c r="AU117" t="s">
        <v>777</v>
      </c>
      <c r="AV117" t="s">
        <v>49</v>
      </c>
      <c r="AW117">
        <v>2</v>
      </c>
      <c r="BB117">
        <v>0.85519999999999996</v>
      </c>
      <c r="BC117" t="s">
        <v>72</v>
      </c>
      <c r="BF117" t="s">
        <v>145</v>
      </c>
      <c r="BG117" t="s">
        <v>268</v>
      </c>
      <c r="BH117" t="s">
        <v>1167</v>
      </c>
      <c r="BI117">
        <v>1462</v>
      </c>
      <c r="BJ117">
        <v>2</v>
      </c>
      <c r="BK117" t="s">
        <v>958</v>
      </c>
      <c r="BL117" t="s">
        <v>787</v>
      </c>
      <c r="BM117">
        <v>0.85519999999999996</v>
      </c>
      <c r="BN117" t="s">
        <v>72</v>
      </c>
      <c r="BO117" t="s">
        <v>758</v>
      </c>
      <c r="BP117">
        <v>2575.1889999999999</v>
      </c>
    </row>
    <row r="118" spans="1:68" ht="16.5">
      <c r="A118" s="119" t="str">
        <f t="shared" si="54"/>
        <v>송도버스</v>
      </c>
      <c r="B118" s="120" t="str">
        <f t="shared" si="55"/>
        <v>차진만</v>
      </c>
      <c r="C118" s="121" t="str">
        <f t="shared" si="56"/>
        <v>A</v>
      </c>
      <c r="D118" s="122">
        <f t="shared" si="57"/>
        <v>0.97689999999999999</v>
      </c>
      <c r="E118" s="123">
        <f t="shared" si="58"/>
        <v>6716</v>
      </c>
      <c r="F118" s="124" t="str">
        <f t="shared" si="59"/>
        <v>16-1</v>
      </c>
      <c r="G118" s="125" t="str">
        <f t="shared" si="60"/>
        <v>70바2248</v>
      </c>
      <c r="H118" s="126">
        <f t="shared" si="61"/>
        <v>3</v>
      </c>
      <c r="I118" s="127">
        <f t="shared" si="62"/>
        <v>3162.62</v>
      </c>
      <c r="J118" s="128">
        <f t="shared" si="63"/>
        <v>3.3389925631076664E-2</v>
      </c>
      <c r="K118" s="128">
        <f t="shared" si="64"/>
        <v>0.3124286137965307</v>
      </c>
      <c r="L118" s="128">
        <f t="shared" si="65"/>
        <v>0.24568237726947911</v>
      </c>
      <c r="M118" s="129">
        <f t="shared" si="66"/>
        <v>8.5690000000000008</v>
      </c>
      <c r="N118" s="130">
        <f t="shared" si="67"/>
        <v>0</v>
      </c>
      <c r="O118" s="130">
        <f t="shared" si="68"/>
        <v>3.7943224288722641</v>
      </c>
      <c r="P118" s="248">
        <f t="shared" si="69"/>
        <v>10</v>
      </c>
      <c r="Q118" s="249">
        <f t="shared" si="70"/>
        <v>0</v>
      </c>
      <c r="R118" s="249">
        <f t="shared" si="71"/>
        <v>120</v>
      </c>
      <c r="T118">
        <v>521</v>
      </c>
      <c r="U118">
        <v>6716</v>
      </c>
      <c r="V118" t="s">
        <v>1170</v>
      </c>
      <c r="W118">
        <v>3162.62</v>
      </c>
      <c r="X118">
        <v>1293.0999999999999</v>
      </c>
      <c r="Y118">
        <v>2.4460000000000002</v>
      </c>
      <c r="Z118">
        <v>8.5690000000000008</v>
      </c>
      <c r="AA118">
        <v>170.22634500000001</v>
      </c>
      <c r="AB118">
        <v>5.6838449999999998</v>
      </c>
      <c r="AC118">
        <v>53.183580999999997</v>
      </c>
      <c r="AD118" s="1">
        <v>777</v>
      </c>
      <c r="AE118">
        <v>0</v>
      </c>
      <c r="AF118">
        <v>120</v>
      </c>
      <c r="AG118">
        <v>86</v>
      </c>
      <c r="AH118">
        <v>18.57891</v>
      </c>
      <c r="AI118">
        <v>528.1</v>
      </c>
      <c r="AJ118">
        <v>11.6</v>
      </c>
      <c r="AK118">
        <v>10</v>
      </c>
      <c r="AL118">
        <v>3682</v>
      </c>
      <c r="AM118" t="s">
        <v>1171</v>
      </c>
      <c r="AN118" t="s">
        <v>1172</v>
      </c>
      <c r="AO118">
        <v>2829.9740000000002</v>
      </c>
      <c r="AR118" t="s">
        <v>145</v>
      </c>
      <c r="AS118" t="s">
        <v>267</v>
      </c>
      <c r="AT118" t="s">
        <v>791</v>
      </c>
      <c r="AU118" t="s">
        <v>777</v>
      </c>
      <c r="AV118" t="s">
        <v>49</v>
      </c>
      <c r="AW118">
        <v>3</v>
      </c>
      <c r="BB118">
        <v>0.97689999999999999</v>
      </c>
      <c r="BC118" t="s">
        <v>69</v>
      </c>
      <c r="BF118" t="s">
        <v>145</v>
      </c>
      <c r="BG118" t="s">
        <v>267</v>
      </c>
      <c r="BH118" t="s">
        <v>1170</v>
      </c>
      <c r="BI118">
        <v>6716</v>
      </c>
      <c r="BJ118">
        <v>3</v>
      </c>
      <c r="BK118" t="s">
        <v>791</v>
      </c>
      <c r="BL118" t="s">
        <v>776</v>
      </c>
      <c r="BM118">
        <v>0.97689999999999999</v>
      </c>
      <c r="BN118" t="s">
        <v>69</v>
      </c>
      <c r="BO118" t="s">
        <v>759</v>
      </c>
      <c r="BP118">
        <v>3162.62</v>
      </c>
    </row>
    <row r="119" spans="1:68" ht="16.5">
      <c r="A119" s="136" t="str">
        <f t="shared" si="54"/>
        <v>송도버스</v>
      </c>
      <c r="B119" s="137" t="str">
        <f t="shared" si="55"/>
        <v>최덕기</v>
      </c>
      <c r="C119" s="138" t="str">
        <f t="shared" si="56"/>
        <v>S</v>
      </c>
      <c r="D119" s="139">
        <f t="shared" si="57"/>
        <v>1.0668</v>
      </c>
      <c r="E119" s="140">
        <f t="shared" si="58"/>
        <v>977</v>
      </c>
      <c r="F119" s="141" t="str">
        <f t="shared" si="59"/>
        <v>16-1</v>
      </c>
      <c r="G119" s="142" t="str">
        <f t="shared" si="60"/>
        <v>70바2280</v>
      </c>
      <c r="H119" s="143">
        <f t="shared" si="61"/>
        <v>1</v>
      </c>
      <c r="I119" s="144">
        <f t="shared" si="62"/>
        <v>3271.8380000000002</v>
      </c>
      <c r="J119" s="145">
        <f t="shared" si="63"/>
        <v>5.6403756766426331E-2</v>
      </c>
      <c r="K119" s="145">
        <f t="shared" si="64"/>
        <v>0.31926732565544136</v>
      </c>
      <c r="L119" s="145">
        <f t="shared" si="65"/>
        <v>0.16046026728707227</v>
      </c>
      <c r="M119" s="146">
        <f t="shared" si="66"/>
        <v>9.3049999999999997</v>
      </c>
      <c r="N119" s="147">
        <f t="shared" si="67"/>
        <v>0</v>
      </c>
      <c r="O119" s="147">
        <f t="shared" si="68"/>
        <v>31.786414853058126</v>
      </c>
      <c r="P119" s="246">
        <f t="shared" si="69"/>
        <v>33</v>
      </c>
      <c r="Q119" s="247">
        <f t="shared" si="70"/>
        <v>0</v>
      </c>
      <c r="R119" s="247">
        <f t="shared" si="71"/>
        <v>1040</v>
      </c>
      <c r="T119">
        <v>521</v>
      </c>
      <c r="U119">
        <v>977</v>
      </c>
      <c r="V119" t="s">
        <v>1173</v>
      </c>
      <c r="W119">
        <v>3271.8380000000002</v>
      </c>
      <c r="X119">
        <v>1226.8900000000001</v>
      </c>
      <c r="Y119">
        <v>2.6669999999999998</v>
      </c>
      <c r="Z119">
        <v>9.3049999999999997</v>
      </c>
      <c r="AA119">
        <v>178.050782</v>
      </c>
      <c r="AB119">
        <v>10.042733</v>
      </c>
      <c r="AC119">
        <v>56.845796999999997</v>
      </c>
      <c r="AD119" s="1">
        <v>525</v>
      </c>
      <c r="AE119">
        <v>0</v>
      </c>
      <c r="AF119">
        <v>1040</v>
      </c>
      <c r="AG119">
        <v>84</v>
      </c>
      <c r="AH119">
        <v>18.375869000000002</v>
      </c>
      <c r="AI119">
        <v>842.8</v>
      </c>
      <c r="AJ119">
        <v>15.1</v>
      </c>
      <c r="AK119">
        <v>33</v>
      </c>
      <c r="AL119">
        <v>7161</v>
      </c>
      <c r="AM119" t="s">
        <v>1174</v>
      </c>
      <c r="AN119" t="s">
        <v>1175</v>
      </c>
      <c r="AO119">
        <v>3271.8380000000002</v>
      </c>
      <c r="AR119" t="s">
        <v>145</v>
      </c>
      <c r="AS119" t="s">
        <v>267</v>
      </c>
      <c r="AT119" t="s">
        <v>882</v>
      </c>
      <c r="AU119" t="s">
        <v>777</v>
      </c>
      <c r="AV119" t="s">
        <v>49</v>
      </c>
      <c r="AW119">
        <v>1</v>
      </c>
      <c r="BB119">
        <v>1.0668</v>
      </c>
      <c r="BC119" t="s">
        <v>74</v>
      </c>
      <c r="BF119" t="s">
        <v>145</v>
      </c>
      <c r="BG119" t="s">
        <v>267</v>
      </c>
      <c r="BH119" t="s">
        <v>1173</v>
      </c>
      <c r="BI119">
        <v>977</v>
      </c>
      <c r="BJ119">
        <v>1</v>
      </c>
      <c r="BK119" t="s">
        <v>882</v>
      </c>
      <c r="BL119" t="s">
        <v>755</v>
      </c>
      <c r="BM119">
        <v>1.0668</v>
      </c>
      <c r="BN119" t="s">
        <v>74</v>
      </c>
      <c r="BO119" t="s">
        <v>757</v>
      </c>
      <c r="BP119">
        <v>3271.8380000000002</v>
      </c>
    </row>
    <row r="120" spans="1:68" ht="16.5">
      <c r="A120" s="119" t="str">
        <f t="shared" si="54"/>
        <v>송도버스</v>
      </c>
      <c r="B120" s="120" t="str">
        <f t="shared" si="55"/>
        <v>최상균</v>
      </c>
      <c r="C120" s="121" t="str">
        <f t="shared" si="56"/>
        <v>A</v>
      </c>
      <c r="D120" s="122">
        <f t="shared" si="57"/>
        <v>0.95809999999999995</v>
      </c>
      <c r="E120" s="123">
        <f t="shared" si="58"/>
        <v>23</v>
      </c>
      <c r="F120" s="124" t="str">
        <f t="shared" si="59"/>
        <v>16-1</v>
      </c>
      <c r="G120" s="125" t="str">
        <f t="shared" si="60"/>
        <v>70바2227</v>
      </c>
      <c r="H120" s="126">
        <f t="shared" si="61"/>
        <v>1</v>
      </c>
      <c r="I120" s="127">
        <f t="shared" si="62"/>
        <v>2861.5880000000002</v>
      </c>
      <c r="J120" s="128">
        <f t="shared" si="63"/>
        <v>2.5461565455716977E-2</v>
      </c>
      <c r="K120" s="128">
        <f t="shared" si="64"/>
        <v>0.33229360819168119</v>
      </c>
      <c r="L120" s="128">
        <f t="shared" si="65"/>
        <v>9.7148855810130594E-2</v>
      </c>
      <c r="M120" s="129">
        <f t="shared" si="66"/>
        <v>12.233000000000001</v>
      </c>
      <c r="N120" s="130">
        <f t="shared" si="67"/>
        <v>0.10483689475913373</v>
      </c>
      <c r="O120" s="130">
        <f t="shared" si="68"/>
        <v>10.937982686536285</v>
      </c>
      <c r="P120" s="248">
        <f t="shared" si="69"/>
        <v>10</v>
      </c>
      <c r="Q120" s="249">
        <f t="shared" si="70"/>
        <v>3</v>
      </c>
      <c r="R120" s="249">
        <f t="shared" si="71"/>
        <v>313</v>
      </c>
      <c r="T120">
        <v>521</v>
      </c>
      <c r="U120">
        <v>23</v>
      </c>
      <c r="V120" t="s">
        <v>1176</v>
      </c>
      <c r="W120">
        <v>2861.5880000000002</v>
      </c>
      <c r="X120">
        <v>1148.895</v>
      </c>
      <c r="Y120">
        <v>2.4910000000000001</v>
      </c>
      <c r="Z120">
        <v>12.233000000000001</v>
      </c>
      <c r="AA120">
        <v>153.63996399999999</v>
      </c>
      <c r="AB120">
        <v>3.9119139999999999</v>
      </c>
      <c r="AC120">
        <v>51.053578000000002</v>
      </c>
      <c r="AD120" s="1">
        <v>278</v>
      </c>
      <c r="AE120">
        <v>3</v>
      </c>
      <c r="AF120">
        <v>313</v>
      </c>
      <c r="AG120">
        <v>67</v>
      </c>
      <c r="AH120">
        <v>18.625284000000001</v>
      </c>
      <c r="AI120">
        <v>54.4</v>
      </c>
      <c r="AJ120">
        <v>0</v>
      </c>
      <c r="AK120">
        <v>10</v>
      </c>
      <c r="AL120">
        <v>9680</v>
      </c>
      <c r="AM120" t="s">
        <v>1177</v>
      </c>
      <c r="AN120" t="s">
        <v>1178</v>
      </c>
      <c r="AO120">
        <v>2861.5880000000002</v>
      </c>
      <c r="AR120" t="s">
        <v>145</v>
      </c>
      <c r="AS120" t="s">
        <v>267</v>
      </c>
      <c r="AT120" t="s">
        <v>850</v>
      </c>
      <c r="AU120" t="s">
        <v>777</v>
      </c>
      <c r="AV120" t="s">
        <v>49</v>
      </c>
      <c r="AW120">
        <v>1</v>
      </c>
      <c r="BB120">
        <v>0.95809999999999995</v>
      </c>
      <c r="BC120" t="s">
        <v>69</v>
      </c>
      <c r="BF120" t="s">
        <v>145</v>
      </c>
      <c r="BG120" t="s">
        <v>267</v>
      </c>
      <c r="BH120" t="s">
        <v>1176</v>
      </c>
      <c r="BI120">
        <v>23</v>
      </c>
      <c r="BJ120">
        <v>1</v>
      </c>
      <c r="BK120" t="s">
        <v>850</v>
      </c>
      <c r="BL120" t="s">
        <v>755</v>
      </c>
      <c r="BM120">
        <v>0.95809999999999995</v>
      </c>
      <c r="BN120" t="s">
        <v>69</v>
      </c>
      <c r="BO120" t="s">
        <v>759</v>
      </c>
      <c r="BP120">
        <v>2861.5880000000002</v>
      </c>
    </row>
    <row r="121" spans="1:68" ht="16.5">
      <c r="A121" s="136" t="str">
        <f t="shared" si="54"/>
        <v>송도버스</v>
      </c>
      <c r="B121" s="137" t="str">
        <f t="shared" si="55"/>
        <v>최선철</v>
      </c>
      <c r="C121" s="138" t="str">
        <f t="shared" si="56"/>
        <v>B</v>
      </c>
      <c r="D121" s="139">
        <f t="shared" si="57"/>
        <v>0.94650000000000001</v>
      </c>
      <c r="E121" s="140">
        <f t="shared" si="58"/>
        <v>2703</v>
      </c>
      <c r="F121" s="141" t="str">
        <f t="shared" si="59"/>
        <v>8</v>
      </c>
      <c r="G121" s="142" t="str">
        <f t="shared" si="60"/>
        <v>70바2222</v>
      </c>
      <c r="H121" s="143">
        <f t="shared" si="61"/>
        <v>15</v>
      </c>
      <c r="I121" s="144">
        <f t="shared" si="62"/>
        <v>2485.3879999999999</v>
      </c>
      <c r="J121" s="145">
        <f t="shared" si="63"/>
        <v>5.0144876930418393E-2</v>
      </c>
      <c r="K121" s="145">
        <f t="shared" si="64"/>
        <v>0.36354586756569551</v>
      </c>
      <c r="L121" s="145">
        <f t="shared" si="65"/>
        <v>0.15611244602452415</v>
      </c>
      <c r="M121" s="146">
        <f t="shared" si="66"/>
        <v>11.269</v>
      </c>
      <c r="N121" s="147">
        <f t="shared" si="67"/>
        <v>0.32188133200932811</v>
      </c>
      <c r="O121" s="147">
        <f t="shared" si="68"/>
        <v>14.283484107913935</v>
      </c>
      <c r="P121" s="246">
        <f t="shared" si="69"/>
        <v>46</v>
      </c>
      <c r="Q121" s="247">
        <f t="shared" si="70"/>
        <v>8</v>
      </c>
      <c r="R121" s="247">
        <f t="shared" si="71"/>
        <v>355</v>
      </c>
      <c r="T121">
        <v>521</v>
      </c>
      <c r="U121">
        <v>2703</v>
      </c>
      <c r="V121" t="s">
        <v>1179</v>
      </c>
      <c r="W121">
        <v>2485.3879999999999</v>
      </c>
      <c r="X121">
        <v>1193.5719999999999</v>
      </c>
      <c r="Y121">
        <v>2.0819999999999999</v>
      </c>
      <c r="Z121">
        <v>11.269</v>
      </c>
      <c r="AA121">
        <v>158.45690500000001</v>
      </c>
      <c r="AB121">
        <v>7.9458019999999996</v>
      </c>
      <c r="AC121">
        <v>57.606352999999999</v>
      </c>
      <c r="AD121" s="1">
        <v>388</v>
      </c>
      <c r="AE121">
        <v>8</v>
      </c>
      <c r="AF121">
        <v>355</v>
      </c>
      <c r="AG121">
        <v>79</v>
      </c>
      <c r="AH121">
        <v>15.684946</v>
      </c>
      <c r="AI121">
        <v>365.4</v>
      </c>
      <c r="AJ121">
        <v>0</v>
      </c>
      <c r="AK121">
        <v>46</v>
      </c>
      <c r="AL121">
        <v>25172</v>
      </c>
      <c r="AM121" t="s">
        <v>1180</v>
      </c>
      <c r="AN121" t="s">
        <v>1181</v>
      </c>
      <c r="AO121">
        <v>301.38900000000001</v>
      </c>
      <c r="AR121" t="s">
        <v>145</v>
      </c>
      <c r="AS121" t="s">
        <v>268</v>
      </c>
      <c r="AT121" t="s">
        <v>854</v>
      </c>
      <c r="AU121" t="s">
        <v>777</v>
      </c>
      <c r="AV121" t="s">
        <v>49</v>
      </c>
      <c r="AW121">
        <v>15</v>
      </c>
      <c r="BB121">
        <v>0.94650000000000001</v>
      </c>
      <c r="BC121" t="s">
        <v>71</v>
      </c>
      <c r="BF121" t="s">
        <v>145</v>
      </c>
      <c r="BG121" t="s">
        <v>268</v>
      </c>
      <c r="BH121" t="s">
        <v>1179</v>
      </c>
      <c r="BI121">
        <v>2703</v>
      </c>
      <c r="BJ121">
        <v>15</v>
      </c>
      <c r="BK121" t="s">
        <v>854</v>
      </c>
      <c r="BL121" t="s">
        <v>808</v>
      </c>
      <c r="BM121">
        <v>0.94650000000000001</v>
      </c>
      <c r="BN121" t="s">
        <v>71</v>
      </c>
      <c r="BO121" t="s">
        <v>756</v>
      </c>
      <c r="BP121">
        <v>2485.3879999999999</v>
      </c>
    </row>
    <row r="122" spans="1:68" ht="16.5">
      <c r="A122" s="119" t="str">
        <f t="shared" si="54"/>
        <v>송도버스</v>
      </c>
      <c r="B122" s="120" t="str">
        <f t="shared" si="55"/>
        <v>최송식</v>
      </c>
      <c r="C122" s="121" t="str">
        <f t="shared" si="56"/>
        <v>A</v>
      </c>
      <c r="D122" s="122">
        <f t="shared" si="57"/>
        <v>0.96689999999999998</v>
      </c>
      <c r="E122" s="123">
        <f t="shared" si="58"/>
        <v>8548</v>
      </c>
      <c r="F122" s="124" t="str">
        <f t="shared" si="59"/>
        <v>16-1</v>
      </c>
      <c r="G122" s="125" t="str">
        <f t="shared" si="60"/>
        <v>70바2215</v>
      </c>
      <c r="H122" s="126">
        <f t="shared" si="61"/>
        <v>14</v>
      </c>
      <c r="I122" s="127">
        <f t="shared" si="62"/>
        <v>2461.75</v>
      </c>
      <c r="J122" s="128">
        <f t="shared" si="63"/>
        <v>4.6370737197466053E-2</v>
      </c>
      <c r="K122" s="128">
        <f t="shared" si="64"/>
        <v>0.35620085995707162</v>
      </c>
      <c r="L122" s="128">
        <f t="shared" si="65"/>
        <v>0.18157814562811009</v>
      </c>
      <c r="M122" s="129">
        <f t="shared" si="66"/>
        <v>10.991</v>
      </c>
      <c r="N122" s="130">
        <f t="shared" si="67"/>
        <v>8.124301817812532E-2</v>
      </c>
      <c r="O122" s="130">
        <f t="shared" si="68"/>
        <v>13.445719508479741</v>
      </c>
      <c r="P122" s="248">
        <f t="shared" si="69"/>
        <v>46</v>
      </c>
      <c r="Q122" s="249">
        <f t="shared" si="70"/>
        <v>2</v>
      </c>
      <c r="R122" s="249">
        <f t="shared" si="71"/>
        <v>331</v>
      </c>
      <c r="T122">
        <v>521</v>
      </c>
      <c r="U122">
        <v>8548</v>
      </c>
      <c r="V122" t="s">
        <v>1182</v>
      </c>
      <c r="W122">
        <v>2461.75</v>
      </c>
      <c r="X122">
        <v>1099.4760000000001</v>
      </c>
      <c r="Y122">
        <v>2.2389999999999999</v>
      </c>
      <c r="Z122">
        <v>10.991</v>
      </c>
      <c r="AA122">
        <v>147.83551900000001</v>
      </c>
      <c r="AB122">
        <v>6.8552419999999996</v>
      </c>
      <c r="AC122">
        <v>52.659139000000003</v>
      </c>
      <c r="AD122" s="1">
        <v>447</v>
      </c>
      <c r="AE122">
        <v>2</v>
      </c>
      <c r="AF122">
        <v>331</v>
      </c>
      <c r="AG122">
        <v>67</v>
      </c>
      <c r="AH122">
        <v>16.651952000000001</v>
      </c>
      <c r="AI122">
        <v>136.6</v>
      </c>
      <c r="AJ122">
        <v>0</v>
      </c>
      <c r="AK122">
        <v>46</v>
      </c>
      <c r="AL122">
        <v>19654</v>
      </c>
      <c r="AM122" t="s">
        <v>1183</v>
      </c>
      <c r="AN122" t="s">
        <v>1184</v>
      </c>
      <c r="AO122">
        <v>303.07299999999998</v>
      </c>
      <c r="AR122" t="s">
        <v>145</v>
      </c>
      <c r="AS122" t="s">
        <v>267</v>
      </c>
      <c r="AT122" t="s">
        <v>971</v>
      </c>
      <c r="AU122" t="s">
        <v>777</v>
      </c>
      <c r="AV122" t="s">
        <v>49</v>
      </c>
      <c r="AW122">
        <v>14</v>
      </c>
      <c r="BB122">
        <v>0.96689999999999998</v>
      </c>
      <c r="BC122" t="s">
        <v>69</v>
      </c>
      <c r="BF122" t="s">
        <v>145</v>
      </c>
      <c r="BG122" t="s">
        <v>267</v>
      </c>
      <c r="BH122" t="s">
        <v>1182</v>
      </c>
      <c r="BI122">
        <v>8548</v>
      </c>
      <c r="BJ122">
        <v>14</v>
      </c>
      <c r="BK122" t="s">
        <v>971</v>
      </c>
      <c r="BL122" t="s">
        <v>809</v>
      </c>
      <c r="BM122">
        <v>0.96689999999999998</v>
      </c>
      <c r="BN122" t="s">
        <v>69</v>
      </c>
      <c r="BO122" t="s">
        <v>759</v>
      </c>
      <c r="BP122">
        <v>2461.75</v>
      </c>
    </row>
    <row r="123" spans="1:68" ht="16.5">
      <c r="A123" s="136" t="str">
        <f t="shared" si="54"/>
        <v>송도버스</v>
      </c>
      <c r="B123" s="137" t="str">
        <f t="shared" si="55"/>
        <v>최종섭</v>
      </c>
      <c r="C123" s="138" t="str">
        <f t="shared" si="56"/>
        <v>S</v>
      </c>
      <c r="D123" s="139">
        <f t="shared" si="57"/>
        <v>1.0125999999999999</v>
      </c>
      <c r="E123" s="140">
        <f t="shared" si="58"/>
        <v>8</v>
      </c>
      <c r="F123" s="141" t="str">
        <f t="shared" si="59"/>
        <v>8</v>
      </c>
      <c r="G123" s="142" t="str">
        <f t="shared" si="60"/>
        <v>70바2265</v>
      </c>
      <c r="H123" s="143">
        <f t="shared" si="61"/>
        <v>2</v>
      </c>
      <c r="I123" s="144">
        <f t="shared" si="62"/>
        <v>2615.761</v>
      </c>
      <c r="J123" s="145">
        <f t="shared" si="63"/>
        <v>2.2639510449681589E-2</v>
      </c>
      <c r="K123" s="145">
        <f t="shared" si="64"/>
        <v>0.32388720598919662</v>
      </c>
      <c r="L123" s="145">
        <f t="shared" si="65"/>
        <v>9.3280693457850311E-2</v>
      </c>
      <c r="M123" s="146">
        <f t="shared" si="66"/>
        <v>12.494</v>
      </c>
      <c r="N123" s="147">
        <f t="shared" si="67"/>
        <v>0</v>
      </c>
      <c r="O123" s="147">
        <f t="shared" si="68"/>
        <v>9.7485970621933724</v>
      </c>
      <c r="P123" s="246">
        <f t="shared" si="69"/>
        <v>21</v>
      </c>
      <c r="Q123" s="247">
        <f t="shared" si="70"/>
        <v>0</v>
      </c>
      <c r="R123" s="247">
        <f t="shared" si="71"/>
        <v>255</v>
      </c>
      <c r="T123">
        <v>521</v>
      </c>
      <c r="U123">
        <v>8</v>
      </c>
      <c r="V123" t="s">
        <v>1185</v>
      </c>
      <c r="W123">
        <v>2615.761</v>
      </c>
      <c r="X123">
        <v>1183.347</v>
      </c>
      <c r="Y123">
        <v>2.21</v>
      </c>
      <c r="Z123">
        <v>12.494</v>
      </c>
      <c r="AA123">
        <v>158.729669</v>
      </c>
      <c r="AB123">
        <v>3.5935619999999999</v>
      </c>
      <c r="AC123">
        <v>51.410508999999998</v>
      </c>
      <c r="AD123" s="1">
        <v>244</v>
      </c>
      <c r="AE123">
        <v>0</v>
      </c>
      <c r="AF123">
        <v>255</v>
      </c>
      <c r="AG123">
        <v>71</v>
      </c>
      <c r="AH123">
        <v>16.479344999999999</v>
      </c>
      <c r="AI123">
        <v>243.5</v>
      </c>
      <c r="AJ123">
        <v>0</v>
      </c>
      <c r="AK123">
        <v>21</v>
      </c>
      <c r="AL123">
        <v>3247</v>
      </c>
      <c r="AM123" t="s">
        <v>1186</v>
      </c>
      <c r="AN123" t="s">
        <v>1187</v>
      </c>
      <c r="AO123">
        <v>2406.078</v>
      </c>
      <c r="AR123" t="s">
        <v>145</v>
      </c>
      <c r="AS123" t="s">
        <v>268</v>
      </c>
      <c r="AT123" t="s">
        <v>814</v>
      </c>
      <c r="AU123" t="s">
        <v>777</v>
      </c>
      <c r="AV123" t="s">
        <v>49</v>
      </c>
      <c r="AW123">
        <v>2</v>
      </c>
      <c r="BB123">
        <v>1.0125999999999999</v>
      </c>
      <c r="BC123" t="s">
        <v>74</v>
      </c>
      <c r="BF123" t="s">
        <v>145</v>
      </c>
      <c r="BG123" t="s">
        <v>268</v>
      </c>
      <c r="BH123" t="s">
        <v>1185</v>
      </c>
      <c r="BI123">
        <v>8</v>
      </c>
      <c r="BJ123">
        <v>2</v>
      </c>
      <c r="BK123" t="s">
        <v>814</v>
      </c>
      <c r="BL123" t="s">
        <v>838</v>
      </c>
      <c r="BM123">
        <v>1.0125999999999999</v>
      </c>
      <c r="BN123" t="s">
        <v>74</v>
      </c>
      <c r="BO123" t="s">
        <v>757</v>
      </c>
      <c r="BP123">
        <v>2615.761</v>
      </c>
    </row>
    <row r="124" spans="1:68" ht="16.5">
      <c r="A124" s="119" t="str">
        <f t="shared" si="54"/>
        <v>송도버스</v>
      </c>
      <c r="B124" s="120" t="str">
        <f t="shared" si="55"/>
        <v>최창열</v>
      </c>
      <c r="C124" s="121" t="str">
        <f t="shared" si="56"/>
        <v>S</v>
      </c>
      <c r="D124" s="122">
        <f t="shared" si="57"/>
        <v>1.0477000000000001</v>
      </c>
      <c r="E124" s="123">
        <f t="shared" si="58"/>
        <v>2900</v>
      </c>
      <c r="F124" s="124" t="str">
        <f t="shared" si="59"/>
        <v>16-1</v>
      </c>
      <c r="G124" s="125" t="str">
        <f t="shared" si="60"/>
        <v>70바2324</v>
      </c>
      <c r="H124" s="126">
        <f t="shared" si="61"/>
        <v>2</v>
      </c>
      <c r="I124" s="127">
        <f t="shared" si="62"/>
        <v>3168.0619999999999</v>
      </c>
      <c r="J124" s="128">
        <f t="shared" si="63"/>
        <v>4.4679347607362037E-2</v>
      </c>
      <c r="K124" s="128">
        <f t="shared" si="64"/>
        <v>0.27904193589622472</v>
      </c>
      <c r="L124" s="128">
        <f t="shared" si="65"/>
        <v>0.19444063910365392</v>
      </c>
      <c r="M124" s="129">
        <f t="shared" si="66"/>
        <v>6.6230000000000002</v>
      </c>
      <c r="N124" s="130">
        <f t="shared" si="67"/>
        <v>3.1565038815528232E-2</v>
      </c>
      <c r="O124" s="130">
        <f t="shared" si="68"/>
        <v>3.661544502601275</v>
      </c>
      <c r="P124" s="248">
        <f t="shared" si="69"/>
        <v>18</v>
      </c>
      <c r="Q124" s="249">
        <f t="shared" si="70"/>
        <v>1</v>
      </c>
      <c r="R124" s="249">
        <f t="shared" si="71"/>
        <v>116</v>
      </c>
      <c r="T124">
        <v>521</v>
      </c>
      <c r="U124">
        <v>2900</v>
      </c>
      <c r="V124" t="s">
        <v>1188</v>
      </c>
      <c r="W124">
        <v>3168.0619999999999</v>
      </c>
      <c r="X124">
        <v>1210.6949999999999</v>
      </c>
      <c r="Y124">
        <v>2.617</v>
      </c>
      <c r="Z124">
        <v>6.6230000000000002</v>
      </c>
      <c r="AA124">
        <v>170.578565</v>
      </c>
      <c r="AB124">
        <v>7.6213389999999999</v>
      </c>
      <c r="AC124">
        <v>47.598573000000002</v>
      </c>
      <c r="AD124" s="1">
        <v>616</v>
      </c>
      <c r="AE124">
        <v>1</v>
      </c>
      <c r="AF124">
        <v>116</v>
      </c>
      <c r="AG124">
        <v>71</v>
      </c>
      <c r="AH124">
        <v>18.57245</v>
      </c>
      <c r="AI124">
        <v>61.4</v>
      </c>
      <c r="AJ124">
        <v>0</v>
      </c>
      <c r="AK124">
        <v>18</v>
      </c>
      <c r="AL124">
        <v>7239</v>
      </c>
      <c r="AM124" t="s">
        <v>1189</v>
      </c>
      <c r="AN124" t="s">
        <v>1190</v>
      </c>
      <c r="AO124">
        <v>3028.0360000000001</v>
      </c>
      <c r="AR124" t="s">
        <v>145</v>
      </c>
      <c r="AS124" t="s">
        <v>267</v>
      </c>
      <c r="AT124" t="s">
        <v>897</v>
      </c>
      <c r="AU124" t="s">
        <v>777</v>
      </c>
      <c r="AV124" t="s">
        <v>49</v>
      </c>
      <c r="AW124">
        <v>2</v>
      </c>
      <c r="BB124">
        <v>1.0477000000000001</v>
      </c>
      <c r="BC124" t="s">
        <v>74</v>
      </c>
      <c r="BF124" t="s">
        <v>145</v>
      </c>
      <c r="BG124" t="s">
        <v>267</v>
      </c>
      <c r="BH124" t="s">
        <v>1188</v>
      </c>
      <c r="BI124">
        <v>2900</v>
      </c>
      <c r="BJ124">
        <v>2</v>
      </c>
      <c r="BK124" t="s">
        <v>897</v>
      </c>
      <c r="BL124" t="s">
        <v>846</v>
      </c>
      <c r="BM124">
        <v>1.0477000000000001</v>
      </c>
      <c r="BN124" t="s">
        <v>74</v>
      </c>
      <c r="BO124" t="s">
        <v>757</v>
      </c>
      <c r="BP124">
        <v>3168.0619999999999</v>
      </c>
    </row>
    <row r="125" spans="1:68" ht="16.5">
      <c r="A125" s="136" t="str">
        <f t="shared" si="54"/>
        <v>송도버스</v>
      </c>
      <c r="B125" s="137" t="str">
        <f t="shared" si="55"/>
        <v>최창윤</v>
      </c>
      <c r="C125" s="138" t="str">
        <f t="shared" si="56"/>
        <v>S</v>
      </c>
      <c r="D125" s="139">
        <f t="shared" si="57"/>
        <v>1.0026999999999999</v>
      </c>
      <c r="E125" s="140">
        <f t="shared" si="58"/>
        <v>8732</v>
      </c>
      <c r="F125" s="141" t="str">
        <f t="shared" si="59"/>
        <v>8</v>
      </c>
      <c r="G125" s="142" t="str">
        <f t="shared" si="60"/>
        <v>70바2289</v>
      </c>
      <c r="H125" s="143">
        <f t="shared" si="61"/>
        <v>1</v>
      </c>
      <c r="I125" s="144">
        <f t="shared" si="62"/>
        <v>1903.9459999999999</v>
      </c>
      <c r="J125" s="145">
        <f t="shared" si="63"/>
        <v>5.3580305846766839E-2</v>
      </c>
      <c r="K125" s="145">
        <f t="shared" si="64"/>
        <v>0.33906061896670309</v>
      </c>
      <c r="L125" s="145">
        <f t="shared" si="65"/>
        <v>0.19906026746556887</v>
      </c>
      <c r="M125" s="146">
        <f t="shared" si="66"/>
        <v>9.5530000000000008</v>
      </c>
      <c r="N125" s="147">
        <f t="shared" si="67"/>
        <v>0</v>
      </c>
      <c r="O125" s="147">
        <f t="shared" si="68"/>
        <v>4.8845923151181809</v>
      </c>
      <c r="P125" s="246">
        <f t="shared" si="69"/>
        <v>23</v>
      </c>
      <c r="Q125" s="247">
        <f t="shared" si="70"/>
        <v>0</v>
      </c>
      <c r="R125" s="247">
        <f t="shared" si="71"/>
        <v>93</v>
      </c>
      <c r="T125">
        <v>521</v>
      </c>
      <c r="U125">
        <v>8732</v>
      </c>
      <c r="V125" t="s">
        <v>1191</v>
      </c>
      <c r="W125">
        <v>1903.9459999999999</v>
      </c>
      <c r="X125">
        <v>863.05600000000004</v>
      </c>
      <c r="Y125">
        <v>2.206</v>
      </c>
      <c r="Z125">
        <v>9.5530000000000008</v>
      </c>
      <c r="AA125">
        <v>121.556361</v>
      </c>
      <c r="AB125">
        <v>6.5130270000000001</v>
      </c>
      <c r="AC125">
        <v>41.214975000000003</v>
      </c>
      <c r="AD125" s="1">
        <v>379</v>
      </c>
      <c r="AE125">
        <v>0</v>
      </c>
      <c r="AF125">
        <v>93</v>
      </c>
      <c r="AG125">
        <v>83</v>
      </c>
      <c r="AH125">
        <v>15.663071</v>
      </c>
      <c r="AI125">
        <v>181.8</v>
      </c>
      <c r="AJ125">
        <v>0</v>
      </c>
      <c r="AK125">
        <v>23</v>
      </c>
      <c r="AL125">
        <v>6338</v>
      </c>
      <c r="AM125" t="s">
        <v>1192</v>
      </c>
      <c r="AN125" t="s">
        <v>1193</v>
      </c>
      <c r="AO125">
        <v>1903.9459999999999</v>
      </c>
      <c r="AR125" t="s">
        <v>145</v>
      </c>
      <c r="AS125" t="s">
        <v>268</v>
      </c>
      <c r="AT125" t="s">
        <v>818</v>
      </c>
      <c r="AU125" t="s">
        <v>777</v>
      </c>
      <c r="AV125" t="s">
        <v>49</v>
      </c>
      <c r="AW125">
        <v>1</v>
      </c>
      <c r="BB125">
        <v>1.0026999999999999</v>
      </c>
      <c r="BC125" t="s">
        <v>74</v>
      </c>
      <c r="BF125" t="s">
        <v>145</v>
      </c>
      <c r="BG125" t="s">
        <v>268</v>
      </c>
      <c r="BH125" t="s">
        <v>1191</v>
      </c>
      <c r="BI125">
        <v>8732</v>
      </c>
      <c r="BJ125">
        <v>1</v>
      </c>
      <c r="BK125" t="s">
        <v>818</v>
      </c>
      <c r="BL125" t="s">
        <v>755</v>
      </c>
      <c r="BM125">
        <v>1.0026999999999999</v>
      </c>
      <c r="BN125" t="s">
        <v>74</v>
      </c>
      <c r="BO125" t="s">
        <v>757</v>
      </c>
      <c r="BP125">
        <v>1903.9459999999999</v>
      </c>
    </row>
    <row r="126" spans="1:68" ht="16.5">
      <c r="A126" s="119" t="str">
        <f t="shared" si="54"/>
        <v>송도버스</v>
      </c>
      <c r="B126" s="120" t="str">
        <f t="shared" si="55"/>
        <v>최한묵</v>
      </c>
      <c r="C126" s="121" t="str">
        <f t="shared" si="56"/>
        <v>S</v>
      </c>
      <c r="D126" s="122">
        <f t="shared" si="57"/>
        <v>1.0256000000000001</v>
      </c>
      <c r="E126" s="123">
        <f t="shared" si="58"/>
        <v>4456</v>
      </c>
      <c r="F126" s="124" t="str">
        <f t="shared" si="59"/>
        <v>8</v>
      </c>
      <c r="G126" s="125" t="str">
        <f t="shared" si="60"/>
        <v>70바2287</v>
      </c>
      <c r="H126" s="126">
        <f t="shared" si="61"/>
        <v>2</v>
      </c>
      <c r="I126" s="127">
        <f t="shared" si="62"/>
        <v>2743.973</v>
      </c>
      <c r="J126" s="128">
        <f t="shared" si="63"/>
        <v>4.1578268361041303E-2</v>
      </c>
      <c r="K126" s="128">
        <f t="shared" si="64"/>
        <v>0.32782590690774793</v>
      </c>
      <c r="L126" s="128">
        <f t="shared" si="65"/>
        <v>0.20189703032792233</v>
      </c>
      <c r="M126" s="129">
        <f t="shared" si="66"/>
        <v>10.587</v>
      </c>
      <c r="N126" s="130">
        <f t="shared" si="67"/>
        <v>0.25510455095585854</v>
      </c>
      <c r="O126" s="130">
        <f t="shared" si="68"/>
        <v>11.698365836690085</v>
      </c>
      <c r="P126" s="248">
        <f t="shared" si="69"/>
        <v>8</v>
      </c>
      <c r="Q126" s="249">
        <f t="shared" si="70"/>
        <v>7</v>
      </c>
      <c r="R126" s="249">
        <f t="shared" si="71"/>
        <v>321</v>
      </c>
      <c r="T126">
        <v>521</v>
      </c>
      <c r="U126">
        <v>4456</v>
      </c>
      <c r="V126" t="s">
        <v>1194</v>
      </c>
      <c r="W126">
        <v>2743.973</v>
      </c>
      <c r="X126">
        <v>1221.1969999999999</v>
      </c>
      <c r="Y126">
        <v>2.2469999999999999</v>
      </c>
      <c r="Z126">
        <v>10.587</v>
      </c>
      <c r="AA126">
        <v>163.92659599999999</v>
      </c>
      <c r="AB126">
        <v>6.8157839999999998</v>
      </c>
      <c r="AC126">
        <v>53.739384999999999</v>
      </c>
      <c r="AD126" s="1">
        <v>554</v>
      </c>
      <c r="AE126">
        <v>7</v>
      </c>
      <c r="AF126">
        <v>321</v>
      </c>
      <c r="AG126">
        <v>69</v>
      </c>
      <c r="AH126">
        <v>16.739034</v>
      </c>
      <c r="AI126">
        <v>238.1</v>
      </c>
      <c r="AJ126">
        <v>0</v>
      </c>
      <c r="AK126">
        <v>8</v>
      </c>
      <c r="AL126">
        <v>1175</v>
      </c>
      <c r="AM126" t="s">
        <v>1195</v>
      </c>
      <c r="AN126" t="s">
        <v>1196</v>
      </c>
      <c r="AO126">
        <v>2621.2620000000002</v>
      </c>
      <c r="AR126" t="s">
        <v>145</v>
      </c>
      <c r="AS126" t="s">
        <v>268</v>
      </c>
      <c r="AT126" t="s">
        <v>782</v>
      </c>
      <c r="AU126" t="s">
        <v>777</v>
      </c>
      <c r="AV126" t="s">
        <v>49</v>
      </c>
      <c r="AW126">
        <v>2</v>
      </c>
      <c r="BB126">
        <v>1.0256000000000001</v>
      </c>
      <c r="BC126" t="s">
        <v>74</v>
      </c>
      <c r="BF126" t="s">
        <v>145</v>
      </c>
      <c r="BG126" t="s">
        <v>268</v>
      </c>
      <c r="BH126" t="s">
        <v>1194</v>
      </c>
      <c r="BI126">
        <v>4456</v>
      </c>
      <c r="BJ126">
        <v>2</v>
      </c>
      <c r="BK126" t="s">
        <v>782</v>
      </c>
      <c r="BL126" t="s">
        <v>958</v>
      </c>
      <c r="BM126">
        <v>1.0256000000000001</v>
      </c>
      <c r="BN126" t="s">
        <v>74</v>
      </c>
      <c r="BO126" t="s">
        <v>757</v>
      </c>
      <c r="BP126">
        <v>2743.973</v>
      </c>
    </row>
    <row r="127" spans="1:68" ht="16.5">
      <c r="A127" s="136" t="str">
        <f t="shared" si="54"/>
        <v>송도버스</v>
      </c>
      <c r="B127" s="137" t="str">
        <f t="shared" si="55"/>
        <v>추경도</v>
      </c>
      <c r="C127" s="138" t="str">
        <f t="shared" si="56"/>
        <v>B</v>
      </c>
      <c r="D127" s="139">
        <f t="shared" si="57"/>
        <v>0.91849999999999998</v>
      </c>
      <c r="E127" s="140">
        <f t="shared" si="58"/>
        <v>7287</v>
      </c>
      <c r="F127" s="141" t="str">
        <f t="shared" si="59"/>
        <v>8</v>
      </c>
      <c r="G127" s="142" t="str">
        <f t="shared" si="60"/>
        <v>70바2289</v>
      </c>
      <c r="H127" s="143">
        <f t="shared" si="61"/>
        <v>14</v>
      </c>
      <c r="I127" s="144">
        <f t="shared" si="62"/>
        <v>2508.5549999999998</v>
      </c>
      <c r="J127" s="145">
        <f t="shared" si="63"/>
        <v>5.7394009073569327E-2</v>
      </c>
      <c r="K127" s="145">
        <f t="shared" si="64"/>
        <v>0.37059136054650554</v>
      </c>
      <c r="L127" s="145">
        <f t="shared" si="65"/>
        <v>0.22363472198137974</v>
      </c>
      <c r="M127" s="146">
        <f t="shared" si="66"/>
        <v>12.74</v>
      </c>
      <c r="N127" s="147">
        <f t="shared" si="67"/>
        <v>0.15945434722380017</v>
      </c>
      <c r="O127" s="147">
        <f t="shared" si="68"/>
        <v>22.722244479391524</v>
      </c>
      <c r="P127" s="246">
        <f t="shared" si="69"/>
        <v>32</v>
      </c>
      <c r="Q127" s="247">
        <f t="shared" si="70"/>
        <v>4</v>
      </c>
      <c r="R127" s="247">
        <f t="shared" si="71"/>
        <v>570</v>
      </c>
      <c r="T127">
        <v>521</v>
      </c>
      <c r="U127">
        <v>7287</v>
      </c>
      <c r="V127" t="s">
        <v>1197</v>
      </c>
      <c r="W127">
        <v>2508.5549999999998</v>
      </c>
      <c r="X127">
        <v>1275.569</v>
      </c>
      <c r="Y127">
        <v>1.9670000000000001</v>
      </c>
      <c r="Z127">
        <v>12.74</v>
      </c>
      <c r="AA127">
        <v>160.832187</v>
      </c>
      <c r="AB127">
        <v>9.2308039999999991</v>
      </c>
      <c r="AC127">
        <v>59.603019000000003</v>
      </c>
      <c r="AD127" s="1">
        <v>561</v>
      </c>
      <c r="AE127">
        <v>4</v>
      </c>
      <c r="AF127">
        <v>570</v>
      </c>
      <c r="AG127">
        <v>85</v>
      </c>
      <c r="AH127">
        <v>15.597344</v>
      </c>
      <c r="AI127">
        <v>821.1</v>
      </c>
      <c r="AJ127">
        <v>32.200000000000003</v>
      </c>
      <c r="AK127">
        <v>32</v>
      </c>
      <c r="AL127">
        <v>19037</v>
      </c>
      <c r="AM127" t="s">
        <v>1198</v>
      </c>
      <c r="AN127" t="s">
        <v>1199</v>
      </c>
      <c r="AO127">
        <v>424.36599999999999</v>
      </c>
      <c r="AR127" t="s">
        <v>145</v>
      </c>
      <c r="AS127" t="s">
        <v>268</v>
      </c>
      <c r="AT127" t="s">
        <v>818</v>
      </c>
      <c r="AU127" t="s">
        <v>777</v>
      </c>
      <c r="AV127" t="s">
        <v>49</v>
      </c>
      <c r="AW127">
        <v>14</v>
      </c>
      <c r="BB127">
        <v>0.91849999999999998</v>
      </c>
      <c r="BC127" t="s">
        <v>71</v>
      </c>
      <c r="BF127" t="s">
        <v>145</v>
      </c>
      <c r="BG127" t="s">
        <v>268</v>
      </c>
      <c r="BH127" t="s">
        <v>1197</v>
      </c>
      <c r="BI127">
        <v>7287</v>
      </c>
      <c r="BJ127">
        <v>14</v>
      </c>
      <c r="BK127" t="s">
        <v>818</v>
      </c>
      <c r="BL127" t="s">
        <v>929</v>
      </c>
      <c r="BM127">
        <v>0.91849999999999998</v>
      </c>
      <c r="BN127" t="s">
        <v>71</v>
      </c>
      <c r="BO127" t="s">
        <v>756</v>
      </c>
      <c r="BP127">
        <v>2508.5549999999998</v>
      </c>
    </row>
    <row r="128" spans="1:68" ht="16.5">
      <c r="A128" s="119" t="str">
        <f t="shared" si="54"/>
        <v>송도버스</v>
      </c>
      <c r="B128" s="120" t="str">
        <f t="shared" si="55"/>
        <v>하경화</v>
      </c>
      <c r="C128" s="121" t="str">
        <f t="shared" si="56"/>
        <v>S</v>
      </c>
      <c r="D128" s="122">
        <f t="shared" si="57"/>
        <v>1.0488</v>
      </c>
      <c r="E128" s="123">
        <f t="shared" si="58"/>
        <v>7601</v>
      </c>
      <c r="F128" s="124" t="str">
        <f t="shared" si="59"/>
        <v>16-1</v>
      </c>
      <c r="G128" s="125" t="str">
        <f t="shared" si="60"/>
        <v>70바2315</v>
      </c>
      <c r="H128" s="126">
        <f t="shared" si="61"/>
        <v>1</v>
      </c>
      <c r="I128" s="127">
        <f t="shared" si="62"/>
        <v>2658.6120000000001</v>
      </c>
      <c r="J128" s="128">
        <f t="shared" si="63"/>
        <v>2.8494761122318017E-2</v>
      </c>
      <c r="K128" s="128">
        <f t="shared" si="64"/>
        <v>0.31243513058472383</v>
      </c>
      <c r="L128" s="128">
        <f t="shared" si="65"/>
        <v>8.8015851880605372E-2</v>
      </c>
      <c r="M128" s="129">
        <f t="shared" si="66"/>
        <v>8.1479999999999997</v>
      </c>
      <c r="N128" s="130">
        <f t="shared" si="67"/>
        <v>0</v>
      </c>
      <c r="O128" s="130">
        <f t="shared" si="68"/>
        <v>5.9053370706218127</v>
      </c>
      <c r="P128" s="248">
        <f t="shared" si="69"/>
        <v>7</v>
      </c>
      <c r="Q128" s="249">
        <f t="shared" si="70"/>
        <v>0</v>
      </c>
      <c r="R128" s="249">
        <f t="shared" si="71"/>
        <v>157</v>
      </c>
      <c r="T128">
        <v>521</v>
      </c>
      <c r="U128">
        <v>7601</v>
      </c>
      <c r="V128" t="s">
        <v>1200</v>
      </c>
      <c r="W128">
        <v>2658.6120000000001</v>
      </c>
      <c r="X128">
        <v>975.01499999999999</v>
      </c>
      <c r="Y128">
        <v>2.7269999999999999</v>
      </c>
      <c r="Z128">
        <v>8.1479999999999997</v>
      </c>
      <c r="AA128">
        <v>138.05523700000001</v>
      </c>
      <c r="AB128">
        <v>3.9338510000000002</v>
      </c>
      <c r="AC128">
        <v>43.133305999999997</v>
      </c>
      <c r="AD128" s="1">
        <v>234</v>
      </c>
      <c r="AE128">
        <v>0</v>
      </c>
      <c r="AF128">
        <v>157</v>
      </c>
      <c r="AG128">
        <v>83</v>
      </c>
      <c r="AH128">
        <v>19.257595999999999</v>
      </c>
      <c r="AI128">
        <v>496.1</v>
      </c>
      <c r="AJ128">
        <v>0</v>
      </c>
      <c r="AK128">
        <v>7</v>
      </c>
      <c r="AL128">
        <v>2225</v>
      </c>
      <c r="AM128" t="s">
        <v>1201</v>
      </c>
      <c r="AN128" t="s">
        <v>1202</v>
      </c>
      <c r="AO128">
        <v>2658.6120000000001</v>
      </c>
      <c r="AR128" t="s">
        <v>145</v>
      </c>
      <c r="AS128" t="s">
        <v>267</v>
      </c>
      <c r="AT128" t="s">
        <v>804</v>
      </c>
      <c r="AU128" t="s">
        <v>777</v>
      </c>
      <c r="AV128" t="s">
        <v>49</v>
      </c>
      <c r="AW128">
        <v>1</v>
      </c>
      <c r="BB128">
        <v>1.0488</v>
      </c>
      <c r="BC128" t="s">
        <v>74</v>
      </c>
      <c r="BF128" t="s">
        <v>145</v>
      </c>
      <c r="BG128" t="s">
        <v>267</v>
      </c>
      <c r="BH128" t="s">
        <v>1200</v>
      </c>
      <c r="BI128">
        <v>7601</v>
      </c>
      <c r="BJ128">
        <v>1</v>
      </c>
      <c r="BK128" t="s">
        <v>804</v>
      </c>
      <c r="BL128" t="s">
        <v>755</v>
      </c>
      <c r="BM128">
        <v>1.0488</v>
      </c>
      <c r="BN128" t="s">
        <v>74</v>
      </c>
      <c r="BO128" t="s">
        <v>757</v>
      </c>
      <c r="BP128">
        <v>2658.6120000000001</v>
      </c>
    </row>
    <row r="129" spans="1:68" ht="16.5">
      <c r="A129" s="136" t="str">
        <f t="shared" si="54"/>
        <v>송도버스</v>
      </c>
      <c r="B129" s="137" t="str">
        <f t="shared" si="55"/>
        <v>한상해</v>
      </c>
      <c r="C129" s="138" t="str">
        <f t="shared" si="56"/>
        <v>S</v>
      </c>
      <c r="D129" s="139">
        <f t="shared" si="57"/>
        <v>1.0104</v>
      </c>
      <c r="E129" s="140">
        <f t="shared" si="58"/>
        <v>8795</v>
      </c>
      <c r="F129" s="141" t="str">
        <f t="shared" si="59"/>
        <v>8</v>
      </c>
      <c r="G129" s="142" t="str">
        <f t="shared" si="60"/>
        <v>70바2235</v>
      </c>
      <c r="H129" s="143">
        <f t="shared" si="61"/>
        <v>2</v>
      </c>
      <c r="I129" s="144">
        <f t="shared" si="62"/>
        <v>2697.9949999999999</v>
      </c>
      <c r="J129" s="145">
        <f t="shared" si="63"/>
        <v>5.339606957441443E-2</v>
      </c>
      <c r="K129" s="145">
        <f t="shared" si="64"/>
        <v>0.32417910973389502</v>
      </c>
      <c r="L129" s="145">
        <f t="shared" si="65"/>
        <v>0.20607895863409681</v>
      </c>
      <c r="M129" s="146">
        <f t="shared" si="66"/>
        <v>10.15</v>
      </c>
      <c r="N129" s="147">
        <f t="shared" si="67"/>
        <v>0.14825824362165238</v>
      </c>
      <c r="O129" s="147">
        <f t="shared" si="68"/>
        <v>26.94593577823532</v>
      </c>
      <c r="P129" s="246">
        <f t="shared" si="69"/>
        <v>17</v>
      </c>
      <c r="Q129" s="247">
        <f t="shared" si="70"/>
        <v>4</v>
      </c>
      <c r="R129" s="247">
        <f t="shared" si="71"/>
        <v>727</v>
      </c>
      <c r="T129">
        <v>521</v>
      </c>
      <c r="U129">
        <v>8795</v>
      </c>
      <c r="V129" t="s">
        <v>1203</v>
      </c>
      <c r="W129">
        <v>2697.9949999999999</v>
      </c>
      <c r="X129">
        <v>1272.846</v>
      </c>
      <c r="Y129">
        <v>2.12</v>
      </c>
      <c r="Z129">
        <v>10.15</v>
      </c>
      <c r="AA129">
        <v>171.05328299999999</v>
      </c>
      <c r="AB129">
        <v>9.1335730000000002</v>
      </c>
      <c r="AC129">
        <v>55.451900999999999</v>
      </c>
      <c r="AD129" s="1">
        <v>556</v>
      </c>
      <c r="AE129">
        <v>4</v>
      </c>
      <c r="AF129">
        <v>727</v>
      </c>
      <c r="AG129">
        <v>83</v>
      </c>
      <c r="AH129">
        <v>15.772833</v>
      </c>
      <c r="AI129">
        <v>235.6</v>
      </c>
      <c r="AJ129">
        <v>8.5</v>
      </c>
      <c r="AK129">
        <v>17</v>
      </c>
      <c r="AL129">
        <v>2785</v>
      </c>
      <c r="AM129" t="s">
        <v>1204</v>
      </c>
      <c r="AN129" t="s">
        <v>1205</v>
      </c>
      <c r="AO129">
        <v>2569.5790000000002</v>
      </c>
      <c r="AR129" t="s">
        <v>145</v>
      </c>
      <c r="AS129" t="s">
        <v>268</v>
      </c>
      <c r="AT129" t="s">
        <v>928</v>
      </c>
      <c r="AU129" t="s">
        <v>777</v>
      </c>
      <c r="AV129" t="s">
        <v>49</v>
      </c>
      <c r="AW129">
        <v>2</v>
      </c>
      <c r="BB129">
        <v>1.0104</v>
      </c>
      <c r="BC129" t="s">
        <v>74</v>
      </c>
      <c r="BF129" t="s">
        <v>145</v>
      </c>
      <c r="BG129" t="s">
        <v>268</v>
      </c>
      <c r="BH129" t="s">
        <v>1203</v>
      </c>
      <c r="BI129">
        <v>8795</v>
      </c>
      <c r="BJ129">
        <v>2</v>
      </c>
      <c r="BK129" t="s">
        <v>928</v>
      </c>
      <c r="BL129" t="s">
        <v>929</v>
      </c>
      <c r="BM129">
        <v>1.0104</v>
      </c>
      <c r="BN129" t="s">
        <v>74</v>
      </c>
      <c r="BO129" t="s">
        <v>757</v>
      </c>
      <c r="BP129">
        <v>2697.9949999999999</v>
      </c>
    </row>
    <row r="130" spans="1:68" ht="16.5">
      <c r="A130" s="119" t="str">
        <f t="shared" si="54"/>
        <v>송도버스</v>
      </c>
      <c r="B130" s="120" t="str">
        <f t="shared" si="55"/>
        <v>한종수</v>
      </c>
      <c r="C130" s="121" t="str">
        <f t="shared" si="56"/>
        <v>B</v>
      </c>
      <c r="D130" s="122">
        <f t="shared" si="57"/>
        <v>0.92669999999999997</v>
      </c>
      <c r="E130" s="123">
        <f t="shared" si="58"/>
        <v>4671</v>
      </c>
      <c r="F130" s="124" t="str">
        <f t="shared" si="59"/>
        <v>8</v>
      </c>
      <c r="G130" s="125" t="str">
        <f t="shared" si="60"/>
        <v>70바2287</v>
      </c>
      <c r="H130" s="126">
        <f t="shared" si="61"/>
        <v>3</v>
      </c>
      <c r="I130" s="127">
        <f t="shared" si="62"/>
        <v>2605.181</v>
      </c>
      <c r="J130" s="128">
        <f t="shared" si="63"/>
        <v>5.5054365353710263E-2</v>
      </c>
      <c r="K130" s="128">
        <f t="shared" si="64"/>
        <v>0.33761798013507227</v>
      </c>
      <c r="L130" s="128">
        <f t="shared" si="65"/>
        <v>0.1784904772451511</v>
      </c>
      <c r="M130" s="129">
        <f t="shared" si="66"/>
        <v>12.815</v>
      </c>
      <c r="N130" s="130">
        <f t="shared" si="67"/>
        <v>1.1515514660977491</v>
      </c>
      <c r="O130" s="130">
        <f t="shared" si="68"/>
        <v>12.014520296286515</v>
      </c>
      <c r="P130" s="248">
        <f t="shared" si="69"/>
        <v>18</v>
      </c>
      <c r="Q130" s="249">
        <f t="shared" si="70"/>
        <v>30</v>
      </c>
      <c r="R130" s="249">
        <f t="shared" si="71"/>
        <v>313</v>
      </c>
      <c r="T130">
        <v>521</v>
      </c>
      <c r="U130">
        <v>4671</v>
      </c>
      <c r="V130" t="s">
        <v>1206</v>
      </c>
      <c r="W130">
        <v>2605.181</v>
      </c>
      <c r="X130">
        <v>1282.0139999999999</v>
      </c>
      <c r="Y130">
        <v>2.032</v>
      </c>
      <c r="Z130">
        <v>12.815</v>
      </c>
      <c r="AA130">
        <v>157.813008</v>
      </c>
      <c r="AB130">
        <v>8.6882950000000001</v>
      </c>
      <c r="AC130">
        <v>53.280509000000002</v>
      </c>
      <c r="AD130" s="1">
        <v>465</v>
      </c>
      <c r="AE130">
        <v>30</v>
      </c>
      <c r="AF130">
        <v>313</v>
      </c>
      <c r="AG130">
        <v>86</v>
      </c>
      <c r="AH130">
        <v>16.508023999999999</v>
      </c>
      <c r="AI130">
        <v>513.79999999999995</v>
      </c>
      <c r="AJ130">
        <v>3.8</v>
      </c>
      <c r="AK130">
        <v>18</v>
      </c>
      <c r="AL130">
        <v>3882</v>
      </c>
      <c r="AM130" t="s">
        <v>1207</v>
      </c>
      <c r="AN130" t="s">
        <v>1208</v>
      </c>
      <c r="AO130">
        <v>2288.712</v>
      </c>
      <c r="AR130" t="s">
        <v>145</v>
      </c>
      <c r="AS130" t="s">
        <v>268</v>
      </c>
      <c r="AT130" t="s">
        <v>782</v>
      </c>
      <c r="AU130" t="s">
        <v>777</v>
      </c>
      <c r="AV130" t="s">
        <v>49</v>
      </c>
      <c r="AW130">
        <v>3</v>
      </c>
      <c r="BB130">
        <v>0.92669999999999997</v>
      </c>
      <c r="BC130" t="s">
        <v>71</v>
      </c>
      <c r="BF130" t="s">
        <v>145</v>
      </c>
      <c r="BG130" t="s">
        <v>268</v>
      </c>
      <c r="BH130" t="s">
        <v>1206</v>
      </c>
      <c r="BI130">
        <v>4671</v>
      </c>
      <c r="BJ130">
        <v>3</v>
      </c>
      <c r="BK130" t="s">
        <v>782</v>
      </c>
      <c r="BL130" t="s">
        <v>958</v>
      </c>
      <c r="BM130">
        <v>0.92669999999999997</v>
      </c>
      <c r="BN130" t="s">
        <v>71</v>
      </c>
      <c r="BO130" t="s">
        <v>756</v>
      </c>
      <c r="BP130">
        <v>2605.181</v>
      </c>
    </row>
    <row r="131" spans="1:68" ht="16.5">
      <c r="A131" s="136" t="str">
        <f t="shared" si="54"/>
        <v>송도버스</v>
      </c>
      <c r="B131" s="137" t="str">
        <f t="shared" si="55"/>
        <v>한태규</v>
      </c>
      <c r="C131" s="138" t="str">
        <f t="shared" si="56"/>
        <v>A</v>
      </c>
      <c r="D131" s="139">
        <f t="shared" si="57"/>
        <v>0.9627</v>
      </c>
      <c r="E131" s="140">
        <f t="shared" si="58"/>
        <v>7296</v>
      </c>
      <c r="F131" s="141" t="str">
        <f t="shared" si="59"/>
        <v>8</v>
      </c>
      <c r="G131" s="142" t="str">
        <f t="shared" si="60"/>
        <v>70바2307</v>
      </c>
      <c r="H131" s="143">
        <f t="shared" si="61"/>
        <v>14</v>
      </c>
      <c r="I131" s="144">
        <f t="shared" si="62"/>
        <v>2230.636</v>
      </c>
      <c r="J131" s="145">
        <f t="shared" si="63"/>
        <v>3.0710199025272129E-2</v>
      </c>
      <c r="K131" s="145">
        <f t="shared" si="64"/>
        <v>0.27328838131976352</v>
      </c>
      <c r="L131" s="145">
        <f t="shared" si="65"/>
        <v>0.30843221395153669</v>
      </c>
      <c r="M131" s="146">
        <f t="shared" si="66"/>
        <v>12.669</v>
      </c>
      <c r="N131" s="147">
        <f t="shared" si="67"/>
        <v>0.13449079096723984</v>
      </c>
      <c r="O131" s="147">
        <f t="shared" si="68"/>
        <v>13.762890942314209</v>
      </c>
      <c r="P131" s="246">
        <f t="shared" si="69"/>
        <v>10</v>
      </c>
      <c r="Q131" s="247">
        <f t="shared" si="70"/>
        <v>3</v>
      </c>
      <c r="R131" s="247">
        <f t="shared" si="71"/>
        <v>307</v>
      </c>
      <c r="T131">
        <v>521</v>
      </c>
      <c r="U131">
        <v>7296</v>
      </c>
      <c r="V131" t="s">
        <v>1209</v>
      </c>
      <c r="W131">
        <v>2230.636</v>
      </c>
      <c r="X131">
        <v>1088.828</v>
      </c>
      <c r="Y131">
        <v>2.0489999999999999</v>
      </c>
      <c r="Z131">
        <v>12.669</v>
      </c>
      <c r="AA131">
        <v>112.692171</v>
      </c>
      <c r="AB131">
        <v>3.4607990000000002</v>
      </c>
      <c r="AC131">
        <v>30.797460999999998</v>
      </c>
      <c r="AD131" s="1">
        <v>688</v>
      </c>
      <c r="AE131">
        <v>3</v>
      </c>
      <c r="AF131">
        <v>307</v>
      </c>
      <c r="AG131">
        <v>84</v>
      </c>
      <c r="AH131">
        <v>19.794063000000001</v>
      </c>
      <c r="AI131">
        <v>638.5</v>
      </c>
      <c r="AJ131">
        <v>9.6999999999999993</v>
      </c>
      <c r="AK131">
        <v>10</v>
      </c>
      <c r="AL131">
        <v>1241</v>
      </c>
      <c r="AM131" t="s">
        <v>1210</v>
      </c>
      <c r="AN131" t="s">
        <v>1211</v>
      </c>
      <c r="AO131">
        <v>276.34399999999999</v>
      </c>
      <c r="AR131" t="s">
        <v>145</v>
      </c>
      <c r="AS131" t="s">
        <v>268</v>
      </c>
      <c r="AT131" t="s">
        <v>819</v>
      </c>
      <c r="AU131" t="s">
        <v>777</v>
      </c>
      <c r="AV131" t="s">
        <v>49</v>
      </c>
      <c r="AW131">
        <v>14</v>
      </c>
      <c r="BB131">
        <v>0.9627</v>
      </c>
      <c r="BC131" t="s">
        <v>69</v>
      </c>
      <c r="BF131" t="s">
        <v>145</v>
      </c>
      <c r="BG131" t="s">
        <v>268</v>
      </c>
      <c r="BH131" t="s">
        <v>1209</v>
      </c>
      <c r="BI131">
        <v>7296</v>
      </c>
      <c r="BJ131">
        <v>14</v>
      </c>
      <c r="BK131" t="s">
        <v>819</v>
      </c>
      <c r="BL131" t="s">
        <v>781</v>
      </c>
      <c r="BM131">
        <v>0.9627</v>
      </c>
      <c r="BN131" t="s">
        <v>69</v>
      </c>
      <c r="BO131" t="s">
        <v>759</v>
      </c>
      <c r="BP131">
        <v>2230.636</v>
      </c>
    </row>
    <row r="132" spans="1:68" ht="16.5">
      <c r="A132" s="119" t="str">
        <f t="shared" si="54"/>
        <v>송도버스</v>
      </c>
      <c r="B132" s="120" t="str">
        <f t="shared" si="55"/>
        <v>함상호</v>
      </c>
      <c r="C132" s="121" t="str">
        <f t="shared" si="56"/>
        <v>D</v>
      </c>
      <c r="D132" s="122">
        <f t="shared" si="57"/>
        <v>0.8306</v>
      </c>
      <c r="E132" s="123">
        <f t="shared" si="58"/>
        <v>9380</v>
      </c>
      <c r="F132" s="124" t="str">
        <f t="shared" si="59"/>
        <v>16-1</v>
      </c>
      <c r="G132" s="125" t="str">
        <f t="shared" si="60"/>
        <v>70바2281</v>
      </c>
      <c r="H132" s="126">
        <f t="shared" si="61"/>
        <v>7</v>
      </c>
      <c r="I132" s="127">
        <f t="shared" si="62"/>
        <v>1284.845</v>
      </c>
      <c r="J132" s="128">
        <f t="shared" si="63"/>
        <v>4.4567204654991047E-2</v>
      </c>
      <c r="K132" s="128">
        <f t="shared" si="64"/>
        <v>0.35282301665633592</v>
      </c>
      <c r="L132" s="128">
        <f t="shared" si="65"/>
        <v>0.23893932731185474</v>
      </c>
      <c r="M132" s="129">
        <f t="shared" si="66"/>
        <v>13.744</v>
      </c>
      <c r="N132" s="130">
        <f t="shared" si="67"/>
        <v>0.1556607995516969</v>
      </c>
      <c r="O132" s="130">
        <f t="shared" si="68"/>
        <v>24.127423930513018</v>
      </c>
      <c r="P132" s="248">
        <f t="shared" si="69"/>
        <v>12</v>
      </c>
      <c r="Q132" s="249">
        <f t="shared" si="70"/>
        <v>2</v>
      </c>
      <c r="R132" s="249">
        <f t="shared" si="71"/>
        <v>310</v>
      </c>
      <c r="T132">
        <v>521</v>
      </c>
      <c r="U132">
        <v>9380</v>
      </c>
      <c r="V132" t="s">
        <v>1212</v>
      </c>
      <c r="W132">
        <v>1284.845</v>
      </c>
      <c r="X132">
        <v>633.971</v>
      </c>
      <c r="Y132">
        <v>2.0270000000000001</v>
      </c>
      <c r="Z132">
        <v>13.744</v>
      </c>
      <c r="AA132">
        <v>72.430815999999993</v>
      </c>
      <c r="AB132">
        <v>3.2280389999999999</v>
      </c>
      <c r="AC132">
        <v>25.555259</v>
      </c>
      <c r="AD132" s="1">
        <v>307</v>
      </c>
      <c r="AE132">
        <v>2</v>
      </c>
      <c r="AF132">
        <v>310</v>
      </c>
      <c r="AG132">
        <v>76</v>
      </c>
      <c r="AH132">
        <v>17.738927</v>
      </c>
      <c r="AI132">
        <v>441.9</v>
      </c>
      <c r="AJ132">
        <v>0</v>
      </c>
      <c r="AK132">
        <v>12</v>
      </c>
      <c r="AL132">
        <v>5479</v>
      </c>
      <c r="AM132" t="s">
        <v>1213</v>
      </c>
      <c r="AN132" t="s">
        <v>1214</v>
      </c>
      <c r="AO132">
        <v>324.952</v>
      </c>
      <c r="AR132" t="s">
        <v>145</v>
      </c>
      <c r="AS132" t="s">
        <v>267</v>
      </c>
      <c r="AT132" t="s">
        <v>846</v>
      </c>
      <c r="AU132" t="s">
        <v>777</v>
      </c>
      <c r="AV132" t="s">
        <v>49</v>
      </c>
      <c r="AW132">
        <v>7</v>
      </c>
      <c r="BB132">
        <v>0.8306</v>
      </c>
      <c r="BC132" t="s">
        <v>70</v>
      </c>
      <c r="BF132" t="s">
        <v>145</v>
      </c>
      <c r="BG132" t="s">
        <v>267</v>
      </c>
      <c r="BH132" t="s">
        <v>1212</v>
      </c>
      <c r="BI132">
        <v>9380</v>
      </c>
      <c r="BJ132">
        <v>7</v>
      </c>
      <c r="BK132" t="s">
        <v>846</v>
      </c>
      <c r="BL132" t="s">
        <v>828</v>
      </c>
      <c r="BM132">
        <v>0.8306</v>
      </c>
      <c r="BN132" t="s">
        <v>70</v>
      </c>
      <c r="BO132" t="s">
        <v>760</v>
      </c>
      <c r="BP132">
        <v>1284.845</v>
      </c>
    </row>
    <row r="133" spans="1:68" ht="16.5">
      <c r="A133" s="136" t="str">
        <f t="shared" si="54"/>
        <v>송도버스</v>
      </c>
      <c r="B133" s="137" t="str">
        <f t="shared" si="55"/>
        <v>허원강</v>
      </c>
      <c r="C133" s="138" t="str">
        <f t="shared" si="56"/>
        <v>C</v>
      </c>
      <c r="D133" s="139">
        <f t="shared" si="57"/>
        <v>0.86109999999999998</v>
      </c>
      <c r="E133" s="140">
        <f t="shared" si="58"/>
        <v>8262</v>
      </c>
      <c r="F133" s="141" t="str">
        <f t="shared" si="59"/>
        <v>8</v>
      </c>
      <c r="G133" s="142" t="str">
        <f t="shared" si="60"/>
        <v>70바2211</v>
      </c>
      <c r="H133" s="143">
        <f t="shared" si="61"/>
        <v>2</v>
      </c>
      <c r="I133" s="144">
        <f t="shared" si="62"/>
        <v>2536.2779999999998</v>
      </c>
      <c r="J133" s="145">
        <f t="shared" si="63"/>
        <v>3.7503976248870752E-2</v>
      </c>
      <c r="K133" s="145">
        <f t="shared" si="64"/>
        <v>0.38278133032228095</v>
      </c>
      <c r="L133" s="145">
        <f t="shared" si="65"/>
        <v>0.21921887111744062</v>
      </c>
      <c r="M133" s="146">
        <f t="shared" si="66"/>
        <v>12.651</v>
      </c>
      <c r="N133" s="147">
        <f t="shared" si="67"/>
        <v>0.23656712710515174</v>
      </c>
      <c r="O133" s="147">
        <f t="shared" si="68"/>
        <v>12.222634900432841</v>
      </c>
      <c r="P133" s="246">
        <f t="shared" si="69"/>
        <v>34</v>
      </c>
      <c r="Q133" s="247">
        <f t="shared" si="70"/>
        <v>6</v>
      </c>
      <c r="R133" s="247">
        <f t="shared" si="71"/>
        <v>310</v>
      </c>
      <c r="T133">
        <v>521</v>
      </c>
      <c r="U133">
        <v>8262</v>
      </c>
      <c r="V133" t="s">
        <v>1215</v>
      </c>
      <c r="W133">
        <v>2536.2779999999998</v>
      </c>
      <c r="X133">
        <v>1354.213</v>
      </c>
      <c r="Y133">
        <v>1.873</v>
      </c>
      <c r="Z133">
        <v>12.651</v>
      </c>
      <c r="AA133">
        <v>161.28580500000001</v>
      </c>
      <c r="AB133">
        <v>6.0488590000000002</v>
      </c>
      <c r="AC133">
        <v>61.737195</v>
      </c>
      <c r="AD133" s="1">
        <v>556</v>
      </c>
      <c r="AE133">
        <v>6</v>
      </c>
      <c r="AF133">
        <v>310</v>
      </c>
      <c r="AG133">
        <v>84</v>
      </c>
      <c r="AH133">
        <v>15.725364000000001</v>
      </c>
      <c r="AI133">
        <v>777.9</v>
      </c>
      <c r="AJ133">
        <v>55</v>
      </c>
      <c r="AK133">
        <v>34</v>
      </c>
      <c r="AL133">
        <v>24992</v>
      </c>
      <c r="AM133" t="s">
        <v>1216</v>
      </c>
      <c r="AN133" t="s">
        <v>1217</v>
      </c>
      <c r="AO133">
        <v>2266.9160000000002</v>
      </c>
      <c r="AR133" t="s">
        <v>145</v>
      </c>
      <c r="AS133" t="s">
        <v>268</v>
      </c>
      <c r="AT133" t="s">
        <v>1087</v>
      </c>
      <c r="AU133" t="s">
        <v>777</v>
      </c>
      <c r="AV133" t="s">
        <v>49</v>
      </c>
      <c r="AW133">
        <v>2</v>
      </c>
      <c r="BB133">
        <v>0.86109999999999998</v>
      </c>
      <c r="BC133" t="s">
        <v>72</v>
      </c>
      <c r="BF133" t="s">
        <v>145</v>
      </c>
      <c r="BG133" t="s">
        <v>268</v>
      </c>
      <c r="BH133" t="s">
        <v>1215</v>
      </c>
      <c r="BI133">
        <v>8262</v>
      </c>
      <c r="BJ133">
        <v>2</v>
      </c>
      <c r="BK133" t="s">
        <v>1087</v>
      </c>
      <c r="BL133" t="s">
        <v>838</v>
      </c>
      <c r="BM133">
        <v>0.86109999999999998</v>
      </c>
      <c r="BN133" t="s">
        <v>72</v>
      </c>
      <c r="BO133" t="s">
        <v>758</v>
      </c>
      <c r="BP133">
        <v>2536.2779999999998</v>
      </c>
    </row>
    <row r="134" spans="1:68" ht="16.5">
      <c r="A134" s="119" t="str">
        <f t="shared" si="54"/>
        <v>송도버스</v>
      </c>
      <c r="B134" s="120" t="str">
        <f t="shared" si="55"/>
        <v>홍광의</v>
      </c>
      <c r="C134" s="121" t="str">
        <f t="shared" si="56"/>
        <v>S</v>
      </c>
      <c r="D134" s="122">
        <f t="shared" si="57"/>
        <v>1.0811999999999999</v>
      </c>
      <c r="E134" s="123">
        <f t="shared" si="58"/>
        <v>7769</v>
      </c>
      <c r="F134" s="124" t="str">
        <f t="shared" si="59"/>
        <v>8</v>
      </c>
      <c r="G134" s="125" t="str">
        <f t="shared" si="60"/>
        <v>70바2213</v>
      </c>
      <c r="H134" s="126">
        <f t="shared" si="61"/>
        <v>2</v>
      </c>
      <c r="I134" s="127">
        <f t="shared" si="62"/>
        <v>1800.635</v>
      </c>
      <c r="J134" s="128">
        <f t="shared" si="63"/>
        <v>5.7564872732626393E-3</v>
      </c>
      <c r="K134" s="128">
        <f t="shared" si="64"/>
        <v>0.34498963771564034</v>
      </c>
      <c r="L134" s="128">
        <f t="shared" si="65"/>
        <v>0.17493828566033651</v>
      </c>
      <c r="M134" s="129">
        <f t="shared" si="66"/>
        <v>7.407</v>
      </c>
      <c r="N134" s="130">
        <f t="shared" si="67"/>
        <v>0</v>
      </c>
      <c r="O134" s="130">
        <f t="shared" si="68"/>
        <v>13.828454961721837</v>
      </c>
      <c r="P134" s="248">
        <f t="shared" si="69"/>
        <v>22</v>
      </c>
      <c r="Q134" s="249">
        <f t="shared" si="70"/>
        <v>0</v>
      </c>
      <c r="R134" s="249">
        <f t="shared" si="71"/>
        <v>249</v>
      </c>
      <c r="T134">
        <v>521</v>
      </c>
      <c r="U134">
        <v>7769</v>
      </c>
      <c r="V134" t="s">
        <v>1218</v>
      </c>
      <c r="W134">
        <v>1800.635</v>
      </c>
      <c r="X134">
        <v>757.03599999999994</v>
      </c>
      <c r="Y134">
        <v>2.379</v>
      </c>
      <c r="Z134">
        <v>7.407</v>
      </c>
      <c r="AA134">
        <v>109.342203</v>
      </c>
      <c r="AB134">
        <v>0.62942699999999996</v>
      </c>
      <c r="AC134">
        <v>37.721927000000001</v>
      </c>
      <c r="AD134" s="1">
        <v>315</v>
      </c>
      <c r="AE134">
        <v>0</v>
      </c>
      <c r="AF134">
        <v>249</v>
      </c>
      <c r="AG134">
        <v>81</v>
      </c>
      <c r="AH134">
        <v>16.467886</v>
      </c>
      <c r="AI134">
        <v>374.8</v>
      </c>
      <c r="AJ134">
        <v>0</v>
      </c>
      <c r="AK134">
        <v>22</v>
      </c>
      <c r="AL134">
        <v>11398</v>
      </c>
      <c r="AM134" t="s">
        <v>1219</v>
      </c>
      <c r="AN134" t="s">
        <v>1220</v>
      </c>
      <c r="AO134">
        <v>1678.4780000000001</v>
      </c>
      <c r="AR134" t="s">
        <v>145</v>
      </c>
      <c r="AS134" t="s">
        <v>268</v>
      </c>
      <c r="AT134" t="s">
        <v>874</v>
      </c>
      <c r="AU134" t="s">
        <v>777</v>
      </c>
      <c r="AV134" t="s">
        <v>49</v>
      </c>
      <c r="AW134">
        <v>2</v>
      </c>
      <c r="BB134">
        <v>1.0811999999999999</v>
      </c>
      <c r="BC134" t="s">
        <v>74</v>
      </c>
      <c r="BF134" t="s">
        <v>145</v>
      </c>
      <c r="BG134" t="s">
        <v>268</v>
      </c>
      <c r="BH134" t="s">
        <v>1218</v>
      </c>
      <c r="BI134">
        <v>7769</v>
      </c>
      <c r="BJ134">
        <v>2</v>
      </c>
      <c r="BK134" t="s">
        <v>874</v>
      </c>
      <c r="BL134" t="s">
        <v>781</v>
      </c>
      <c r="BM134">
        <v>1.0811999999999999</v>
      </c>
      <c r="BN134" t="s">
        <v>74</v>
      </c>
      <c r="BO134" t="s">
        <v>757</v>
      </c>
      <c r="BP134">
        <v>1800.635</v>
      </c>
    </row>
    <row r="135" spans="1:68" ht="16.5">
      <c r="A135" s="136" t="str">
        <f t="shared" si="54"/>
        <v>송도버스</v>
      </c>
      <c r="B135" s="137" t="str">
        <f t="shared" si="55"/>
        <v>홍광표</v>
      </c>
      <c r="C135" s="138" t="str">
        <f t="shared" si="56"/>
        <v>S</v>
      </c>
      <c r="D135" s="139">
        <f t="shared" si="57"/>
        <v>1.0954999999999999</v>
      </c>
      <c r="E135" s="140">
        <f t="shared" si="58"/>
        <v>5696</v>
      </c>
      <c r="F135" s="141" t="str">
        <f t="shared" si="59"/>
        <v>16-1</v>
      </c>
      <c r="G135" s="142" t="str">
        <f t="shared" si="60"/>
        <v>70바2225</v>
      </c>
      <c r="H135" s="143">
        <f t="shared" si="61"/>
        <v>15</v>
      </c>
      <c r="I135" s="144">
        <f t="shared" si="62"/>
        <v>2542.1170000000002</v>
      </c>
      <c r="J135" s="145">
        <f t="shared" si="63"/>
        <v>1.0489368242303898E-2</v>
      </c>
      <c r="K135" s="145">
        <f t="shared" si="64"/>
        <v>0.29677245137584424</v>
      </c>
      <c r="L135" s="145">
        <f t="shared" si="65"/>
        <v>7.5527601601342503E-2</v>
      </c>
      <c r="M135" s="146">
        <f t="shared" si="66"/>
        <v>7.2539999999999996</v>
      </c>
      <c r="N135" s="147">
        <f t="shared" si="67"/>
        <v>0</v>
      </c>
      <c r="O135" s="147">
        <f t="shared" si="68"/>
        <v>7.6314347451356479</v>
      </c>
      <c r="P135" s="246">
        <f t="shared" si="69"/>
        <v>3</v>
      </c>
      <c r="Q135" s="247">
        <f t="shared" si="70"/>
        <v>0</v>
      </c>
      <c r="R135" s="247">
        <f t="shared" si="71"/>
        <v>194</v>
      </c>
      <c r="T135">
        <v>521</v>
      </c>
      <c r="U135">
        <v>5696</v>
      </c>
      <c r="V135" t="s">
        <v>1221</v>
      </c>
      <c r="W135">
        <v>2542.1170000000002</v>
      </c>
      <c r="X135">
        <v>980.39</v>
      </c>
      <c r="Y135">
        <v>2.593</v>
      </c>
      <c r="Z135">
        <v>7.2539999999999996</v>
      </c>
      <c r="AA135">
        <v>141.09191000000001</v>
      </c>
      <c r="AB135">
        <v>1.479965</v>
      </c>
      <c r="AC135">
        <v>41.872191999999998</v>
      </c>
      <c r="AD135" s="1">
        <v>192</v>
      </c>
      <c r="AE135">
        <v>0</v>
      </c>
      <c r="AF135">
        <v>194</v>
      </c>
      <c r="AG135">
        <v>77</v>
      </c>
      <c r="AH135">
        <v>18.017454000000001</v>
      </c>
      <c r="AI135">
        <v>173.2</v>
      </c>
      <c r="AJ135">
        <v>0</v>
      </c>
      <c r="AK135">
        <v>3</v>
      </c>
      <c r="AL135">
        <v>462</v>
      </c>
      <c r="AM135" t="s">
        <v>1222</v>
      </c>
      <c r="AN135" t="s">
        <v>1223</v>
      </c>
      <c r="AO135">
        <v>303.20999999999998</v>
      </c>
      <c r="AR135" t="s">
        <v>145</v>
      </c>
      <c r="AS135" t="s">
        <v>267</v>
      </c>
      <c r="AT135" t="s">
        <v>950</v>
      </c>
      <c r="AU135" t="s">
        <v>777</v>
      </c>
      <c r="AV135" t="s">
        <v>49</v>
      </c>
      <c r="AW135">
        <v>15</v>
      </c>
      <c r="BB135">
        <v>1.0954999999999999</v>
      </c>
      <c r="BC135" t="s">
        <v>74</v>
      </c>
      <c r="BF135" t="s">
        <v>145</v>
      </c>
      <c r="BG135" t="s">
        <v>267</v>
      </c>
      <c r="BH135" t="s">
        <v>1221</v>
      </c>
      <c r="BI135">
        <v>5696</v>
      </c>
      <c r="BJ135">
        <v>15</v>
      </c>
      <c r="BK135" t="s">
        <v>950</v>
      </c>
      <c r="BL135" t="s">
        <v>776</v>
      </c>
      <c r="BM135">
        <v>1.0954999999999999</v>
      </c>
      <c r="BN135" t="s">
        <v>74</v>
      </c>
      <c r="BO135" t="s">
        <v>757</v>
      </c>
      <c r="BP135">
        <v>2542.1170000000002</v>
      </c>
    </row>
    <row r="136" spans="1:68" ht="16.5">
      <c r="A136" s="119" t="str">
        <f t="shared" si="54"/>
        <v>송도버스</v>
      </c>
      <c r="B136" s="120" t="str">
        <f t="shared" si="55"/>
        <v>홍병국</v>
      </c>
      <c r="C136" s="121" t="str">
        <f t="shared" si="56"/>
        <v>C</v>
      </c>
      <c r="D136" s="122">
        <f t="shared" si="57"/>
        <v>0.87490000000000001</v>
      </c>
      <c r="E136" s="123">
        <f t="shared" si="58"/>
        <v>6792</v>
      </c>
      <c r="F136" s="124" t="str">
        <f t="shared" si="59"/>
        <v>16-1</v>
      </c>
      <c r="G136" s="125" t="str">
        <f t="shared" si="60"/>
        <v>70바2231</v>
      </c>
      <c r="H136" s="126">
        <f t="shared" si="61"/>
        <v>2</v>
      </c>
      <c r="I136" s="127">
        <f t="shared" si="62"/>
        <v>3057.5889999999999</v>
      </c>
      <c r="J136" s="128">
        <f t="shared" si="63"/>
        <v>3.1059570612405697E-2</v>
      </c>
      <c r="K136" s="128">
        <f t="shared" si="64"/>
        <v>0.33385584904171323</v>
      </c>
      <c r="L136" s="128">
        <f t="shared" si="65"/>
        <v>0.20048476103230356</v>
      </c>
      <c r="M136" s="129">
        <f t="shared" si="66"/>
        <v>11.494</v>
      </c>
      <c r="N136" s="130">
        <f t="shared" si="67"/>
        <v>0.13082203003739221</v>
      </c>
      <c r="O136" s="130">
        <f t="shared" si="68"/>
        <v>51.118708237111008</v>
      </c>
      <c r="P136" s="248">
        <f t="shared" si="69"/>
        <v>25</v>
      </c>
      <c r="Q136" s="249">
        <f t="shared" si="70"/>
        <v>4</v>
      </c>
      <c r="R136" s="249">
        <f t="shared" si="71"/>
        <v>1563</v>
      </c>
      <c r="T136">
        <v>521</v>
      </c>
      <c r="U136">
        <v>6792</v>
      </c>
      <c r="V136" t="s">
        <v>1224</v>
      </c>
      <c r="W136">
        <v>3057.5889999999999</v>
      </c>
      <c r="X136">
        <v>1456.1089999999999</v>
      </c>
      <c r="Y136">
        <v>2.1</v>
      </c>
      <c r="Z136">
        <v>11.494</v>
      </c>
      <c r="AA136">
        <v>164.06524300000001</v>
      </c>
      <c r="AB136">
        <v>5.095796</v>
      </c>
      <c r="AC136">
        <v>54.774141</v>
      </c>
      <c r="AD136" s="1">
        <v>613</v>
      </c>
      <c r="AE136">
        <v>4</v>
      </c>
      <c r="AF136">
        <v>1563</v>
      </c>
      <c r="AG136">
        <v>67</v>
      </c>
      <c r="AH136">
        <v>18.636420999999999</v>
      </c>
      <c r="AI136">
        <v>492.4</v>
      </c>
      <c r="AJ136">
        <v>0</v>
      </c>
      <c r="AK136">
        <v>25</v>
      </c>
      <c r="AL136">
        <v>6227</v>
      </c>
      <c r="AM136" t="s">
        <v>1225</v>
      </c>
      <c r="AN136" t="s">
        <v>1226</v>
      </c>
      <c r="AO136">
        <v>2896.261</v>
      </c>
      <c r="AR136" t="s">
        <v>145</v>
      </c>
      <c r="AS136" t="s">
        <v>267</v>
      </c>
      <c r="AT136" t="s">
        <v>988</v>
      </c>
      <c r="AU136" t="s">
        <v>777</v>
      </c>
      <c r="AV136" t="s">
        <v>49</v>
      </c>
      <c r="AW136">
        <v>2</v>
      </c>
      <c r="BB136">
        <v>0.87490000000000001</v>
      </c>
      <c r="BC136" t="s">
        <v>72</v>
      </c>
      <c r="BF136" t="s">
        <v>145</v>
      </c>
      <c r="BG136" t="s">
        <v>267</v>
      </c>
      <c r="BH136" t="s">
        <v>1224</v>
      </c>
      <c r="BI136">
        <v>6792</v>
      </c>
      <c r="BJ136">
        <v>2</v>
      </c>
      <c r="BK136" t="s">
        <v>988</v>
      </c>
      <c r="BL136" t="s">
        <v>870</v>
      </c>
      <c r="BM136">
        <v>0.87490000000000001</v>
      </c>
      <c r="BN136" t="s">
        <v>72</v>
      </c>
      <c r="BO136" t="s">
        <v>758</v>
      </c>
      <c r="BP136">
        <v>3057.5889999999999</v>
      </c>
    </row>
    <row r="137" spans="1:68" ht="16.5">
      <c r="A137" s="136" t="str">
        <f t="shared" si="54"/>
        <v>송도버스</v>
      </c>
      <c r="B137" s="137" t="str">
        <f t="shared" si="55"/>
        <v>홍완선</v>
      </c>
      <c r="C137" s="138" t="str">
        <f t="shared" si="56"/>
        <v>S</v>
      </c>
      <c r="D137" s="139">
        <f t="shared" si="57"/>
        <v>1.0105999999999999</v>
      </c>
      <c r="E137" s="140">
        <f t="shared" si="58"/>
        <v>2241</v>
      </c>
      <c r="F137" s="141" t="str">
        <f t="shared" si="59"/>
        <v>16-1</v>
      </c>
      <c r="G137" s="142" t="str">
        <f t="shared" si="60"/>
        <v>70바2286</v>
      </c>
      <c r="H137" s="143">
        <f t="shared" si="61"/>
        <v>2</v>
      </c>
      <c r="I137" s="144">
        <f t="shared" si="62"/>
        <v>2877.3470000000002</v>
      </c>
      <c r="J137" s="145">
        <f t="shared" si="63"/>
        <v>3.0758571158273053E-2</v>
      </c>
      <c r="K137" s="145">
        <f t="shared" si="64"/>
        <v>0.28922294772709095</v>
      </c>
      <c r="L137" s="145">
        <f t="shared" si="65"/>
        <v>0.12546279611044478</v>
      </c>
      <c r="M137" s="146">
        <f t="shared" si="66"/>
        <v>9.8510000000000009</v>
      </c>
      <c r="N137" s="147">
        <f t="shared" si="67"/>
        <v>0</v>
      </c>
      <c r="O137" s="147">
        <f t="shared" si="68"/>
        <v>2.9541101577251543</v>
      </c>
      <c r="P137" s="246">
        <f t="shared" si="69"/>
        <v>13</v>
      </c>
      <c r="Q137" s="247">
        <f t="shared" si="70"/>
        <v>0</v>
      </c>
      <c r="R137" s="247">
        <f t="shared" si="71"/>
        <v>85</v>
      </c>
      <c r="T137">
        <v>521</v>
      </c>
      <c r="U137">
        <v>2241</v>
      </c>
      <c r="V137" t="s">
        <v>1227</v>
      </c>
      <c r="W137">
        <v>2877.3470000000002</v>
      </c>
      <c r="X137">
        <v>1095.1690000000001</v>
      </c>
      <c r="Y137">
        <v>2.6269999999999998</v>
      </c>
      <c r="Z137">
        <v>9.8510000000000009</v>
      </c>
      <c r="AA137">
        <v>149.62300999999999</v>
      </c>
      <c r="AB137">
        <v>4.6021900000000002</v>
      </c>
      <c r="AC137">
        <v>43.274408000000001</v>
      </c>
      <c r="AD137" s="1">
        <v>361</v>
      </c>
      <c r="AE137">
        <v>0</v>
      </c>
      <c r="AF137">
        <v>85</v>
      </c>
      <c r="AG137">
        <v>82</v>
      </c>
      <c r="AH137">
        <v>19.230644999999999</v>
      </c>
      <c r="AI137">
        <v>359.2</v>
      </c>
      <c r="AJ137">
        <v>0</v>
      </c>
      <c r="AK137">
        <v>13</v>
      </c>
      <c r="AL137">
        <v>5257</v>
      </c>
      <c r="AM137" t="s">
        <v>1228</v>
      </c>
      <c r="AN137" t="s">
        <v>1229</v>
      </c>
      <c r="AO137">
        <v>2715.6880000000001</v>
      </c>
      <c r="AR137" t="s">
        <v>145</v>
      </c>
      <c r="AS137" t="s">
        <v>267</v>
      </c>
      <c r="AT137" t="s">
        <v>792</v>
      </c>
      <c r="AU137" t="s">
        <v>777</v>
      </c>
      <c r="AV137" t="s">
        <v>49</v>
      </c>
      <c r="AW137">
        <v>2</v>
      </c>
      <c r="BB137">
        <v>1.0105999999999999</v>
      </c>
      <c r="BC137" t="s">
        <v>74</v>
      </c>
      <c r="BF137" t="s">
        <v>145</v>
      </c>
      <c r="BG137" t="s">
        <v>267</v>
      </c>
      <c r="BH137" t="s">
        <v>1227</v>
      </c>
      <c r="BI137">
        <v>2241</v>
      </c>
      <c r="BJ137">
        <v>2</v>
      </c>
      <c r="BK137" t="s">
        <v>792</v>
      </c>
      <c r="BL137" t="s">
        <v>950</v>
      </c>
      <c r="BM137">
        <v>1.0105999999999999</v>
      </c>
      <c r="BN137" t="s">
        <v>74</v>
      </c>
      <c r="BO137" t="s">
        <v>757</v>
      </c>
      <c r="BP137">
        <v>2877.3470000000002</v>
      </c>
    </row>
    <row r="138" spans="1:68" ht="16.5">
      <c r="A138" s="119" t="str">
        <f t="shared" si="54"/>
        <v>송도버스</v>
      </c>
      <c r="B138" s="120" t="str">
        <f t="shared" si="55"/>
        <v>홍용남</v>
      </c>
      <c r="C138" s="121" t="str">
        <f t="shared" si="56"/>
        <v>A</v>
      </c>
      <c r="D138" s="122">
        <f t="shared" si="57"/>
        <v>0.99129999999999996</v>
      </c>
      <c r="E138" s="123">
        <f t="shared" si="58"/>
        <v>6119</v>
      </c>
      <c r="F138" s="124" t="str">
        <f t="shared" si="59"/>
        <v>8</v>
      </c>
      <c r="G138" s="125" t="str">
        <f t="shared" si="60"/>
        <v>70바2223</v>
      </c>
      <c r="H138" s="126">
        <f t="shared" si="61"/>
        <v>2</v>
      </c>
      <c r="I138" s="127">
        <f t="shared" si="62"/>
        <v>3132.0439999999999</v>
      </c>
      <c r="J138" s="128">
        <f t="shared" si="63"/>
        <v>2.0847072734879062E-2</v>
      </c>
      <c r="K138" s="128">
        <f t="shared" si="64"/>
        <v>0.34088576779932339</v>
      </c>
      <c r="L138" s="128">
        <f t="shared" si="65"/>
        <v>5.8747578258798408E-2</v>
      </c>
      <c r="M138" s="129">
        <f t="shared" si="66"/>
        <v>11.904</v>
      </c>
      <c r="N138" s="130">
        <f t="shared" si="67"/>
        <v>6.3856063324780887E-2</v>
      </c>
      <c r="O138" s="130">
        <f t="shared" si="68"/>
        <v>7.6307995673113149</v>
      </c>
      <c r="P138" s="248">
        <f t="shared" si="69"/>
        <v>29</v>
      </c>
      <c r="Q138" s="249">
        <f t="shared" si="70"/>
        <v>2</v>
      </c>
      <c r="R138" s="249">
        <f t="shared" si="71"/>
        <v>239</v>
      </c>
      <c r="T138">
        <v>521</v>
      </c>
      <c r="U138">
        <v>6119</v>
      </c>
      <c r="V138" t="s">
        <v>1230</v>
      </c>
      <c r="W138">
        <v>3132.0439999999999</v>
      </c>
      <c r="X138">
        <v>1501.377</v>
      </c>
      <c r="Y138">
        <v>2.0859999999999999</v>
      </c>
      <c r="Z138">
        <v>11.904</v>
      </c>
      <c r="AA138">
        <v>197.16106199999999</v>
      </c>
      <c r="AB138">
        <v>4.1102309999999997</v>
      </c>
      <c r="AC138">
        <v>67.209400000000002</v>
      </c>
      <c r="AD138" s="1">
        <v>184</v>
      </c>
      <c r="AE138">
        <v>2</v>
      </c>
      <c r="AF138">
        <v>239</v>
      </c>
      <c r="AG138">
        <v>73</v>
      </c>
      <c r="AH138">
        <v>15.885712</v>
      </c>
      <c r="AI138">
        <v>190.6</v>
      </c>
      <c r="AJ138">
        <v>0</v>
      </c>
      <c r="AK138">
        <v>29</v>
      </c>
      <c r="AL138">
        <v>8144</v>
      </c>
      <c r="AM138" t="s">
        <v>1231</v>
      </c>
      <c r="AN138" t="s">
        <v>1232</v>
      </c>
      <c r="AO138">
        <v>2982.9490000000001</v>
      </c>
      <c r="AR138" t="s">
        <v>145</v>
      </c>
      <c r="AS138" t="s">
        <v>268</v>
      </c>
      <c r="AT138" t="s">
        <v>929</v>
      </c>
      <c r="AU138" t="s">
        <v>777</v>
      </c>
      <c r="AV138" t="s">
        <v>49</v>
      </c>
      <c r="AW138">
        <v>2</v>
      </c>
      <c r="BB138">
        <v>0.99129999999999996</v>
      </c>
      <c r="BC138" t="s">
        <v>69</v>
      </c>
      <c r="BF138" t="s">
        <v>145</v>
      </c>
      <c r="BG138" t="s">
        <v>268</v>
      </c>
      <c r="BH138" t="s">
        <v>1230</v>
      </c>
      <c r="BI138">
        <v>6119</v>
      </c>
      <c r="BJ138">
        <v>2</v>
      </c>
      <c r="BK138" t="s">
        <v>929</v>
      </c>
      <c r="BL138" t="s">
        <v>781</v>
      </c>
      <c r="BM138">
        <v>0.99129999999999996</v>
      </c>
      <c r="BN138" t="s">
        <v>69</v>
      </c>
      <c r="BO138" t="s">
        <v>759</v>
      </c>
      <c r="BP138">
        <v>3132.0439999999999</v>
      </c>
    </row>
    <row r="139" spans="1:68" ht="16.5">
      <c r="A139" s="136" t="str">
        <f t="shared" si="54"/>
        <v>송도버스</v>
      </c>
      <c r="B139" s="137" t="str">
        <f t="shared" si="55"/>
        <v>홍춘기</v>
      </c>
      <c r="C139" s="138" t="str">
        <f t="shared" si="56"/>
        <v>A</v>
      </c>
      <c r="D139" s="139">
        <f t="shared" si="57"/>
        <v>0.97419999999999995</v>
      </c>
      <c r="E139" s="140">
        <f t="shared" si="58"/>
        <v>8817</v>
      </c>
      <c r="F139" s="141" t="str">
        <f t="shared" si="59"/>
        <v>16-1</v>
      </c>
      <c r="G139" s="142" t="str">
        <f t="shared" si="60"/>
        <v>70바2233</v>
      </c>
      <c r="H139" s="143">
        <f t="shared" si="61"/>
        <v>7</v>
      </c>
      <c r="I139" s="144">
        <f t="shared" si="62"/>
        <v>1249.9380000000001</v>
      </c>
      <c r="J139" s="145">
        <f t="shared" si="63"/>
        <v>4.2633571801244059E-2</v>
      </c>
      <c r="K139" s="145">
        <f t="shared" si="64"/>
        <v>0.30986875684541926</v>
      </c>
      <c r="L139" s="145">
        <f t="shared" si="65"/>
        <v>0.18080896812481898</v>
      </c>
      <c r="M139" s="146">
        <f t="shared" si="66"/>
        <v>9.7759999999999998</v>
      </c>
      <c r="N139" s="147">
        <f t="shared" si="67"/>
        <v>0</v>
      </c>
      <c r="O139" s="147">
        <f t="shared" si="68"/>
        <v>9.2004563426345936</v>
      </c>
      <c r="P139" s="246">
        <f t="shared" si="69"/>
        <v>4</v>
      </c>
      <c r="Q139" s="247">
        <f t="shared" si="70"/>
        <v>0</v>
      </c>
      <c r="R139" s="247">
        <f t="shared" si="71"/>
        <v>115</v>
      </c>
      <c r="T139">
        <v>521</v>
      </c>
      <c r="U139">
        <v>8817</v>
      </c>
      <c r="V139" t="s">
        <v>1233</v>
      </c>
      <c r="W139">
        <v>1249.9380000000001</v>
      </c>
      <c r="X139">
        <v>521.97</v>
      </c>
      <c r="Y139">
        <v>2.395</v>
      </c>
      <c r="Z139">
        <v>9.7759999999999998</v>
      </c>
      <c r="AA139">
        <v>66.333592999999993</v>
      </c>
      <c r="AB139">
        <v>2.8280379999999998</v>
      </c>
      <c r="AC139">
        <v>20.554708000000002</v>
      </c>
      <c r="AD139" s="1">
        <v>226</v>
      </c>
      <c r="AE139">
        <v>0</v>
      </c>
      <c r="AF139">
        <v>115</v>
      </c>
      <c r="AG139">
        <v>65</v>
      </c>
      <c r="AH139">
        <v>18.843212000000001</v>
      </c>
      <c r="AI139">
        <v>69.7</v>
      </c>
      <c r="AJ139">
        <v>0</v>
      </c>
      <c r="AK139">
        <v>4</v>
      </c>
      <c r="AL139">
        <v>1514</v>
      </c>
      <c r="AM139" t="s">
        <v>1234</v>
      </c>
      <c r="AN139" t="s">
        <v>1235</v>
      </c>
      <c r="AO139">
        <v>291.69499999999999</v>
      </c>
      <c r="AR139" t="s">
        <v>145</v>
      </c>
      <c r="AS139" t="s">
        <v>267</v>
      </c>
      <c r="AT139" t="s">
        <v>870</v>
      </c>
      <c r="AU139" t="s">
        <v>777</v>
      </c>
      <c r="AV139" t="s">
        <v>49</v>
      </c>
      <c r="AW139">
        <v>7</v>
      </c>
      <c r="BB139">
        <v>0.97419999999999995</v>
      </c>
      <c r="BC139" t="s">
        <v>69</v>
      </c>
      <c r="BF139" t="s">
        <v>145</v>
      </c>
      <c r="BG139" t="s">
        <v>267</v>
      </c>
      <c r="BH139" t="s">
        <v>1233</v>
      </c>
      <c r="BI139">
        <v>8817</v>
      </c>
      <c r="BJ139">
        <v>7</v>
      </c>
      <c r="BK139" t="s">
        <v>870</v>
      </c>
      <c r="BL139" t="s">
        <v>776</v>
      </c>
      <c r="BM139">
        <v>0.97419999999999995</v>
      </c>
      <c r="BN139" t="s">
        <v>69</v>
      </c>
      <c r="BO139" t="s">
        <v>759</v>
      </c>
      <c r="BP139">
        <v>1249.9380000000001</v>
      </c>
    </row>
    <row r="140" spans="1:68" ht="16.5">
      <c r="A140" s="119" t="str">
        <f t="shared" si="54"/>
        <v>송도버스</v>
      </c>
      <c r="B140" s="120" t="str">
        <f t="shared" si="55"/>
        <v>황보명구</v>
      </c>
      <c r="C140" s="121" t="str">
        <f t="shared" si="56"/>
        <v>S</v>
      </c>
      <c r="D140" s="122">
        <f t="shared" si="57"/>
        <v>1.0247999999999999</v>
      </c>
      <c r="E140" s="123">
        <f t="shared" si="58"/>
        <v>239</v>
      </c>
      <c r="F140" s="124" t="str">
        <f t="shared" si="59"/>
        <v>16-1</v>
      </c>
      <c r="G140" s="125" t="str">
        <f t="shared" si="60"/>
        <v>70바2229</v>
      </c>
      <c r="H140" s="126">
        <f t="shared" si="61"/>
        <v>14</v>
      </c>
      <c r="I140" s="127">
        <f t="shared" si="62"/>
        <v>3487.9740000000002</v>
      </c>
      <c r="J140" s="128">
        <f t="shared" si="63"/>
        <v>4.4826840657478023E-2</v>
      </c>
      <c r="K140" s="128">
        <f t="shared" si="64"/>
        <v>0.31046878586448806</v>
      </c>
      <c r="L140" s="128">
        <f t="shared" si="65"/>
        <v>0.17947381488508801</v>
      </c>
      <c r="M140" s="129">
        <f t="shared" si="66"/>
        <v>9.093</v>
      </c>
      <c r="N140" s="130">
        <f t="shared" si="67"/>
        <v>5.7339876960092018E-2</v>
      </c>
      <c r="O140" s="130">
        <f t="shared" si="68"/>
        <v>9.2030502520947692</v>
      </c>
      <c r="P140" s="248">
        <f t="shared" si="69"/>
        <v>12</v>
      </c>
      <c r="Q140" s="249">
        <f t="shared" si="70"/>
        <v>2</v>
      </c>
      <c r="R140" s="249">
        <f t="shared" si="71"/>
        <v>321</v>
      </c>
      <c r="T140">
        <v>521</v>
      </c>
      <c r="U140">
        <v>239</v>
      </c>
      <c r="V140" t="s">
        <v>1236</v>
      </c>
      <c r="W140">
        <v>3487.9740000000002</v>
      </c>
      <c r="X140">
        <v>1396.828</v>
      </c>
      <c r="Y140">
        <v>2.4969999999999999</v>
      </c>
      <c r="Z140">
        <v>9.093</v>
      </c>
      <c r="AA140">
        <v>194.39493999999999</v>
      </c>
      <c r="AB140">
        <v>8.7141110000000008</v>
      </c>
      <c r="AC140">
        <v>60.353560999999999</v>
      </c>
      <c r="AD140" s="1">
        <v>626</v>
      </c>
      <c r="AE140">
        <v>2</v>
      </c>
      <c r="AF140">
        <v>321</v>
      </c>
      <c r="AG140">
        <v>76</v>
      </c>
      <c r="AH140">
        <v>17.942720000000001</v>
      </c>
      <c r="AI140">
        <v>240.6</v>
      </c>
      <c r="AJ140">
        <v>0</v>
      </c>
      <c r="AK140">
        <v>12</v>
      </c>
      <c r="AL140">
        <v>6010</v>
      </c>
      <c r="AM140" t="s">
        <v>1237</v>
      </c>
      <c r="AN140" t="s">
        <v>1238</v>
      </c>
      <c r="AO140">
        <v>832.90599999999995</v>
      </c>
      <c r="AR140" t="s">
        <v>145</v>
      </c>
      <c r="AS140" t="s">
        <v>267</v>
      </c>
      <c r="AT140" t="s">
        <v>800</v>
      </c>
      <c r="AU140" t="s">
        <v>777</v>
      </c>
      <c r="AV140" t="s">
        <v>49</v>
      </c>
      <c r="AW140">
        <v>14</v>
      </c>
      <c r="BB140">
        <v>1.0247999999999999</v>
      </c>
      <c r="BC140" t="s">
        <v>74</v>
      </c>
      <c r="BF140" t="s">
        <v>145</v>
      </c>
      <c r="BG140" t="s">
        <v>267</v>
      </c>
      <c r="BH140" t="s">
        <v>1236</v>
      </c>
      <c r="BI140">
        <v>239</v>
      </c>
      <c r="BJ140">
        <v>14</v>
      </c>
      <c r="BK140" t="s">
        <v>800</v>
      </c>
      <c r="BL140" t="s">
        <v>828</v>
      </c>
      <c r="BM140">
        <v>1.0247999999999999</v>
      </c>
      <c r="BN140" t="s">
        <v>74</v>
      </c>
      <c r="BO140" t="s">
        <v>757</v>
      </c>
      <c r="BP140">
        <v>3487.9740000000002</v>
      </c>
    </row>
    <row r="141" spans="1:68" ht="16.5">
      <c r="A141" s="136" t="str">
        <f t="shared" si="54"/>
        <v>송도버스</v>
      </c>
      <c r="B141" s="137" t="str">
        <f t="shared" si="55"/>
        <v>황인철</v>
      </c>
      <c r="C141" s="138" t="str">
        <f t="shared" si="56"/>
        <v>S</v>
      </c>
      <c r="D141" s="139">
        <f t="shared" si="57"/>
        <v>1.0713999999999999</v>
      </c>
      <c r="E141" s="140">
        <f t="shared" si="58"/>
        <v>2189</v>
      </c>
      <c r="F141" s="141" t="str">
        <f t="shared" si="59"/>
        <v>8</v>
      </c>
      <c r="G141" s="142" t="str">
        <f t="shared" si="60"/>
        <v>70바2222</v>
      </c>
      <c r="H141" s="143">
        <f t="shared" si="61"/>
        <v>1</v>
      </c>
      <c r="I141" s="144">
        <f t="shared" si="62"/>
        <v>2723.261</v>
      </c>
      <c r="J141" s="145">
        <f t="shared" si="63"/>
        <v>3.6208280927619532E-2</v>
      </c>
      <c r="K141" s="145">
        <f t="shared" si="64"/>
        <v>0.31676353444856431</v>
      </c>
      <c r="L141" s="145">
        <f t="shared" si="65"/>
        <v>0.16046937844003936</v>
      </c>
      <c r="M141" s="146">
        <f t="shared" si="66"/>
        <v>10.566000000000001</v>
      </c>
      <c r="N141" s="147">
        <f t="shared" si="67"/>
        <v>0</v>
      </c>
      <c r="O141" s="147">
        <f t="shared" si="68"/>
        <v>14.431227855133974</v>
      </c>
      <c r="P141" s="246">
        <f t="shared" si="69"/>
        <v>13</v>
      </c>
      <c r="Q141" s="247">
        <f t="shared" si="70"/>
        <v>0</v>
      </c>
      <c r="R141" s="247">
        <f t="shared" si="71"/>
        <v>393</v>
      </c>
      <c r="T141">
        <v>521</v>
      </c>
      <c r="U141">
        <v>2189</v>
      </c>
      <c r="V141" t="s">
        <v>1239</v>
      </c>
      <c r="W141">
        <v>2723.261</v>
      </c>
      <c r="X141">
        <v>1210.335</v>
      </c>
      <c r="Y141">
        <v>2.25</v>
      </c>
      <c r="Z141">
        <v>10.566000000000001</v>
      </c>
      <c r="AA141">
        <v>164.07244</v>
      </c>
      <c r="AB141">
        <v>5.9407810000000003</v>
      </c>
      <c r="AC141">
        <v>51.972166000000001</v>
      </c>
      <c r="AD141" s="1">
        <v>437</v>
      </c>
      <c r="AE141">
        <v>0</v>
      </c>
      <c r="AF141">
        <v>393</v>
      </c>
      <c r="AG141">
        <v>74</v>
      </c>
      <c r="AH141">
        <v>16.597918</v>
      </c>
      <c r="AI141">
        <v>270.3</v>
      </c>
      <c r="AJ141">
        <v>0</v>
      </c>
      <c r="AK141">
        <v>13</v>
      </c>
      <c r="AL141">
        <v>1455</v>
      </c>
      <c r="AM141" t="s">
        <v>1240</v>
      </c>
      <c r="AN141" t="s">
        <v>1241</v>
      </c>
      <c r="AO141">
        <v>2723.261</v>
      </c>
      <c r="AR141" t="s">
        <v>145</v>
      </c>
      <c r="AS141" t="s">
        <v>268</v>
      </c>
      <c r="AT141" t="s">
        <v>854</v>
      </c>
      <c r="AU141" t="s">
        <v>777</v>
      </c>
      <c r="AV141" t="s">
        <v>49</v>
      </c>
      <c r="AW141">
        <v>1</v>
      </c>
      <c r="BB141">
        <v>1.0713999999999999</v>
      </c>
      <c r="BC141" t="s">
        <v>74</v>
      </c>
      <c r="BF141" t="s">
        <v>145</v>
      </c>
      <c r="BG141" t="s">
        <v>268</v>
      </c>
      <c r="BH141" t="s">
        <v>1239</v>
      </c>
      <c r="BI141">
        <v>2189</v>
      </c>
      <c r="BJ141">
        <v>1</v>
      </c>
      <c r="BK141" t="s">
        <v>854</v>
      </c>
      <c r="BL141" t="s">
        <v>755</v>
      </c>
      <c r="BM141">
        <v>1.0713999999999999</v>
      </c>
      <c r="BN141" t="s">
        <v>74</v>
      </c>
      <c r="BO141" t="s">
        <v>757</v>
      </c>
      <c r="BP141">
        <v>2723.261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4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zoomScale="85" zoomScaleNormal="85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3"/>
      <c r="C2" s="110"/>
      <c r="D2" s="117"/>
      <c r="E2" s="10"/>
      <c r="F2" s="36"/>
      <c r="G2" s="10"/>
      <c r="H2" s="10"/>
      <c r="I2" s="10"/>
      <c r="J2" s="10"/>
    </row>
    <row r="4" spans="1:18" ht="26.25">
      <c r="A4" s="270" t="s">
        <v>729</v>
      </c>
      <c r="B4" s="34"/>
      <c r="C4" s="112"/>
      <c r="D4" s="116"/>
      <c r="E4" s="11"/>
      <c r="F4" s="8"/>
      <c r="H4" s="11"/>
    </row>
    <row r="5" spans="1:18" ht="26.25">
      <c r="A5" s="182" t="s">
        <v>730</v>
      </c>
    </row>
    <row r="6" spans="1:18" ht="17.25">
      <c r="A6" s="183" t="s">
        <v>732</v>
      </c>
    </row>
    <row r="7" spans="1:18" ht="17.25">
      <c r="A7" s="183"/>
    </row>
    <row r="8" spans="1:18" ht="17.25">
      <c r="A8" s="185" t="s">
        <v>734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</row>
    <row r="9" spans="1:18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</row>
    <row r="10" spans="1:18">
      <c r="A10" s="186" t="s">
        <v>735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</row>
    <row r="11" spans="1:18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</row>
    <row r="13" spans="1:18" ht="37.5" customHeight="1">
      <c r="A13" s="250" t="s">
        <v>0</v>
      </c>
      <c r="B13" s="251" t="s">
        <v>77</v>
      </c>
      <c r="C13" s="252" t="s">
        <v>68</v>
      </c>
      <c r="D13" s="252" t="s">
        <v>733</v>
      </c>
      <c r="E13" s="253" t="s">
        <v>715</v>
      </c>
      <c r="F13" s="251" t="s">
        <v>720</v>
      </c>
      <c r="G13" s="253" t="s">
        <v>718</v>
      </c>
      <c r="H13" s="253" t="s">
        <v>722</v>
      </c>
      <c r="I13" s="254" t="s">
        <v>724</v>
      </c>
      <c r="J13" s="253" t="s">
        <v>12</v>
      </c>
      <c r="K13" s="253" t="s">
        <v>13</v>
      </c>
      <c r="L13" s="253" t="s">
        <v>14</v>
      </c>
      <c r="M13" s="253" t="s">
        <v>118</v>
      </c>
      <c r="N13" s="253" t="s">
        <v>7</v>
      </c>
      <c r="O13" s="253" t="s">
        <v>8</v>
      </c>
      <c r="P13" s="253" t="s">
        <v>761</v>
      </c>
      <c r="Q13" s="255" t="s">
        <v>763</v>
      </c>
      <c r="R13" s="255" t="s">
        <v>764</v>
      </c>
    </row>
    <row r="14" spans="1:18" ht="16.5">
      <c r="A14" s="256" t="s">
        <v>145</v>
      </c>
      <c r="B14" s="257" t="s">
        <v>922</v>
      </c>
      <c r="C14" s="258" t="s">
        <v>70</v>
      </c>
      <c r="D14" s="259">
        <v>0.83960000000000001</v>
      </c>
      <c r="E14" s="260">
        <v>7145</v>
      </c>
      <c r="F14" s="261" t="s">
        <v>267</v>
      </c>
      <c r="G14" s="262" t="s">
        <v>833</v>
      </c>
      <c r="H14" s="263">
        <v>3</v>
      </c>
      <c r="I14" s="264">
        <v>1802.3140000000001</v>
      </c>
      <c r="J14" s="265">
        <v>2.6893260852850782E-2</v>
      </c>
      <c r="K14" s="265">
        <v>0.33486335244483567</v>
      </c>
      <c r="L14" s="265">
        <v>0.2341434400442986</v>
      </c>
      <c r="M14" s="266">
        <v>11.035</v>
      </c>
      <c r="N14" s="267">
        <v>5.5484227498648959E-2</v>
      </c>
      <c r="O14" s="267">
        <v>10.819424362236546</v>
      </c>
      <c r="P14" s="268">
        <v>16</v>
      </c>
      <c r="Q14" s="269">
        <v>1</v>
      </c>
      <c r="R14" s="269">
        <v>195</v>
      </c>
    </row>
    <row r="15" spans="1:18" ht="16.5">
      <c r="A15" s="256" t="s">
        <v>145</v>
      </c>
      <c r="B15" s="257" t="s">
        <v>943</v>
      </c>
      <c r="C15" s="258" t="s">
        <v>70</v>
      </c>
      <c r="D15" s="259">
        <v>0.81810000000000005</v>
      </c>
      <c r="E15" s="260">
        <v>4695</v>
      </c>
      <c r="F15" s="261" t="s">
        <v>268</v>
      </c>
      <c r="G15" s="262" t="s">
        <v>946</v>
      </c>
      <c r="H15" s="263">
        <v>6</v>
      </c>
      <c r="I15" s="264">
        <v>2708.145</v>
      </c>
      <c r="J15" s="265">
        <v>4.1799048335185017E-2</v>
      </c>
      <c r="K15" s="265">
        <v>0.3677488347669588</v>
      </c>
      <c r="L15" s="265">
        <v>0.2640183594305327</v>
      </c>
      <c r="M15" s="266">
        <v>14.236000000000001</v>
      </c>
      <c r="N15" s="267">
        <v>0.88621547221437558</v>
      </c>
      <c r="O15" s="267">
        <v>12.739347413081648</v>
      </c>
      <c r="P15" s="268">
        <v>34</v>
      </c>
      <c r="Q15" s="269">
        <v>24</v>
      </c>
      <c r="R15" s="269">
        <v>345</v>
      </c>
    </row>
    <row r="16" spans="1:18" ht="16.5">
      <c r="A16" s="256" t="s">
        <v>145</v>
      </c>
      <c r="B16" s="257" t="s">
        <v>978</v>
      </c>
      <c r="C16" s="258" t="s">
        <v>70</v>
      </c>
      <c r="D16" s="259">
        <v>0.83099999999999996</v>
      </c>
      <c r="E16" s="260">
        <v>6063</v>
      </c>
      <c r="F16" s="261" t="s">
        <v>268</v>
      </c>
      <c r="G16" s="262" t="s">
        <v>819</v>
      </c>
      <c r="H16" s="263">
        <v>1</v>
      </c>
      <c r="I16" s="264">
        <v>2544.2919999999999</v>
      </c>
      <c r="J16" s="265">
        <v>5.0716038900473444E-2</v>
      </c>
      <c r="K16" s="265">
        <v>0.38486179335216841</v>
      </c>
      <c r="L16" s="265">
        <v>0.23424984239230404</v>
      </c>
      <c r="M16" s="266">
        <v>16.036999999999999</v>
      </c>
      <c r="N16" s="267">
        <v>0.31442931864738799</v>
      </c>
      <c r="O16" s="267">
        <v>17.293612525606338</v>
      </c>
      <c r="P16" s="268">
        <v>72</v>
      </c>
      <c r="Q16" s="269">
        <v>8</v>
      </c>
      <c r="R16" s="269">
        <v>440</v>
      </c>
    </row>
    <row r="17" spans="1:18" ht="16.5">
      <c r="A17" s="256" t="s">
        <v>145</v>
      </c>
      <c r="B17" s="257" t="s">
        <v>1212</v>
      </c>
      <c r="C17" s="258" t="s">
        <v>70</v>
      </c>
      <c r="D17" s="259">
        <v>0.8306</v>
      </c>
      <c r="E17" s="260">
        <v>9380</v>
      </c>
      <c r="F17" s="261" t="s">
        <v>267</v>
      </c>
      <c r="G17" s="262" t="s">
        <v>846</v>
      </c>
      <c r="H17" s="263">
        <v>7</v>
      </c>
      <c r="I17" s="264">
        <v>1284.845</v>
      </c>
      <c r="J17" s="265">
        <v>4.4567204654991047E-2</v>
      </c>
      <c r="K17" s="265">
        <v>0.35282301665633592</v>
      </c>
      <c r="L17" s="265">
        <v>0.23893932731185474</v>
      </c>
      <c r="M17" s="266">
        <v>13.744</v>
      </c>
      <c r="N17" s="267">
        <v>0.1556607995516969</v>
      </c>
      <c r="O17" s="267">
        <v>24.127423930513018</v>
      </c>
      <c r="P17" s="268">
        <v>12</v>
      </c>
      <c r="Q17" s="269">
        <v>2</v>
      </c>
      <c r="R17" s="269">
        <v>310</v>
      </c>
    </row>
  </sheetData>
  <autoFilter ref="A13:R17" xr:uid="{6EB4B155-3669-4AC9-8F0D-6A4CA1B564F2}"/>
  <phoneticPr fontId="2" type="noConversion"/>
  <conditionalFormatting sqref="C14:D1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93C7-AB8A-43A8-BABD-634A761748C5}">
  <sheetPr>
    <tabColor rgb="FFFF0000"/>
  </sheetPr>
  <dimension ref="A1:K20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</row>
    <row r="2" spans="1:11" ht="41.25">
      <c r="A2" s="320" t="s">
        <v>1304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1" ht="17.25">
      <c r="A4" s="185" t="s">
        <v>1305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</row>
    <row r="6" spans="1:11" ht="26.25">
      <c r="A6" s="182"/>
    </row>
    <row r="7" spans="1:11" ht="130.5" customHeight="1">
      <c r="A7" s="182"/>
    </row>
    <row r="8" spans="1:11" ht="26.25">
      <c r="A8" s="182"/>
    </row>
    <row r="9" spans="1:11" ht="26.25">
      <c r="A9" s="182"/>
    </row>
    <row r="10" spans="1:11" ht="40.5" customHeight="1">
      <c r="A10" s="182" t="s">
        <v>1306</v>
      </c>
    </row>
    <row r="11" spans="1:11" ht="19.5" customHeight="1">
      <c r="A11" s="182"/>
    </row>
    <row r="12" spans="1:11" ht="17.25">
      <c r="A12" s="183" t="s">
        <v>1307</v>
      </c>
    </row>
    <row r="13" spans="1:11" ht="40.5">
      <c r="A13" s="250" t="s">
        <v>0</v>
      </c>
      <c r="B13" s="251" t="s">
        <v>77</v>
      </c>
      <c r="C13" s="252" t="s">
        <v>68</v>
      </c>
      <c r="D13" s="252" t="s">
        <v>733</v>
      </c>
      <c r="E13" s="253" t="s">
        <v>715</v>
      </c>
      <c r="F13" s="251" t="s">
        <v>720</v>
      </c>
      <c r="G13" s="253" t="s">
        <v>718</v>
      </c>
      <c r="H13" s="253" t="s">
        <v>722</v>
      </c>
      <c r="I13" s="254" t="s">
        <v>724</v>
      </c>
      <c r="J13" s="253" t="s">
        <v>7</v>
      </c>
      <c r="K13" s="312" t="s">
        <v>8</v>
      </c>
    </row>
    <row r="14" spans="1:11" ht="16.5">
      <c r="A14" s="256" t="s">
        <v>145</v>
      </c>
      <c r="B14" s="257" t="s">
        <v>951</v>
      </c>
      <c r="C14" s="258" t="s">
        <v>72</v>
      </c>
      <c r="D14" s="259">
        <v>0.87419999999999998</v>
      </c>
      <c r="E14" s="260">
        <v>3596</v>
      </c>
      <c r="F14" s="261" t="s">
        <v>267</v>
      </c>
      <c r="G14" s="262" t="s">
        <v>954</v>
      </c>
      <c r="H14" s="263">
        <v>1</v>
      </c>
      <c r="I14" s="264">
        <v>2445.614</v>
      </c>
      <c r="J14" s="267">
        <v>4.0889527128974562E-2</v>
      </c>
      <c r="K14" s="313">
        <v>78.507892087631163</v>
      </c>
    </row>
    <row r="15" spans="1:11" ht="16.5">
      <c r="A15" s="256" t="s">
        <v>145</v>
      </c>
      <c r="B15" s="257" t="s">
        <v>1032</v>
      </c>
      <c r="C15" s="258" t="s">
        <v>72</v>
      </c>
      <c r="D15" s="259">
        <v>0.88360000000000005</v>
      </c>
      <c r="E15" s="260">
        <v>4586</v>
      </c>
      <c r="F15" s="261" t="s">
        <v>268</v>
      </c>
      <c r="G15" s="262" t="s">
        <v>1001</v>
      </c>
      <c r="H15" s="263">
        <v>1</v>
      </c>
      <c r="I15" s="264">
        <v>2955.3670000000002</v>
      </c>
      <c r="J15" s="267">
        <v>1.1166125899084614</v>
      </c>
      <c r="K15" s="313">
        <v>31.02829530139573</v>
      </c>
    </row>
    <row r="16" spans="1:11" ht="16.5">
      <c r="A16" s="256" t="s">
        <v>145</v>
      </c>
      <c r="B16" s="257" t="s">
        <v>1056</v>
      </c>
      <c r="C16" s="258" t="s">
        <v>72</v>
      </c>
      <c r="D16" s="259">
        <v>0.88739999999999997</v>
      </c>
      <c r="E16" s="260">
        <v>6862</v>
      </c>
      <c r="F16" s="261" t="s">
        <v>268</v>
      </c>
      <c r="G16" s="262" t="s">
        <v>893</v>
      </c>
      <c r="H16" s="263">
        <v>2</v>
      </c>
      <c r="I16" s="264">
        <v>2815.7860000000001</v>
      </c>
      <c r="J16" s="267">
        <v>7.1028125006658879E-2</v>
      </c>
      <c r="K16" s="313">
        <v>31.749571877976521</v>
      </c>
    </row>
    <row r="17" spans="1:11" ht="16.5">
      <c r="A17" s="256" t="s">
        <v>145</v>
      </c>
      <c r="B17" s="257" t="s">
        <v>1097</v>
      </c>
      <c r="C17" s="258" t="s">
        <v>71</v>
      </c>
      <c r="D17" s="259">
        <v>0.94720000000000004</v>
      </c>
      <c r="E17" s="260">
        <v>4121</v>
      </c>
      <c r="F17" s="261" t="s">
        <v>268</v>
      </c>
      <c r="G17" s="262" t="s">
        <v>1001</v>
      </c>
      <c r="H17" s="263">
        <v>2</v>
      </c>
      <c r="I17" s="264">
        <v>2141.2919999999999</v>
      </c>
      <c r="J17" s="267">
        <v>1.3076217535954928</v>
      </c>
      <c r="K17" s="313">
        <v>31.009315870978831</v>
      </c>
    </row>
    <row r="18" spans="1:11" ht="16.5">
      <c r="A18" s="256" t="s">
        <v>145</v>
      </c>
      <c r="B18" s="257" t="s">
        <v>1106</v>
      </c>
      <c r="C18" s="258" t="s">
        <v>72</v>
      </c>
      <c r="D18" s="259">
        <v>0.89680000000000004</v>
      </c>
      <c r="E18" s="260">
        <v>8591</v>
      </c>
      <c r="F18" s="261" t="s">
        <v>268</v>
      </c>
      <c r="G18" s="262" t="s">
        <v>878</v>
      </c>
      <c r="H18" s="263">
        <v>2</v>
      </c>
      <c r="I18" s="264">
        <v>2834.3989999999999</v>
      </c>
      <c r="J18" s="267">
        <v>0.28224678318049085</v>
      </c>
      <c r="K18" s="313">
        <v>36.26871163869307</v>
      </c>
    </row>
    <row r="19" spans="1:11" ht="16.5">
      <c r="A19" s="256" t="s">
        <v>145</v>
      </c>
      <c r="B19" s="257" t="s">
        <v>1160</v>
      </c>
      <c r="C19" s="258" t="s">
        <v>72</v>
      </c>
      <c r="D19" s="259">
        <v>0.8528</v>
      </c>
      <c r="E19" s="260">
        <v>7447</v>
      </c>
      <c r="F19" s="261" t="s">
        <v>268</v>
      </c>
      <c r="G19" s="262" t="s">
        <v>1163</v>
      </c>
      <c r="H19" s="263">
        <v>17</v>
      </c>
      <c r="I19" s="264">
        <v>7166.8819999999996</v>
      </c>
      <c r="J19" s="267">
        <v>0.51626355784844791</v>
      </c>
      <c r="K19" s="313">
        <v>32.496698006190144</v>
      </c>
    </row>
    <row r="20" spans="1:11" ht="16.5">
      <c r="A20" s="256" t="s">
        <v>145</v>
      </c>
      <c r="B20" s="257" t="s">
        <v>1224</v>
      </c>
      <c r="C20" s="258" t="s">
        <v>72</v>
      </c>
      <c r="D20" s="259">
        <v>0.87490000000000001</v>
      </c>
      <c r="E20" s="260">
        <v>6792</v>
      </c>
      <c r="F20" s="261" t="s">
        <v>267</v>
      </c>
      <c r="G20" s="262" t="s">
        <v>988</v>
      </c>
      <c r="H20" s="263">
        <v>2</v>
      </c>
      <c r="I20" s="264">
        <v>3057.5889999999999</v>
      </c>
      <c r="J20" s="267">
        <v>0.13082203003739221</v>
      </c>
      <c r="K20" s="313">
        <v>51.118708237111008</v>
      </c>
    </row>
  </sheetData>
  <autoFilter ref="A13:K20" xr:uid="{ECE893C7-AB8A-43A8-BABD-634A761748C5}"/>
  <mergeCells count="1">
    <mergeCell ref="A2:K2"/>
  </mergeCells>
  <phoneticPr fontId="2" type="noConversion"/>
  <conditionalFormatting sqref="C14:D2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2024-05-29T06:50:22Z</dcterms:modified>
</cp:coreProperties>
</file>