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F075D475-80D8-43A2-9754-2AEC5DCAAEE6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명단'!$A$13:$R$18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운전자별!$A$1:$R$118</definedName>
    <definedName name="_xlnm.Print_Area" localSheetId="1">종합!$A$1:$L$82</definedName>
    <definedName name="_xlnm.Print_Area" localSheetId="4">차량별!$A$1:$T$53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A112" i="7" l="1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T53" i="60"/>
  <c r="S53" i="60"/>
  <c r="R53" i="60"/>
  <c r="Q53" i="60"/>
  <c r="P53" i="60"/>
  <c r="O53" i="60"/>
  <c r="N53" i="60"/>
  <c r="M53" i="60"/>
  <c r="L53" i="60"/>
  <c r="K53" i="60"/>
  <c r="J53" i="60"/>
  <c r="I53" i="60"/>
  <c r="H53" i="60"/>
  <c r="G53" i="60"/>
  <c r="F53" i="60" s="1"/>
  <c r="E53" i="60"/>
  <c r="D53" i="60"/>
  <c r="C53" i="60"/>
  <c r="B53" i="60"/>
  <c r="A53" i="60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49" i="60" l="1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4" i="12" s="1"/>
  <c r="E50" i="12"/>
  <c r="B73" i="12" s="1"/>
  <c r="D50" i="12"/>
  <c r="B72" i="12" s="1"/>
  <c r="C50" i="12"/>
  <c r="B71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I68" i="12"/>
  <c r="J68" i="12"/>
  <c r="K68" i="12"/>
  <c r="D65" i="12"/>
  <c r="F62" i="12"/>
  <c r="G62" i="12"/>
  <c r="J62" i="12"/>
  <c r="J66" i="12"/>
  <c r="J73" i="12" s="1"/>
  <c r="I66" i="12"/>
  <c r="H66" i="12"/>
  <c r="G66" i="12"/>
  <c r="F66" i="12"/>
  <c r="E66" i="12"/>
  <c r="D66" i="12"/>
  <c r="K66" i="12"/>
  <c r="F65" i="12"/>
  <c r="I64" i="12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E74" i="12" l="1"/>
  <c r="I72" i="12"/>
  <c r="E62" i="12"/>
  <c r="E71" i="12" s="1"/>
  <c r="H74" i="12"/>
  <c r="F74" i="12"/>
  <c r="D73" i="12"/>
  <c r="F72" i="12"/>
  <c r="H72" i="12"/>
  <c r="G73" i="12"/>
  <c r="I73" i="12"/>
  <c r="F71" i="12"/>
  <c r="D62" i="12"/>
  <c r="D71" i="12" s="1"/>
  <c r="H62" i="12"/>
  <c r="H71" i="12" s="1"/>
  <c r="E72" i="12"/>
  <c r="J74" i="12"/>
  <c r="F73" i="12"/>
  <c r="J71" i="12"/>
  <c r="G74" i="12"/>
  <c r="J72" i="12"/>
  <c r="G71" i="12"/>
  <c r="K62" i="12"/>
  <c r="I62" i="12"/>
  <c r="I71" i="12" s="1"/>
  <c r="D74" i="12"/>
  <c r="G72" i="12"/>
  <c r="H73" i="12"/>
  <c r="D72" i="12"/>
  <c r="I74" i="12"/>
  <c r="E73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<sst xmlns="http://schemas.openxmlformats.org/spreadsheetml/2006/main" count="4852" uniqueCount="1219">
  <si>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</si>
  <si>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</si>
  <si>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</si>
  <si>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</si>
  <si>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</si>
  <si>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</si>
  <si>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</si>
  <si>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</si>
  <si>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</si>
  <si>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</si>
  <si>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</si>
  <si>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</si>
  <si>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</si>
  <si>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</si>
  <si>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</si>
  <si>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</si>
  <si>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</si>
  <si>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</si>
  <si>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</si>
  <si>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</si>
  <si>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</si>
  <si>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</si>
  <si>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</si>
  <si>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</si>
  <si>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</si>
  <si>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</si>
  <si>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</si>
  <si>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</si>
  <si>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</si>
  <si>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</si>
  <si>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</si>
  <si>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</si>
  <si>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</si>
  <si>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</si>
  <si>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</si>
  <si>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</si>
  <si>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</si>
  <si>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</si>
  <si>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</si>
  <si>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</si>
  <si>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</si>
  <si>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</si>
  <si>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</si>
  <si>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</si>
  <si>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</si>
  <si>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</si>
  <si>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</si>
  <si>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</si>
  <si>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</si>
  <si>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</si>
  <si>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</si>
  <si>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</si>
  <si>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</si>
  <si>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</si>
  <si>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</si>
  <si>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</si>
  <si>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</si>
  <si>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</si>
  <si>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</si>
  <si>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</si>
  <si>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</si>
  <si>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</si>
  <si>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</si>
  <si>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</si>
  <si>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</si>
  <si>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</si>
  <si>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</si>
  <si>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</si>
  <si>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</si>
  <si>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</si>
  <si>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</si>
  <si>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</si>
  <si>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</si>
  <si>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</si>
  <si>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</si>
  <si>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</si>
  <si>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</si>
  <si>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</si>
  <si>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</si>
  <si>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</si>
  <si>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</si>
  <si>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</si>
  <si>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</si>
  <si>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</si>
  <si>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</si>
  <si>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</si>
  <si>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</si>
  <si>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</si>
  <si>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</si>
  <si>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</si>
  <si>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</si>
  <si>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</si>
  <si>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</si>
  <si>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</si>
  <si>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</si>
  <si>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</si>
  <si>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</si>
  <si>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</si>
  <si>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</si>
  <si>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</si>
  <si>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</si>
  <si>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</si>
  <si>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</si>
  <si>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</si>
  <si>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</si>
  <si>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</si>
  <si>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</si>
  <si>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</si>
  <si>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</si>
  <si>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</si>
  <si>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</si>
  <si>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</si>
  <si>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</si>
  <si>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</si>
  <si>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</si>
  <si>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</si>
  <si>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</si>
  <si>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</si>
  <si>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</si>
  <si>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</si>
  <si>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</si>
  <si>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</si>
  <si>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</si>
  <si>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</si>
  <si>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</si>
  <si>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</si>
  <si>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</si>
  <si>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</si>
  <si>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</si>
  <si>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</si>
  <si>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</si>
  <si>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</si>
  <si>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</si>
  <si>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</si>
  <si>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</si>
  <si>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</si>
  <si>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</si>
  <si>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</si>
  <si>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</si>
  <si>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</si>
  <si>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</si>
  <si>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</si>
  <si>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</si>
  <si>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</si>
  <si>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</si>
  <si>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</si>
  <si>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</si>
  <si>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</si>
  <si>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</si>
  <si>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</si>
  <si>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</si>
  <si>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</si>
  <si>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</si>
  <si>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</si>
  <si>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</si>
  <si>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</si>
  <si>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</si>
  <si>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</si>
  <si>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</si>
  <si>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</si>
  <si>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</si>
  <si>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</si>
  <si>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</si>
  <si>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</si>
  <si>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</si>
  <si>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</si>
  <si>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</si>
  <si>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</si>
  <si>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</si>
  <si>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</si>
  <si>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</si>
  <si>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</si>
  <si>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</si>
  <si>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</si>
  <si>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</si>
  <si>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</si>
  <si>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</si>
  <si>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</si>
  <si>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</si>
  <si>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</si>
  <si>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</si>
  <si>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</si>
  <si>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</si>
  <si>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</si>
  <si>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</si>
  <si>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</si>
  <si>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</si>
  <si>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</si>
  <si>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</si>
  <si>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</si>
  <si>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</si>
  <si>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</si>
  <si>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</si>
  <si>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</si>
  <si>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</si>
  <si>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</si>
  <si>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</si>
  <si>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</si>
  <si>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</si>
  <si>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</si>
  <si>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</si>
  <si>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</si>
  <si>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</si>
  <si>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</si>
  <si>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</si>
  <si>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</si>
  <si>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</si>
  <si>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</si>
  <si>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</si>
  <si>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</si>
  <si>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</si>
  <si>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</si>
  <si>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</si>
  <si>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</si>
  <si>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</si>
  <si>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</si>
  <si>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</si>
  <si>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</si>
  <si>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</si>
  <si>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</si>
  <si>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</si>
  <si>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</si>
  <si>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</si>
  <si>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</si>
  <si>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</si>
  <si>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</si>
  <si>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</si>
  <si>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</si>
  <si>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</si>
  <si>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</si>
  <si>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</si>
  <si>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</si>
  <si>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</si>
  <si>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</si>
  <si>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</si>
  <si>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</si>
  <si>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</si>
  <si>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</si>
  <si>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</si>
  <si>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</si>
  <si>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</si>
  <si>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</si>
  <si>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</si>
  <si>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</si>
  <si>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</si>
  <si>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</si>
  <si>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</si>
  <si>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</si>
  <si>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</si>
  <si>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</si>
  <si>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</si>
  <si>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</si>
  <si>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</si>
  <si>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</si>
  <si>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</si>
  <si>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</si>
  <si>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</si>
  <si>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</si>
  <si>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</si>
  <si>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</si>
  <si>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</si>
  <si>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</si>
  <si>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</si>
  <si>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</si>
  <si>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</si>
  <si>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</si>
  <si>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</si>
  <si>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</si>
  <si>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</si>
  <si>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</si>
  <si>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</si>
  <si>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</si>
  <si>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</si>
  <si>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</si>
  <si>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</si>
  <si>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</si>
  <si>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</si>
  <si>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</si>
  <si>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</si>
  <si>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</si>
  <si>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</si>
  <si>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</si>
  <si>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</si>
  <si>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</si>
  <si>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</si>
  <si>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</si>
  <si>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</si>
  <si>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</si>
  <si>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</si>
  <si>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</si>
  <si>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</si>
  <si>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</si>
  <si>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</si>
  <si>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</si>
  <si>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</si>
  <si>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</si>
  <si>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</si>
  <si>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</si>
  <si>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</si>
  <si>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</si>
  <si>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</si>
  <si>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</si>
  <si>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</si>
  <si>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</si>
  <si>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</si>
  <si>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</si>
  <si>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</si>
  <si>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</si>
  <si>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</si>
  <si>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</si>
  <si>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</si>
  <si>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</si>
  <si>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</si>
  <si>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</si>
  <si>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</si>
  <si>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</si>
  <si>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</si>
  <si>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</si>
  <si>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</si>
  <si>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</si>
  <si>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</si>
  <si>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</si>
  <si>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</si>
  <si>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</si>
  <si>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</si>
  <si>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</si>
  <si>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</si>
  <si>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</si>
  <si>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</si>
  <si>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</si>
  <si>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</si>
  <si>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</si>
  <si>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</si>
  <si>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</si>
  <si>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</si>
  <si>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</si>
  <si>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</si>
  <si>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</si>
  <si>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</si>
  <si>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</si>
  <si>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</si>
  <si>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</si>
  <si>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</si>
  <si>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</si>
  <si>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</si>
  <si>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</si>
  <si>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</si>
  <si>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</si>
  <si>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</si>
  <si>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</si>
  <si>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</si>
  <si>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</si>
  <si>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</si>
  <si>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</si>
  <si>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</si>
  <si>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</si>
  <si>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</si>
  <si>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</si>
  <si>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</si>
  <si>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</si>
  <si>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</si>
  <si>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</si>
  <si>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</si>
  <si>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</si>
  <si>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</si>
  <si>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</si>
  <si>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</si>
  <si>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</si>
  <si>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</si>
  <si>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</si>
  <si>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</si>
  <si>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</si>
  <si>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</si>
  <si>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</si>
  <si>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</si>
  <si>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</si>
  <si>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</si>
  <si>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</si>
  <si>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</si>
  <si>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</si>
  <si>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</si>
  <si>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</si>
  <si>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</si>
  <si>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</si>
  <si>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</si>
  <si>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</si>
  <si>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</si>
  <si>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</si>
  <si>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</si>
  <si>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</si>
  <si>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</si>
  <si>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</si>
  <si>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</si>
  <si>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</si>
  <si>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</si>
  <si>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</si>
  <si>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</si>
  <si>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</si>
  <si>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</si>
  <si>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</si>
  <si>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</si>
  <si>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</si>
  <si>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</si>
  <si>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</si>
  <si>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</si>
  <si>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</si>
  <si>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</si>
  <si>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</si>
  <si>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</si>
  <si>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</si>
  <si>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</si>
  <si>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</si>
  <si>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</si>
  <si>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</si>
  <si>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</si>
  <si>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</si>
  <si>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</si>
  <si>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</si>
  <si>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</si>
  <si>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</si>
  <si>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</si>
  <si>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</si>
  <si>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</si>
  <si>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</si>
  <si>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</si>
  <si>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</si>
  <si>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</si>
  <si>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</si>
  <si>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</si>
  <si>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</si>
  <si>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</si>
  <si>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</si>
  <si>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</si>
  <si>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</si>
  <si>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</si>
  <si>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</si>
  <si>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</si>
  <si>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</si>
  <si>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</si>
  <si>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</si>
  <si>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</si>
  <si>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</si>
  <si>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</si>
  <si>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</si>
  <si>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</si>
  <si>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</si>
  <si>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</si>
  <si>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</si>
  <si>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</si>
  <si>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</si>
  <si>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</si>
  <si>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</si>
  <si>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</si>
  <si>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</si>
  <si>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</si>
  <si>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</si>
  <si>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</si>
  <si>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</si>
  <si>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</si>
  <si>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</si>
  <si>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</si>
  <si>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</si>
  <si>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</si>
  <si>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</si>
  <si>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</si>
  <si>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</si>
  <si>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</si>
  <si>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</si>
  <si>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</si>
  <si>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</si>
  <si>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</si>
  <si>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</si>
  <si>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</si>
  <si>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</si>
  <si>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</si>
  <si>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</si>
  <si>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</si>
  <si>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</si>
  <si>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</si>
  <si>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</si>
  <si>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</si>
  <si>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</si>
  <si>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</si>
  <si>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</si>
  <si>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</si>
  <si>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</si>
  <si>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</si>
  <si>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</si>
  <si>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</si>
  <si>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</si>
  <si>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</si>
  <si>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</si>
  <si>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</si>
  <si>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</si>
  <si>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</si>
  <si>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</si>
  <si>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</si>
  <si>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</si>
  <si>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</si>
  <si>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</si>
  <si>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</si>
  <si>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</si>
  <si>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</si>
  <si>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</si>
  <si>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</si>
  <si>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</si>
  <si>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</si>
  <si>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</si>
  <si>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</si>
  <si>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</si>
  <si>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</si>
  <si>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</si>
  <si>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</si>
  <si>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</si>
  <si>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</si>
  <si>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</si>
  <si>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</si>
  <si>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</si>
  <si>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</si>
  <si>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</si>
  <si>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</si>
  <si>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</si>
  <si>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</si>
  <si>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</si>
  <si>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</si>
  <si>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</si>
  <si>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</si>
  <si>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</si>
  <si>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</si>
  <si>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</si>
  <si>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</si>
  <si>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</si>
  <si>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</si>
  <si>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</si>
  <si>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</si>
  <si>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</si>
  <si>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</si>
  <si>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</si>
  <si>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</si>
  <si>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</si>
  <si>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</si>
  <si>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</si>
  <si>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</si>
  <si>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</si>
  <si>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</si>
  <si>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</si>
  <si>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</si>
  <si>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</si>
  <si>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</si>
  <si>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</si>
  <si>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</si>
  <si>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</si>
  <si>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</si>
  <si>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</si>
  <si>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</si>
  <si>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</si>
  <si>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</si>
  <si>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</si>
  <si>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</si>
  <si>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</si>
  <si>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</si>
  <si>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</si>
  <si>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</si>
  <si>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</si>
  <si>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</si>
  <si>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</si>
  <si>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</si>
  <si>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</si>
  <si>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</si>
  <si>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</si>
  <si>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</si>
  <si>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</si>
  <si>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</si>
  <si>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</si>
  <si>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</si>
  <si>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</si>
  <si>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</si>
  <si>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</si>
  <si>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</si>
  <si>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</si>
  <si>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</si>
  <si>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</si>
  <si>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</si>
  <si>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</si>
  <si>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</si>
  <si>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</si>
  <si>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</si>
  <si>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</si>
  <si>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</si>
  <si>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</si>
  <si>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</si>
  <si>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</si>
  <si>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</si>
  <si>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</si>
  <si>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</si>
  <si>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</si>
  <si>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</si>
  <si>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</si>
  <si>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</si>
  <si>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</si>
  <si>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</si>
  <si>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</si>
  <si>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</si>
  <si>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</si>
  <si>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</si>
  <si>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</si>
  <si>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</si>
  <si>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</si>
  <si>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</si>
  <si>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</si>
  <si>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</si>
  <si>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</si>
  <si>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</si>
  <si>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</si>
  <si>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</si>
  <si>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</si>
  <si>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</si>
  <si>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</si>
  <si>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</si>
  <si>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</si>
  <si>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</si>
  <si>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</si>
  <si>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</si>
  <si>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</si>
  <si>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</si>
  <si>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</si>
  <si>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</si>
  <si>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</si>
  <si>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</si>
  <si>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</si>
  <si>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</si>
  <si>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</si>
  <si>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</si>
  <si>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</si>
  <si>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</si>
  <si>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</si>
  <si>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</si>
  <si>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</si>
  <si>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</si>
  <si>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</si>
  <si>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</si>
  <si>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</si>
  <si>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</si>
  <si>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</si>
  <si>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</si>
  <si>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</si>
  <si>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</si>
  <si>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</si>
  <si>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</si>
  <si>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</si>
  <si>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</si>
  <si>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</si>
  <si>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</si>
  <si>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</si>
  <si>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</si>
  <si>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</si>
  <si>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</si>
  <si>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</si>
  <si>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</si>
  <si>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</si>
  <si>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</si>
  <si>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</si>
  <si>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</si>
  <si>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</si>
  <si>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</si>
  <si>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</si>
  <si>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</si>
  <si>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</si>
  <si>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</si>
  <si>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</si>
  <si>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</si>
  <si>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</si>
  <si>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</si>
  <si>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</si>
  <si>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</si>
  <si>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</si>
  <si>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</si>
  <si>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</si>
  <si>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</si>
  <si>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</si>
  <si>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</si>
  <si>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</si>
  <si>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</si>
  <si>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</si>
  <si>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</si>
  <si>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</si>
  <si>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</si>
  <si>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</si>
  <si>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</si>
  <si>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</si>
  <si>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</si>
  <si>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</si>
  <si>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</si>
  <si>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</si>
  <si>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</si>
  <si>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</si>
  <si>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</si>
  <si>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</si>
  <si>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</si>
  <si>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</si>
  <si>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</si>
  <si>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</si>
  <si>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</si>
  <si>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</si>
  <si>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</si>
  <si>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</si>
  <si>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</si>
  <si>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</si>
  <si>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</si>
  <si>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</si>
  <si>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</si>
  <si>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</si>
  <si>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</si>
  <si>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</si>
  <si>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</si>
  <si>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</si>
  <si>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</si>
  <si>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</si>
  <si>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</si>
  <si>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</si>
  <si>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</si>
  <si>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</si>
  <si>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</si>
  <si>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</si>
  <si>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</si>
  <si>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</si>
  <si>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</si>
  <si>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</si>
  <si>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</si>
  <si>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</si>
  <si>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</si>
  <si>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</si>
  <si>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</si>
  <si>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</si>
  <si>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</si>
  <si>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</si>
  <si>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</si>
  <si>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</si>
  <si>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</si>
  <si>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</si>
  <si>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</si>
  <si>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</si>
  <si>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</si>
  <si>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</si>
  <si>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</si>
  <si>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</si>
  <si>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</si>
  <si>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</si>
  <si>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</si>
  <si>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</si>
  <si>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</si>
  <si>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</si>
  <si>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</si>
  <si>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</si>
  <si>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</si>
  <si>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</si>
  <si>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</si>
  <si>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</si>
  <si>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</si>
  <si>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</si>
  <si>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</si>
  <si>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</si>
  <si>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</si>
  <si>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</si>
  <si>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</si>
  <si>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</si>
  <si>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</si>
  <si>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</si>
  <si>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</si>
  <si>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</si>
  <si>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</si>
  <si>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</si>
  <si>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중형</t>
  </si>
  <si>
    <t>(경  고)</t>
  </si>
  <si>
    <t>71바1115</t>
  </si>
  <si>
    <t>대형</t>
  </si>
  <si>
    <t>3434</t>
  </si>
  <si>
    <t>신화여객34S5</t>
  </si>
  <si>
    <t>71바5104</t>
  </si>
  <si>
    <t>신화여객34S2</t>
  </si>
  <si>
    <t>71바5106</t>
  </si>
  <si>
    <t>신화여객34A1</t>
  </si>
  <si>
    <t>71바6152</t>
  </si>
  <si>
    <t>신화여객34B3</t>
  </si>
  <si>
    <t>71바6154</t>
  </si>
  <si>
    <t>신화여객34A7</t>
  </si>
  <si>
    <t>71바6156</t>
  </si>
  <si>
    <t>신화여객34A6</t>
  </si>
  <si>
    <t>71바6158</t>
  </si>
  <si>
    <t>신화여객34S4</t>
  </si>
  <si>
    <t>71바6160</t>
  </si>
  <si>
    <t>신화여객34A3</t>
  </si>
  <si>
    <t>71바6161</t>
  </si>
  <si>
    <t>신화여객34C1</t>
  </si>
  <si>
    <t>71바6173</t>
  </si>
  <si>
    <t>신화여객34A2</t>
  </si>
  <si>
    <t>72바1094</t>
  </si>
  <si>
    <t>신화여객34S1</t>
  </si>
  <si>
    <t>72바1095</t>
  </si>
  <si>
    <t>신화여객34D2</t>
  </si>
  <si>
    <t>72바1096</t>
  </si>
  <si>
    <t>신화여객34B4</t>
  </si>
  <si>
    <t>72바1097</t>
  </si>
  <si>
    <t>신화여객34B1</t>
  </si>
  <si>
    <t>72바1098</t>
  </si>
  <si>
    <t>신화여객34D1</t>
  </si>
  <si>
    <t>72바1100</t>
  </si>
  <si>
    <t>신화여객34A4</t>
  </si>
  <si>
    <t>72바1108</t>
  </si>
  <si>
    <t>신화여객34B2</t>
  </si>
  <si>
    <t>72바1110</t>
  </si>
  <si>
    <t>신화여객34A5</t>
  </si>
  <si>
    <t>72바1113</t>
  </si>
  <si>
    <t>신화여객34S3</t>
  </si>
  <si>
    <t>72바1114</t>
  </si>
  <si>
    <t>신화여객34A9</t>
  </si>
  <si>
    <t>72바1472</t>
  </si>
  <si>
    <t>신화여객34A8</t>
  </si>
  <si>
    <t>72바1473</t>
  </si>
  <si>
    <t>신화여객34A10</t>
  </si>
  <si>
    <t>71바6162</t>
  </si>
  <si>
    <t>3737</t>
  </si>
  <si>
    <t>신화여객37A5</t>
  </si>
  <si>
    <t>71바6164</t>
  </si>
  <si>
    <t>신화여객37A3</t>
  </si>
  <si>
    <t>71바6165</t>
  </si>
  <si>
    <t>신화여객37A2</t>
  </si>
  <si>
    <t>71바6166</t>
  </si>
  <si>
    <t>신화여객37B2</t>
  </si>
  <si>
    <t>71바6167</t>
  </si>
  <si>
    <t>신화여객37S1</t>
  </si>
  <si>
    <t>71바6168</t>
  </si>
  <si>
    <t>신화여객37B1</t>
  </si>
  <si>
    <t>71바6169</t>
  </si>
  <si>
    <t>신화여객37A4</t>
  </si>
  <si>
    <t>71바6170</t>
  </si>
  <si>
    <t>신화여객37C1</t>
  </si>
  <si>
    <t>71바6172</t>
  </si>
  <si>
    <t>신화여객37A1</t>
  </si>
  <si>
    <t>71바5101</t>
  </si>
  <si>
    <t>526526</t>
  </si>
  <si>
    <t>신화여객526A3</t>
  </si>
  <si>
    <t>71바5102</t>
  </si>
  <si>
    <t>신화여객526A1</t>
  </si>
  <si>
    <t>71바5105</t>
  </si>
  <si>
    <t>신화여객526S1</t>
  </si>
  <si>
    <t>71바5107</t>
  </si>
  <si>
    <t>신화여객526B2</t>
  </si>
  <si>
    <t>71바6155</t>
  </si>
  <si>
    <t>신화여객526A2</t>
  </si>
  <si>
    <t>72바1102</t>
  </si>
  <si>
    <t>신화여객526B1</t>
  </si>
  <si>
    <t>72바1103</t>
  </si>
  <si>
    <t>신화여객526S2</t>
  </si>
  <si>
    <t>72바1109</t>
  </si>
  <si>
    <t>신화여객526S3</t>
  </si>
  <si>
    <t>72바1111</t>
  </si>
  <si>
    <t>신화여객526B3</t>
  </si>
  <si>
    <t>72바1112</t>
  </si>
  <si>
    <t>신화여객526C1</t>
  </si>
  <si>
    <t>71바6151</t>
  </si>
  <si>
    <t>555555</t>
  </si>
  <si>
    <t>신화여객555A3</t>
  </si>
  <si>
    <t>71바6153</t>
  </si>
  <si>
    <t>신화여객555A1</t>
  </si>
  <si>
    <t>71바6157</t>
  </si>
  <si>
    <t>신화여객555S2</t>
  </si>
  <si>
    <t>71바6159</t>
  </si>
  <si>
    <t>신화여객555A2</t>
  </si>
  <si>
    <t>72바1104</t>
  </si>
  <si>
    <t>신화여객555A4</t>
  </si>
  <si>
    <t>72바1105</t>
  </si>
  <si>
    <t>신화여객555S1</t>
  </si>
  <si>
    <t>72바1106</t>
  </si>
  <si>
    <t>신화여객555B1</t>
  </si>
  <si>
    <t>73아2101</t>
  </si>
  <si>
    <t>신화여객555A5</t>
  </si>
  <si>
    <t>강상규</t>
  </si>
  <si>
    <t>5246572</t>
  </si>
  <si>
    <t>52465721</t>
  </si>
  <si>
    <t>강희성</t>
  </si>
  <si>
    <t>5244223</t>
  </si>
  <si>
    <t>52442231</t>
  </si>
  <si>
    <t>고동윤</t>
  </si>
  <si>
    <t>5245283</t>
  </si>
  <si>
    <t>52452831</t>
  </si>
  <si>
    <t>고성윤</t>
  </si>
  <si>
    <t>5242021</t>
  </si>
  <si>
    <t>52420211</t>
  </si>
  <si>
    <t>고한석</t>
  </si>
  <si>
    <t>5242677</t>
  </si>
  <si>
    <t>52426771</t>
  </si>
  <si>
    <t>곽태용</t>
  </si>
  <si>
    <t>5244181</t>
  </si>
  <si>
    <t>52441811</t>
  </si>
  <si>
    <t>곽현용</t>
  </si>
  <si>
    <t>5243788</t>
  </si>
  <si>
    <t>52437881</t>
  </si>
  <si>
    <t>권기홍</t>
  </si>
  <si>
    <t>524484</t>
  </si>
  <si>
    <t>5244841</t>
  </si>
  <si>
    <t>권오선</t>
  </si>
  <si>
    <t>5243126</t>
  </si>
  <si>
    <t>52431261</t>
  </si>
  <si>
    <t>김기홍</t>
  </si>
  <si>
    <t>5248820</t>
  </si>
  <si>
    <t>52488201</t>
  </si>
  <si>
    <t>김대원</t>
  </si>
  <si>
    <t>5241321</t>
  </si>
  <si>
    <t>52413211</t>
  </si>
  <si>
    <t>김동호</t>
  </si>
  <si>
    <t>524700</t>
  </si>
  <si>
    <t>5247001</t>
  </si>
  <si>
    <t>김명규</t>
  </si>
  <si>
    <t>5249573</t>
  </si>
  <si>
    <t>52495731</t>
  </si>
  <si>
    <t>김석호</t>
  </si>
  <si>
    <t>5249318</t>
  </si>
  <si>
    <t>52493181</t>
  </si>
  <si>
    <t>김성윤</t>
  </si>
  <si>
    <t>5243596</t>
  </si>
  <si>
    <t>52435961</t>
  </si>
  <si>
    <t>김성주</t>
  </si>
  <si>
    <t>5246098</t>
  </si>
  <si>
    <t>52460981</t>
  </si>
  <si>
    <t>김순길</t>
  </si>
  <si>
    <t>5243718</t>
  </si>
  <si>
    <t>52437181</t>
  </si>
  <si>
    <t>김용곤</t>
  </si>
  <si>
    <t>5248555</t>
  </si>
  <si>
    <t>52485551</t>
  </si>
  <si>
    <t>김정식</t>
  </si>
  <si>
    <t>5244381</t>
  </si>
  <si>
    <t>52443811</t>
  </si>
  <si>
    <t>김정철</t>
  </si>
  <si>
    <t>5248220</t>
  </si>
  <si>
    <t>52482201</t>
  </si>
  <si>
    <t>김종용</t>
  </si>
  <si>
    <t>5246783</t>
  </si>
  <si>
    <t>52467831</t>
  </si>
  <si>
    <t>김지훈</t>
  </si>
  <si>
    <t>5247466</t>
  </si>
  <si>
    <t>52474661</t>
  </si>
  <si>
    <t>김진수B</t>
  </si>
  <si>
    <t>5246853</t>
  </si>
  <si>
    <t>52468531</t>
  </si>
  <si>
    <t>김창일</t>
  </si>
  <si>
    <t>5247670</t>
  </si>
  <si>
    <t>52476701</t>
  </si>
  <si>
    <t>김춘길</t>
  </si>
  <si>
    <t>5243287</t>
  </si>
  <si>
    <t>52432871</t>
  </si>
  <si>
    <t>김학광</t>
  </si>
  <si>
    <t>5249732</t>
  </si>
  <si>
    <t>52497321</t>
  </si>
  <si>
    <t>김학순</t>
  </si>
  <si>
    <t>5246753</t>
  </si>
  <si>
    <t>52467531</t>
  </si>
  <si>
    <t>김현배</t>
  </si>
  <si>
    <t>524715</t>
  </si>
  <si>
    <t>5247151</t>
  </si>
  <si>
    <t>김형기</t>
  </si>
  <si>
    <t>5243435</t>
  </si>
  <si>
    <t>52434351</t>
  </si>
  <si>
    <t>김형석</t>
  </si>
  <si>
    <t>5243437</t>
  </si>
  <si>
    <t>52434371</t>
  </si>
  <si>
    <t>남윤기</t>
  </si>
  <si>
    <t>5245383</t>
  </si>
  <si>
    <t>52453831</t>
  </si>
  <si>
    <t>모영완</t>
  </si>
  <si>
    <t>5243845</t>
  </si>
  <si>
    <t>52438451</t>
  </si>
  <si>
    <t>모영춘</t>
  </si>
  <si>
    <t>5244347</t>
  </si>
  <si>
    <t>52443471</t>
  </si>
  <si>
    <t>모환경</t>
  </si>
  <si>
    <t>5242135</t>
  </si>
  <si>
    <t>52421351</t>
  </si>
  <si>
    <t>박상기</t>
  </si>
  <si>
    <t>5243129</t>
  </si>
  <si>
    <t>52431291</t>
  </si>
  <si>
    <t>박상수</t>
  </si>
  <si>
    <t>5241132</t>
  </si>
  <si>
    <t>52411321</t>
  </si>
  <si>
    <t>박영석</t>
  </si>
  <si>
    <t>5248946</t>
  </si>
  <si>
    <t>52489461</t>
  </si>
  <si>
    <t>박영일</t>
  </si>
  <si>
    <t>524621</t>
  </si>
  <si>
    <t>5246211</t>
  </si>
  <si>
    <t>박종완</t>
  </si>
  <si>
    <t>5248417</t>
  </si>
  <si>
    <t>52484171</t>
  </si>
  <si>
    <t>박준수</t>
  </si>
  <si>
    <t>5244764</t>
  </si>
  <si>
    <t>52447641</t>
  </si>
  <si>
    <t>박창수</t>
  </si>
  <si>
    <t>5247268</t>
  </si>
  <si>
    <t>52472681</t>
  </si>
  <si>
    <t>박한웅</t>
  </si>
  <si>
    <t>5244677</t>
  </si>
  <si>
    <t>52446771</t>
  </si>
  <si>
    <t>배수민</t>
  </si>
  <si>
    <t>5248503</t>
  </si>
  <si>
    <t>52485031</t>
  </si>
  <si>
    <t>배태용</t>
  </si>
  <si>
    <t>5248596</t>
  </si>
  <si>
    <t>52485961</t>
  </si>
  <si>
    <t>변장균</t>
  </si>
  <si>
    <t>5247114</t>
  </si>
  <si>
    <t>52471141</t>
  </si>
  <si>
    <t>서낙준</t>
  </si>
  <si>
    <t>5241859</t>
  </si>
  <si>
    <t>52418591</t>
  </si>
  <si>
    <t>서동욱</t>
  </si>
  <si>
    <t>5245217</t>
  </si>
  <si>
    <t>52452171</t>
  </si>
  <si>
    <t>석응규</t>
  </si>
  <si>
    <t>5246767</t>
  </si>
  <si>
    <t>52467671</t>
  </si>
  <si>
    <t>손철종</t>
  </si>
  <si>
    <t>5241035</t>
  </si>
  <si>
    <t>52410351</t>
  </si>
  <si>
    <t>송동규</t>
  </si>
  <si>
    <t>5245612</t>
  </si>
  <si>
    <t>52456121</t>
  </si>
  <si>
    <t>신종민</t>
  </si>
  <si>
    <t>524724</t>
  </si>
  <si>
    <t>5247241</t>
  </si>
  <si>
    <t>신창균</t>
  </si>
  <si>
    <t>5246653</t>
  </si>
  <si>
    <t>52466531</t>
  </si>
  <si>
    <t>엄인호</t>
  </si>
  <si>
    <t>5241313</t>
  </si>
  <si>
    <t>52413131</t>
  </si>
  <si>
    <t>용일국</t>
  </si>
  <si>
    <t>5245527</t>
  </si>
  <si>
    <t>52455271</t>
  </si>
  <si>
    <t>우수한</t>
  </si>
  <si>
    <t>524422</t>
  </si>
  <si>
    <t>5244221</t>
  </si>
  <si>
    <t>우영삼</t>
  </si>
  <si>
    <t>524939</t>
  </si>
  <si>
    <t>5249391</t>
  </si>
  <si>
    <t>유민규</t>
  </si>
  <si>
    <t>5244308</t>
  </si>
  <si>
    <t>52443081</t>
  </si>
  <si>
    <t>유장진</t>
  </si>
  <si>
    <t>5249696</t>
  </si>
  <si>
    <t>52496961</t>
  </si>
  <si>
    <t>유창희</t>
  </si>
  <si>
    <t>5243369</t>
  </si>
  <si>
    <t>52433691</t>
  </si>
  <si>
    <t>윤대영</t>
  </si>
  <si>
    <t>5241006</t>
  </si>
  <si>
    <t>52410061</t>
  </si>
  <si>
    <t>윤부수</t>
  </si>
  <si>
    <t>5245037</t>
  </si>
  <si>
    <t>52450371</t>
  </si>
  <si>
    <t>윤영철</t>
  </si>
  <si>
    <t>5249971</t>
  </si>
  <si>
    <t>52499711</t>
  </si>
  <si>
    <t>윤완수</t>
  </si>
  <si>
    <t>524487</t>
  </si>
  <si>
    <t>5244871</t>
  </si>
  <si>
    <t>윤종록</t>
  </si>
  <si>
    <t>5243223</t>
  </si>
  <si>
    <t>52432231</t>
  </si>
  <si>
    <t>윤청락</t>
  </si>
  <si>
    <t>5243241</t>
  </si>
  <si>
    <t>52432411</t>
  </si>
  <si>
    <t>윤택수</t>
  </si>
  <si>
    <t>5243873</t>
  </si>
  <si>
    <t>52438731</t>
  </si>
  <si>
    <t>이강민</t>
  </si>
  <si>
    <t>5247118</t>
  </si>
  <si>
    <t>52471181</t>
  </si>
  <si>
    <t>이기학</t>
  </si>
  <si>
    <t>5244500</t>
  </si>
  <si>
    <t>52445001</t>
  </si>
  <si>
    <t>이덕선</t>
  </si>
  <si>
    <t>5243366</t>
  </si>
  <si>
    <t>52433661</t>
  </si>
  <si>
    <t>이득희</t>
  </si>
  <si>
    <t>5247040</t>
  </si>
  <si>
    <t>52470401</t>
  </si>
  <si>
    <t>이봉식</t>
  </si>
  <si>
    <t>5249340</t>
  </si>
  <si>
    <t>52493401</t>
  </si>
  <si>
    <t>이상구</t>
  </si>
  <si>
    <t>5249205</t>
  </si>
  <si>
    <t>52492051</t>
  </si>
  <si>
    <t>이성진</t>
  </si>
  <si>
    <t>5248309</t>
  </si>
  <si>
    <t>52483091</t>
  </si>
  <si>
    <t>이승령</t>
  </si>
  <si>
    <t>5249821</t>
  </si>
  <si>
    <t>52498211</t>
  </si>
  <si>
    <t>이영배</t>
  </si>
  <si>
    <t>5249914</t>
  </si>
  <si>
    <t>52499141</t>
  </si>
  <si>
    <t>이옥선</t>
  </si>
  <si>
    <t>5244922</t>
  </si>
  <si>
    <t>52449221</t>
  </si>
  <si>
    <t>이우빈</t>
  </si>
  <si>
    <t>5244242</t>
  </si>
  <si>
    <t>52442421</t>
  </si>
  <si>
    <t>이재선</t>
  </si>
  <si>
    <t>524435</t>
  </si>
  <si>
    <t>5244351</t>
  </si>
  <si>
    <t>이재형</t>
  </si>
  <si>
    <t>5248439</t>
  </si>
  <si>
    <t>52484391</t>
  </si>
  <si>
    <t>이정주</t>
  </si>
  <si>
    <t>5243430</t>
  </si>
  <si>
    <t>52434301</t>
  </si>
  <si>
    <t>이주호</t>
  </si>
  <si>
    <t>5246611</t>
  </si>
  <si>
    <t>52466111</t>
  </si>
  <si>
    <t>이진영</t>
  </si>
  <si>
    <t>5245352</t>
  </si>
  <si>
    <t>52453521</t>
  </si>
  <si>
    <t>이희광</t>
  </si>
  <si>
    <t>5248788</t>
  </si>
  <si>
    <t>52487881</t>
  </si>
  <si>
    <t>인환근</t>
  </si>
  <si>
    <t>5244727</t>
  </si>
  <si>
    <t>52447271</t>
  </si>
  <si>
    <t>임종수</t>
  </si>
  <si>
    <t>5244430</t>
  </si>
  <si>
    <t>52444301</t>
  </si>
  <si>
    <t>임창순</t>
  </si>
  <si>
    <t>5244947</t>
  </si>
  <si>
    <t>52449471</t>
  </si>
  <si>
    <t>임호영</t>
  </si>
  <si>
    <t>5249144</t>
  </si>
  <si>
    <t>52491441</t>
  </si>
  <si>
    <t>장문성</t>
  </si>
  <si>
    <t>5242502</t>
  </si>
  <si>
    <t>52425021</t>
  </si>
  <si>
    <t>장병문</t>
  </si>
  <si>
    <t>5243330</t>
  </si>
  <si>
    <t>52433301</t>
  </si>
  <si>
    <t>장세영</t>
  </si>
  <si>
    <t>5242321</t>
  </si>
  <si>
    <t>52423211</t>
  </si>
  <si>
    <t>장진구</t>
  </si>
  <si>
    <t>5245915</t>
  </si>
  <si>
    <t>52459151</t>
  </si>
  <si>
    <t>전명구</t>
  </si>
  <si>
    <t>5244814</t>
  </si>
  <si>
    <t>52448141</t>
  </si>
  <si>
    <t>정병선</t>
  </si>
  <si>
    <t>524229</t>
  </si>
  <si>
    <t>5242291</t>
  </si>
  <si>
    <t>정상호</t>
  </si>
  <si>
    <t>5244866</t>
  </si>
  <si>
    <t>52448661</t>
  </si>
  <si>
    <t>정성수</t>
  </si>
  <si>
    <t>5245877</t>
  </si>
  <si>
    <t>52458771</t>
  </si>
  <si>
    <t>정성환</t>
  </si>
  <si>
    <t>5246657</t>
  </si>
  <si>
    <t>52466571</t>
  </si>
  <si>
    <t>정영환</t>
  </si>
  <si>
    <t>5244021</t>
  </si>
  <si>
    <t>52440211</t>
  </si>
  <si>
    <t>정재호</t>
  </si>
  <si>
    <t>5248292</t>
  </si>
  <si>
    <t>52482921</t>
  </si>
  <si>
    <t>정태성</t>
  </si>
  <si>
    <t>5247500</t>
  </si>
  <si>
    <t>52475001</t>
  </si>
  <si>
    <t>정태훈</t>
  </si>
  <si>
    <t>5246505</t>
  </si>
  <si>
    <t>52465051</t>
  </si>
  <si>
    <t>조성근</t>
  </si>
  <si>
    <t>5247970</t>
  </si>
  <si>
    <t>52479701</t>
  </si>
  <si>
    <t>조집현</t>
  </si>
  <si>
    <t>5248805</t>
  </si>
  <si>
    <t>52488051</t>
  </si>
  <si>
    <t>주상건</t>
  </si>
  <si>
    <t>524517</t>
  </si>
  <si>
    <t>5245171</t>
  </si>
  <si>
    <t>최동석</t>
  </si>
  <si>
    <t>5243626</t>
  </si>
  <si>
    <t>52436261</t>
  </si>
  <si>
    <t>최용선</t>
  </si>
  <si>
    <t>5249291</t>
  </si>
  <si>
    <t>52492911</t>
  </si>
  <si>
    <t>최중이</t>
  </si>
  <si>
    <t>524377</t>
  </si>
  <si>
    <t>5243771</t>
  </si>
  <si>
    <t>최진혁</t>
  </si>
  <si>
    <t>5242756</t>
  </si>
  <si>
    <t>52427561</t>
  </si>
  <si>
    <t>한광목</t>
  </si>
  <si>
    <t>5242787</t>
  </si>
  <si>
    <t>52427871</t>
  </si>
  <si>
    <t>한상천</t>
  </si>
  <si>
    <t>52464</t>
  </si>
  <si>
    <t>524641</t>
  </si>
  <si>
    <t>한영남</t>
  </si>
  <si>
    <t>5243329</t>
  </si>
  <si>
    <t>52433291</t>
  </si>
  <si>
    <t>한종현</t>
  </si>
  <si>
    <t>5241300</t>
  </si>
  <si>
    <t>52413001</t>
  </si>
  <si>
    <t>한준수</t>
  </si>
  <si>
    <t>5241530</t>
  </si>
  <si>
    <t>52415301</t>
  </si>
  <si>
    <t>홍성진</t>
  </si>
  <si>
    <t>5243453</t>
  </si>
  <si>
    <t>52434531</t>
  </si>
  <si>
    <t>홍천수</t>
  </si>
  <si>
    <t>52448711</t>
  </si>
  <si>
    <t>신화여객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</si>
</sst>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0" fontId="78" fillId="0" borderId="0" xfId="0" applyFont="1">
      <alignment vertical="center"/>
    </xf>
    <xf numFmtId="9" fontId="78" fillId="0" borderId="0" xfId="2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2.1056171949687608</c:v>
                </c:pt>
                <c:pt idx="1">
                  <c:v>2.5457783596186681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0.35087719298245612</c:v>
                </c:pt>
                <c:pt idx="1">
                  <c:v>0.30701754385964913</c:v>
                </c:pt>
                <c:pt idx="2">
                  <c:v>0.23684210526315788</c:v>
                </c:pt>
                <c:pt idx="3">
                  <c:v>7.0175438596491224E-2</c:v>
                </c:pt>
                <c:pt idx="4">
                  <c:v>2.6315789473684209E-2</c:v>
                </c:pt>
                <c:pt idx="5">
                  <c:v>8.771929824561403E-3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종합!$M$57:$P$57</c:f>
              <c:numCache>
                <c:formatCode>0%</c:formatCode>
                <c:ptCount val="4"/>
                <c:pt idx="0">
                  <c:v>0</c:v>
                </c:pt>
                <c:pt idx="1">
                  <c:v>4.5454545454545456E-2</c:v>
                </c:pt>
                <c:pt idx="2">
                  <c:v>4.7619047619047616E-2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종합!$M$56:$P$56</c:f>
              <c:numCache>
                <c:formatCode>0%</c:formatCode>
                <c:ptCount val="4"/>
                <c:pt idx="0">
                  <c:v>4.0816326530612242E-2</c:v>
                </c:pt>
                <c:pt idx="1">
                  <c:v>4.5454545454545456E-2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종합!$M$55:$P$55</c:f>
              <c:numCache>
                <c:formatCode>0%</c:formatCode>
                <c:ptCount val="4"/>
                <c:pt idx="0">
                  <c:v>6.1224489795918366E-2</c:v>
                </c:pt>
                <c:pt idx="1">
                  <c:v>0.18181818181818182</c:v>
                </c:pt>
                <c:pt idx="2">
                  <c:v>0.14285714285714285</c:v>
                </c:pt>
                <c:pt idx="3">
                  <c:v>4.5454545454545456E-2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종합!$M$54:$P$54</c:f>
              <c:numCache>
                <c:formatCode>0%</c:formatCode>
                <c:ptCount val="4"/>
                <c:pt idx="0">
                  <c:v>0.22448979591836735</c:v>
                </c:pt>
                <c:pt idx="1">
                  <c:v>0.22727272727272727</c:v>
                </c:pt>
                <c:pt idx="2">
                  <c:v>0.19047619047619047</c:v>
                </c:pt>
                <c:pt idx="3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종합!$M$53:$P$53</c:f>
              <c:numCache>
                <c:formatCode>0%</c:formatCode>
                <c:ptCount val="4"/>
                <c:pt idx="0">
                  <c:v>0.2857142857142857</c:v>
                </c:pt>
                <c:pt idx="1">
                  <c:v>0.22727272727272727</c:v>
                </c:pt>
                <c:pt idx="2">
                  <c:v>0.38095238095238093</c:v>
                </c:pt>
                <c:pt idx="3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종합!$M$51:$P$51</c:f>
              <c:strCache>
                <c:ptCount val="4"/>
                <c:pt idx="0">
                  <c:v> 34 </c:v>
                </c:pt>
                <c:pt idx="1">
                  <c:v> 37 </c:v>
                </c:pt>
                <c:pt idx="2">
                  <c:v> 526 </c:v>
                </c:pt>
                <c:pt idx="3">
                  <c:v> 555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종합!$M$52:$P$52</c:f>
              <c:numCache>
                <c:formatCode>0%</c:formatCode>
                <c:ptCount val="4"/>
                <c:pt idx="0">
                  <c:v>0.38775510204081631</c:v>
                </c:pt>
                <c:pt idx="1">
                  <c:v>0.27272727272727271</c:v>
                </c:pt>
                <c:pt idx="2">
                  <c:v>0.23809523809523808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20.90%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31" width="9.140625" style="4"/>
    <col min="32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6" t="s">
        <v>39</v>
      </c>
      <c r="D4" s="316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7" t="s">
        <v>1218</v>
      </c>
      <c r="D5" s="317"/>
      <c r="E5" s="312">
        <f>SUMIFS(숨김!BE:BE,숨김!BD:BD,종합!C5)</f>
        <v>4</v>
      </c>
      <c r="F5" s="63">
        <f>SUMIFS(숨김!BF:BF,숨김!BD:BD,종합!C5)</f>
        <v>52</v>
      </c>
      <c r="G5" s="105" t="str">
        <f>N19</f>
        <v>A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신화여객</v>
      </c>
      <c r="K10" s="222" t="s">
        <v>103</v>
      </c>
      <c r="X10" s="275"/>
      <c r="Z10" s="39"/>
      <c r="AA10" s="39"/>
      <c r="AB10" s="313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2.1056171949687608</v>
      </c>
      <c r="K11" s="218"/>
      <c r="M11" s="2"/>
      <c r="Y11" s="276"/>
      <c r="Z11" s="277"/>
      <c r="AA11" s="278"/>
      <c r="AB11" s="313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2.5457783596186681</v>
      </c>
      <c r="K12" s="209"/>
      <c r="M12" s="278"/>
      <c r="Y12" s="276"/>
      <c r="Z12" s="277"/>
      <c r="AA12" s="278"/>
      <c r="AB12" s="313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0.20904139921617504</v>
      </c>
      <c r="K13" s="212">
        <f>J13-I13</f>
        <v>3.1798819803559919E-2</v>
      </c>
      <c r="M13" s="278"/>
      <c r="Y13" s="276"/>
      <c r="Z13" s="277"/>
      <c r="AA13" s="278"/>
      <c r="AB13" s="313"/>
    </row>
    <row r="14" spans="1:28" ht="23.25" customHeight="1">
      <c r="H14" s="213" t="s">
        <v>123</v>
      </c>
      <c r="I14" s="214"/>
      <c r="J14" s="318" t="str">
        <f>SUMIFS(숨김!J:J,숨김!F:F,종합!C5)&amp;"위/(32개사)"</f>
        <v>6위/(32개사)</v>
      </c>
      <c r="K14" s="319"/>
      <c r="M14" s="278"/>
      <c r="X14" s="2"/>
      <c r="Y14" s="2"/>
      <c r="AB14" s="313"/>
    </row>
    <row r="15" spans="1:28" ht="9" customHeight="1">
      <c r="M15" s="278"/>
      <c r="X15" s="2"/>
      <c r="Y15" s="2"/>
      <c r="AB15" s="314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314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314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신화여객</v>
      </c>
      <c r="Y18" s="2"/>
    </row>
    <row r="19" spans="2:28" ht="22.5" customHeight="1">
      <c r="B19" s="272" t="str">
        <f>C5</f>
        <v>신화여객</v>
      </c>
      <c r="C19" s="68">
        <v>2</v>
      </c>
      <c r="D19" s="69">
        <f>SUMIFS(숨김!AV:AV,숨김!$AS:$AS,종합!$N$18,숨김!$AT:$AT,"합계",숨김!AU:AU,종합!C19)</f>
        <v>4.5320507361612951E-2</v>
      </c>
      <c r="E19" s="69">
        <f>SUMIFS(숨김!AW:AW,숨김!$AS:$AS,종합!$N$18,숨김!$AT:$AT,"합계",숨김!AV:AV,종합!D19)</f>
        <v>0.34263398007169621</v>
      </c>
      <c r="F19" s="69">
        <f>SUMIFS(숨김!AX:AX,숨김!$AS:$AS,종합!$N$18,숨김!$AT:$AT,"합계",숨김!AW:AW,종합!E19)</f>
        <v>0.15336670532914615</v>
      </c>
      <c r="G19" s="70">
        <f>SUMIFS(숨김!AY:AY,숨김!$AS:$AS,종합!$N$18,숨김!$AT:$AT,"합계",숨김!AX:AX,종합!F19)</f>
        <v>9.3989375000000006</v>
      </c>
      <c r="H19" s="71">
        <f>SUMIFS(숨김!AZ:AZ,숨김!$AS:$AS,종합!$N$18,숨김!$AT:$AT,"합계",숨김!AY:AY,종합!G19)</f>
        <v>0.39028336211388148</v>
      </c>
      <c r="I19" s="71">
        <f>SUMIFS(숨김!BA:BA,숨김!$AS:$AS,종합!$N$18,숨김!$AT:$AT,"합계",숨김!AZ:AZ,종합!H19)</f>
        <v>9.4129398920957144</v>
      </c>
      <c r="J19" s="72">
        <f>J12</f>
        <v>2.5457783596186681</v>
      </c>
      <c r="K19" s="73" t="str">
        <f>J25</f>
        <v>A</v>
      </c>
      <c r="M19" s="278"/>
      <c r="N19" s="39" t="str">
        <f>INDEX(숨김!L3:U36,MATCH(종합!C5,숨김!L3:L36,0),10)</f>
        <v>A</v>
      </c>
      <c r="O19" s="39">
        <f>SUM(O20:O25)</f>
        <v>114</v>
      </c>
      <c r="Y19" s="2"/>
    </row>
    <row r="20" spans="2:28" ht="22.5" customHeight="1">
      <c r="B20" s="53" t="s">
        <v>120</v>
      </c>
      <c r="C20" s="53"/>
      <c r="D20" s="66">
        <f>D19/D18-1</f>
        <v>-0.11414753889304297</v>
      </c>
      <c r="E20" s="66">
        <f t="shared" ref="E20:J20" si="0">E19/E18-1</f>
        <v>-0.2049554438979645</v>
      </c>
      <c r="F20" s="66">
        <f t="shared" si="0"/>
        <v>-9.0890899056632168E-2</v>
      </c>
      <c r="G20" s="66">
        <f t="shared" si="0"/>
        <v>-0.39400789813023851</v>
      </c>
      <c r="H20" s="66">
        <f t="shared" si="0"/>
        <v>-0.82957058422974606</v>
      </c>
      <c r="I20" s="66">
        <f t="shared" si="0"/>
        <v>-0.75416714828687081</v>
      </c>
      <c r="J20" s="66">
        <f t="shared" si="0"/>
        <v>7.5866962314751651E-2</v>
      </c>
      <c r="K20" s="67" t="str">
        <f>J14</f>
        <v>6위/(32개사)</v>
      </c>
      <c r="M20" s="2" t="s">
        <v>768</v>
      </c>
      <c r="N20" s="280">
        <f>SUMIFS(숨김!O:O,숨김!L:L,종합!$N$18)</f>
        <v>0.35087719298245612</v>
      </c>
      <c r="O20" s="39">
        <f>COUNTIFS(운전자별!C:C,종합!M20)</f>
        <v>37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0.30701754385964913</v>
      </c>
      <c r="O21" s="39">
        <f>COUNTIFS(운전자별!C:C,종합!M21)</f>
        <v>35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0.23684210526315788</v>
      </c>
      <c r="O22" s="39">
        <f>COUNTIFS(운전자별!C:C,종합!M22)</f>
        <v>26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7.0175438596491224E-2</v>
      </c>
      <c r="O23" s="39">
        <f>COUNTIFS(운전자별!C:C,종합!M23)</f>
        <v>11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신화여객</v>
      </c>
      <c r="K24" s="226" t="s">
        <v>133</v>
      </c>
      <c r="M24" s="2" t="s">
        <v>771</v>
      </c>
      <c r="N24" s="280">
        <f>SUMIFS(숨김!S:S,숨김!L:L,종합!$N$18)</f>
        <v>2.6315789473684209E-2</v>
      </c>
      <c r="O24" s="39">
        <f>COUNTIFS(운전자별!C:C,종합!M24)</f>
        <v>3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A</v>
      </c>
      <c r="K25" s="234"/>
      <c r="M25" s="2" t="s">
        <v>79</v>
      </c>
      <c r="N25" s="280">
        <f>SUMIFS(숨김!T:T,숨김!L:L,종합!$N$18)</f>
        <v>8.771929824561403E-3</v>
      </c>
      <c r="O25" s="39">
        <f>COUNTIFS(운전자별!C:C,종합!M25)</f>
        <v>2</v>
      </c>
      <c r="X25" s="2"/>
      <c r="Z25" s="39"/>
      <c r="AA25" s="39"/>
      <c r="AB25" s="313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35%(37명)</v>
      </c>
      <c r="K26" s="230">
        <f t="shared" ref="K26:K31" si="1">N20-I26</f>
        <v>7.1564272892837011E-2</v>
      </c>
      <c r="M26" s="2"/>
      <c r="X26" s="2"/>
      <c r="Z26" s="39"/>
      <c r="AA26" s="39"/>
      <c r="AB26" s="313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31%(35명)</v>
      </c>
      <c r="K27" s="200">
        <f t="shared" si="1"/>
        <v>7.7990907066022047E-2</v>
      </c>
      <c r="L27" s="4"/>
      <c r="M27" s="2"/>
      <c r="X27" s="2"/>
      <c r="Z27" s="39"/>
      <c r="AA27" s="39"/>
      <c r="AB27" s="313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24%(26명)</v>
      </c>
      <c r="K28" s="200">
        <f t="shared" si="1"/>
        <v>-1.4589311216802264E-2</v>
      </c>
      <c r="L28" s="4"/>
      <c r="M28" s="2"/>
      <c r="X28" s="2"/>
      <c r="Z28" s="39"/>
      <c r="AA28" s="39"/>
      <c r="AB28" s="313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7%(11명)</v>
      </c>
      <c r="K29" s="200">
        <f t="shared" si="1"/>
        <v>-9.1138975145106993E-2</v>
      </c>
      <c r="L29" s="4"/>
      <c r="M29" s="2"/>
      <c r="X29" s="2"/>
      <c r="Z29" s="39"/>
      <c r="AA29" s="39"/>
      <c r="AB29" s="313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3%(3명)</v>
      </c>
      <c r="K30" s="200">
        <f t="shared" si="1"/>
        <v>-3.7662303630622493E-2</v>
      </c>
      <c r="L30" s="4"/>
      <c r="M30" s="2"/>
      <c r="X30" s="2"/>
      <c r="Z30" s="39"/>
      <c r="AA30" s="39"/>
      <c r="AB30" s="313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1%(2명)</v>
      </c>
      <c r="K31" s="205">
        <f t="shared" si="1"/>
        <v>-6.1645899663273201E-3</v>
      </c>
      <c r="L31" s="4"/>
      <c r="M31" s="2"/>
      <c r="X31" s="2"/>
      <c r="Z31" s="39"/>
      <c r="AA31" s="39"/>
      <c r="AB31" s="313"/>
    </row>
    <row r="32" spans="2:28" ht="22.5" customHeight="1">
      <c r="L32" s="4"/>
      <c r="M32" s="2"/>
      <c r="X32" s="2"/>
      <c r="Z32" s="39"/>
      <c r="AA32" s="39"/>
      <c r="AB32" s="313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13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13"/>
    </row>
    <row r="35" spans="2:28" ht="22.5" customHeight="1">
      <c r="B35" s="320" t="str">
        <f>C5</f>
        <v>신화여객</v>
      </c>
      <c r="C35" s="76">
        <v>1</v>
      </c>
      <c r="D35" s="77">
        <f>SUMIFS(숨김!AV:AV,숨김!$AS:$AS,종합!$N$18,숨김!$AT:$AT,"합계",숨김!$AU:$AU,종합!$C35)</f>
        <v>5.4828237222044968E-2</v>
      </c>
      <c r="E35" s="77">
        <f>SUMIFS(숨김!AW:AW,숨김!$AS:$AS,종합!$N$18,숨김!$AT:$AT,"합계",숨김!$AU:$AU,종합!$C35)</f>
        <v>0.40777101704359775</v>
      </c>
      <c r="F35" s="77">
        <f>SUMIFS(숨김!AX:AX,숨김!$AS:$AS,종합!$N$18,숨김!$AT:$AT,"합계",숨김!$AU:$AU,종합!$C35)</f>
        <v>0.19333927527109684</v>
      </c>
      <c r="G35" s="78">
        <f>SUMIFS(숨김!AY:AY,숨김!$AS:$AS,종합!$N$18,숨김!$AT:$AT,"합계",숨김!$AU:$AU,종합!$C35)</f>
        <v>13.698489361702133</v>
      </c>
      <c r="H35" s="79">
        <f>SUMIFS(숨김!AZ:AZ,숨김!$AS:$AS,종합!$N$18,숨김!$AT:$AT,"합계",숨김!$AU:$AU,종합!$C35)</f>
        <v>5.1381181865553236</v>
      </c>
      <c r="I35" s="79">
        <f>SUMIFS(숨김!BA:BA,숨김!$AS:$AS,종합!$N$18,숨김!$AT:$AT,"합계",숨김!$AU:$AU,종합!$C35)</f>
        <v>44.676065790634944</v>
      </c>
      <c r="J35" s="80">
        <f>J11</f>
        <v>2.1056171949687608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13"/>
    </row>
    <row r="36" spans="2:28" ht="22.5" customHeight="1">
      <c r="B36" s="272" t="str">
        <f>C5</f>
        <v>신화여객</v>
      </c>
      <c r="C36" s="68">
        <v>2</v>
      </c>
      <c r="D36" s="69">
        <f>SUMIFS(숨김!AV:AV,숨김!$AS:$AS,종합!$N$18,숨김!$AT:$AT,"합계",숨김!$AU:$AU,종합!$C36)</f>
        <v>4.5320507361612951E-2</v>
      </c>
      <c r="E36" s="69">
        <f>SUMIFS(숨김!AW:AW,숨김!$AS:$AS,종합!$N$18,숨김!$AT:$AT,"합계",숨김!$AU:$AU,종합!$C36)</f>
        <v>0.34263398007169621</v>
      </c>
      <c r="F36" s="69">
        <f>SUMIFS(숨김!AX:AX,숨김!$AS:$AS,종합!$N$18,숨김!$AT:$AT,"합계",숨김!$AU:$AU,종합!$C36)</f>
        <v>0.15336670532914615</v>
      </c>
      <c r="G36" s="70">
        <f>SUMIFS(숨김!AY:AY,숨김!$AS:$AS,종합!$N$18,숨김!$AT:$AT,"합계",숨김!$AU:$AU,종합!$C36)</f>
        <v>9.3989375000000006</v>
      </c>
      <c r="H36" s="71">
        <f>SUMIFS(숨김!AZ:AZ,숨김!$AS:$AS,종합!$N$18,숨김!$AT:$AT,"합계",숨김!$AU:$AU,종합!$C36)</f>
        <v>0.39028336211388148</v>
      </c>
      <c r="I36" s="71">
        <f>SUMIFS(숨김!BA:BA,숨김!$AS:$AS,종합!$N$18,숨김!$AT:$AT,"합계",숨김!$AU:$AU,종합!$C36)</f>
        <v>9.4129398920957144</v>
      </c>
      <c r="J36" s="72">
        <f>J12</f>
        <v>2.5457783596186681</v>
      </c>
      <c r="K36" s="73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13"/>
    </row>
    <row r="37" spans="2:28" ht="25.5" customHeight="1">
      <c r="B37" s="53" t="s">
        <v>120</v>
      </c>
      <c r="C37" s="53"/>
      <c r="D37" s="66">
        <f>D36/D35-1</f>
        <v>-0.17340936608863311</v>
      </c>
      <c r="E37" s="66">
        <f t="shared" ref="E37" si="3">E36/E35-1</f>
        <v>-0.15973925131843603</v>
      </c>
      <c r="F37" s="66">
        <f t="shared" ref="F37" si="4">F36/F35-1</f>
        <v>-0.20674831787748182</v>
      </c>
      <c r="G37" s="66">
        <f t="shared" ref="G37" si="5">G36/G35-1</f>
        <v>-0.31387051142461764</v>
      </c>
      <c r="H37" s="66">
        <f t="shared" ref="H37" si="6">H36/H35-1</f>
        <v>-0.92404157554508615</v>
      </c>
      <c r="I37" s="66">
        <f t="shared" ref="I37" si="7">I36/I35-1</f>
        <v>-0.78930687549330125</v>
      </c>
      <c r="J37" s="66">
        <f t="shared" ref="J37" si="8">J36/J35-1</f>
        <v>0.20904139921617504</v>
      </c>
      <c r="K37" s="74" t="str" cm="1">
        <f t="array" ref="K37">_xlfn.IFS(N38=0,"등급유지",N38&gt;0,N38&amp;"등급 상승",N38&lt;0,N38&amp;"등급 하락")</f>
        <v>4등급 상승</v>
      </c>
      <c r="M37" s="281"/>
      <c r="N37" s="39">
        <f>SUMIFS(숨김!$C$4:$C$9,숨김!$B$4:$B$9,종합!K36)</f>
        <v>5</v>
      </c>
      <c r="X37" s="282"/>
      <c r="Z37" s="283"/>
      <c r="AA37" s="39"/>
      <c r="AB37" s="313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4</v>
      </c>
      <c r="O38" s="39" t="s">
        <v>341</v>
      </c>
      <c r="X38" s="282"/>
      <c r="Z38" s="283"/>
      <c r="AA38" s="39"/>
      <c r="AB38" s="313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13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13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34</v>
      </c>
      <c r="D50" s="236" t="str">
        <f>IFERROR(INDEX(숨김!$W$3:$AQ$440,MATCH(종합!$C$5&amp;2,숨김!$AQ$3:$AQ$440,0),2),"")</f>
        <v>37</v>
      </c>
      <c r="E50" s="236" t="str">
        <f>IFERROR(INDEX(숨김!$W$3:$AQ$440,MATCH(종합!$C$5&amp;3,숨김!$AQ$3:$AQ$440,0),2),"")</f>
        <v>526</v>
      </c>
      <c r="F50" s="236" t="str">
        <f>IFERROR(INDEX(숨김!$W$3:$AQ$440,MATCH(종합!$C$5&amp;4,숨김!$AQ$3:$AQ$440,0),2),"")</f>
        <v>555</v>
      </c>
      <c r="G50" s="236" t="str">
        <f>IFERROR(INDEX(숨김!$W$3:$AQ$440,MATCH(종합!$C$5&amp;5,숨김!$AQ$3:$AQ$440,0),2),"")</f>
        <v/>
      </c>
      <c r="H50" s="236" t="str">
        <f>IFERROR(INDEX(숨김!$W$3:$AQ$440,MATCH(종합!$C$5&amp;6,숨김!$AQ$3:$AQ$440,0),2),"")</f>
        <v/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A</v>
      </c>
      <c r="D51" s="242" t="str">
        <f>IFERROR(INDEX(숨김!$W$3:$AO$1740,MATCH(종합!$C$5&amp;종합!D$50,숨김!$AN$3:$AN$1740,0),15),"")</f>
        <v>A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A</v>
      </c>
      <c r="G51" s="242" t="str">
        <f>IFERROR(INDEX(숨김!$W$3:$AO$1740,MATCH(종합!$C$5&amp;종합!G$50,숨김!$AN$3:$AN$1740,0),15),"")</f>
        <v/>
      </c>
      <c r="H51" s="242" t="str">
        <f>IFERROR(INDEX(숨김!$W$3:$AO$1740,MATCH(종합!$C$5&amp;종합!H$50,숨김!$AN$3:$AN$1740,0),15),"")</f>
        <v/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34</v>
      </c>
      <c r="N51" s="284" t="str">
        <f t="shared" ref="N51:U51" si="9">D50</f>
        <v>37</v>
      </c>
      <c r="O51" s="284" t="str">
        <f t="shared" si="9"/>
        <v>526</v>
      </c>
      <c r="P51" s="284" t="str">
        <f t="shared" si="9"/>
        <v>555</v>
      </c>
      <c r="Q51" s="284" t="str">
        <f t="shared" ref="Q51" si="10">G50</f>
        <v/>
      </c>
      <c r="R51" s="284" t="str">
        <f t="shared" ref="R51" si="11">H50</f>
        <v/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39%(19명)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27%(6명)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24%(5명)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32%(7명)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0.38775510204081631</v>
      </c>
      <c r="N52" s="286">
        <f>SUMIFS(숨김!$AC:$AC,숨김!$W:$W,종합!$C$5,숨김!$X:$X,종합!D$50)/SUMIFS(숨김!$AA:$AA,숨김!$W:$W,종합!$C$5,숨김!$X:$X,종합!D$50)</f>
        <v>0.27272727272727271</v>
      </c>
      <c r="O52" s="286">
        <f>SUMIFS(숨김!$AC:$AC,숨김!$W:$W,종합!$C$5,숨김!$X:$X,종합!E$50)/SUMIFS(숨김!$AA:$AA,숨김!$W:$W,종합!$C$5,숨김!$X:$X,종합!E$50)</f>
        <v>0.23809523809523808</v>
      </c>
      <c r="P52" s="286">
        <f>SUMIFS(숨김!$AC:$AC,숨김!$W:$W,종합!$C$5,숨김!$X:$X,종합!F$50)/SUMIFS(숨김!$AA:$AA,숨김!$W:$W,종합!$C$5,숨김!$X:$X,종합!F$50)</f>
        <v>0.31818181818181818</v>
      </c>
      <c r="Q52" s="286" t="e">
        <f>SUMIFS(숨김!$AC:$AC,숨김!$W:$W,종합!$C$5,숨김!$X:$X,종합!G$50)/SUMIFS(숨김!$AA:$AA,숨김!$W:$W,종합!$C$5,숨김!$X:$X,종합!G$50)</f>
        <v>#DIV/0!</v>
      </c>
      <c r="R52" s="286" t="e">
        <f>SUMIFS(숨김!$AC:$AC,숨김!$W:$W,종합!$C$5,숨김!$X:$X,종합!H$50)/SUMIFS(숨김!$AA:$AA,숨김!$W:$W,종합!$C$5,숨김!$X:$X,종합!H$50)</f>
        <v>#DIV/0!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29%(14명)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23%(5명)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38%(8명)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36%(8명)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0.2857142857142857</v>
      </c>
      <c r="N53" s="286">
        <f>SUMIFS(숨김!$AD:$AD,숨김!$W:$W,종합!$C$5,숨김!$X:$X,종합!D$50)/SUMIFS(숨김!$AA:$AA,숨김!$W:$W,종합!$C$5,숨김!$X:$X,종합!D$50)</f>
        <v>0.22727272727272727</v>
      </c>
      <c r="O53" s="286">
        <f>SUMIFS(숨김!$AD:$AD,숨김!$W:$W,종합!$C$5,숨김!$X:$X,종합!E$50)/SUMIFS(숨김!$AA:$AA,숨김!$W:$W,종합!$C$5,숨김!$X:$X,종합!E$50)</f>
        <v>0.38095238095238093</v>
      </c>
      <c r="P53" s="286">
        <f>SUMIFS(숨김!$AD:$AD,숨김!$W:$W,종합!$C$5,숨김!$X:$X,종합!F$50)/SUMIFS(숨김!$AA:$AA,숨김!$W:$W,종합!$C$5,숨김!$X:$X,종합!F$50)</f>
        <v>0.36363636363636365</v>
      </c>
      <c r="Q53" s="286" t="e">
        <f>SUMIFS(숨김!$AD:$AD,숨김!$W:$W,종합!$C$5,숨김!$X:$X,종합!G$50)/SUMIFS(숨김!$AA:$AA,숨김!$W:$W,종합!$C$5,숨김!$X:$X,종합!G$50)</f>
        <v>#DIV/0!</v>
      </c>
      <c r="R53" s="286" t="e">
        <f>SUMIFS(숨김!$AD:$AD,숨김!$W:$W,종합!$C$5,숨김!$X:$X,종합!H$50)/SUMIFS(숨김!$AA:$AA,숨김!$W:$W,종합!$C$5,숨김!$X:$X,종합!H$50)</f>
        <v>#DIV/0!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22%(11명)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23%(5명)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19%(4명)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27%(6명)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0.22448979591836735</v>
      </c>
      <c r="N54" s="286">
        <f>SUMIFS(숨김!$AE:$AE,숨김!$W:$W,종합!$C$5,숨김!$X:$X,종합!D$50)/SUMIFS(숨김!$AA:$AA,숨김!$W:$W,종합!$C$5,숨김!$X:$X,종합!D$50)</f>
        <v>0.22727272727272727</v>
      </c>
      <c r="O54" s="286">
        <f>SUMIFS(숨김!$AE:$AE,숨김!$W:$W,종합!$C$5,숨김!$X:$X,종합!E$50)/SUMIFS(숨김!$AA:$AA,숨김!$W:$W,종합!$C$5,숨김!$X:$X,종합!E$50)</f>
        <v>0.19047619047619047</v>
      </c>
      <c r="P54" s="286">
        <f>SUMIFS(숨김!$AE:$AE,숨김!$W:$W,종합!$C$5,숨김!$X:$X,종합!F$50)/SUMIFS(숨김!$AA:$AA,숨김!$W:$W,종합!$C$5,숨김!$X:$X,종합!F$50)</f>
        <v>0.27272727272727271</v>
      </c>
      <c r="Q54" s="286" t="e">
        <f>SUMIFS(숨김!$AE:$AE,숨김!$W:$W,종합!$C$5,숨김!$X:$X,종합!G$50)/SUMIFS(숨김!$AA:$AA,숨김!$W:$W,종합!$C$5,숨김!$X:$X,종합!G$50)</f>
        <v>#DIV/0!</v>
      </c>
      <c r="R54" s="286" t="e">
        <f>SUMIFS(숨김!$AE:$AE,숨김!$W:$W,종합!$C$5,숨김!$X:$X,종합!H$50)/SUMIFS(숨김!$AA:$AA,숨김!$W:$W,종합!$C$5,숨김!$X:$X,종합!H$50)</f>
        <v>#DIV/0!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6%(3명)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18%(4명)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14%(3명)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5%(1명)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6.1224489795918366E-2</v>
      </c>
      <c r="N55" s="286">
        <f>SUMIFS(숨김!$AF:$AF,숨김!$W:$W,종합!$C$5,숨김!$X:$X,종합!D$50)/SUMIFS(숨김!$AA:$AA,숨김!$W:$W,종합!$C$5,숨김!$X:$X,종합!D$50)</f>
        <v>0.18181818181818182</v>
      </c>
      <c r="O55" s="286">
        <f>SUMIFS(숨김!$AF:$AF,숨김!$W:$W,종합!$C$5,숨김!$X:$X,종합!E$50)/SUMIFS(숨김!$AA:$AA,숨김!$W:$W,종합!$C$5,숨김!$X:$X,종합!E$50)</f>
        <v>0.14285714285714285</v>
      </c>
      <c r="P55" s="286">
        <f>SUMIFS(숨김!$AF:$AF,숨김!$W:$W,종합!$C$5,숨김!$X:$X,종합!F$50)/SUMIFS(숨김!$AA:$AA,숨김!$W:$W,종합!$C$5,숨김!$X:$X,종합!F$50)</f>
        <v>4.5454545454545456E-2</v>
      </c>
      <c r="Q55" s="286" t="e">
        <f>SUMIFS(숨김!$AF:$AF,숨김!$W:$W,종합!$C$5,숨김!$X:$X,종합!G$50)/SUMIFS(숨김!$AA:$AA,숨김!$W:$W,종합!$C$5,숨김!$X:$X,종합!G$50)</f>
        <v>#DIV/0!</v>
      </c>
      <c r="R55" s="286" t="e">
        <f>SUMIFS(숨김!$AF:$AF,숨김!$W:$W,종합!$C$5,숨김!$X:$X,종합!H$50)/SUMIFS(숨김!$AA:$AA,숨김!$W:$W,종합!$C$5,숨김!$X:$X,종합!H$50)</f>
        <v>#DIV/0!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4%(2명)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5%(1명)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4.0816326530612242E-2</v>
      </c>
      <c r="N56" s="286">
        <f>SUMIFS(숨김!$AG:$AG,숨김!$W:$W,종합!$C$5,숨김!$X:$X,종합!D$50)/SUMIFS(숨김!$AA:$AA,숨김!$W:$W,종합!$C$5,숨김!$X:$X,종합!D$50)</f>
        <v>4.5454545454545456E-2</v>
      </c>
      <c r="O56" s="286">
        <f>SUMIFS(숨김!$AG:$AG,숨김!$W:$W,종합!$C$5,숨김!$X:$X,종합!E$50)/SUMIFS(숨김!$AA:$AA,숨김!$W:$W,종합!$C$5,숨김!$X:$X,종합!E$50)</f>
        <v>0</v>
      </c>
      <c r="P56" s="286">
        <f>SUMIFS(숨김!$AG:$AG,숨김!$W:$W,종합!$C$5,숨김!$X:$X,종합!F$50)/SUMIFS(숨김!$AA:$AA,숨김!$W:$W,종합!$C$5,숨김!$X:$X,종합!F$50)</f>
        <v>0</v>
      </c>
      <c r="Q56" s="286" t="e">
        <f>SUMIFS(숨김!$AG:$AG,숨김!$W:$W,종합!$C$5,숨김!$X:$X,종합!G$50)/SUMIFS(숨김!$AA:$AA,숨김!$W:$W,종합!$C$5,숨김!$X:$X,종합!G$50)</f>
        <v>#DIV/0!</v>
      </c>
      <c r="R56" s="286" t="e">
        <f>SUMIFS(숨김!$AG:$AG,숨김!$W:$W,종합!$C$5,숨김!$X:$X,종합!H$50)/SUMIFS(숨김!$AA:$AA,숨김!$W:$W,종합!$C$5,숨김!$X:$X,종합!H$50)</f>
        <v>#DIV/0!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5%(1명)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5%(1명)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0</v>
      </c>
      <c r="N57" s="286">
        <f>SUMIFS(숨김!$AH:$AH,숨김!$W:$W,종합!$C$5,숨김!$X:$X,종합!D$50)/SUMIFS(숨김!$AA:$AA,숨김!$W:$W,종합!$C$5,숨김!$X:$X,종합!D$50)</f>
        <v>4.5454545454545456E-2</v>
      </c>
      <c r="O57" s="286">
        <f>SUMIFS(숨김!$AH:$AH,숨김!$W:$W,종합!$C$5,숨김!$X:$X,종합!E$50)/SUMIFS(숨김!$AA:$AA,숨김!$W:$W,종합!$C$5,숨김!$X:$X,종합!E$50)</f>
        <v>4.7619047619047616E-2</v>
      </c>
      <c r="P57" s="286">
        <f>SUMIFS(숨김!$AH:$AH,숨김!$W:$W,종합!$C$5,숨김!$X:$X,종합!F$50)/SUMIFS(숨김!$AA:$AA,숨김!$W:$W,종합!$C$5,숨김!$X:$X,종합!F$50)</f>
        <v>0</v>
      </c>
      <c r="Q57" s="286" t="e">
        <f>SUMIFS(숨김!$AH:$AH,숨김!$W:$W,종합!$C$5,숨김!$X:$X,종합!G$50)/SUMIFS(숨김!$AA:$AA,숨김!$W:$W,종합!$C$5,숨김!$X:$X,종합!G$50)</f>
        <v>#DIV/0!</v>
      </c>
      <c r="R57" s="286" t="e">
        <f>SUMIFS(숨김!$AH:$AH,숨김!$W:$W,종합!$C$5,숨김!$X:$X,종합!H$50)/SUMIFS(숨김!$AA:$AA,숨김!$W:$W,종합!$C$5,숨김!$X:$X,종합!H$50)</f>
        <v>#DIV/0!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34</v>
      </c>
      <c r="C61" s="65">
        <v>1</v>
      </c>
      <c r="D61" s="90">
        <f>SUMIFS(숨김!AV:AV,숨김!$AU:$AU,종합!$C61,숨김!$AT:$AT,종합!$B61,숨김!$AS:$AS,종합!$C$5)</f>
        <v>4.6093432011173052E-2</v>
      </c>
      <c r="E61" s="90">
        <f>SUMIFS(숨김!AW:AW,숨김!$AU:$AU,종합!$C61,숨김!$AT:$AT,종합!$B61,숨김!$AS:$AS,종합!$C$5)</f>
        <v>0.39834262285193178</v>
      </c>
      <c r="F61" s="90">
        <f>SUMIFS(숨김!AX:AX,숨김!$AU:$AU,종합!$C61,숨김!$AT:$AT,종합!$B61,숨김!$AS:$AS,종합!$C$5)</f>
        <v>0.18144216019233239</v>
      </c>
      <c r="G61" s="91">
        <f>SUMIFS(숨김!AY:AY,숨김!$AU:$AU,종합!$C61,숨김!$AT:$AT,종합!$B61,숨김!$AS:$AS,종합!$C$5)</f>
        <v>14.861500000000003</v>
      </c>
      <c r="H61" s="92">
        <f>SUMIFS(숨김!AZ:AZ,숨김!$AU:$AU,종합!$C61,숨김!$AT:$AT,종합!$B61,숨김!$AS:$AS,종합!$C$5)</f>
        <v>2.8379335488657516</v>
      </c>
      <c r="I61" s="92">
        <f>SUMIFS(숨김!BA:BA,숨김!$AU:$AU,종합!$C61,숨김!$AT:$AT,종합!$B61,숨김!$AS:$AS,종합!$C$5)</f>
        <v>52.626268556296338</v>
      </c>
      <c r="J61" s="99">
        <f>SUMIFS(숨김!BB:BB,숨김!$AU:$AU,종합!$C61,숨김!$AT:$AT,종합!$B61,숨김!$AS:$AS,종합!$C$5)</f>
        <v>1.9979524144783263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34</v>
      </c>
      <c r="C62" s="89">
        <v>2</v>
      </c>
      <c r="D62" s="93">
        <f>SUMIFS(숨김!AV:AV,숨김!$AU:$AU,종합!$C62,숨김!$AT:$AT,종합!$B62,숨김!$AS:$AS,종합!$C$5)</f>
        <v>3.2536042933780693E-2</v>
      </c>
      <c r="E62" s="93">
        <f>SUMIFS(숨김!AW:AW,숨김!$AU:$AU,종합!$C62,숨김!$AT:$AT,종합!$B62,숨김!$AS:$AS,종합!$C$5)</f>
        <v>0.34085321523668716</v>
      </c>
      <c r="F62" s="93">
        <f>SUMIFS(숨김!AX:AX,숨김!$AU:$AU,종합!$C62,숨김!$AT:$AT,종합!$B62,숨김!$AS:$AS,종합!$C$5)</f>
        <v>0.14794132980281052</v>
      </c>
      <c r="G62" s="94">
        <f>SUMIFS(숨김!AY:AY,숨김!$AU:$AU,종합!$C62,숨김!$AT:$AT,종합!$B62,숨김!$AS:$AS,종합!$C$5)</f>
        <v>9.9478571428571421</v>
      </c>
      <c r="H62" s="95">
        <f>SUMIFS(숨김!AZ:AZ,숨김!$AU:$AU,종합!$C62,숨김!$AT:$AT,종합!$B62,숨김!$AS:$AS,종합!$C$5)</f>
        <v>0.11973053514178437</v>
      </c>
      <c r="I62" s="95">
        <f>SUMIFS(숨김!BA:BA,숨김!$AU:$AU,종합!$C62,숨김!$AT:$AT,종합!$B62,숨김!$AS:$AS,종합!$C$5)</f>
        <v>10.856708810332657</v>
      </c>
      <c r="J62" s="100">
        <f>SUMIFS(숨김!BB:BB,숨김!$AU:$AU,종합!$C62,숨김!$AT:$AT,종합!$B62,숨김!$AS:$AS,종합!$C$5)</f>
        <v>2.4081164826713342</v>
      </c>
      <c r="K62" s="88" t="str">
        <f>INDEX(숨김!$W$3:$AQ$440,MATCH(종합!$C$5&amp;종합!$B62,숨김!$AN$3:$AN$440,0),15)</f>
        <v>A</v>
      </c>
      <c r="M62" s="281"/>
      <c r="N62" s="282"/>
      <c r="P62" s="283"/>
      <c r="AA62" s="40"/>
    </row>
    <row r="63" spans="2:27" ht="20.25" customHeight="1">
      <c r="B63" s="38" t="str">
        <f>D50</f>
        <v>37</v>
      </c>
      <c r="C63" s="65">
        <v>1</v>
      </c>
      <c r="D63" s="90">
        <f>SUMIFS(숨김!AV:AV,숨김!$AU:$AU,종합!$C63,숨김!$AT:$AT,종합!$B63,숨김!$AS:$AS,종합!$C$5)</f>
        <v>5.5668528773537534E-2</v>
      </c>
      <c r="E63" s="90">
        <f>SUMIFS(숨김!AW:AW,숨김!$AU:$AU,종합!$C63,숨김!$AT:$AT,종합!$B63,숨김!$AS:$AS,종합!$C$5)</f>
        <v>0.43006627302564793</v>
      </c>
      <c r="F63" s="90">
        <f>SUMIFS(숨김!AX:AX,숨김!$AU:$AU,종합!$C63,숨김!$AT:$AT,종합!$B63,숨김!$AS:$AS,종합!$C$5)</f>
        <v>0.18769873329373007</v>
      </c>
      <c r="G63" s="91">
        <f>SUMIFS(숨김!AY:AY,숨김!$AU:$AU,종합!$C63,숨김!$AT:$AT,종합!$B63,숨김!$AS:$AS,종합!$C$5)</f>
        <v>12.843333333333334</v>
      </c>
      <c r="H63" s="92">
        <f>SUMIFS(숨김!AZ:AZ,숨김!$AU:$AU,종합!$C63,숨김!$AT:$AT,종합!$B63,숨김!$AS:$AS,종합!$C$5)</f>
        <v>1.4267923743486903</v>
      </c>
      <c r="I63" s="92">
        <f>SUMIFS(숨김!BA:BA,숨김!$AU:$AU,종합!$C63,숨김!$AT:$AT,종합!$B63,숨김!$AS:$AS,종합!$C$5)</f>
        <v>20.31416625219747</v>
      </c>
      <c r="J63" s="99">
        <f>SUMIFS(숨김!BB:BB,숨김!$AU:$AU,종합!$C63,숨김!$AT:$AT,종합!$B63,숨김!$AS:$AS,종합!$C$5)</f>
        <v>2.0340970169745187</v>
      </c>
      <c r="K63" s="73"/>
    </row>
    <row r="64" spans="2:27" ht="20.25" customHeight="1">
      <c r="B64" s="87" t="str">
        <f>B63</f>
        <v>37</v>
      </c>
      <c r="C64" s="89">
        <v>2</v>
      </c>
      <c r="D64" s="93">
        <f>SUMIFS(숨김!AV:AV,숨김!$AU:$AU,종합!$C64,숨김!$AT:$AT,종합!$B64,숨김!$AS:$AS,종합!$C$5)</f>
        <v>6.4636694156460214E-2</v>
      </c>
      <c r="E64" s="93">
        <f>SUMIFS(숨김!AW:AW,숨김!$AU:$AU,종합!$C64,숨김!$AT:$AT,종합!$B64,숨김!$AS:$AS,종합!$C$5)</f>
        <v>0.34186068017833804</v>
      </c>
      <c r="F64" s="93">
        <f>SUMIFS(숨김!AX:AX,숨김!$AU:$AU,종합!$C64,숨김!$AT:$AT,종합!$B64,숨김!$AS:$AS,종합!$C$5)</f>
        <v>0.15105725641521098</v>
      </c>
      <c r="G64" s="94">
        <f>SUMIFS(숨김!AY:AY,숨김!$AU:$AU,종합!$C64,숨김!$AT:$AT,종합!$B64,숨김!$AS:$AS,종합!$C$5)</f>
        <v>9.2195555555555568</v>
      </c>
      <c r="H64" s="95">
        <f>SUMIFS(숨김!AZ:AZ,숨김!$AU:$AU,종합!$C64,숨김!$AT:$AT,종합!$B64,숨김!$AS:$AS,종합!$C$5)</f>
        <v>0.89334936589640901</v>
      </c>
      <c r="I64" s="95">
        <f>SUMIFS(숨김!BA:BA,숨김!$AU:$AU,종합!$C64,숨김!$AT:$AT,종합!$B64,숨김!$AS:$AS,종합!$C$5)</f>
        <v>5.6759267792812249</v>
      </c>
      <c r="J64" s="100">
        <f>SUMIFS(숨김!BB:BB,숨김!$AU:$AU,종합!$C64,숨김!$AT:$AT,종합!$B64,숨김!$AS:$AS,종합!$C$5)</f>
        <v>2.3339843364699844</v>
      </c>
      <c r="K64" s="88" t="str">
        <f>INDEX(숨김!$W$3:$AQ$440,MATCH(종합!$C$5&amp;종합!$B64,숨김!$AN$3:$AN$440,0),15)</f>
        <v>A</v>
      </c>
    </row>
    <row r="65" spans="2:13" ht="20.25" customHeight="1">
      <c r="B65" s="38" t="str">
        <f>E50</f>
        <v>526</v>
      </c>
      <c r="C65" s="65">
        <v>1</v>
      </c>
      <c r="D65" s="90">
        <f>SUMIFS(숨김!AV:AV,숨김!$AU:$AU,종합!$C65,숨김!$AT:$AT,종합!$B65,숨김!$AS:$AS,종합!$C$5)</f>
        <v>7.528783385539542E-2</v>
      </c>
      <c r="E65" s="90">
        <f>SUMIFS(숨김!AW:AW,숨김!$AU:$AU,종합!$C65,숨김!$AT:$AT,종합!$B65,숨김!$AS:$AS,종합!$C$5)</f>
        <v>0.37697635753547887</v>
      </c>
      <c r="F65" s="90">
        <f>SUMIFS(숨김!AX:AX,숨김!$AU:$AU,종합!$C65,숨김!$AT:$AT,종합!$B65,숨김!$AS:$AS,종합!$C$5)</f>
        <v>0.22236692580751286</v>
      </c>
      <c r="G65" s="91">
        <f>SUMIFS(숨김!AY:AY,숨김!$AU:$AU,종합!$C65,숨김!$AT:$AT,종합!$B65,숨김!$AS:$AS,종합!$C$5)</f>
        <v>12.437000000000001</v>
      </c>
      <c r="H65" s="92">
        <f>SUMIFS(숨김!AZ:AZ,숨김!$AU:$AU,종합!$C65,숨김!$AT:$AT,종합!$B65,숨김!$AS:$AS,종합!$C$5)</f>
        <v>16.574081030124788</v>
      </c>
      <c r="I65" s="92">
        <f>SUMIFS(숨김!BA:BA,숨김!$AU:$AU,종합!$C65,숨김!$AT:$AT,종합!$B65,숨김!$AS:$AS,종합!$C$5)</f>
        <v>57.922087594240509</v>
      </c>
      <c r="J65" s="99">
        <f>SUMIFS(숨김!BB:BB,숨김!$AU:$AU,종합!$C65,숨김!$AT:$AT,종합!$B65,숨김!$AS:$AS,종합!$C$5)</f>
        <v>2.4970776092810869</v>
      </c>
      <c r="K65" s="73"/>
    </row>
    <row r="66" spans="2:13" ht="20.25" customHeight="1">
      <c r="B66" s="87" t="str">
        <f>B65</f>
        <v>526</v>
      </c>
      <c r="C66" s="89">
        <v>2</v>
      </c>
      <c r="D66" s="93">
        <f>SUMIFS(숨김!AV:AV,숨김!$AU:$AU,종합!$C66,숨김!$AT:$AT,종합!$B66,숨김!$AS:$AS,종합!$C$5)</f>
        <v>5.5053481647851898E-2</v>
      </c>
      <c r="E66" s="93">
        <f>SUMIFS(숨김!AW:AW,숨김!$AU:$AU,종합!$C66,숨김!$AT:$AT,종합!$B66,숨김!$AS:$AS,종합!$C$5)</f>
        <v>0.32869867971639855</v>
      </c>
      <c r="F66" s="93">
        <f>SUMIFS(숨김!AX:AX,숨김!$AU:$AU,종합!$C66,숨김!$AT:$AT,종합!$B66,숨김!$AS:$AS,종합!$C$5)</f>
        <v>0.16628660247426683</v>
      </c>
      <c r="G66" s="94">
        <f>SUMIFS(숨김!AY:AY,숨김!$AU:$AU,종합!$C66,숨김!$AT:$AT,종합!$B66,숨김!$AS:$AS,종합!$C$5)</f>
        <v>8.5447000000000006</v>
      </c>
      <c r="H66" s="95">
        <f>SUMIFS(숨김!AZ:AZ,숨김!$AU:$AU,종합!$C66,숨김!$AT:$AT,종합!$B66,숨김!$AS:$AS,종합!$C$5)</f>
        <v>0.82621628836629102</v>
      </c>
      <c r="I66" s="95">
        <f>SUMIFS(숨김!BA:BA,숨김!$AU:$AU,종합!$C66,숨김!$AT:$AT,종합!$B66,숨김!$AS:$AS,종합!$C$5)</f>
        <v>9.4098421647723995</v>
      </c>
      <c r="J66" s="100">
        <f>SUMIFS(숨김!BB:BB,숨김!$AU:$AU,종합!$C66,숨김!$AT:$AT,종합!$B66,숨김!$AS:$AS,종합!$C$5)</f>
        <v>2.9581533574159478</v>
      </c>
      <c r="K66" s="88" t="str">
        <f>INDEX(숨김!$W$3:$AQ$440,MATCH(종합!$C$5&amp;종합!$B66,숨김!$AN$3:$AN$440,0),15)</f>
        <v>A</v>
      </c>
    </row>
    <row r="67" spans="2:13" ht="20.25" customHeight="1">
      <c r="B67" s="38" t="str">
        <f>F50</f>
        <v>555</v>
      </c>
      <c r="C67" s="65">
        <v>1</v>
      </c>
      <c r="D67" s="90">
        <f>SUMIFS(숨김!AV:AV,숨김!$AU:$AU,종합!$C67,숨김!$AT:$AT,종합!$B67,숨김!$AS:$AS,종합!$C$5)</f>
        <v>5.064528083499175E-2</v>
      </c>
      <c r="E67" s="90">
        <f>SUMIFS(숨김!AW:AW,숨김!$AU:$AU,종합!$C67,숨김!$AT:$AT,종합!$B67,숨김!$AS:$AS,종합!$C$5)</f>
        <v>0.44066433005358108</v>
      </c>
      <c r="F67" s="90">
        <f>SUMIFS(숨김!AX:AX,숨김!$AU:$AU,종합!$C67,숨김!$AT:$AT,종합!$B67,숨김!$AS:$AS,종합!$C$5)</f>
        <v>0.19761694199132057</v>
      </c>
      <c r="G67" s="91">
        <f>SUMIFS(숨김!AY:AY,숨김!$AU:$AU,종합!$C67,숨김!$AT:$AT,종합!$B67,숨김!$AS:$AS,종합!$C$5)</f>
        <v>13.329875000000001</v>
      </c>
      <c r="H67" s="92">
        <f>SUMIFS(숨김!AZ:AZ,숨김!$AU:$AU,종합!$C67,숨김!$AT:$AT,종합!$B67,숨김!$AS:$AS,종합!$C$5)</f>
        <v>1.5003980410803177</v>
      </c>
      <c r="I67" s="92">
        <f>SUMIFS(숨김!BA:BA,숨김!$AU:$AU,종합!$C67,숨김!$AT:$AT,종합!$B67,숨김!$AS:$AS,종합!$C$5)</f>
        <v>36.169272777397467</v>
      </c>
      <c r="J67" s="99">
        <f>SUMIFS(숨김!BB:BB,숨김!$AU:$AU,종합!$C67,숨김!$AT:$AT,종합!$B67,숨김!$AS:$AS,종합!$C$5)</f>
        <v>2.2952981855852199</v>
      </c>
      <c r="K67" s="73"/>
    </row>
    <row r="68" spans="2:13" ht="20.25" customHeight="1">
      <c r="B68" s="87" t="str">
        <f>B67</f>
        <v>555</v>
      </c>
      <c r="C68" s="89">
        <v>2</v>
      </c>
      <c r="D68" s="93">
        <f>SUMIFS(숨김!AV:AV,숨김!$AU:$AU,종합!$C68,숨김!$AT:$AT,종합!$B68,숨김!$AS:$AS,종합!$C$5)</f>
        <v>4.6414910277854091E-2</v>
      </c>
      <c r="E68" s="93">
        <f>SUMIFS(숨김!AW:AW,숨김!$AU:$AU,종합!$C68,숨김!$AT:$AT,종합!$B68,숨김!$AS:$AS,종합!$C$5)</f>
        <v>0.36521569200135345</v>
      </c>
      <c r="F68" s="93">
        <f>SUMIFS(숨김!AX:AX,숨김!$AU:$AU,종합!$C68,숨김!$AT:$AT,종합!$B68,숨김!$AS:$AS,종합!$C$5)</f>
        <v>0.15675967788815776</v>
      </c>
      <c r="G68" s="94">
        <f>SUMIFS(숨김!AY:AY,숨김!$AU:$AU,종합!$C68,숨김!$AT:$AT,종합!$B68,숨김!$AS:$AS,종합!$C$5)</f>
        <v>9.2276250000000015</v>
      </c>
      <c r="H68" s="95">
        <f>SUMIFS(숨김!AZ:AZ,숨김!$AU:$AU,종합!$C68,숨김!$AT:$AT,종합!$B68,숨김!$AS:$AS,종합!$C$5)</f>
        <v>8.6269944263145756E-2</v>
      </c>
      <c r="I68" s="95">
        <f>SUMIFS(숨김!BA:BA,숨김!$AU:$AU,종합!$C68,숨김!$AT:$AT,종합!$B68,숨김!$AS:$AS,종합!$C$5)</f>
        <v>9.3315323044635985</v>
      </c>
      <c r="J68" s="100">
        <f>SUMIFS(숨김!BB:BB,숨김!$AU:$AU,종합!$C68,숨김!$AT:$AT,종합!$B68,숨김!$AS:$AS,종합!$C$5)</f>
        <v>2.7151271157905827</v>
      </c>
      <c r="K68" s="88" t="str">
        <f>INDEX(숨김!$W$3:$AQ$440,MATCH(종합!$C$5&amp;종합!$B68,숨김!$AN$3:$AN$440,0),15)</f>
        <v>A</v>
      </c>
    </row>
    <row r="69" spans="2:13" ht="11.25" customHeight="1">
      <c r="B69" s="38"/>
      <c r="C69" s="65"/>
      <c r="D69" s="96"/>
      <c r="E69" s="96"/>
      <c r="F69" s="96"/>
      <c r="G69" s="97"/>
      <c r="H69" s="98"/>
      <c r="I69" s="98"/>
      <c r="J69" s="101"/>
      <c r="K69" s="73"/>
    </row>
    <row r="70" spans="2:13" ht="20.25" customHeight="1">
      <c r="B70" s="84" t="s">
        <v>695</v>
      </c>
      <c r="C70" s="83"/>
      <c r="D70" s="84"/>
      <c r="E70" s="84"/>
      <c r="F70" s="84"/>
      <c r="G70" s="84"/>
      <c r="H70" s="84"/>
      <c r="I70" s="84"/>
      <c r="J70" s="84"/>
      <c r="K70" s="83"/>
    </row>
    <row r="71" spans="2:13" ht="20.25" customHeight="1">
      <c r="B71" s="274" t="str">
        <f>C50</f>
        <v>34</v>
      </c>
      <c r="C71" s="54"/>
      <c r="D71" s="66">
        <f t="shared" ref="D71:J74" si="14">(SUMIFS(D$61:D$68,$B$61:$B$68,$B71,$C$61:$C$68,MAX($C$61:$C$68))/SUMIFS(D$61:D$68,$B$61:$B$68,$B71,$C$61:$C$68,MAX($C$61:$C$68)-1))-1</f>
        <v>-0.29412843621854945</v>
      </c>
      <c r="E71" s="66">
        <f t="shared" si="14"/>
        <v>-0.14432150695712531</v>
      </c>
      <c r="F71" s="66">
        <f t="shared" si="14"/>
        <v>-0.18463641721422575</v>
      </c>
      <c r="G71" s="66">
        <f t="shared" si="14"/>
        <v>-0.33062899822648184</v>
      </c>
      <c r="H71" s="66">
        <f t="shared" si="14"/>
        <v>-0.95781066290659356</v>
      </c>
      <c r="I71" s="66">
        <f t="shared" si="14"/>
        <v>-0.7937017176370994</v>
      </c>
      <c r="J71" s="85">
        <f t="shared" si="14"/>
        <v>0.20529221077575244</v>
      </c>
      <c r="K71" s="55"/>
    </row>
    <row r="72" spans="2:13" ht="20.25" customHeight="1">
      <c r="B72" s="42" t="str">
        <f>D50</f>
        <v>37</v>
      </c>
      <c r="C72" s="54"/>
      <c r="D72" s="66">
        <f t="shared" si="14"/>
        <v>0.16109937841909994</v>
      </c>
      <c r="E72" s="66">
        <f t="shared" si="14"/>
        <v>-0.20509767535769907</v>
      </c>
      <c r="F72" s="66">
        <f t="shared" si="14"/>
        <v>-0.19521430025411401</v>
      </c>
      <c r="G72" s="66">
        <f t="shared" si="14"/>
        <v>-0.28215243533177603</v>
      </c>
      <c r="H72" s="66">
        <f t="shared" si="14"/>
        <v>-0.37387570752597421</v>
      </c>
      <c r="I72" s="66">
        <f t="shared" si="14"/>
        <v>-0.72059267858619425</v>
      </c>
      <c r="J72" s="85">
        <f t="shared" si="14"/>
        <v>0.1474301948200647</v>
      </c>
      <c r="K72" s="55"/>
    </row>
    <row r="73" spans="2:13" ht="20.25" customHeight="1">
      <c r="B73" s="42" t="str">
        <f>E50</f>
        <v>526</v>
      </c>
      <c r="C73" s="54"/>
      <c r="D73" s="66">
        <f t="shared" si="14"/>
        <v>-0.26875992004773885</v>
      </c>
      <c r="E73" s="66">
        <f t="shared" si="14"/>
        <v>-0.1280655321057812</v>
      </c>
      <c r="F73" s="66">
        <f t="shared" si="14"/>
        <v>-0.25219723270263117</v>
      </c>
      <c r="G73" s="66">
        <f t="shared" si="14"/>
        <v>-0.31296132507839514</v>
      </c>
      <c r="H73" s="66">
        <f t="shared" si="14"/>
        <v>-0.95015009961248686</v>
      </c>
      <c r="I73" s="66">
        <f t="shared" si="14"/>
        <v>-0.83754311083034816</v>
      </c>
      <c r="J73" s="85">
        <f t="shared" si="14"/>
        <v>0.18464614252322153</v>
      </c>
      <c r="K73" s="55"/>
    </row>
    <row r="74" spans="2:13" ht="20.25" customHeight="1">
      <c r="B74" s="42" t="str">
        <f>F50</f>
        <v>555</v>
      </c>
      <c r="C74" s="54"/>
      <c r="D74" s="66">
        <f t="shared" si="14"/>
        <v>-8.3529412561077487E-2</v>
      </c>
      <c r="E74" s="66">
        <f t="shared" si="14"/>
        <v>-0.1712156689493195</v>
      </c>
      <c r="F74" s="66">
        <f t="shared" si="14"/>
        <v>-0.20674980440167567</v>
      </c>
      <c r="G74" s="66">
        <f t="shared" si="14"/>
        <v>-0.30774857228593666</v>
      </c>
      <c r="H74" s="66">
        <f t="shared" si="14"/>
        <v>-0.94250196154546451</v>
      </c>
      <c r="I74" s="66">
        <f t="shared" si="14"/>
        <v>-0.742003872682368</v>
      </c>
      <c r="J74" s="85">
        <f t="shared" si="14"/>
        <v>0.18290823076580853</v>
      </c>
      <c r="K74" s="55"/>
    </row>
    <row r="75" spans="2:13" ht="10.5" customHeight="1" thickBot="1">
      <c r="M75" s="2"/>
    </row>
    <row r="76" spans="2:13" ht="17.25" thickTop="1">
      <c r="B76" s="25" t="s">
        <v>52</v>
      </c>
      <c r="C76" s="25"/>
      <c r="D76" s="25"/>
      <c r="E76" s="25"/>
      <c r="F76" s="185" t="s">
        <v>80</v>
      </c>
      <c r="G76" s="43"/>
      <c r="H76" s="25"/>
      <c r="I76" s="25"/>
      <c r="M76" s="2"/>
    </row>
    <row r="77" spans="2:13">
      <c r="B77" s="26" t="s">
        <v>34</v>
      </c>
      <c r="C77" s="26" t="s">
        <v>53</v>
      </c>
      <c r="D77" s="26"/>
      <c r="E77" s="26"/>
      <c r="F77" s="102" t="s">
        <v>81</v>
      </c>
      <c r="G77" s="44"/>
      <c r="H77" s="46" t="s">
        <v>84</v>
      </c>
      <c r="I77" s="46"/>
      <c r="M77" s="2"/>
    </row>
    <row r="78" spans="2:13">
      <c r="B78" s="26" t="s">
        <v>35</v>
      </c>
      <c r="C78" s="26" t="s">
        <v>54</v>
      </c>
      <c r="D78" s="26"/>
      <c r="E78" s="26"/>
      <c r="F78" s="102" t="s">
        <v>82</v>
      </c>
      <c r="G78" s="44"/>
      <c r="H78" s="46" t="s">
        <v>85</v>
      </c>
      <c r="I78" s="46"/>
      <c r="M78" s="2"/>
    </row>
    <row r="79" spans="2:13">
      <c r="B79" s="26" t="s">
        <v>4</v>
      </c>
      <c r="C79" s="26" t="s">
        <v>55</v>
      </c>
      <c r="D79" s="26"/>
      <c r="E79" s="26"/>
      <c r="F79" s="102" t="s">
        <v>83</v>
      </c>
      <c r="G79" s="44"/>
      <c r="H79" s="46" t="s">
        <v>86</v>
      </c>
      <c r="I79" s="46"/>
      <c r="M79" s="2"/>
    </row>
    <row r="80" spans="2:13">
      <c r="B80" s="26" t="s">
        <v>5</v>
      </c>
      <c r="C80" s="26" t="s">
        <v>56</v>
      </c>
      <c r="D80" s="26"/>
      <c r="E80" s="26"/>
      <c r="F80" s="102" t="s">
        <v>90</v>
      </c>
      <c r="G80" s="44"/>
      <c r="H80" s="46" t="s">
        <v>87</v>
      </c>
      <c r="I80" s="46"/>
      <c r="M80" s="2"/>
    </row>
    <row r="81" spans="2:13">
      <c r="B81" s="26" t="s">
        <v>57</v>
      </c>
      <c r="C81" s="26" t="s">
        <v>58</v>
      </c>
      <c r="D81" s="26"/>
      <c r="E81" s="26"/>
      <c r="F81" s="102" t="s">
        <v>91</v>
      </c>
      <c r="G81" s="44"/>
      <c r="H81" s="46" t="s">
        <v>88</v>
      </c>
      <c r="I81" s="46"/>
      <c r="M81" s="2"/>
    </row>
    <row r="82" spans="2:13" ht="17.25" thickBot="1">
      <c r="B82" s="27" t="s">
        <v>59</v>
      </c>
      <c r="C82" s="27" t="s">
        <v>60</v>
      </c>
      <c r="D82" s="27"/>
      <c r="E82" s="27"/>
      <c r="F82" s="103" t="s">
        <v>92</v>
      </c>
      <c r="G82" s="45"/>
      <c r="H82" s="47" t="s">
        <v>89</v>
      </c>
      <c r="I82" s="47"/>
      <c r="M82" s="2"/>
    </row>
    <row r="83" spans="2:13" ht="17.25" thickTop="1">
      <c r="M83" s="2"/>
    </row>
    <row r="84" spans="2:13" ht="6.75" customHeight="1">
      <c r="M84" s="2"/>
    </row>
    <row r="85" spans="2:13">
      <c r="M85" s="2"/>
    </row>
  </sheetData>
  <sheetProtection algorithmName="SHA-512" hashValue="4b1f0RVr2zK1b5J+rOTmw9HqI//J91a8dqKX4KfMpm2g5VeVzJCEq3FJibWafKPy+qfwSnQVGckRSsNsvWWpgw==" saltValue="BwbTDtmv0+HRQK1GmaUND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9" operator="containsText" text="F">
      <formula>NOT(ISERROR(SEARCH("F",C51)))</formula>
    </cfRule>
    <cfRule type="containsText" dxfId="30" priority="10" operator="containsText" text="D">
      <formula>NOT(ISERROR(SEARCH("D",C51)))</formula>
    </cfRule>
    <cfRule type="containsText" dxfId="29" priority="11" operator="containsText" text="S">
      <formula>NOT(ISERROR(SEARCH("S",C51)))</formula>
    </cfRule>
    <cfRule type="containsText" dxfId="28" priority="12" operator="containsText" text="A">
      <formula>NOT(ISERROR(SEARCH("A",C51)))</formula>
    </cfRule>
  </conditionalFormatting>
  <conditionalFormatting sqref="D38:K38 D40:K41 D42:D47 D48:K49 D58:K58 D70:K70 K71:K74">
    <cfRule type="containsText" dxfId="27" priority="67" operator="containsText" text="악화">
      <formula>NOT(ISERROR(SEARCH("악화",D38)))</formula>
    </cfRule>
  </conditionalFormatting>
  <conditionalFormatting sqref="D38:K38 D40:K41 D48:K49 D58:K58 D70:K70 K71:K74 D42:D47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D71:J74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49</v>
      </c>
      <c r="AB112" s="307">
        <v>0.92803030303030309</v>
      </c>
      <c r="AC112" s="294">
        <f>COUNTIFS(운전자별!$C:$C,숨김!AC$3,운전자별!$A:$A,숨김!$W112,운전자별!$F:$F,숨김!$X112)</f>
        <v>19</v>
      </c>
      <c r="AD112" s="294">
        <f>COUNTIFS(운전자별!$C:$C,숨김!AD$3,운전자별!$A:$A,숨김!$W112,운전자별!$F:$F,숨김!$X112)</f>
        <v>14</v>
      </c>
      <c r="AE112" s="294">
        <f>COUNTIFS(운전자별!$C:$C,숨김!AE$3,운전자별!$A:$A,숨김!$W112,운전자별!$F:$F,숨김!$X112)</f>
        <v>11</v>
      </c>
      <c r="AF112" s="294">
        <f>COUNTIFS(운전자별!$C:$C,숨김!AF$3,운전자별!$A:$A,숨김!$W112,운전자별!$F:$F,숨김!$X112)</f>
        <v>3</v>
      </c>
      <c r="AG112" s="294">
        <f>COUNTIFS(운전자별!$C:$C,숨김!AG$3,운전자별!$A:$A,숨김!$W112,운전자별!$F:$F,숨김!$X112)</f>
        <v>2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22</v>
      </c>
      <c r="AB113" s="307">
        <v>0.83333333333333337</v>
      </c>
      <c r="AC113" s="294">
        <f>COUNTIFS(운전자별!$C:$C,숨김!AC$3,운전자별!$A:$A,숨김!$W113,운전자별!$F:$F,숨김!$X113)</f>
        <v>6</v>
      </c>
      <c r="AD113" s="294">
        <f>COUNTIFS(운전자별!$C:$C,숨김!AD$3,운전자별!$A:$A,숨김!$W113,운전자별!$F:$F,숨김!$X113)</f>
        <v>5</v>
      </c>
      <c r="AE113" s="294">
        <f>COUNTIFS(운전자별!$C:$C,숨김!AE$3,운전자별!$A:$A,숨김!$W113,운전자별!$F:$F,숨김!$X113)</f>
        <v>5</v>
      </c>
      <c r="AF113" s="294">
        <f>COUNTIFS(운전자별!$C:$C,숨김!AF$3,운전자별!$A:$A,숨김!$W113,운전자별!$F:$F,숨김!$X113)</f>
        <v>4</v>
      </c>
      <c r="AG113" s="294">
        <f>COUNTIFS(운전자별!$C:$C,숨김!AG$3,운전자별!$A:$A,숨김!$W113,운전자별!$F:$F,숨김!$X113)</f>
        <v>1</v>
      </c>
      <c r="AH113" s="294">
        <f>COUNTIFS(운전자별!$C:$C,숨김!AH$3,운전자별!$A:$A,숨김!$W113,운전자별!$F:$F,숨김!$X113)</f>
        <v>1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21</v>
      </c>
      <c r="AB114" s="307">
        <v>0.79545454545454553</v>
      </c>
      <c r="AC114" s="294">
        <f>COUNTIFS(운전자별!$C:$C,숨김!AC$3,운전자별!$A:$A,숨김!$W114,운전자별!$F:$F,숨김!$X114)</f>
        <v>5</v>
      </c>
      <c r="AD114" s="294">
        <f>COUNTIFS(운전자별!$C:$C,숨김!AD$3,운전자별!$A:$A,숨김!$W114,운전자별!$F:$F,숨김!$X114)</f>
        <v>8</v>
      </c>
      <c r="AE114" s="294">
        <f>COUNTIFS(운전자별!$C:$C,숨김!AE$3,운전자별!$A:$A,숨김!$W114,운전자별!$F:$F,숨김!$X114)</f>
        <v>4</v>
      </c>
      <c r="AF114" s="294">
        <f>COUNTIFS(운전자별!$C:$C,숨김!AF$3,운전자별!$A:$A,숨김!$W114,운전자별!$F:$F,숨김!$X114)</f>
        <v>3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1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22</v>
      </c>
      <c r="AB115" s="307">
        <v>1.1458333333333335</v>
      </c>
      <c r="AC115" s="294">
        <f>COUNTIFS(운전자별!$C:$C,숨김!AC$3,운전자별!$A:$A,숨김!$W115,운전자별!$F:$F,숨김!$X115)</f>
        <v>7</v>
      </c>
      <c r="AD115" s="294">
        <f>COUNTIFS(운전자별!$C:$C,숨김!AD$3,운전자별!$A:$A,숨김!$W115,운전자별!$F:$F,숨김!$X115)</f>
        <v>8</v>
      </c>
      <c r="AE115" s="294">
        <f>COUNTIFS(운전자별!$C:$C,숨김!AE$3,운전자별!$A:$A,숨김!$W115,운전자별!$F:$F,숨김!$X115)</f>
        <v>6</v>
      </c>
      <c r="AF115" s="294">
        <f>COUNTIFS(운전자별!$C:$C,숨김!AF$3,운전자별!$A:$A,숨김!$W115,운전자별!$F:$F,숨김!$X115)</f>
        <v>1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ogrqVpFEjuTq86VFrOjxNeiJI+USSS5BFPB067DJWl6xnfuB+lM3EsDpQxngZ2qsRepB0iYLW9DmccV99qN7cQ==" saltValue="7gMt1HJljo7/X2HY0IDMv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3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신화여객</v>
      </c>
      <c r="B5" s="154" t="str">
        <f>V5</f>
        <v>34</v>
      </c>
      <c r="C5" s="155" t="str">
        <f>Y5</f>
        <v>71바1115</v>
      </c>
      <c r="D5" s="143" t="str">
        <f>Z5</f>
        <v>대형</v>
      </c>
      <c r="E5" s="139" t="str">
        <f>AZ5</f>
        <v>S</v>
      </c>
      <c r="F5" s="162">
        <f>G5/H5</f>
        <v>1.0024</v>
      </c>
      <c r="G5" s="163">
        <f>AE5</f>
        <v>2.5059999999999998</v>
      </c>
      <c r="H5" s="164">
        <f>AF5</f>
        <v>2.5</v>
      </c>
      <c r="I5" s="165">
        <f>AC5</f>
        <v>6647.7839999999997</v>
      </c>
      <c r="J5" s="166">
        <f>AI5/AH5</f>
        <v>1.2905918396193402E-2</v>
      </c>
      <c r="K5" s="166">
        <f>AJ5/AH5</f>
        <v>0.31784396701694995</v>
      </c>
      <c r="L5" s="166">
        <f>AK5/AC5</f>
        <v>0.12771173070605182</v>
      </c>
      <c r="M5" s="167">
        <f>AG5</f>
        <v>7.2220000000000004</v>
      </c>
      <c r="N5" s="168">
        <f>IF(AW5=0,AT5,"속도계이상")</f>
        <v>1.4999999999999999E-2</v>
      </c>
      <c r="O5" s="168">
        <f>IF(AW5=0,AU5,"속도계이상")</f>
        <v>4.2270000000000003</v>
      </c>
      <c r="P5" s="169">
        <f>AQ5/60</f>
        <v>0</v>
      </c>
      <c r="Q5" s="170">
        <f>AN5</f>
        <v>73</v>
      </c>
      <c r="R5" s="171">
        <f>AC5/(AH5-AI5-AJ5)</f>
        <v>22.417888426766076</v>
      </c>
      <c r="S5" s="156">
        <f>IF(AW5=0,AL5,"속도계이상")</f>
        <v>1</v>
      </c>
      <c r="T5" s="156">
        <f>IF(AW5=0,AM5,"속도계이상")</f>
        <v>281</v>
      </c>
      <c r="U5" t="s">
        <v>144</v>
      </c>
      <c r="V5" s="5" t="s">
        <v>276</v>
      </c>
      <c r="W5" t="s">
        <v>144</v>
      </c>
      <c r="X5" s="5" t="s">
        <v>276</v>
      </c>
      <c r="Y5" t="s">
        <v>774</v>
      </c>
      <c r="Z5" t="s">
        <v>775</v>
      </c>
      <c r="AA5" t="s">
        <v>49</v>
      </c>
      <c r="AB5">
        <v>524</v>
      </c>
      <c r="AC5" s="1">
        <v>6647.7839999999997</v>
      </c>
      <c r="AD5" s="1">
        <v>2652.444</v>
      </c>
      <c r="AE5" s="28">
        <v>2.5059999999999998</v>
      </c>
      <c r="AF5">
        <v>2.5</v>
      </c>
      <c r="AG5">
        <v>7.2220000000000004</v>
      </c>
      <c r="AH5">
        <v>443.09183000000002</v>
      </c>
      <c r="AI5">
        <v>5.7185069999999998</v>
      </c>
      <c r="AJ5">
        <v>140.83406500000001</v>
      </c>
      <c r="AK5">
        <v>849</v>
      </c>
      <c r="AL5">
        <v>1</v>
      </c>
      <c r="AM5">
        <v>281</v>
      </c>
      <c r="AN5">
        <v>73</v>
      </c>
      <c r="AO5">
        <v>15.003174</v>
      </c>
      <c r="AP5">
        <v>234</v>
      </c>
      <c r="AQ5">
        <v>0</v>
      </c>
      <c r="AR5">
        <v>10</v>
      </c>
      <c r="AS5">
        <v>1495</v>
      </c>
      <c r="AT5">
        <v>1.4999999999999999E-2</v>
      </c>
      <c r="AU5">
        <v>4.2270000000000003</v>
      </c>
      <c r="AV5">
        <v>56348</v>
      </c>
      <c r="AW5">
        <v>0</v>
      </c>
      <c r="AX5" s="29">
        <v>0.53</v>
      </c>
      <c r="AY5">
        <v>1.0024</v>
      </c>
      <c r="AZ5" t="s">
        <v>74</v>
      </c>
      <c r="BA5" t="s">
        <v>776</v>
      </c>
      <c r="BB5">
        <v>5</v>
      </c>
      <c r="BC5" t="s">
        <v>777</v>
      </c>
      <c r="BD5">
        <v>9</v>
      </c>
      <c r="BE5">
        <v>124628.78100000002</v>
      </c>
      <c r="BF5">
        <v>5.3340680592872031E-2</v>
      </c>
      <c r="BG5">
        <v>5.3468698226294922E-2</v>
      </c>
      <c r="BH5">
        <v>258980.05700000003</v>
      </c>
      <c r="BI5">
        <v>2.5669096211527975E-2</v>
      </c>
      <c r="BJ5">
        <v>2.5730702042435639E-2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신화여객</v>
      </c>
      <c r="B6" s="151" t="str">
        <f t="shared" ref="B6:B7" si="1">V6</f>
        <v>34</v>
      </c>
      <c r="C6" s="152" t="str">
        <f t="shared" ref="C6:C7" si="2">Y6</f>
        <v>71바5104</v>
      </c>
      <c r="D6" s="126" t="str">
        <f t="shared" ref="D6:D7" si="3">Z6</f>
        <v>대형</v>
      </c>
      <c r="E6" s="122" t="str">
        <f>AZ6</f>
        <v>S</v>
      </c>
      <c r="F6" s="172">
        <f>G6/H6</f>
        <v>1.0455999999999999</v>
      </c>
      <c r="G6" s="173">
        <f>AE6</f>
        <v>2.6139999999999999</v>
      </c>
      <c r="H6" s="174">
        <f>AF6</f>
        <v>2.5</v>
      </c>
      <c r="I6" s="175">
        <f t="shared" ref="I6:I7" si="4">AC6</f>
        <v>6782.24</v>
      </c>
      <c r="J6" s="176">
        <f t="shared" ref="J6:J7" si="5">AI6/AH6</f>
        <v>1.1136963873927609E-2</v>
      </c>
      <c r="K6" s="176">
        <f t="shared" ref="K6:K7" si="6">AJ6/AH6</f>
        <v>0.31021098182401319</v>
      </c>
      <c r="L6" s="176">
        <f t="shared" ref="L6:L7" si="7">AK6/AC6</f>
        <v>0.14420014626436103</v>
      </c>
      <c r="M6" s="177">
        <f t="shared" ref="M6:M7" si="8">AG6</f>
        <v>7.9589999999999996</v>
      </c>
      <c r="N6" s="178">
        <f t="shared" ref="N6:N7" si="9">IF(AW6=0,AT6,"속도계이상")</f>
        <v>4.3999999999999997E-2</v>
      </c>
      <c r="O6" s="178">
        <f t="shared" ref="O6:O7" si="10">IF(AW6=0,AU6,"속도계이상")</f>
        <v>3.863</v>
      </c>
      <c r="P6" s="179">
        <f t="shared" ref="P6:P7" si="11">AQ6/60</f>
        <v>0</v>
      </c>
      <c r="Q6" s="180">
        <f t="shared" ref="Q6:Q7" si="12">AN6</f>
        <v>74</v>
      </c>
      <c r="R6" s="181">
        <f t="shared" ref="R6:R7" si="13">AC6/(AH6-AI6-AJ6)</f>
        <v>22.090979852267058</v>
      </c>
      <c r="S6" s="153">
        <f t="shared" ref="S6:S7" si="14">IF(AW6=0,AL6,"속도계이상")</f>
        <v>3</v>
      </c>
      <c r="T6" s="153">
        <f t="shared" ref="T6:T7" si="15">IF(AW6=0,AM6,"속도계이상")</f>
        <v>262</v>
      </c>
      <c r="U6" t="s">
        <v>144</v>
      </c>
      <c r="V6" s="5" t="s">
        <v>276</v>
      </c>
      <c r="W6" t="s">
        <v>144</v>
      </c>
      <c r="X6" s="5" t="s">
        <v>276</v>
      </c>
      <c r="Y6" t="s">
        <v>778</v>
      </c>
      <c r="Z6" t="s">
        <v>775</v>
      </c>
      <c r="AA6" t="s">
        <v>49</v>
      </c>
      <c r="AB6">
        <v>524</v>
      </c>
      <c r="AC6" s="1">
        <v>6782.24</v>
      </c>
      <c r="AD6" s="1">
        <v>2594.4969999999998</v>
      </c>
      <c r="AE6" s="28">
        <v>2.6139999999999999</v>
      </c>
      <c r="AF6">
        <v>2.5</v>
      </c>
      <c r="AG6">
        <v>7.9589999999999996</v>
      </c>
      <c r="AH6">
        <v>452.38792699999999</v>
      </c>
      <c r="AI6">
        <v>5.0382280000000002</v>
      </c>
      <c r="AJ6">
        <v>140.335703</v>
      </c>
      <c r="AK6">
        <v>978</v>
      </c>
      <c r="AL6">
        <v>3</v>
      </c>
      <c r="AM6">
        <v>262</v>
      </c>
      <c r="AN6">
        <v>74</v>
      </c>
      <c r="AO6">
        <v>14.992088000000001</v>
      </c>
      <c r="AP6">
        <v>264.60000000000002</v>
      </c>
      <c r="AQ6">
        <v>0</v>
      </c>
      <c r="AR6">
        <v>11</v>
      </c>
      <c r="AS6">
        <v>2842</v>
      </c>
      <c r="AT6">
        <v>4.3999999999999997E-2</v>
      </c>
      <c r="AU6">
        <v>3.863</v>
      </c>
      <c r="AV6">
        <v>57065</v>
      </c>
      <c r="AW6">
        <v>0</v>
      </c>
      <c r="AX6" s="29">
        <v>0.59</v>
      </c>
      <c r="AY6">
        <v>1.0455999999999999</v>
      </c>
      <c r="AZ6" t="s">
        <v>74</v>
      </c>
      <c r="BA6" t="s">
        <v>776</v>
      </c>
      <c r="BB6">
        <v>2</v>
      </c>
      <c r="BC6" t="s">
        <v>779</v>
      </c>
      <c r="BD6">
        <v>7</v>
      </c>
      <c r="BE6">
        <v>124628.78100000002</v>
      </c>
      <c r="BF6">
        <v>5.4419532515527044E-2</v>
      </c>
      <c r="BG6">
        <v>5.6901063198235069E-2</v>
      </c>
      <c r="BH6">
        <v>258980.05700000003</v>
      </c>
      <c r="BI6">
        <v>2.6188271323146706E-2</v>
      </c>
      <c r="BJ6">
        <v>2.7382456495482193E-2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신화여객</v>
      </c>
      <c r="B7" s="154" t="str">
        <f t="shared" si="1"/>
        <v>34</v>
      </c>
      <c r="C7" s="155" t="str">
        <f t="shared" si="2"/>
        <v>71바5106</v>
      </c>
      <c r="D7" s="143" t="str">
        <f t="shared" si="3"/>
        <v>대형</v>
      </c>
      <c r="E7" s="139" t="str">
        <f t="shared" ref="E7:E52" si="16">AZ7</f>
        <v>A</v>
      </c>
      <c r="F7" s="162">
        <f t="shared" ref="F7:F52" si="17">G7/H7</f>
        <v>0.99719999999999998</v>
      </c>
      <c r="G7" s="163">
        <f t="shared" ref="G7:G52" si="18">AE7</f>
        <v>2.4929999999999999</v>
      </c>
      <c r="H7" s="164">
        <f t="shared" ref="H7:H52" si="19">AF7</f>
        <v>2.5</v>
      </c>
      <c r="I7" s="165">
        <f t="shared" si="4"/>
        <v>4898.4120000000003</v>
      </c>
      <c r="J7" s="166">
        <f t="shared" si="5"/>
        <v>9.3696383690078846E-3</v>
      </c>
      <c r="K7" s="166">
        <f t="shared" si="6"/>
        <v>0.33745408095737889</v>
      </c>
      <c r="L7" s="166">
        <f t="shared" si="7"/>
        <v>0.19475699471583852</v>
      </c>
      <c r="M7" s="167">
        <f t="shared" si="8"/>
        <v>8.4019999999999992</v>
      </c>
      <c r="N7" s="168">
        <f t="shared" si="9"/>
        <v>0.10199999999999999</v>
      </c>
      <c r="O7" s="168">
        <f t="shared" si="10"/>
        <v>6.3289999999999997</v>
      </c>
      <c r="P7" s="169">
        <f t="shared" si="11"/>
        <v>0</v>
      </c>
      <c r="Q7" s="170">
        <f t="shared" si="12"/>
        <v>76</v>
      </c>
      <c r="R7" s="171">
        <f t="shared" si="13"/>
        <v>22.85763519556513</v>
      </c>
      <c r="S7" s="156">
        <f t="shared" si="14"/>
        <v>5</v>
      </c>
      <c r="T7" s="156">
        <f t="shared" si="15"/>
        <v>310</v>
      </c>
      <c r="U7" t="s">
        <v>144</v>
      </c>
      <c r="V7" t="s">
        <v>276</v>
      </c>
      <c r="W7" s="4" t="s">
        <v>144</v>
      </c>
      <c r="X7" s="4" t="s">
        <v>276</v>
      </c>
      <c r="Y7" s="4" t="s">
        <v>780</v>
      </c>
      <c r="Z7" s="4" t="s">
        <v>775</v>
      </c>
      <c r="AA7" s="4" t="s">
        <v>49</v>
      </c>
      <c r="AB7" s="4">
        <v>524</v>
      </c>
      <c r="AC7" s="4">
        <v>4898.4120000000003</v>
      </c>
      <c r="AD7" s="4">
        <v>1964.9459999999999</v>
      </c>
      <c r="AE7" s="4">
        <v>2.4929999999999999</v>
      </c>
      <c r="AF7" s="4">
        <v>2.5</v>
      </c>
      <c r="AG7" s="4">
        <v>8.4019999999999992</v>
      </c>
      <c r="AH7" s="4">
        <v>328.090464</v>
      </c>
      <c r="AI7" s="4">
        <v>3.0740889999999998</v>
      </c>
      <c r="AJ7" s="4">
        <v>110.71546600000001</v>
      </c>
      <c r="AK7" s="4">
        <v>954</v>
      </c>
      <c r="AL7" s="4">
        <v>5</v>
      </c>
      <c r="AM7" s="4">
        <v>310</v>
      </c>
      <c r="AN7" s="4">
        <v>76</v>
      </c>
      <c r="AO7" s="4">
        <v>14.930065000000001</v>
      </c>
      <c r="AP7" s="4">
        <v>493.6</v>
      </c>
      <c r="AQ7" s="4">
        <v>0</v>
      </c>
      <c r="AR7" s="4">
        <v>20</v>
      </c>
      <c r="AS7" s="4">
        <v>5348</v>
      </c>
      <c r="AT7" s="4">
        <v>0.10199999999999999</v>
      </c>
      <c r="AU7" s="4">
        <v>6.3289999999999997</v>
      </c>
      <c r="AV7" s="4">
        <v>42419</v>
      </c>
      <c r="AW7" s="4">
        <v>0</v>
      </c>
      <c r="AX7" s="30">
        <v>0.56000000000000005</v>
      </c>
      <c r="AY7">
        <v>0.99719999999999998</v>
      </c>
      <c r="AZ7" t="s">
        <v>69</v>
      </c>
      <c r="BA7" t="s">
        <v>776</v>
      </c>
      <c r="BB7">
        <v>1</v>
      </c>
      <c r="BC7" t="s">
        <v>781</v>
      </c>
      <c r="BD7">
        <v>7</v>
      </c>
      <c r="BE7">
        <v>124628.78100000002</v>
      </c>
      <c r="BF7">
        <v>3.9304019189596341E-2</v>
      </c>
      <c r="BG7">
        <v>3.9193967935865472E-2</v>
      </c>
      <c r="BH7">
        <v>258980.05700000003</v>
      </c>
      <c r="BI7">
        <v>1.8914244041578845E-2</v>
      </c>
      <c r="BJ7">
        <v>1.8861284158262423E-2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52" si="20">W8</f>
        <v>신화여객</v>
      </c>
      <c r="B8" s="151" t="str">
        <f t="shared" ref="B8:B52" si="21">V8</f>
        <v>34</v>
      </c>
      <c r="C8" s="152" t="str">
        <f t="shared" ref="C8:C52" si="22">Y8</f>
        <v>71바6152</v>
      </c>
      <c r="D8" s="126" t="str">
        <f t="shared" ref="D8:D52" si="23">Z8</f>
        <v>대형</v>
      </c>
      <c r="E8" s="122" t="str">
        <f t="shared" si="16"/>
        <v>B</v>
      </c>
      <c r="F8" s="172">
        <f t="shared" si="17"/>
        <v>0.94125000000000003</v>
      </c>
      <c r="G8" s="173">
        <f t="shared" si="18"/>
        <v>2.2589999999999999</v>
      </c>
      <c r="H8" s="174">
        <f t="shared" si="19"/>
        <v>2.4</v>
      </c>
      <c r="I8" s="175">
        <f t="shared" ref="I8:I52" si="24">AC8</f>
        <v>6251.8869999999997</v>
      </c>
      <c r="J8" s="176">
        <f t="shared" ref="J8:J52" si="25">AI8/AH8</f>
        <v>2.2685290381424614E-2</v>
      </c>
      <c r="K8" s="176">
        <f t="shared" ref="K8:K52" si="26">AJ8/AH8</f>
        <v>0.34301489014054704</v>
      </c>
      <c r="L8" s="176">
        <f t="shared" ref="L8:L52" si="27">AK8/AC8</f>
        <v>0.21129620544965066</v>
      </c>
      <c r="M8" s="177">
        <f t="shared" ref="M8:M52" si="28">AG8</f>
        <v>8.7029999999999994</v>
      </c>
      <c r="N8" s="178">
        <f t="shared" ref="N8:N52" si="29">IF(AW8=0,AT8,"속도계이상")</f>
        <v>1.6E-2</v>
      </c>
      <c r="O8" s="178">
        <f t="shared" ref="O8:O52" si="30">IF(AW8=0,AU8,"속도계이상")</f>
        <v>6.6859999999999999</v>
      </c>
      <c r="P8" s="179">
        <f t="shared" ref="P8:P52" si="31">AQ8/60</f>
        <v>0</v>
      </c>
      <c r="Q8" s="180">
        <f t="shared" ref="Q8:Q52" si="32">AN8</f>
        <v>76</v>
      </c>
      <c r="R8" s="181">
        <f t="shared" ref="R8:R52" si="33">AC8/(AH8-AI8-AJ8)</f>
        <v>23.646424971124517</v>
      </c>
      <c r="S8" s="153">
        <f t="shared" ref="S8:S52" si="34">IF(AW8=0,AL8,"속도계이상")</f>
        <v>1</v>
      </c>
      <c r="T8" s="153">
        <f t="shared" ref="T8:T52" si="35">IF(AW8=0,AM8,"속도계이상")</f>
        <v>418</v>
      </c>
      <c r="U8" t="s">
        <v>144</v>
      </c>
      <c r="V8" s="5" t="s">
        <v>276</v>
      </c>
      <c r="W8" t="s">
        <v>144</v>
      </c>
      <c r="X8" s="5" t="s">
        <v>276</v>
      </c>
      <c r="Y8" t="s">
        <v>782</v>
      </c>
      <c r="Z8" t="s">
        <v>775</v>
      </c>
      <c r="AA8" t="s">
        <v>49</v>
      </c>
      <c r="AB8">
        <v>524</v>
      </c>
      <c r="AC8" s="1">
        <v>6251.8869999999997</v>
      </c>
      <c r="AD8" s="1">
        <v>2768.0010000000002</v>
      </c>
      <c r="AE8" s="28">
        <v>2.2589999999999999</v>
      </c>
      <c r="AF8">
        <v>2.4</v>
      </c>
      <c r="AG8">
        <v>8.7029999999999994</v>
      </c>
      <c r="AH8">
        <v>416.82239199999998</v>
      </c>
      <c r="AI8">
        <v>9.4557369999999992</v>
      </c>
      <c r="AJ8">
        <v>142.97628700000001</v>
      </c>
      <c r="AK8">
        <v>1321</v>
      </c>
      <c r="AL8">
        <v>1</v>
      </c>
      <c r="AM8">
        <v>418</v>
      </c>
      <c r="AN8">
        <v>76</v>
      </c>
      <c r="AO8">
        <v>14.998923</v>
      </c>
      <c r="AP8">
        <v>1738.2</v>
      </c>
      <c r="AQ8">
        <v>0</v>
      </c>
      <c r="AR8">
        <v>50</v>
      </c>
      <c r="AS8">
        <v>28611</v>
      </c>
      <c r="AT8">
        <v>1.6E-2</v>
      </c>
      <c r="AU8">
        <v>6.6859999999999999</v>
      </c>
      <c r="AV8">
        <v>44066</v>
      </c>
      <c r="AW8">
        <v>0</v>
      </c>
      <c r="AX8" s="29">
        <v>0.5</v>
      </c>
      <c r="AY8">
        <v>0.94125000000000003</v>
      </c>
      <c r="AZ8" t="s">
        <v>71</v>
      </c>
      <c r="BA8" t="s">
        <v>776</v>
      </c>
      <c r="BB8">
        <v>3</v>
      </c>
      <c r="BC8" t="s">
        <v>783</v>
      </c>
      <c r="BD8">
        <v>5</v>
      </c>
      <c r="BE8">
        <v>124628.78100000002</v>
      </c>
      <c r="BF8">
        <v>5.0164070849734128E-2</v>
      </c>
      <c r="BG8">
        <v>4.7216931687312252E-2</v>
      </c>
      <c r="BH8">
        <v>258980.05700000003</v>
      </c>
      <c r="BI8">
        <v>2.4140418657796491E-2</v>
      </c>
      <c r="BJ8">
        <v>2.2722169061650949E-2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신화여객</v>
      </c>
      <c r="B9" s="154" t="str">
        <f t="shared" si="21"/>
        <v>34</v>
      </c>
      <c r="C9" s="155" t="str">
        <f t="shared" si="22"/>
        <v>71바6154</v>
      </c>
      <c r="D9" s="143" t="str">
        <f t="shared" si="23"/>
        <v>대형</v>
      </c>
      <c r="E9" s="139" t="str">
        <f t="shared" si="16"/>
        <v>A</v>
      </c>
      <c r="F9" s="162">
        <f t="shared" si="17"/>
        <v>0.96416666666666673</v>
      </c>
      <c r="G9" s="163">
        <f t="shared" si="18"/>
        <v>2.3140000000000001</v>
      </c>
      <c r="H9" s="164">
        <f t="shared" si="19"/>
        <v>2.4</v>
      </c>
      <c r="I9" s="165">
        <f t="shared" si="24"/>
        <v>6010.1080000000002</v>
      </c>
      <c r="J9" s="166">
        <f t="shared" si="25"/>
        <v>9.4852044757392662E-3</v>
      </c>
      <c r="K9" s="166">
        <f t="shared" si="26"/>
        <v>0.35639986545312585</v>
      </c>
      <c r="L9" s="166">
        <f t="shared" si="27"/>
        <v>0.16289224752699952</v>
      </c>
      <c r="M9" s="167">
        <f t="shared" si="28"/>
        <v>10.441000000000001</v>
      </c>
      <c r="N9" s="168">
        <f t="shared" si="29"/>
        <v>0.15</v>
      </c>
      <c r="O9" s="168">
        <f t="shared" si="30"/>
        <v>12.163</v>
      </c>
      <c r="P9" s="169">
        <f t="shared" si="31"/>
        <v>0</v>
      </c>
      <c r="Q9" s="170">
        <f t="shared" si="32"/>
        <v>79</v>
      </c>
      <c r="R9" s="171">
        <f t="shared" si="33"/>
        <v>24.915365557975765</v>
      </c>
      <c r="S9" s="156">
        <f t="shared" si="34"/>
        <v>9</v>
      </c>
      <c r="T9" s="156">
        <f t="shared" si="35"/>
        <v>731</v>
      </c>
      <c r="U9" t="s">
        <v>144</v>
      </c>
      <c r="V9" s="5" t="s">
        <v>276</v>
      </c>
      <c r="W9" t="s">
        <v>144</v>
      </c>
      <c r="X9" s="5" t="s">
        <v>276</v>
      </c>
      <c r="Y9" t="s">
        <v>784</v>
      </c>
      <c r="Z9" t="s">
        <v>775</v>
      </c>
      <c r="AA9" t="s">
        <v>49</v>
      </c>
      <c r="AB9">
        <v>524</v>
      </c>
      <c r="AC9" s="1">
        <v>6010.1080000000002</v>
      </c>
      <c r="AD9" s="1">
        <v>2596.8359999999998</v>
      </c>
      <c r="AE9" s="28">
        <v>2.3140000000000001</v>
      </c>
      <c r="AF9">
        <v>2.4</v>
      </c>
      <c r="AG9">
        <v>10.441000000000001</v>
      </c>
      <c r="AH9">
        <v>380.40571599999998</v>
      </c>
      <c r="AI9">
        <v>3.6082260000000002</v>
      </c>
      <c r="AJ9">
        <v>135.57654600000001</v>
      </c>
      <c r="AK9">
        <v>979</v>
      </c>
      <c r="AL9">
        <v>9</v>
      </c>
      <c r="AM9">
        <v>731</v>
      </c>
      <c r="AN9">
        <v>79</v>
      </c>
      <c r="AO9">
        <v>15.799205000000001</v>
      </c>
      <c r="AP9">
        <v>4265</v>
      </c>
      <c r="AQ9">
        <v>0</v>
      </c>
      <c r="AR9">
        <v>35</v>
      </c>
      <c r="AS9">
        <v>12200</v>
      </c>
      <c r="AT9">
        <v>0.15</v>
      </c>
      <c r="AU9">
        <v>12.163</v>
      </c>
      <c r="AV9">
        <v>45668</v>
      </c>
      <c r="AW9">
        <v>0</v>
      </c>
      <c r="AX9" s="29">
        <v>0.54</v>
      </c>
      <c r="AY9">
        <v>0.96416666666666673</v>
      </c>
      <c r="AZ9" t="s">
        <v>69</v>
      </c>
      <c r="BA9" t="s">
        <v>776</v>
      </c>
      <c r="BB9">
        <v>7</v>
      </c>
      <c r="BC9" t="s">
        <v>785</v>
      </c>
      <c r="BD9">
        <v>5</v>
      </c>
      <c r="BE9">
        <v>124628.78100000002</v>
      </c>
      <c r="BF9">
        <v>4.8224077550754502E-2</v>
      </c>
      <c r="BG9">
        <v>4.6496048105185803E-2</v>
      </c>
      <c r="BH9">
        <v>258980.05700000003</v>
      </c>
      <c r="BI9">
        <v>2.3206837119508394E-2</v>
      </c>
      <c r="BJ9">
        <v>2.2375258789392678E-2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신화여객</v>
      </c>
      <c r="B10" s="151" t="str">
        <f t="shared" si="21"/>
        <v>34</v>
      </c>
      <c r="C10" s="152" t="str">
        <f t="shared" si="22"/>
        <v>71바6156</v>
      </c>
      <c r="D10" s="126" t="str">
        <f t="shared" si="23"/>
        <v>대형</v>
      </c>
      <c r="E10" s="122" t="str">
        <f t="shared" si="16"/>
        <v>A</v>
      </c>
      <c r="F10" s="172">
        <f t="shared" si="17"/>
        <v>0.97541666666666682</v>
      </c>
      <c r="G10" s="173">
        <f t="shared" si="18"/>
        <v>2.3410000000000002</v>
      </c>
      <c r="H10" s="174">
        <f t="shared" si="19"/>
        <v>2.4</v>
      </c>
      <c r="I10" s="175">
        <f t="shared" si="24"/>
        <v>6603.8519999999999</v>
      </c>
      <c r="J10" s="176">
        <f t="shared" si="25"/>
        <v>8.2712161633354108E-3</v>
      </c>
      <c r="K10" s="176">
        <f t="shared" si="26"/>
        <v>0.33462160503547306</v>
      </c>
      <c r="L10" s="176">
        <f t="shared" si="27"/>
        <v>0.23244009708273294</v>
      </c>
      <c r="M10" s="177">
        <f t="shared" si="28"/>
        <v>7.8479999999999999</v>
      </c>
      <c r="N10" s="178">
        <f t="shared" si="29"/>
        <v>9.0999999999999998E-2</v>
      </c>
      <c r="O10" s="178">
        <f t="shared" si="30"/>
        <v>6.4809999999999999</v>
      </c>
      <c r="P10" s="179">
        <f t="shared" si="31"/>
        <v>0</v>
      </c>
      <c r="Q10" s="180">
        <f t="shared" si="32"/>
        <v>79</v>
      </c>
      <c r="R10" s="181">
        <f t="shared" si="33"/>
        <v>24.656740627606595</v>
      </c>
      <c r="S10" s="153">
        <f t="shared" si="34"/>
        <v>6</v>
      </c>
      <c r="T10" s="153">
        <f t="shared" si="35"/>
        <v>428</v>
      </c>
      <c r="U10" t="s">
        <v>144</v>
      </c>
      <c r="V10" t="s">
        <v>276</v>
      </c>
      <c r="W10" s="4" t="s">
        <v>144</v>
      </c>
      <c r="X10" s="4" t="s">
        <v>276</v>
      </c>
      <c r="Y10" s="4" t="s">
        <v>786</v>
      </c>
      <c r="Z10" s="4" t="s">
        <v>775</v>
      </c>
      <c r="AA10" s="4" t="s">
        <v>49</v>
      </c>
      <c r="AB10" s="4">
        <v>524</v>
      </c>
      <c r="AC10" s="4">
        <v>6603.8519999999999</v>
      </c>
      <c r="AD10" s="4">
        <v>2820.3589999999999</v>
      </c>
      <c r="AE10" s="4">
        <v>2.3410000000000002</v>
      </c>
      <c r="AF10" s="4">
        <v>2.4</v>
      </c>
      <c r="AG10" s="4">
        <v>7.8479999999999999</v>
      </c>
      <c r="AH10" s="4">
        <v>407.591814</v>
      </c>
      <c r="AI10" s="4">
        <v>3.3712800000000001</v>
      </c>
      <c r="AJ10" s="4">
        <v>136.389027</v>
      </c>
      <c r="AK10" s="4">
        <v>1535</v>
      </c>
      <c r="AL10" s="4">
        <v>6</v>
      </c>
      <c r="AM10" s="4">
        <v>428</v>
      </c>
      <c r="AN10" s="4">
        <v>79</v>
      </c>
      <c r="AO10" s="4">
        <v>16.202121000000002</v>
      </c>
      <c r="AP10" s="4">
        <v>2519.5</v>
      </c>
      <c r="AQ10" s="4">
        <v>0</v>
      </c>
      <c r="AR10" s="4">
        <v>22</v>
      </c>
      <c r="AS10" s="4">
        <v>7459</v>
      </c>
      <c r="AT10" s="4">
        <v>9.0999999999999998E-2</v>
      </c>
      <c r="AU10" s="4">
        <v>6.4809999999999999</v>
      </c>
      <c r="AV10" s="4">
        <v>52612</v>
      </c>
      <c r="AW10" s="4">
        <v>0</v>
      </c>
      <c r="AX10" s="30">
        <v>0.47</v>
      </c>
      <c r="AY10">
        <v>0.97541666666666682</v>
      </c>
      <c r="AZ10" t="s">
        <v>69</v>
      </c>
      <c r="BA10" t="s">
        <v>776</v>
      </c>
      <c r="BB10">
        <v>6</v>
      </c>
      <c r="BC10" t="s">
        <v>787</v>
      </c>
      <c r="BD10">
        <v>7</v>
      </c>
      <c r="BE10">
        <v>124628.78100000002</v>
      </c>
      <c r="BF10">
        <v>5.2988177746840025E-2</v>
      </c>
      <c r="BG10">
        <v>5.1685551710563549E-2</v>
      </c>
      <c r="BH10">
        <v>258980.05700000003</v>
      </c>
      <c r="BI10">
        <v>2.5499461528035724E-2</v>
      </c>
      <c r="BJ10">
        <v>2.4872599765471515E-2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신화여객</v>
      </c>
      <c r="B11" s="154" t="str">
        <f t="shared" si="21"/>
        <v>34</v>
      </c>
      <c r="C11" s="155" t="str">
        <f t="shared" si="22"/>
        <v>71바6158</v>
      </c>
      <c r="D11" s="143" t="str">
        <f t="shared" si="23"/>
        <v>대형</v>
      </c>
      <c r="E11" s="139" t="str">
        <f t="shared" si="16"/>
        <v>S</v>
      </c>
      <c r="F11" s="162">
        <f t="shared" si="17"/>
        <v>1.0295999999999998</v>
      </c>
      <c r="G11" s="163">
        <f t="shared" si="18"/>
        <v>2.5739999999999998</v>
      </c>
      <c r="H11" s="164">
        <f t="shared" si="19"/>
        <v>2.5</v>
      </c>
      <c r="I11" s="165">
        <f t="shared" si="24"/>
        <v>6936.9489999999996</v>
      </c>
      <c r="J11" s="166">
        <f t="shared" si="25"/>
        <v>1.1863282106520878E-2</v>
      </c>
      <c r="K11" s="166">
        <f t="shared" si="26"/>
        <v>0.33900691692759455</v>
      </c>
      <c r="L11" s="166">
        <f t="shared" si="27"/>
        <v>8.5772578117555717E-2</v>
      </c>
      <c r="M11" s="167">
        <f t="shared" si="28"/>
        <v>10.590999999999999</v>
      </c>
      <c r="N11" s="168">
        <f t="shared" si="29"/>
        <v>0.159</v>
      </c>
      <c r="O11" s="168">
        <f t="shared" si="30"/>
        <v>17.789000000000001</v>
      </c>
      <c r="P11" s="169">
        <f t="shared" si="31"/>
        <v>8.1666666666666679E-2</v>
      </c>
      <c r="Q11" s="170">
        <f t="shared" si="32"/>
        <v>87</v>
      </c>
      <c r="R11" s="171">
        <f t="shared" si="33"/>
        <v>25.158956668203995</v>
      </c>
      <c r="S11" s="156">
        <f t="shared" si="34"/>
        <v>11</v>
      </c>
      <c r="T11" s="156">
        <f t="shared" si="35"/>
        <v>1234</v>
      </c>
      <c r="U11" t="s">
        <v>144</v>
      </c>
      <c r="V11" s="5" t="s">
        <v>276</v>
      </c>
      <c r="W11" t="s">
        <v>144</v>
      </c>
      <c r="X11" s="5" t="s">
        <v>276</v>
      </c>
      <c r="Y11" t="s">
        <v>788</v>
      </c>
      <c r="Z11" t="s">
        <v>775</v>
      </c>
      <c r="AA11" t="s">
        <v>49</v>
      </c>
      <c r="AB11">
        <v>524</v>
      </c>
      <c r="AC11" s="1">
        <v>6936.9489999999996</v>
      </c>
      <c r="AD11" s="1">
        <v>2694.5819999999999</v>
      </c>
      <c r="AE11" s="28">
        <v>2.5739999999999998</v>
      </c>
      <c r="AF11">
        <v>2.5</v>
      </c>
      <c r="AG11">
        <v>10.590999999999999</v>
      </c>
      <c r="AH11">
        <v>424.76069899999999</v>
      </c>
      <c r="AI11">
        <v>5.0390560000000004</v>
      </c>
      <c r="AJ11">
        <v>143.996815</v>
      </c>
      <c r="AK11">
        <v>595</v>
      </c>
      <c r="AL11">
        <v>11</v>
      </c>
      <c r="AM11">
        <v>1234</v>
      </c>
      <c r="AN11">
        <v>87</v>
      </c>
      <c r="AO11">
        <v>16.331427999999999</v>
      </c>
      <c r="AP11">
        <v>5254.5</v>
      </c>
      <c r="AQ11">
        <v>4.9000000000000004</v>
      </c>
      <c r="AR11">
        <v>48</v>
      </c>
      <c r="AS11">
        <v>28840</v>
      </c>
      <c r="AT11">
        <v>0.159</v>
      </c>
      <c r="AU11">
        <v>17.789000000000001</v>
      </c>
      <c r="AV11">
        <v>46660</v>
      </c>
      <c r="AW11">
        <v>0</v>
      </c>
      <c r="AX11" s="29">
        <v>0.6</v>
      </c>
      <c r="AY11">
        <v>1.0295999999999998</v>
      </c>
      <c r="AZ11" t="s">
        <v>74</v>
      </c>
      <c r="BA11" t="s">
        <v>776</v>
      </c>
      <c r="BB11">
        <v>4</v>
      </c>
      <c r="BC11" t="s">
        <v>789</v>
      </c>
      <c r="BD11">
        <v>8</v>
      </c>
      <c r="BE11">
        <v>124628.78100000002</v>
      </c>
      <c r="BF11">
        <v>5.566089104249522E-2</v>
      </c>
      <c r="BG11">
        <v>5.7308453417353071E-2</v>
      </c>
      <c r="BH11">
        <v>258980.05700000003</v>
      </c>
      <c r="BI11">
        <v>2.6785649367588173E-2</v>
      </c>
      <c r="BJ11">
        <v>2.757850458886878E-2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신화여객</v>
      </c>
      <c r="B12" s="151" t="str">
        <f t="shared" si="21"/>
        <v>34</v>
      </c>
      <c r="C12" s="152" t="str">
        <f t="shared" si="22"/>
        <v>71바6160</v>
      </c>
      <c r="D12" s="126" t="str">
        <f t="shared" si="23"/>
        <v>대형</v>
      </c>
      <c r="E12" s="122" t="str">
        <f t="shared" si="16"/>
        <v>A</v>
      </c>
      <c r="F12" s="172">
        <f t="shared" si="17"/>
        <v>0.99041666666666661</v>
      </c>
      <c r="G12" s="173">
        <f t="shared" si="18"/>
        <v>2.3769999999999998</v>
      </c>
      <c r="H12" s="174">
        <f t="shared" si="19"/>
        <v>2.4</v>
      </c>
      <c r="I12" s="175">
        <f t="shared" si="24"/>
        <v>6350.0559999999996</v>
      </c>
      <c r="J12" s="176">
        <f t="shared" si="25"/>
        <v>1.4410709262252091E-2</v>
      </c>
      <c r="K12" s="176">
        <f t="shared" si="26"/>
        <v>0.3576009311879822</v>
      </c>
      <c r="L12" s="176">
        <f t="shared" si="27"/>
        <v>0.26582442737512868</v>
      </c>
      <c r="M12" s="177">
        <f t="shared" si="28"/>
        <v>10.166</v>
      </c>
      <c r="N12" s="178">
        <f t="shared" si="29"/>
        <v>9.4E-2</v>
      </c>
      <c r="O12" s="178">
        <f t="shared" si="30"/>
        <v>9.8420000000000005</v>
      </c>
      <c r="P12" s="179">
        <f t="shared" si="31"/>
        <v>0</v>
      </c>
      <c r="Q12" s="180">
        <f t="shared" si="32"/>
        <v>78</v>
      </c>
      <c r="R12" s="181">
        <f t="shared" si="33"/>
        <v>24.286644901307685</v>
      </c>
      <c r="S12" s="153">
        <f t="shared" si="34"/>
        <v>6</v>
      </c>
      <c r="T12" s="153">
        <f t="shared" si="35"/>
        <v>625</v>
      </c>
      <c r="U12" t="s">
        <v>144</v>
      </c>
      <c r="V12" s="5" t="s">
        <v>276</v>
      </c>
      <c r="W12" t="s">
        <v>144</v>
      </c>
      <c r="X12" s="5" t="s">
        <v>276</v>
      </c>
      <c r="Y12" t="s">
        <v>790</v>
      </c>
      <c r="Z12" t="s">
        <v>775</v>
      </c>
      <c r="AA12" t="s">
        <v>49</v>
      </c>
      <c r="AB12">
        <v>524</v>
      </c>
      <c r="AC12" s="1">
        <v>6350.0559999999996</v>
      </c>
      <c r="AD12" s="1">
        <v>2671.53</v>
      </c>
      <c r="AE12" s="28">
        <v>2.3769999999999998</v>
      </c>
      <c r="AF12">
        <v>2.4</v>
      </c>
      <c r="AG12">
        <v>10.166</v>
      </c>
      <c r="AH12">
        <v>416.349875</v>
      </c>
      <c r="AI12">
        <v>5.9998969999999998</v>
      </c>
      <c r="AJ12">
        <v>148.887103</v>
      </c>
      <c r="AK12">
        <v>1688</v>
      </c>
      <c r="AL12">
        <v>6</v>
      </c>
      <c r="AM12">
        <v>625</v>
      </c>
      <c r="AN12">
        <v>78</v>
      </c>
      <c r="AO12">
        <v>15.25173</v>
      </c>
      <c r="AP12">
        <v>1086.5999999999999</v>
      </c>
      <c r="AQ12">
        <v>0</v>
      </c>
      <c r="AR12">
        <v>16</v>
      </c>
      <c r="AS12">
        <v>3380</v>
      </c>
      <c r="AT12">
        <v>9.4E-2</v>
      </c>
      <c r="AU12">
        <v>9.8420000000000005</v>
      </c>
      <c r="AV12">
        <v>50537</v>
      </c>
      <c r="AW12">
        <v>0</v>
      </c>
      <c r="AX12" s="29">
        <v>0.56000000000000005</v>
      </c>
      <c r="AY12" s="2">
        <v>0.99041666666666661</v>
      </c>
      <c r="AZ12" s="2" t="s">
        <v>69</v>
      </c>
      <c r="BA12" s="2" t="s">
        <v>776</v>
      </c>
      <c r="BB12" s="2">
        <v>3</v>
      </c>
      <c r="BC12" s="2" t="s">
        <v>791</v>
      </c>
      <c r="BD12" s="2">
        <v>8</v>
      </c>
      <c r="BE12" s="2">
        <v>124628.78100000002</v>
      </c>
      <c r="BF12" s="2">
        <v>5.0951762097392245E-2</v>
      </c>
      <c r="BG12" s="2">
        <v>5.0463474377292233E-2</v>
      </c>
      <c r="BH12" s="2">
        <v>258980.05700000003</v>
      </c>
      <c r="BI12" s="2">
        <v>2.4519478733453205E-2</v>
      </c>
      <c r="BJ12" s="2">
        <v>2.4284500395590942E-2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신화여객</v>
      </c>
      <c r="B13" s="154" t="str">
        <f t="shared" si="21"/>
        <v>34</v>
      </c>
      <c r="C13" s="155" t="str">
        <f t="shared" si="22"/>
        <v>71바6161</v>
      </c>
      <c r="D13" s="143" t="str">
        <f t="shared" si="23"/>
        <v>대형</v>
      </c>
      <c r="E13" s="139" t="str">
        <f t="shared" si="16"/>
        <v>C</v>
      </c>
      <c r="F13" s="162">
        <f t="shared" si="17"/>
        <v>0.89124999999999999</v>
      </c>
      <c r="G13" s="163">
        <f t="shared" si="18"/>
        <v>2.1389999999999998</v>
      </c>
      <c r="H13" s="164">
        <f t="shared" si="19"/>
        <v>2.4</v>
      </c>
      <c r="I13" s="165">
        <f t="shared" si="24"/>
        <v>5739.37</v>
      </c>
      <c r="J13" s="166">
        <f t="shared" si="25"/>
        <v>1.6302867894026997E-2</v>
      </c>
      <c r="K13" s="166">
        <f t="shared" si="26"/>
        <v>0.37866509086269884</v>
      </c>
      <c r="L13" s="166">
        <f t="shared" si="27"/>
        <v>0.14984223007054781</v>
      </c>
      <c r="M13" s="167">
        <f t="shared" si="28"/>
        <v>11.906000000000001</v>
      </c>
      <c r="N13" s="168">
        <f t="shared" si="29"/>
        <v>5.1999999999999998E-2</v>
      </c>
      <c r="O13" s="168">
        <f t="shared" si="30"/>
        <v>12.805999999999999</v>
      </c>
      <c r="P13" s="169">
        <f t="shared" si="31"/>
        <v>0</v>
      </c>
      <c r="Q13" s="170">
        <f t="shared" si="32"/>
        <v>71</v>
      </c>
      <c r="R13" s="171">
        <f t="shared" si="33"/>
        <v>24.07857235747824</v>
      </c>
      <c r="S13" s="156">
        <f t="shared" si="34"/>
        <v>3</v>
      </c>
      <c r="T13" s="156">
        <f t="shared" si="35"/>
        <v>735</v>
      </c>
      <c r="U13" t="s">
        <v>144</v>
      </c>
      <c r="V13" t="s">
        <v>276</v>
      </c>
      <c r="W13" s="4" t="s">
        <v>144</v>
      </c>
      <c r="X13" s="4" t="s">
        <v>276</v>
      </c>
      <c r="Y13" s="4" t="s">
        <v>792</v>
      </c>
      <c r="Z13" s="4" t="s">
        <v>775</v>
      </c>
      <c r="AA13" s="4" t="s">
        <v>49</v>
      </c>
      <c r="AB13" s="4">
        <v>524</v>
      </c>
      <c r="AC13" s="4">
        <v>5739.37</v>
      </c>
      <c r="AD13" s="4">
        <v>2682.598</v>
      </c>
      <c r="AE13" s="4">
        <v>2.1389999999999998</v>
      </c>
      <c r="AF13" s="4">
        <v>2.4</v>
      </c>
      <c r="AG13" s="4">
        <v>11.906000000000001</v>
      </c>
      <c r="AH13" s="4">
        <v>393.96270900000002</v>
      </c>
      <c r="AI13" s="4">
        <v>6.4227220000000003</v>
      </c>
      <c r="AJ13" s="4">
        <v>149.179925</v>
      </c>
      <c r="AK13" s="4">
        <v>860</v>
      </c>
      <c r="AL13" s="4">
        <v>3</v>
      </c>
      <c r="AM13" s="4">
        <v>735</v>
      </c>
      <c r="AN13" s="4">
        <v>71</v>
      </c>
      <c r="AO13" s="4">
        <v>14.568307000000001</v>
      </c>
      <c r="AP13" s="4">
        <v>1438.1</v>
      </c>
      <c r="AQ13" s="4">
        <v>0</v>
      </c>
      <c r="AR13" s="4">
        <v>59</v>
      </c>
      <c r="AS13" s="4">
        <v>16387</v>
      </c>
      <c r="AT13" s="4">
        <v>5.1999999999999998E-2</v>
      </c>
      <c r="AU13" s="4">
        <v>12.805999999999999</v>
      </c>
      <c r="AV13" s="4">
        <v>45892</v>
      </c>
      <c r="AW13" s="4">
        <v>0</v>
      </c>
      <c r="AX13" s="30">
        <v>0.56000000000000005</v>
      </c>
      <c r="AY13">
        <v>0.89124999999999999</v>
      </c>
      <c r="AZ13" t="s">
        <v>72</v>
      </c>
      <c r="BA13" t="s">
        <v>776</v>
      </c>
      <c r="BB13">
        <v>1</v>
      </c>
      <c r="BC13" t="s">
        <v>793</v>
      </c>
      <c r="BD13">
        <v>7</v>
      </c>
      <c r="BE13">
        <v>124628.78100000002</v>
      </c>
      <c r="BF13">
        <v>4.6051722194089331E-2</v>
      </c>
      <c r="BG13">
        <v>4.1043597405482114E-2</v>
      </c>
      <c r="BH13">
        <v>258980.05700000003</v>
      </c>
      <c r="BI13">
        <v>2.2161436160314071E-2</v>
      </c>
      <c r="BJ13">
        <v>1.9751379977879915E-2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신화여객</v>
      </c>
      <c r="B14" s="151" t="str">
        <f t="shared" si="21"/>
        <v>34</v>
      </c>
      <c r="C14" s="152" t="str">
        <f t="shared" si="22"/>
        <v>71바6173</v>
      </c>
      <c r="D14" s="126" t="str">
        <f t="shared" si="23"/>
        <v>대형</v>
      </c>
      <c r="E14" s="122" t="str">
        <f t="shared" si="16"/>
        <v>A</v>
      </c>
      <c r="F14" s="172">
        <f t="shared" si="17"/>
        <v>0.99600000000000011</v>
      </c>
      <c r="G14" s="173">
        <f t="shared" si="18"/>
        <v>2.4900000000000002</v>
      </c>
      <c r="H14" s="174">
        <f t="shared" si="19"/>
        <v>2.5</v>
      </c>
      <c r="I14" s="175">
        <f t="shared" si="24"/>
        <v>6566.6959999999999</v>
      </c>
      <c r="J14" s="176">
        <f t="shared" si="25"/>
        <v>1.2079105999178443E-2</v>
      </c>
      <c r="K14" s="176">
        <f t="shared" si="26"/>
        <v>0.32188796318130691</v>
      </c>
      <c r="L14" s="176">
        <f t="shared" si="27"/>
        <v>0.17223273317357771</v>
      </c>
      <c r="M14" s="177">
        <f t="shared" si="28"/>
        <v>9.4909999999999997</v>
      </c>
      <c r="N14" s="178">
        <f t="shared" si="29"/>
        <v>0.19800000000000001</v>
      </c>
      <c r="O14" s="178">
        <f t="shared" si="30"/>
        <v>9.0150000000000006</v>
      </c>
      <c r="P14" s="179">
        <f t="shared" si="31"/>
        <v>0</v>
      </c>
      <c r="Q14" s="180">
        <f t="shared" si="32"/>
        <v>78</v>
      </c>
      <c r="R14" s="181">
        <f t="shared" si="33"/>
        <v>23.602735417337012</v>
      </c>
      <c r="S14" s="153">
        <f t="shared" si="34"/>
        <v>13</v>
      </c>
      <c r="T14" s="153">
        <f t="shared" si="35"/>
        <v>592</v>
      </c>
      <c r="U14" t="s">
        <v>144</v>
      </c>
      <c r="V14" s="5" t="s">
        <v>276</v>
      </c>
      <c r="W14" t="s">
        <v>144</v>
      </c>
      <c r="X14" s="5" t="s">
        <v>276</v>
      </c>
      <c r="Y14" t="s">
        <v>794</v>
      </c>
      <c r="Z14" t="s">
        <v>775</v>
      </c>
      <c r="AA14" t="s">
        <v>49</v>
      </c>
      <c r="AB14">
        <v>524</v>
      </c>
      <c r="AC14" s="1">
        <v>6566.6959999999999</v>
      </c>
      <c r="AD14" s="1">
        <v>2637.0120000000002</v>
      </c>
      <c r="AE14" s="28">
        <v>2.4900000000000002</v>
      </c>
      <c r="AF14">
        <v>2.5</v>
      </c>
      <c r="AG14">
        <v>9.4909999999999997</v>
      </c>
      <c r="AH14">
        <v>417.72346399999998</v>
      </c>
      <c r="AI14">
        <v>5.0457260000000002</v>
      </c>
      <c r="AJ14">
        <v>134.46015499999999</v>
      </c>
      <c r="AK14">
        <v>1131</v>
      </c>
      <c r="AL14">
        <v>13</v>
      </c>
      <c r="AM14">
        <v>592</v>
      </c>
      <c r="AN14">
        <v>78</v>
      </c>
      <c r="AO14">
        <v>15.720198999999999</v>
      </c>
      <c r="AP14">
        <v>1389</v>
      </c>
      <c r="AQ14">
        <v>0</v>
      </c>
      <c r="AR14">
        <v>12</v>
      </c>
      <c r="AS14">
        <v>1566</v>
      </c>
      <c r="AT14">
        <v>0.19800000000000001</v>
      </c>
      <c r="AU14">
        <v>9.0150000000000006</v>
      </c>
      <c r="AV14">
        <v>51971</v>
      </c>
      <c r="AW14">
        <v>0</v>
      </c>
      <c r="AX14" s="29">
        <v>0.57999999999999996</v>
      </c>
      <c r="AY14">
        <v>0.99600000000000011</v>
      </c>
      <c r="AZ14" t="s">
        <v>69</v>
      </c>
      <c r="BA14" t="s">
        <v>776</v>
      </c>
      <c r="BB14">
        <v>2</v>
      </c>
      <c r="BC14" t="s">
        <v>795</v>
      </c>
      <c r="BD14">
        <v>8</v>
      </c>
      <c r="BE14">
        <v>124628.78100000002</v>
      </c>
      <c r="BF14">
        <v>5.2690044364631948E-2</v>
      </c>
      <c r="BG14">
        <v>5.2479284187173424E-2</v>
      </c>
      <c r="BH14">
        <v>258980.05700000003</v>
      </c>
      <c r="BI14">
        <v>2.5355991021347252E-2</v>
      </c>
      <c r="BJ14">
        <v>2.5254567057261864E-2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신화여객</v>
      </c>
      <c r="B15" s="154" t="str">
        <f t="shared" si="21"/>
        <v>34</v>
      </c>
      <c r="C15" s="155" t="str">
        <f t="shared" si="22"/>
        <v>72바1094</v>
      </c>
      <c r="D15" s="143" t="str">
        <f t="shared" si="23"/>
        <v>대형</v>
      </c>
      <c r="E15" s="139" t="str">
        <f t="shared" si="16"/>
        <v>S</v>
      </c>
      <c r="F15" s="162">
        <f t="shared" si="17"/>
        <v>1.0628</v>
      </c>
      <c r="G15" s="163">
        <f t="shared" si="18"/>
        <v>2.657</v>
      </c>
      <c r="H15" s="164">
        <f t="shared" si="19"/>
        <v>2.5</v>
      </c>
      <c r="I15" s="165">
        <f t="shared" si="24"/>
        <v>6565.8209999999999</v>
      </c>
      <c r="J15" s="166">
        <f t="shared" si="25"/>
        <v>1.062483236518269E-2</v>
      </c>
      <c r="K15" s="166">
        <f t="shared" si="26"/>
        <v>0.354226870904989</v>
      </c>
      <c r="L15" s="166">
        <f t="shared" si="27"/>
        <v>0.12412766050125339</v>
      </c>
      <c r="M15" s="167">
        <f t="shared" si="28"/>
        <v>10.419</v>
      </c>
      <c r="N15" s="168">
        <f t="shared" si="29"/>
        <v>0.13700000000000001</v>
      </c>
      <c r="O15" s="168">
        <f t="shared" si="30"/>
        <v>11.895</v>
      </c>
      <c r="P15" s="169">
        <f t="shared" si="31"/>
        <v>0</v>
      </c>
      <c r="Q15" s="170">
        <f t="shared" si="32"/>
        <v>74</v>
      </c>
      <c r="R15" s="171">
        <f t="shared" si="33"/>
        <v>24.485111356146252</v>
      </c>
      <c r="S15" s="156">
        <f t="shared" si="34"/>
        <v>9</v>
      </c>
      <c r="T15" s="156">
        <f t="shared" si="35"/>
        <v>781</v>
      </c>
      <c r="U15" t="s">
        <v>144</v>
      </c>
      <c r="V15" s="5" t="s">
        <v>276</v>
      </c>
      <c r="W15" t="s">
        <v>144</v>
      </c>
      <c r="X15" s="5" t="s">
        <v>276</v>
      </c>
      <c r="Y15" t="s">
        <v>796</v>
      </c>
      <c r="Z15" t="s">
        <v>775</v>
      </c>
      <c r="AA15" t="s">
        <v>49</v>
      </c>
      <c r="AB15">
        <v>524</v>
      </c>
      <c r="AC15" s="1">
        <v>6565.8209999999999</v>
      </c>
      <c r="AD15" s="1">
        <v>2471.4279999999999</v>
      </c>
      <c r="AE15" s="28">
        <v>2.657</v>
      </c>
      <c r="AF15">
        <v>2.5</v>
      </c>
      <c r="AG15">
        <v>10.419</v>
      </c>
      <c r="AH15">
        <v>422.19376699999998</v>
      </c>
      <c r="AI15">
        <v>4.4857379999999996</v>
      </c>
      <c r="AJ15">
        <v>149.55237700000001</v>
      </c>
      <c r="AK15">
        <v>815</v>
      </c>
      <c r="AL15">
        <v>9</v>
      </c>
      <c r="AM15">
        <v>781</v>
      </c>
      <c r="AN15">
        <v>74</v>
      </c>
      <c r="AO15">
        <v>15.551676</v>
      </c>
      <c r="AP15">
        <v>820.9</v>
      </c>
      <c r="AQ15">
        <v>0</v>
      </c>
      <c r="AR15">
        <v>13</v>
      </c>
      <c r="AS15">
        <v>1397</v>
      </c>
      <c r="AT15">
        <v>0.13700000000000001</v>
      </c>
      <c r="AU15">
        <v>11.895</v>
      </c>
      <c r="AV15">
        <v>49635</v>
      </c>
      <c r="AW15">
        <v>0</v>
      </c>
      <c r="AX15" s="29">
        <v>0.63</v>
      </c>
      <c r="AY15">
        <v>1.0628</v>
      </c>
      <c r="AZ15" t="s">
        <v>74</v>
      </c>
      <c r="BA15" t="s">
        <v>776</v>
      </c>
      <c r="BB15">
        <v>1</v>
      </c>
      <c r="BC15" t="s">
        <v>797</v>
      </c>
      <c r="BD15">
        <v>10</v>
      </c>
      <c r="BE15">
        <v>124628.78100000002</v>
      </c>
      <c r="BF15">
        <v>5.268302351444807E-2</v>
      </c>
      <c r="BG15">
        <v>5.5991517391155404E-2</v>
      </c>
      <c r="BH15">
        <v>258980.05700000003</v>
      </c>
      <c r="BI15">
        <v>2.5352612382813704E-2</v>
      </c>
      <c r="BJ15">
        <v>2.6944756440454406E-2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신화여객</v>
      </c>
      <c r="B16" s="151" t="str">
        <f t="shared" si="21"/>
        <v>34</v>
      </c>
      <c r="C16" s="152" t="str">
        <f t="shared" si="22"/>
        <v>72바1095</v>
      </c>
      <c r="D16" s="126" t="str">
        <f t="shared" si="23"/>
        <v>대형</v>
      </c>
      <c r="E16" s="122" t="str">
        <f t="shared" si="16"/>
        <v>D</v>
      </c>
      <c r="F16" s="172">
        <f t="shared" si="17"/>
        <v>0.84600000000000009</v>
      </c>
      <c r="G16" s="173">
        <f t="shared" si="18"/>
        <v>2.1150000000000002</v>
      </c>
      <c r="H16" s="174">
        <f t="shared" si="19"/>
        <v>2.5</v>
      </c>
      <c r="I16" s="175">
        <f t="shared" si="24"/>
        <v>811.02200000000005</v>
      </c>
      <c r="J16" s="176">
        <f t="shared" si="25"/>
        <v>1.9929680612628582E-2</v>
      </c>
      <c r="K16" s="176">
        <f t="shared" si="26"/>
        <v>0.3741614063723922</v>
      </c>
      <c r="L16" s="176">
        <f t="shared" si="27"/>
        <v>0.14919447314622783</v>
      </c>
      <c r="M16" s="177">
        <f t="shared" si="28"/>
        <v>12.313000000000001</v>
      </c>
      <c r="N16" s="178">
        <f t="shared" si="29"/>
        <v>3.206</v>
      </c>
      <c r="O16" s="178">
        <f t="shared" si="30"/>
        <v>40.073</v>
      </c>
      <c r="P16" s="179">
        <f t="shared" si="31"/>
        <v>0</v>
      </c>
      <c r="Q16" s="180">
        <f t="shared" si="32"/>
        <v>75</v>
      </c>
      <c r="R16" s="181">
        <f t="shared" si="33"/>
        <v>25.691669241307576</v>
      </c>
      <c r="S16" s="153">
        <f t="shared" si="34"/>
        <v>26</v>
      </c>
      <c r="T16" s="153">
        <f t="shared" si="35"/>
        <v>325</v>
      </c>
      <c r="U16" t="s">
        <v>144</v>
      </c>
      <c r="V16" t="s">
        <v>276</v>
      </c>
      <c r="W16" s="4" t="s">
        <v>144</v>
      </c>
      <c r="X16" s="4" t="s">
        <v>276</v>
      </c>
      <c r="Y16" s="4" t="s">
        <v>798</v>
      </c>
      <c r="Z16" s="4" t="s">
        <v>775</v>
      </c>
      <c r="AA16" s="4" t="s">
        <v>49</v>
      </c>
      <c r="AB16" s="4">
        <v>524</v>
      </c>
      <c r="AC16" s="4">
        <v>811.02200000000005</v>
      </c>
      <c r="AD16" s="4">
        <v>383.4</v>
      </c>
      <c r="AE16" s="4">
        <v>2.1150000000000002</v>
      </c>
      <c r="AF16" s="4">
        <v>2.5</v>
      </c>
      <c r="AG16" s="4">
        <v>12.313000000000001</v>
      </c>
      <c r="AH16" s="4">
        <v>52.099429999999998</v>
      </c>
      <c r="AI16" s="4">
        <v>1.0383249999999999</v>
      </c>
      <c r="AJ16" s="4">
        <v>19.493596</v>
      </c>
      <c r="AK16" s="4">
        <v>121</v>
      </c>
      <c r="AL16" s="4">
        <v>26</v>
      </c>
      <c r="AM16" s="4">
        <v>325</v>
      </c>
      <c r="AN16" s="4">
        <v>75</v>
      </c>
      <c r="AO16" s="4">
        <v>15.566811</v>
      </c>
      <c r="AP16" s="4">
        <v>1330.5</v>
      </c>
      <c r="AQ16" s="4">
        <v>0</v>
      </c>
      <c r="AR16" s="4">
        <v>6</v>
      </c>
      <c r="AS16" s="4">
        <v>1612</v>
      </c>
      <c r="AT16" s="4">
        <v>3.206</v>
      </c>
      <c r="AU16" s="4">
        <v>40.073</v>
      </c>
      <c r="AV16" s="4">
        <v>0</v>
      </c>
      <c r="AW16" s="4">
        <v>0</v>
      </c>
      <c r="AX16" s="30">
        <v>0.53</v>
      </c>
      <c r="AY16">
        <v>0.84600000000000009</v>
      </c>
      <c r="AZ16" t="s">
        <v>70</v>
      </c>
      <c r="BA16" t="s">
        <v>776</v>
      </c>
      <c r="BB16">
        <v>2</v>
      </c>
      <c r="BC16" t="s">
        <v>799</v>
      </c>
      <c r="BD16">
        <v>1</v>
      </c>
      <c r="BE16">
        <v>124628.78100000002</v>
      </c>
      <c r="BF16">
        <v>6.5075016660878669E-3</v>
      </c>
      <c r="BG16">
        <v>5.5053464095103357E-3</v>
      </c>
      <c r="BH16">
        <v>258980.05700000003</v>
      </c>
      <c r="BI16">
        <v>3.1316002065749794E-3</v>
      </c>
      <c r="BJ16">
        <v>2.6493337747624328E-3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신화여객</v>
      </c>
      <c r="B17" s="154" t="str">
        <f t="shared" si="21"/>
        <v>34</v>
      </c>
      <c r="C17" s="155" t="str">
        <f t="shared" si="22"/>
        <v>72바1096</v>
      </c>
      <c r="D17" s="143" t="str">
        <f t="shared" si="23"/>
        <v>대형</v>
      </c>
      <c r="E17" s="139" t="str">
        <f t="shared" si="16"/>
        <v>B</v>
      </c>
      <c r="F17" s="162">
        <f t="shared" si="17"/>
        <v>0.93320000000000003</v>
      </c>
      <c r="G17" s="163">
        <f t="shared" si="18"/>
        <v>2.3330000000000002</v>
      </c>
      <c r="H17" s="164">
        <f t="shared" si="19"/>
        <v>2.5</v>
      </c>
      <c r="I17" s="165">
        <f t="shared" si="24"/>
        <v>7469.9650000000001</v>
      </c>
      <c r="J17" s="166">
        <f t="shared" si="25"/>
        <v>3.5616911836414251E-2</v>
      </c>
      <c r="K17" s="166">
        <f t="shared" si="26"/>
        <v>0.37070086611205771</v>
      </c>
      <c r="L17" s="166">
        <f t="shared" si="27"/>
        <v>0.13132591652035852</v>
      </c>
      <c r="M17" s="167">
        <f t="shared" si="28"/>
        <v>12.643000000000001</v>
      </c>
      <c r="N17" s="168">
        <f t="shared" si="29"/>
        <v>0.26800000000000002</v>
      </c>
      <c r="O17" s="168">
        <f t="shared" si="30"/>
        <v>15.542</v>
      </c>
      <c r="P17" s="169">
        <f t="shared" si="31"/>
        <v>9.8333333333333342E-2</v>
      </c>
      <c r="Q17" s="170">
        <f t="shared" si="32"/>
        <v>87</v>
      </c>
      <c r="R17" s="171">
        <f t="shared" si="33"/>
        <v>25.458644659452208</v>
      </c>
      <c r="S17" s="156">
        <f t="shared" si="34"/>
        <v>20</v>
      </c>
      <c r="T17" s="156">
        <f t="shared" si="35"/>
        <v>1161</v>
      </c>
      <c r="U17" t="s">
        <v>144</v>
      </c>
      <c r="V17" s="5" t="s">
        <v>276</v>
      </c>
      <c r="W17" t="s">
        <v>144</v>
      </c>
      <c r="X17" s="5" t="s">
        <v>276</v>
      </c>
      <c r="Y17" t="s">
        <v>800</v>
      </c>
      <c r="Z17" t="s">
        <v>775</v>
      </c>
      <c r="AA17" t="s">
        <v>49</v>
      </c>
      <c r="AB17">
        <v>524</v>
      </c>
      <c r="AC17" s="1">
        <v>7469.9650000000001</v>
      </c>
      <c r="AD17" s="1">
        <v>3202.0189999999998</v>
      </c>
      <c r="AE17" s="28">
        <v>2.3330000000000002</v>
      </c>
      <c r="AF17">
        <v>2.5</v>
      </c>
      <c r="AG17">
        <v>12.643000000000001</v>
      </c>
      <c r="AH17">
        <v>494.23015900000001</v>
      </c>
      <c r="AI17">
        <v>17.602951999999998</v>
      </c>
      <c r="AJ17">
        <v>183.21154799999999</v>
      </c>
      <c r="AK17">
        <v>981</v>
      </c>
      <c r="AL17">
        <v>20</v>
      </c>
      <c r="AM17">
        <v>1161</v>
      </c>
      <c r="AN17">
        <v>87</v>
      </c>
      <c r="AO17">
        <v>15.114343999999999</v>
      </c>
      <c r="AP17">
        <v>4361.8</v>
      </c>
      <c r="AQ17">
        <v>5.9</v>
      </c>
      <c r="AR17">
        <v>97</v>
      </c>
      <c r="AS17">
        <v>38653</v>
      </c>
      <c r="AT17">
        <v>0.26800000000000002</v>
      </c>
      <c r="AU17">
        <v>15.542</v>
      </c>
      <c r="AV17">
        <v>51897</v>
      </c>
      <c r="AW17">
        <v>0</v>
      </c>
      <c r="AX17" s="29">
        <v>0.6</v>
      </c>
      <c r="AY17">
        <v>0.93320000000000003</v>
      </c>
      <c r="AZ17" t="s">
        <v>71</v>
      </c>
      <c r="BA17" t="s">
        <v>776</v>
      </c>
      <c r="BB17">
        <v>4</v>
      </c>
      <c r="BC17" t="s">
        <v>801</v>
      </c>
      <c r="BD17">
        <v>9</v>
      </c>
      <c r="BE17">
        <v>124628.78100000002</v>
      </c>
      <c r="BF17">
        <v>5.9937720164333463E-2</v>
      </c>
      <c r="BG17">
        <v>5.5933880457355992E-2</v>
      </c>
      <c r="BH17">
        <v>258980.05700000003</v>
      </c>
      <c r="BI17">
        <v>2.8843784677983909E-2</v>
      </c>
      <c r="BJ17">
        <v>2.6917019861494584E-2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신화여객</v>
      </c>
      <c r="B18" s="151" t="str">
        <f t="shared" si="21"/>
        <v>34</v>
      </c>
      <c r="C18" s="152" t="str">
        <f t="shared" si="22"/>
        <v>72바1097</v>
      </c>
      <c r="D18" s="126" t="str">
        <f t="shared" si="23"/>
        <v>대형</v>
      </c>
      <c r="E18" s="122" t="str">
        <f t="shared" si="16"/>
        <v>B</v>
      </c>
      <c r="F18" s="172">
        <f t="shared" si="17"/>
        <v>0.94800000000000006</v>
      </c>
      <c r="G18" s="173">
        <f t="shared" si="18"/>
        <v>2.37</v>
      </c>
      <c r="H18" s="174">
        <f t="shared" si="19"/>
        <v>2.5</v>
      </c>
      <c r="I18" s="175">
        <f t="shared" si="24"/>
        <v>6995.66</v>
      </c>
      <c r="J18" s="176">
        <f t="shared" si="25"/>
        <v>2.8400051193575061E-2</v>
      </c>
      <c r="K18" s="176">
        <f t="shared" si="26"/>
        <v>0.33563288399101898</v>
      </c>
      <c r="L18" s="176">
        <f t="shared" si="27"/>
        <v>0.15866980384981547</v>
      </c>
      <c r="M18" s="177">
        <f t="shared" si="28"/>
        <v>10.932</v>
      </c>
      <c r="N18" s="178">
        <f t="shared" si="29"/>
        <v>1.4E-2</v>
      </c>
      <c r="O18" s="178">
        <f t="shared" si="30"/>
        <v>11.221</v>
      </c>
      <c r="P18" s="179">
        <f t="shared" si="31"/>
        <v>0</v>
      </c>
      <c r="Q18" s="180">
        <f t="shared" si="32"/>
        <v>80</v>
      </c>
      <c r="R18" s="181">
        <f t="shared" si="33"/>
        <v>24.424069659044573</v>
      </c>
      <c r="S18" s="153">
        <f t="shared" si="34"/>
        <v>1</v>
      </c>
      <c r="T18" s="153">
        <f t="shared" si="35"/>
        <v>785</v>
      </c>
      <c r="U18" t="s">
        <v>144</v>
      </c>
      <c r="V18" s="5" t="s">
        <v>276</v>
      </c>
      <c r="W18" t="s">
        <v>144</v>
      </c>
      <c r="X18" s="5" t="s">
        <v>276</v>
      </c>
      <c r="Y18" t="s">
        <v>802</v>
      </c>
      <c r="Z18" t="s">
        <v>775</v>
      </c>
      <c r="AA18" t="s">
        <v>49</v>
      </c>
      <c r="AB18">
        <v>524</v>
      </c>
      <c r="AC18" s="1">
        <v>6995.66</v>
      </c>
      <c r="AD18" s="1">
        <v>2952.0039999999999</v>
      </c>
      <c r="AE18" s="28">
        <v>2.37</v>
      </c>
      <c r="AF18">
        <v>2.5</v>
      </c>
      <c r="AG18">
        <v>10.932</v>
      </c>
      <c r="AH18">
        <v>450.37682899999999</v>
      </c>
      <c r="AI18">
        <v>12.790725</v>
      </c>
      <c r="AJ18">
        <v>151.16127399999999</v>
      </c>
      <c r="AK18">
        <v>1110</v>
      </c>
      <c r="AL18">
        <v>1</v>
      </c>
      <c r="AM18">
        <v>785</v>
      </c>
      <c r="AN18">
        <v>80</v>
      </c>
      <c r="AO18">
        <v>15.532902999999999</v>
      </c>
      <c r="AP18">
        <v>4042</v>
      </c>
      <c r="AQ18">
        <v>0</v>
      </c>
      <c r="AR18">
        <v>63</v>
      </c>
      <c r="AS18">
        <v>19787</v>
      </c>
      <c r="AT18">
        <v>1.4E-2</v>
      </c>
      <c r="AU18">
        <v>11.221</v>
      </c>
      <c r="AV18">
        <v>51191</v>
      </c>
      <c r="AW18">
        <v>0</v>
      </c>
      <c r="AX18" s="29">
        <v>0.57999999999999996</v>
      </c>
      <c r="AY18">
        <v>0.94800000000000006</v>
      </c>
      <c r="AZ18" t="s">
        <v>71</v>
      </c>
      <c r="BA18" t="s">
        <v>776</v>
      </c>
      <c r="BB18">
        <v>1</v>
      </c>
      <c r="BC18" t="s">
        <v>803</v>
      </c>
      <c r="BD18">
        <v>8</v>
      </c>
      <c r="BE18">
        <v>124628.78100000002</v>
      </c>
      <c r="BF18">
        <v>5.6131978054090079E-2</v>
      </c>
      <c r="BG18">
        <v>5.3213115195277397E-2</v>
      </c>
      <c r="BH18">
        <v>258980.05700000003</v>
      </c>
      <c r="BI18">
        <v>2.70123502212373E-2</v>
      </c>
      <c r="BJ18">
        <v>2.5607708009732961E-2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신화여객</v>
      </c>
      <c r="B19" s="154" t="str">
        <f t="shared" si="21"/>
        <v>34</v>
      </c>
      <c r="C19" s="155" t="str">
        <f t="shared" si="22"/>
        <v>72바1098</v>
      </c>
      <c r="D19" s="143" t="str">
        <f t="shared" si="23"/>
        <v>대형</v>
      </c>
      <c r="E19" s="139" t="str">
        <f t="shared" si="16"/>
        <v>D</v>
      </c>
      <c r="F19" s="162">
        <f t="shared" si="17"/>
        <v>0.84719999999999995</v>
      </c>
      <c r="G19" s="163">
        <f t="shared" si="18"/>
        <v>2.1179999999999999</v>
      </c>
      <c r="H19" s="164">
        <f t="shared" si="19"/>
        <v>2.5</v>
      </c>
      <c r="I19" s="165">
        <f t="shared" si="24"/>
        <v>221.875</v>
      </c>
      <c r="J19" s="166">
        <f t="shared" si="25"/>
        <v>9.4105105983456963E-3</v>
      </c>
      <c r="K19" s="166">
        <f t="shared" si="26"/>
        <v>0.45534324213766686</v>
      </c>
      <c r="L19" s="166">
        <f t="shared" si="27"/>
        <v>0.14422535211267606</v>
      </c>
      <c r="M19" s="167">
        <f t="shared" si="28"/>
        <v>15.577999999999999</v>
      </c>
      <c r="N19" s="168">
        <f t="shared" si="29"/>
        <v>159.54900000000001</v>
      </c>
      <c r="O19" s="168">
        <f t="shared" si="30"/>
        <v>125.746</v>
      </c>
      <c r="P19" s="169">
        <f t="shared" si="31"/>
        <v>0</v>
      </c>
      <c r="Q19" s="170">
        <f t="shared" si="32"/>
        <v>81</v>
      </c>
      <c r="R19" s="171">
        <f t="shared" si="33"/>
        <v>27.48719638649445</v>
      </c>
      <c r="S19" s="156">
        <f t="shared" si="34"/>
        <v>354</v>
      </c>
      <c r="T19" s="156">
        <f t="shared" si="35"/>
        <v>279</v>
      </c>
      <c r="U19" t="s">
        <v>144</v>
      </c>
      <c r="V19" t="s">
        <v>276</v>
      </c>
      <c r="W19" s="4" t="s">
        <v>144</v>
      </c>
      <c r="X19" s="4" t="s">
        <v>276</v>
      </c>
      <c r="Y19" s="4" t="s">
        <v>804</v>
      </c>
      <c r="Z19" s="4" t="s">
        <v>775</v>
      </c>
      <c r="AA19" s="4" t="s">
        <v>49</v>
      </c>
      <c r="AB19" s="4">
        <v>524</v>
      </c>
      <c r="AC19" s="4">
        <v>221.875</v>
      </c>
      <c r="AD19" s="4">
        <v>104.771</v>
      </c>
      <c r="AE19" s="4">
        <v>2.1179999999999999</v>
      </c>
      <c r="AF19" s="4">
        <v>2.5</v>
      </c>
      <c r="AG19" s="4">
        <v>15.577999999999999</v>
      </c>
      <c r="AH19" s="4">
        <v>15.080797</v>
      </c>
      <c r="AI19" s="4">
        <v>0.14191799999999999</v>
      </c>
      <c r="AJ19" s="4">
        <v>6.8669390000000003</v>
      </c>
      <c r="AK19" s="4">
        <v>32</v>
      </c>
      <c r="AL19" s="4">
        <v>354</v>
      </c>
      <c r="AM19" s="4">
        <v>279</v>
      </c>
      <c r="AN19" s="4">
        <v>81</v>
      </c>
      <c r="AO19" s="4">
        <v>14.712418</v>
      </c>
      <c r="AP19" s="4">
        <v>193</v>
      </c>
      <c r="AQ19" s="4">
        <v>0</v>
      </c>
      <c r="AR19" s="4">
        <v>8</v>
      </c>
      <c r="AS19" s="4">
        <v>3798</v>
      </c>
      <c r="AT19" s="4">
        <v>159.54900000000001</v>
      </c>
      <c r="AU19" s="4">
        <v>125.746</v>
      </c>
      <c r="AV19" s="4">
        <v>0</v>
      </c>
      <c r="AW19" s="4">
        <v>0</v>
      </c>
      <c r="AX19" s="30">
        <v>0.57999999999999996</v>
      </c>
      <c r="AY19">
        <v>0.84719999999999995</v>
      </c>
      <c r="AZ19" t="s">
        <v>70</v>
      </c>
      <c r="BA19" t="s">
        <v>776</v>
      </c>
      <c r="BB19">
        <v>1</v>
      </c>
      <c r="BC19" t="s">
        <v>805</v>
      </c>
      <c r="BD19">
        <v>0</v>
      </c>
      <c r="BE19">
        <v>124628.78100000002</v>
      </c>
      <c r="BF19">
        <v>1.7802870109112274E-3</v>
      </c>
      <c r="BG19">
        <v>1.5082591556439917E-3</v>
      </c>
      <c r="BH19">
        <v>258980.05700000003</v>
      </c>
      <c r="BI19">
        <v>8.5672619957759906E-4</v>
      </c>
      <c r="BJ19">
        <v>7.2581843628214185E-4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신화여객</v>
      </c>
      <c r="B20" s="151" t="str">
        <f t="shared" si="21"/>
        <v>34</v>
      </c>
      <c r="C20" s="152" t="str">
        <f t="shared" si="22"/>
        <v>72바1100</v>
      </c>
      <c r="D20" s="126" t="str">
        <f t="shared" si="23"/>
        <v>대형</v>
      </c>
      <c r="E20" s="122" t="str">
        <f t="shared" si="16"/>
        <v>A</v>
      </c>
      <c r="F20" s="172">
        <f t="shared" si="17"/>
        <v>0.98840000000000006</v>
      </c>
      <c r="G20" s="173">
        <f t="shared" si="18"/>
        <v>2.4710000000000001</v>
      </c>
      <c r="H20" s="174">
        <f t="shared" si="19"/>
        <v>2.5</v>
      </c>
      <c r="I20" s="175">
        <f t="shared" si="24"/>
        <v>7006.9110000000001</v>
      </c>
      <c r="J20" s="176">
        <f t="shared" si="25"/>
        <v>1.7075285768834342E-2</v>
      </c>
      <c r="K20" s="176">
        <f t="shared" si="26"/>
        <v>0.34265400849206773</v>
      </c>
      <c r="L20" s="176">
        <f t="shared" si="27"/>
        <v>0.12287868363106082</v>
      </c>
      <c r="M20" s="177">
        <f t="shared" si="28"/>
        <v>9.6199999999999992</v>
      </c>
      <c r="N20" s="178">
        <f t="shared" si="29"/>
        <v>0.128</v>
      </c>
      <c r="O20" s="178">
        <f t="shared" si="30"/>
        <v>10.276</v>
      </c>
      <c r="P20" s="179">
        <f t="shared" si="31"/>
        <v>0.12000000000000001</v>
      </c>
      <c r="Q20" s="180">
        <f t="shared" si="32"/>
        <v>84</v>
      </c>
      <c r="R20" s="181">
        <f t="shared" si="33"/>
        <v>24.444194421537919</v>
      </c>
      <c r="S20" s="153">
        <f t="shared" si="34"/>
        <v>9</v>
      </c>
      <c r="T20" s="153">
        <f t="shared" si="35"/>
        <v>720</v>
      </c>
      <c r="U20" t="s">
        <v>144</v>
      </c>
      <c r="V20" s="5" t="s">
        <v>276</v>
      </c>
      <c r="W20" t="s">
        <v>144</v>
      </c>
      <c r="X20" s="5" t="s">
        <v>276</v>
      </c>
      <c r="Y20" t="s">
        <v>806</v>
      </c>
      <c r="Z20" t="s">
        <v>775</v>
      </c>
      <c r="AA20" t="s">
        <v>49</v>
      </c>
      <c r="AB20">
        <v>524</v>
      </c>
      <c r="AC20" s="1">
        <v>7006.9110000000001</v>
      </c>
      <c r="AD20" s="1">
        <v>2835.625</v>
      </c>
      <c r="AE20" s="28">
        <v>2.4710000000000001</v>
      </c>
      <c r="AF20">
        <v>2.5</v>
      </c>
      <c r="AG20">
        <v>9.6199999999999992</v>
      </c>
      <c r="AH20">
        <v>447.70015000000001</v>
      </c>
      <c r="AI20">
        <v>7.6446079999999998</v>
      </c>
      <c r="AJ20">
        <v>153.406251</v>
      </c>
      <c r="AK20">
        <v>861</v>
      </c>
      <c r="AL20">
        <v>9</v>
      </c>
      <c r="AM20">
        <v>720</v>
      </c>
      <c r="AN20">
        <v>84</v>
      </c>
      <c r="AO20">
        <v>15.650900999999999</v>
      </c>
      <c r="AP20">
        <v>3652.2</v>
      </c>
      <c r="AQ20">
        <v>7.2</v>
      </c>
      <c r="AR20">
        <v>43</v>
      </c>
      <c r="AS20">
        <v>11005</v>
      </c>
      <c r="AT20">
        <v>0.128</v>
      </c>
      <c r="AU20">
        <v>10.276</v>
      </c>
      <c r="AV20">
        <v>51996</v>
      </c>
      <c r="AW20">
        <v>0</v>
      </c>
      <c r="AX20" s="29">
        <v>0.56000000000000005</v>
      </c>
      <c r="AY20">
        <v>0.98840000000000006</v>
      </c>
      <c r="AZ20" t="s">
        <v>69</v>
      </c>
      <c r="BA20" t="s">
        <v>776</v>
      </c>
      <c r="BB20">
        <v>4</v>
      </c>
      <c r="BC20" t="s">
        <v>807</v>
      </c>
      <c r="BD20">
        <v>10</v>
      </c>
      <c r="BE20">
        <v>124628.78100000002</v>
      </c>
      <c r="BF20">
        <v>5.6222254151711545E-2</v>
      </c>
      <c r="BG20">
        <v>5.5570076003551697E-2</v>
      </c>
      <c r="BH20">
        <v>258980.05700000003</v>
      </c>
      <c r="BI20">
        <v>2.7055793720826924E-2</v>
      </c>
      <c r="BJ20">
        <v>2.6741946513665332E-2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신화여객</v>
      </c>
      <c r="B21" s="154" t="str">
        <f t="shared" si="21"/>
        <v>34</v>
      </c>
      <c r="C21" s="155" t="str">
        <f t="shared" si="22"/>
        <v>72바1108</v>
      </c>
      <c r="D21" s="143" t="str">
        <f t="shared" si="23"/>
        <v>대형</v>
      </c>
      <c r="E21" s="139" t="str">
        <f t="shared" si="16"/>
        <v>B</v>
      </c>
      <c r="F21" s="162">
        <f t="shared" si="17"/>
        <v>0.94159999999999999</v>
      </c>
      <c r="G21" s="163">
        <f t="shared" si="18"/>
        <v>2.3540000000000001</v>
      </c>
      <c r="H21" s="164">
        <f t="shared" si="19"/>
        <v>2.5</v>
      </c>
      <c r="I21" s="165">
        <f t="shared" si="24"/>
        <v>6402.4459999999999</v>
      </c>
      <c r="J21" s="166">
        <f t="shared" si="25"/>
        <v>1.4773235868551948E-2</v>
      </c>
      <c r="K21" s="166">
        <f t="shared" si="26"/>
        <v>0.36510017862547872</v>
      </c>
      <c r="L21" s="166">
        <f t="shared" si="27"/>
        <v>0.10902083360015843</v>
      </c>
      <c r="M21" s="167">
        <f t="shared" si="28"/>
        <v>10.391</v>
      </c>
      <c r="N21" s="168">
        <f t="shared" si="29"/>
        <v>3.1E-2</v>
      </c>
      <c r="O21" s="168">
        <f t="shared" si="30"/>
        <v>10.901999999999999</v>
      </c>
      <c r="P21" s="169">
        <f t="shared" si="31"/>
        <v>0</v>
      </c>
      <c r="Q21" s="170">
        <f t="shared" si="32"/>
        <v>75</v>
      </c>
      <c r="R21" s="171">
        <f t="shared" si="33"/>
        <v>24.36535645831492</v>
      </c>
      <c r="S21" s="156">
        <f t="shared" si="34"/>
        <v>2</v>
      </c>
      <c r="T21" s="156">
        <f t="shared" si="35"/>
        <v>698</v>
      </c>
      <c r="U21" t="s">
        <v>144</v>
      </c>
      <c r="V21" s="5" t="s">
        <v>276</v>
      </c>
      <c r="W21" t="s">
        <v>144</v>
      </c>
      <c r="X21" s="5" t="s">
        <v>276</v>
      </c>
      <c r="Y21" t="s">
        <v>808</v>
      </c>
      <c r="Z21" t="s">
        <v>775</v>
      </c>
      <c r="AA21" t="s">
        <v>49</v>
      </c>
      <c r="AB21">
        <v>524</v>
      </c>
      <c r="AC21" s="1">
        <v>6402.4459999999999</v>
      </c>
      <c r="AD21" s="1">
        <v>2720.0920000000001</v>
      </c>
      <c r="AE21" s="28">
        <v>2.3540000000000001</v>
      </c>
      <c r="AF21">
        <v>2.5</v>
      </c>
      <c r="AG21">
        <v>10.391</v>
      </c>
      <c r="AH21">
        <v>423.73350399999998</v>
      </c>
      <c r="AI21">
        <v>6.2599150000000003</v>
      </c>
      <c r="AJ21">
        <v>154.70517799999999</v>
      </c>
      <c r="AK21">
        <v>698</v>
      </c>
      <c r="AL21">
        <v>2</v>
      </c>
      <c r="AM21">
        <v>698</v>
      </c>
      <c r="AN21">
        <v>75</v>
      </c>
      <c r="AO21">
        <v>15.109605</v>
      </c>
      <c r="AP21">
        <v>1784.9</v>
      </c>
      <c r="AQ21">
        <v>0</v>
      </c>
      <c r="AR21">
        <v>34</v>
      </c>
      <c r="AS21">
        <v>10359</v>
      </c>
      <c r="AT21">
        <v>3.1E-2</v>
      </c>
      <c r="AU21">
        <v>10.901999999999999</v>
      </c>
      <c r="AV21">
        <v>52748</v>
      </c>
      <c r="AW21">
        <v>0</v>
      </c>
      <c r="AX21" s="29">
        <v>0.56000000000000005</v>
      </c>
      <c r="AY21">
        <v>0.94159999999999999</v>
      </c>
      <c r="AZ21" t="s">
        <v>71</v>
      </c>
      <c r="BA21" t="s">
        <v>776</v>
      </c>
      <c r="BB21">
        <v>2</v>
      </c>
      <c r="BC21" t="s">
        <v>809</v>
      </c>
      <c r="BD21">
        <v>9</v>
      </c>
      <c r="BE21">
        <v>124628.78100000002</v>
      </c>
      <c r="BF21">
        <v>5.1372130487258791E-2</v>
      </c>
      <c r="BG21">
        <v>4.8371998066802875E-2</v>
      </c>
      <c r="BH21">
        <v>258980.05700000003</v>
      </c>
      <c r="BI21">
        <v>2.4721772302336003E-2</v>
      </c>
      <c r="BJ21">
        <v>2.3278020799879579E-2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신화여객</v>
      </c>
      <c r="B22" s="151" t="str">
        <f t="shared" si="21"/>
        <v>34</v>
      </c>
      <c r="C22" s="152" t="str">
        <f t="shared" si="22"/>
        <v>72바1110</v>
      </c>
      <c r="D22" s="126" t="str">
        <f t="shared" si="23"/>
        <v>대형</v>
      </c>
      <c r="E22" s="122" t="str">
        <f t="shared" si="16"/>
        <v>A</v>
      </c>
      <c r="F22" s="172">
        <f t="shared" si="17"/>
        <v>0.9788</v>
      </c>
      <c r="G22" s="173">
        <f t="shared" si="18"/>
        <v>2.4470000000000001</v>
      </c>
      <c r="H22" s="174">
        <f t="shared" si="19"/>
        <v>2.5</v>
      </c>
      <c r="I22" s="175">
        <f t="shared" si="24"/>
        <v>6156.6629999999996</v>
      </c>
      <c r="J22" s="176">
        <f t="shared" si="25"/>
        <v>8.5731841585298969E-3</v>
      </c>
      <c r="K22" s="176">
        <f t="shared" si="26"/>
        <v>0.33980344157318998</v>
      </c>
      <c r="L22" s="176">
        <f t="shared" si="27"/>
        <v>0.10963731488957575</v>
      </c>
      <c r="M22" s="177">
        <f t="shared" si="28"/>
        <v>9.7720000000000002</v>
      </c>
      <c r="N22" s="178">
        <f t="shared" si="29"/>
        <v>6.5000000000000002E-2</v>
      </c>
      <c r="O22" s="178">
        <f t="shared" si="30"/>
        <v>10.654999999999999</v>
      </c>
      <c r="P22" s="179">
        <f t="shared" si="31"/>
        <v>8.1666666666666679E-2</v>
      </c>
      <c r="Q22" s="180">
        <f t="shared" si="32"/>
        <v>83</v>
      </c>
      <c r="R22" s="181">
        <f t="shared" si="33"/>
        <v>24.005018239704757</v>
      </c>
      <c r="S22" s="153">
        <f t="shared" si="34"/>
        <v>4</v>
      </c>
      <c r="T22" s="153">
        <f t="shared" si="35"/>
        <v>656</v>
      </c>
      <c r="U22" t="s">
        <v>144</v>
      </c>
      <c r="V22" t="s">
        <v>276</v>
      </c>
      <c r="W22" s="4" t="s">
        <v>144</v>
      </c>
      <c r="X22" s="4" t="s">
        <v>276</v>
      </c>
      <c r="Y22" s="4" t="s">
        <v>810</v>
      </c>
      <c r="Z22" s="4" t="s">
        <v>775</v>
      </c>
      <c r="AA22" s="4" t="s">
        <v>49</v>
      </c>
      <c r="AB22" s="4">
        <v>524</v>
      </c>
      <c r="AC22" s="4">
        <v>6156.6629999999996</v>
      </c>
      <c r="AD22" s="4">
        <v>2515.4940000000001</v>
      </c>
      <c r="AE22" s="4">
        <v>2.4470000000000001</v>
      </c>
      <c r="AF22" s="4">
        <v>2.5</v>
      </c>
      <c r="AG22" s="4">
        <v>9.7720000000000002</v>
      </c>
      <c r="AH22" s="4">
        <v>393.59238499999998</v>
      </c>
      <c r="AI22" s="4">
        <v>3.3743400000000001</v>
      </c>
      <c r="AJ22" s="4">
        <v>133.74404699999999</v>
      </c>
      <c r="AK22" s="4">
        <v>675</v>
      </c>
      <c r="AL22" s="4">
        <v>4</v>
      </c>
      <c r="AM22" s="4">
        <v>656</v>
      </c>
      <c r="AN22" s="4">
        <v>83</v>
      </c>
      <c r="AO22" s="4">
        <v>15.64223</v>
      </c>
      <c r="AP22" s="4">
        <v>2122.1999999999998</v>
      </c>
      <c r="AQ22" s="4">
        <v>4.9000000000000004</v>
      </c>
      <c r="AR22" s="4">
        <v>5</v>
      </c>
      <c r="AS22" s="4">
        <v>716</v>
      </c>
      <c r="AT22" s="4">
        <v>6.5000000000000002E-2</v>
      </c>
      <c r="AU22" s="4">
        <v>10.654999999999999</v>
      </c>
      <c r="AV22" s="4">
        <v>49981</v>
      </c>
      <c r="AW22" s="4">
        <v>0</v>
      </c>
      <c r="AX22" s="30">
        <v>0.56999999999999995</v>
      </c>
      <c r="AY22">
        <v>0.9788</v>
      </c>
      <c r="AZ22" t="s">
        <v>69</v>
      </c>
      <c r="BA22" t="s">
        <v>776</v>
      </c>
      <c r="BB22">
        <v>5</v>
      </c>
      <c r="BC22" t="s">
        <v>811</v>
      </c>
      <c r="BD22">
        <v>6</v>
      </c>
      <c r="BE22">
        <v>124628.78100000002</v>
      </c>
      <c r="BF22">
        <v>4.940000977783774E-2</v>
      </c>
      <c r="BG22">
        <v>4.8352729570547578E-2</v>
      </c>
      <c r="BH22">
        <v>258980.05700000003</v>
      </c>
      <c r="BI22">
        <v>2.3772730114118398E-2</v>
      </c>
      <c r="BJ22">
        <v>2.3268748235699088E-2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신화여객</v>
      </c>
      <c r="B23" s="154" t="str">
        <f t="shared" si="21"/>
        <v>34</v>
      </c>
      <c r="C23" s="155" t="str">
        <f t="shared" si="22"/>
        <v>72바1113</v>
      </c>
      <c r="D23" s="143" t="str">
        <f t="shared" si="23"/>
        <v>대형</v>
      </c>
      <c r="E23" s="139" t="str">
        <f t="shared" si="16"/>
        <v>S</v>
      </c>
      <c r="F23" s="162">
        <f t="shared" si="17"/>
        <v>1.0324</v>
      </c>
      <c r="G23" s="163">
        <f t="shared" si="18"/>
        <v>2.581</v>
      </c>
      <c r="H23" s="164">
        <f t="shared" si="19"/>
        <v>2.5</v>
      </c>
      <c r="I23" s="165">
        <f t="shared" si="24"/>
        <v>7176.88</v>
      </c>
      <c r="J23" s="166">
        <f t="shared" si="25"/>
        <v>2.2682939021083006E-2</v>
      </c>
      <c r="K23" s="166">
        <f t="shared" si="26"/>
        <v>0.32179875268936969</v>
      </c>
      <c r="L23" s="166">
        <f t="shared" si="27"/>
        <v>9.5863383531562457E-2</v>
      </c>
      <c r="M23" s="167">
        <f t="shared" si="28"/>
        <v>8.4789999999999992</v>
      </c>
      <c r="N23" s="168">
        <f t="shared" si="29"/>
        <v>0.153</v>
      </c>
      <c r="O23" s="168">
        <f t="shared" si="30"/>
        <v>14.435</v>
      </c>
      <c r="P23" s="169">
        <f t="shared" si="31"/>
        <v>0</v>
      </c>
      <c r="Q23" s="170">
        <f t="shared" si="32"/>
        <v>79</v>
      </c>
      <c r="R23" s="171">
        <f t="shared" si="33"/>
        <v>24.212352296783614</v>
      </c>
      <c r="S23" s="156">
        <f t="shared" si="34"/>
        <v>11</v>
      </c>
      <c r="T23" s="156">
        <f t="shared" si="35"/>
        <v>1036</v>
      </c>
      <c r="U23" t="s">
        <v>144</v>
      </c>
      <c r="V23" s="5" t="s">
        <v>276</v>
      </c>
      <c r="W23" t="s">
        <v>144</v>
      </c>
      <c r="X23" s="5" t="s">
        <v>276</v>
      </c>
      <c r="Y23" t="s">
        <v>812</v>
      </c>
      <c r="Z23" t="s">
        <v>775</v>
      </c>
      <c r="AA23" t="s">
        <v>49</v>
      </c>
      <c r="AB23">
        <v>524</v>
      </c>
      <c r="AC23" s="1">
        <v>7176.88</v>
      </c>
      <c r="AD23" s="1">
        <v>2780.7040000000002</v>
      </c>
      <c r="AE23" s="28">
        <v>2.581</v>
      </c>
      <c r="AF23">
        <v>2.5</v>
      </c>
      <c r="AG23">
        <v>8.4789999999999992</v>
      </c>
      <c r="AH23">
        <v>452.18262900000002</v>
      </c>
      <c r="AI23">
        <v>10.256831</v>
      </c>
      <c r="AJ23">
        <v>145.51180600000001</v>
      </c>
      <c r="AK23">
        <v>688</v>
      </c>
      <c r="AL23">
        <v>11</v>
      </c>
      <c r="AM23">
        <v>1036</v>
      </c>
      <c r="AN23">
        <v>79</v>
      </c>
      <c r="AO23">
        <v>15.871639999999999</v>
      </c>
      <c r="AP23">
        <v>2501.3000000000002</v>
      </c>
      <c r="AQ23">
        <v>0</v>
      </c>
      <c r="AR23">
        <v>44</v>
      </c>
      <c r="AS23">
        <v>12349</v>
      </c>
      <c r="AT23">
        <v>0.153</v>
      </c>
      <c r="AU23">
        <v>14.435</v>
      </c>
      <c r="AV23">
        <v>55507</v>
      </c>
      <c r="AW23">
        <v>0</v>
      </c>
      <c r="AX23" s="29">
        <v>0.55000000000000004</v>
      </c>
      <c r="AY23">
        <v>1.0324</v>
      </c>
      <c r="AZ23" t="s">
        <v>74</v>
      </c>
      <c r="BA23" t="s">
        <v>776</v>
      </c>
      <c r="BB23">
        <v>3</v>
      </c>
      <c r="BC23" t="s">
        <v>813</v>
      </c>
      <c r="BD23">
        <v>8</v>
      </c>
      <c r="BE23">
        <v>124628.78100000002</v>
      </c>
      <c r="BF23">
        <v>5.7586056305886514E-2</v>
      </c>
      <c r="BG23">
        <v>5.9451844530197237E-2</v>
      </c>
      <c r="BH23">
        <v>258980.05700000003</v>
      </c>
      <c r="BI23">
        <v>2.7712095221293427E-2</v>
      </c>
      <c r="BJ23">
        <v>2.8609967106463335E-2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신화여객</v>
      </c>
      <c r="B24" s="151" t="str">
        <f t="shared" si="21"/>
        <v>34</v>
      </c>
      <c r="C24" s="152" t="str">
        <f t="shared" si="22"/>
        <v>72바1114</v>
      </c>
      <c r="D24" s="126" t="str">
        <f t="shared" si="23"/>
        <v>대형</v>
      </c>
      <c r="E24" s="122" t="str">
        <f t="shared" si="16"/>
        <v>A</v>
      </c>
      <c r="F24" s="172">
        <f t="shared" si="17"/>
        <v>0.96279999999999999</v>
      </c>
      <c r="G24" s="173">
        <f t="shared" si="18"/>
        <v>2.407</v>
      </c>
      <c r="H24" s="174">
        <f t="shared" si="19"/>
        <v>2.5</v>
      </c>
      <c r="I24" s="175">
        <f t="shared" si="24"/>
        <v>6245.2389999999996</v>
      </c>
      <c r="J24" s="176">
        <f t="shared" si="25"/>
        <v>1.2942983657753622E-2</v>
      </c>
      <c r="K24" s="176">
        <f t="shared" si="26"/>
        <v>0.34868088207246534</v>
      </c>
      <c r="L24" s="176">
        <f t="shared" si="27"/>
        <v>0.11624855349811274</v>
      </c>
      <c r="M24" s="177">
        <f t="shared" si="28"/>
        <v>9.2910000000000004</v>
      </c>
      <c r="N24" s="178">
        <f t="shared" si="29"/>
        <v>3.2000000000000001E-2</v>
      </c>
      <c r="O24" s="178">
        <f t="shared" si="30"/>
        <v>13.242000000000001</v>
      </c>
      <c r="P24" s="179">
        <f t="shared" si="31"/>
        <v>0</v>
      </c>
      <c r="Q24" s="180">
        <f t="shared" si="32"/>
        <v>76</v>
      </c>
      <c r="R24" s="181">
        <f t="shared" si="33"/>
        <v>23.756687693871825</v>
      </c>
      <c r="S24" s="153">
        <f t="shared" si="34"/>
        <v>2</v>
      </c>
      <c r="T24" s="153">
        <f t="shared" si="35"/>
        <v>827</v>
      </c>
      <c r="U24" t="s">
        <v>144</v>
      </c>
      <c r="V24" s="5" t="s">
        <v>276</v>
      </c>
      <c r="W24" t="s">
        <v>144</v>
      </c>
      <c r="X24" s="5" t="s">
        <v>276</v>
      </c>
      <c r="Y24" t="s">
        <v>814</v>
      </c>
      <c r="Z24" t="s">
        <v>775</v>
      </c>
      <c r="AA24" t="s">
        <v>49</v>
      </c>
      <c r="AB24">
        <v>524</v>
      </c>
      <c r="AC24" s="1">
        <v>6245.2389999999996</v>
      </c>
      <c r="AD24" s="1">
        <v>2595.0540000000001</v>
      </c>
      <c r="AE24" s="28">
        <v>2.407</v>
      </c>
      <c r="AF24">
        <v>2.5</v>
      </c>
      <c r="AG24">
        <v>9.2910000000000004</v>
      </c>
      <c r="AH24">
        <v>411.80018000000001</v>
      </c>
      <c r="AI24">
        <v>5.329923</v>
      </c>
      <c r="AJ24">
        <v>143.58685</v>
      </c>
      <c r="AK24">
        <v>726</v>
      </c>
      <c r="AL24">
        <v>2</v>
      </c>
      <c r="AM24">
        <v>827</v>
      </c>
      <c r="AN24">
        <v>76</v>
      </c>
      <c r="AO24">
        <v>15.165702</v>
      </c>
      <c r="AP24">
        <v>1645.2</v>
      </c>
      <c r="AQ24">
        <v>0</v>
      </c>
      <c r="AR24">
        <v>21</v>
      </c>
      <c r="AS24">
        <v>5663</v>
      </c>
      <c r="AT24">
        <v>3.2000000000000001E-2</v>
      </c>
      <c r="AU24">
        <v>13.242000000000001</v>
      </c>
      <c r="AV24">
        <v>46589</v>
      </c>
      <c r="AW24">
        <v>0</v>
      </c>
      <c r="AX24" s="29">
        <v>0.55000000000000004</v>
      </c>
      <c r="AY24">
        <v>0.96279999999999999</v>
      </c>
      <c r="AZ24" t="s">
        <v>69</v>
      </c>
      <c r="BA24" t="s">
        <v>776</v>
      </c>
      <c r="BB24">
        <v>9</v>
      </c>
      <c r="BC24" t="s">
        <v>815</v>
      </c>
      <c r="BD24">
        <v>9</v>
      </c>
      <c r="BE24">
        <v>124628.78100000002</v>
      </c>
      <c r="BF24">
        <v>5.0110728435994241E-2</v>
      </c>
      <c r="BG24">
        <v>4.8246609338175254E-2</v>
      </c>
      <c r="BH24">
        <v>258980.05700000003</v>
      </c>
      <c r="BI24">
        <v>2.4114748727543909E-2</v>
      </c>
      <c r="BJ24">
        <v>2.3217680074879274E-2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신화여객</v>
      </c>
      <c r="B25" s="154" t="str">
        <f t="shared" si="21"/>
        <v>34</v>
      </c>
      <c r="C25" s="155" t="str">
        <f t="shared" si="22"/>
        <v>72바1472</v>
      </c>
      <c r="D25" s="143" t="str">
        <f t="shared" si="23"/>
        <v>대형</v>
      </c>
      <c r="E25" s="139" t="str">
        <f t="shared" si="16"/>
        <v>A</v>
      </c>
      <c r="F25" s="162">
        <f t="shared" si="17"/>
        <v>0.9635999999999999</v>
      </c>
      <c r="G25" s="163">
        <f t="shared" si="18"/>
        <v>2.4089999999999998</v>
      </c>
      <c r="H25" s="164">
        <f t="shared" si="19"/>
        <v>2.5</v>
      </c>
      <c r="I25" s="165">
        <f t="shared" si="24"/>
        <v>689.83100000000002</v>
      </c>
      <c r="J25" s="166">
        <f t="shared" si="25"/>
        <v>2.490104137346922E-2</v>
      </c>
      <c r="K25" s="166">
        <f t="shared" si="26"/>
        <v>0.34384077060295887</v>
      </c>
      <c r="L25" s="166">
        <f t="shared" si="27"/>
        <v>0.19714973667463478</v>
      </c>
      <c r="M25" s="167">
        <f t="shared" si="28"/>
        <v>8.6430000000000007</v>
      </c>
      <c r="N25" s="168">
        <f t="shared" si="29"/>
        <v>0</v>
      </c>
      <c r="O25" s="168">
        <f t="shared" si="30"/>
        <v>7.1029999999999998</v>
      </c>
      <c r="P25" s="169">
        <f t="shared" si="31"/>
        <v>0</v>
      </c>
      <c r="Q25" s="170">
        <f t="shared" si="32"/>
        <v>90</v>
      </c>
      <c r="R25" s="171">
        <f t="shared" si="33"/>
        <v>23.25794900271443</v>
      </c>
      <c r="S25" s="156">
        <f t="shared" si="34"/>
        <v>0</v>
      </c>
      <c r="T25" s="156">
        <f t="shared" si="35"/>
        <v>49</v>
      </c>
      <c r="U25" t="s">
        <v>144</v>
      </c>
      <c r="V25" t="s">
        <v>276</v>
      </c>
      <c r="W25" s="4" t="s">
        <v>144</v>
      </c>
      <c r="X25" s="4" t="s">
        <v>276</v>
      </c>
      <c r="Y25" s="4" t="s">
        <v>816</v>
      </c>
      <c r="Z25" s="4" t="s">
        <v>775</v>
      </c>
      <c r="AA25" s="4" t="s">
        <v>49</v>
      </c>
      <c r="AB25" s="4">
        <v>524</v>
      </c>
      <c r="AC25" s="4">
        <v>689.83100000000002</v>
      </c>
      <c r="AD25" s="4">
        <v>286.37200000000001</v>
      </c>
      <c r="AE25" s="4">
        <v>2.4089999999999998</v>
      </c>
      <c r="AF25" s="4">
        <v>2.5</v>
      </c>
      <c r="AG25" s="4">
        <v>8.6430000000000007</v>
      </c>
      <c r="AH25" s="4">
        <v>46.985545000000002</v>
      </c>
      <c r="AI25" s="4">
        <v>1.1699889999999999</v>
      </c>
      <c r="AJ25" s="4">
        <v>16.155546000000001</v>
      </c>
      <c r="AK25" s="4">
        <v>136</v>
      </c>
      <c r="AL25" s="4">
        <v>0</v>
      </c>
      <c r="AM25" s="4">
        <v>49</v>
      </c>
      <c r="AN25" s="4">
        <v>90</v>
      </c>
      <c r="AO25" s="4">
        <v>14.68177</v>
      </c>
      <c r="AP25" s="4">
        <v>140.4</v>
      </c>
      <c r="AQ25" s="4">
        <v>0</v>
      </c>
      <c r="AR25" s="4">
        <v>1</v>
      </c>
      <c r="AS25" s="4">
        <v>309</v>
      </c>
      <c r="AT25" s="4">
        <v>0</v>
      </c>
      <c r="AU25" s="4">
        <v>7.1029999999999998</v>
      </c>
      <c r="AV25" s="4">
        <v>5281</v>
      </c>
      <c r="AW25" s="4">
        <v>0</v>
      </c>
      <c r="AX25" s="30">
        <v>0.54</v>
      </c>
      <c r="AY25">
        <v>0.9635999999999999</v>
      </c>
      <c r="AZ25" t="s">
        <v>69</v>
      </c>
      <c r="BA25" t="s">
        <v>776</v>
      </c>
      <c r="BB25">
        <v>8</v>
      </c>
      <c r="BC25" t="s">
        <v>817</v>
      </c>
      <c r="BD25">
        <v>1</v>
      </c>
      <c r="BE25">
        <v>124628.78100000002</v>
      </c>
      <c r="BF25">
        <v>5.5350858322204075E-3</v>
      </c>
      <c r="BG25">
        <v>5.3336087079275838E-3</v>
      </c>
      <c r="BH25">
        <v>258980.05700000003</v>
      </c>
      <c r="BI25">
        <v>2.663645255124799E-3</v>
      </c>
      <c r="BJ25">
        <v>2.5666885678382561E-3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신화여객</v>
      </c>
      <c r="B26" s="151" t="str">
        <f t="shared" si="21"/>
        <v>34</v>
      </c>
      <c r="C26" s="152" t="str">
        <f t="shared" si="22"/>
        <v>72바1473</v>
      </c>
      <c r="D26" s="126" t="str">
        <f t="shared" si="23"/>
        <v>대형</v>
      </c>
      <c r="E26" s="122" t="str">
        <f t="shared" si="16"/>
        <v>A</v>
      </c>
      <c r="F26" s="172">
        <f t="shared" si="17"/>
        <v>0.95499999999999996</v>
      </c>
      <c r="G26" s="173">
        <f t="shared" si="18"/>
        <v>2.2919999999999998</v>
      </c>
      <c r="H26" s="174">
        <f t="shared" si="19"/>
        <v>2.4</v>
      </c>
      <c r="I26" s="175">
        <f t="shared" si="24"/>
        <v>6099.1139999999996</v>
      </c>
      <c r="J26" s="176">
        <f t="shared" si="25"/>
        <v>2.3730758902533983E-2</v>
      </c>
      <c r="K26" s="176">
        <f t="shared" si="26"/>
        <v>0.35003402429614078</v>
      </c>
      <c r="L26" s="176">
        <f t="shared" si="27"/>
        <v>0.16264657456804382</v>
      </c>
      <c r="M26" s="177">
        <f t="shared" si="28"/>
        <v>10.68</v>
      </c>
      <c r="N26" s="178">
        <f t="shared" si="29"/>
        <v>8.2000000000000003E-2</v>
      </c>
      <c r="O26" s="178">
        <f t="shared" si="30"/>
        <v>14.199</v>
      </c>
      <c r="P26" s="179">
        <f t="shared" si="31"/>
        <v>0</v>
      </c>
      <c r="Q26" s="180">
        <f t="shared" si="32"/>
        <v>77</v>
      </c>
      <c r="R26" s="181">
        <f t="shared" si="33"/>
        <v>25.016437674425013</v>
      </c>
      <c r="S26" s="153">
        <f t="shared" si="34"/>
        <v>5</v>
      </c>
      <c r="T26" s="153">
        <f t="shared" si="35"/>
        <v>866</v>
      </c>
      <c r="U26" t="s">
        <v>144</v>
      </c>
      <c r="V26" s="5" t="s">
        <v>276</v>
      </c>
      <c r="W26" t="s">
        <v>144</v>
      </c>
      <c r="X26" s="5" t="s">
        <v>276</v>
      </c>
      <c r="Y26" t="s">
        <v>818</v>
      </c>
      <c r="Z26" t="s">
        <v>775</v>
      </c>
      <c r="AA26" t="s">
        <v>49</v>
      </c>
      <c r="AB26">
        <v>524</v>
      </c>
      <c r="AC26" s="1">
        <v>6099.1139999999996</v>
      </c>
      <c r="AD26" s="1">
        <v>2660.701</v>
      </c>
      <c r="AE26" s="28">
        <v>2.2919999999999998</v>
      </c>
      <c r="AF26">
        <v>2.4</v>
      </c>
      <c r="AG26">
        <v>10.68</v>
      </c>
      <c r="AH26">
        <v>389.317385</v>
      </c>
      <c r="AI26">
        <v>9.2387969999999999</v>
      </c>
      <c r="AJ26">
        <v>136.27433099999999</v>
      </c>
      <c r="AK26">
        <v>992</v>
      </c>
      <c r="AL26">
        <v>5</v>
      </c>
      <c r="AM26">
        <v>866</v>
      </c>
      <c r="AN26">
        <v>77</v>
      </c>
      <c r="AO26">
        <v>15.666174</v>
      </c>
      <c r="AP26">
        <v>1595.9</v>
      </c>
      <c r="AQ26">
        <v>0</v>
      </c>
      <c r="AR26">
        <v>48</v>
      </c>
      <c r="AS26">
        <v>19172</v>
      </c>
      <c r="AT26">
        <v>8.2000000000000003E-2</v>
      </c>
      <c r="AU26">
        <v>14.199</v>
      </c>
      <c r="AV26">
        <v>51090</v>
      </c>
      <c r="AW26">
        <v>0</v>
      </c>
      <c r="AX26" s="29">
        <v>0.54</v>
      </c>
      <c r="AY26">
        <v>0.95499999999999996</v>
      </c>
      <c r="AZ26" t="s">
        <v>69</v>
      </c>
      <c r="BA26" t="s">
        <v>776</v>
      </c>
      <c r="BB26">
        <v>10</v>
      </c>
      <c r="BC26" t="s">
        <v>819</v>
      </c>
      <c r="BD26">
        <v>7</v>
      </c>
      <c r="BE26">
        <v>124628.78100000002</v>
      </c>
      <c r="BF26">
        <v>4.893824645528707E-2</v>
      </c>
      <c r="BG26">
        <v>4.673602536479915E-2</v>
      </c>
      <c r="BH26">
        <v>258980.05700000003</v>
      </c>
      <c r="BI26">
        <v>2.3550516092441815E-2</v>
      </c>
      <c r="BJ26">
        <v>2.2490742868281934E-2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신화여객</v>
      </c>
      <c r="B27" s="154" t="str">
        <f t="shared" si="21"/>
        <v>37</v>
      </c>
      <c r="C27" s="155" t="str">
        <f t="shared" si="22"/>
        <v>71바6162</v>
      </c>
      <c r="D27" s="143" t="str">
        <f t="shared" si="23"/>
        <v>대형</v>
      </c>
      <c r="E27" s="139" t="str">
        <f t="shared" si="16"/>
        <v>A</v>
      </c>
      <c r="F27" s="162">
        <f t="shared" si="17"/>
        <v>0.95559999999999989</v>
      </c>
      <c r="G27" s="163">
        <f t="shared" si="18"/>
        <v>2.3889999999999998</v>
      </c>
      <c r="H27" s="164">
        <f t="shared" si="19"/>
        <v>2.5</v>
      </c>
      <c r="I27" s="165">
        <f t="shared" si="24"/>
        <v>5941.299</v>
      </c>
      <c r="J27" s="166">
        <f t="shared" si="25"/>
        <v>2.6566472208724271E-2</v>
      </c>
      <c r="K27" s="166">
        <f t="shared" si="26"/>
        <v>0.35212109722710005</v>
      </c>
      <c r="L27" s="166">
        <f t="shared" si="27"/>
        <v>0.12438357335660097</v>
      </c>
      <c r="M27" s="167">
        <f t="shared" si="28"/>
        <v>8.5</v>
      </c>
      <c r="N27" s="168">
        <f t="shared" si="29"/>
        <v>1.7000000000000001E-2</v>
      </c>
      <c r="O27" s="168">
        <f t="shared" si="30"/>
        <v>5.8239999999999998</v>
      </c>
      <c r="P27" s="169">
        <f t="shared" si="31"/>
        <v>7.3333333333333334E-2</v>
      </c>
      <c r="Q27" s="170">
        <f t="shared" si="32"/>
        <v>85</v>
      </c>
      <c r="R27" s="171">
        <f t="shared" si="33"/>
        <v>23.741285296891231</v>
      </c>
      <c r="S27" s="156">
        <f t="shared" si="34"/>
        <v>1</v>
      </c>
      <c r="T27" s="156">
        <f t="shared" si="35"/>
        <v>346</v>
      </c>
      <c r="U27" t="s">
        <v>144</v>
      </c>
      <c r="V27" t="s">
        <v>277</v>
      </c>
      <c r="W27" t="s">
        <v>144</v>
      </c>
      <c r="X27" s="4" t="s">
        <v>277</v>
      </c>
      <c r="Y27" s="4" t="s">
        <v>820</v>
      </c>
      <c r="Z27" s="4" t="s">
        <v>775</v>
      </c>
      <c r="AA27" s="4" t="s">
        <v>49</v>
      </c>
      <c r="AB27" s="4">
        <v>524</v>
      </c>
      <c r="AC27" s="4">
        <v>5941.299</v>
      </c>
      <c r="AD27" s="4">
        <v>2486.5030000000002</v>
      </c>
      <c r="AE27" s="4">
        <v>2.3889999999999998</v>
      </c>
      <c r="AF27" s="4">
        <v>2.5</v>
      </c>
      <c r="AG27" s="4">
        <v>8.5</v>
      </c>
      <c r="AH27" s="4">
        <v>402.77929699999999</v>
      </c>
      <c r="AI27" s="4">
        <v>10.700424999999999</v>
      </c>
      <c r="AJ27" s="4">
        <v>141.827088</v>
      </c>
      <c r="AK27" s="4">
        <v>739</v>
      </c>
      <c r="AL27" s="4">
        <v>1</v>
      </c>
      <c r="AM27" s="4">
        <v>346</v>
      </c>
      <c r="AN27" s="4">
        <v>85</v>
      </c>
      <c r="AO27" s="4">
        <v>14.750755</v>
      </c>
      <c r="AP27" s="4">
        <v>2580.4</v>
      </c>
      <c r="AQ27" s="4">
        <v>4.4000000000000004</v>
      </c>
      <c r="AR27" s="4">
        <v>59</v>
      </c>
      <c r="AS27" s="4">
        <v>27244</v>
      </c>
      <c r="AT27" s="4">
        <v>1.7000000000000001E-2</v>
      </c>
      <c r="AU27" s="4">
        <v>5.8239999999999998</v>
      </c>
      <c r="AV27" s="4">
        <v>47649</v>
      </c>
      <c r="AW27" s="4">
        <v>0</v>
      </c>
      <c r="AX27" s="30">
        <v>0.52</v>
      </c>
      <c r="AY27">
        <v>0.95559999999999989</v>
      </c>
      <c r="AZ27" t="s">
        <v>69</v>
      </c>
      <c r="BA27" t="s">
        <v>821</v>
      </c>
      <c r="BB27">
        <v>5</v>
      </c>
      <c r="BC27" t="s">
        <v>822</v>
      </c>
      <c r="BD27">
        <v>10</v>
      </c>
      <c r="BE27">
        <v>45663.381999999998</v>
      </c>
      <c r="BF27">
        <v>0.13011079643640938</v>
      </c>
      <c r="BG27">
        <v>0.1243338770746328</v>
      </c>
      <c r="BH27">
        <v>258980.05700000003</v>
      </c>
      <c r="BI27">
        <v>2.294114484653156E-2</v>
      </c>
      <c r="BJ27">
        <v>2.1922558015345556E-2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신화여객</v>
      </c>
      <c r="B28" s="151" t="str">
        <f t="shared" si="21"/>
        <v>37</v>
      </c>
      <c r="C28" s="152" t="str">
        <f t="shared" si="22"/>
        <v>71바6164</v>
      </c>
      <c r="D28" s="126" t="str">
        <f t="shared" si="23"/>
        <v>대형</v>
      </c>
      <c r="E28" s="122" t="str">
        <f t="shared" si="16"/>
        <v>A</v>
      </c>
      <c r="F28" s="172">
        <f t="shared" si="17"/>
        <v>0.98320000000000007</v>
      </c>
      <c r="G28" s="173">
        <f t="shared" si="18"/>
        <v>2.4580000000000002</v>
      </c>
      <c r="H28" s="174">
        <f t="shared" si="19"/>
        <v>2.5</v>
      </c>
      <c r="I28" s="175">
        <f t="shared" si="24"/>
        <v>2834.183</v>
      </c>
      <c r="J28" s="176">
        <f t="shared" si="25"/>
        <v>2.3279414169191697E-2</v>
      </c>
      <c r="K28" s="176">
        <f t="shared" si="26"/>
        <v>0.32951966886936251</v>
      </c>
      <c r="L28" s="176">
        <f t="shared" si="27"/>
        <v>0.15454189090824411</v>
      </c>
      <c r="M28" s="177">
        <f t="shared" si="28"/>
        <v>8.3119999999999994</v>
      </c>
      <c r="N28" s="178">
        <f t="shared" si="29"/>
        <v>3.5000000000000003E-2</v>
      </c>
      <c r="O28" s="178">
        <f t="shared" si="30"/>
        <v>5.3979999999999997</v>
      </c>
      <c r="P28" s="179">
        <f t="shared" si="31"/>
        <v>0</v>
      </c>
      <c r="Q28" s="180">
        <f t="shared" si="32"/>
        <v>77</v>
      </c>
      <c r="R28" s="181">
        <f t="shared" si="33"/>
        <v>22.806540345367537</v>
      </c>
      <c r="S28" s="153">
        <f t="shared" si="34"/>
        <v>1</v>
      </c>
      <c r="T28" s="153">
        <f t="shared" si="35"/>
        <v>153</v>
      </c>
      <c r="U28" t="s">
        <v>144</v>
      </c>
      <c r="V28" t="s">
        <v>277</v>
      </c>
      <c r="W28" s="4" t="s">
        <v>144</v>
      </c>
      <c r="X28" s="4" t="s">
        <v>277</v>
      </c>
      <c r="Y28" s="4" t="s">
        <v>823</v>
      </c>
      <c r="Z28" s="4" t="s">
        <v>775</v>
      </c>
      <c r="AA28" s="4" t="s">
        <v>49</v>
      </c>
      <c r="AB28" s="4">
        <v>524</v>
      </c>
      <c r="AC28" s="4">
        <v>2834.183</v>
      </c>
      <c r="AD28" s="4">
        <v>1153.1310000000001</v>
      </c>
      <c r="AE28" s="4">
        <v>2.4580000000000002</v>
      </c>
      <c r="AF28" s="4">
        <v>2.5</v>
      </c>
      <c r="AG28" s="4">
        <v>8.3119999999999994</v>
      </c>
      <c r="AH28" s="4">
        <v>192.01243500000001</v>
      </c>
      <c r="AI28" s="4">
        <v>4.4699369999999998</v>
      </c>
      <c r="AJ28" s="4">
        <v>63.271873999999997</v>
      </c>
      <c r="AK28" s="4">
        <v>438</v>
      </c>
      <c r="AL28" s="4">
        <v>1</v>
      </c>
      <c r="AM28" s="4">
        <v>153</v>
      </c>
      <c r="AN28" s="4">
        <v>77</v>
      </c>
      <c r="AO28" s="4">
        <v>14.760413</v>
      </c>
      <c r="AP28" s="4">
        <v>213.9</v>
      </c>
      <c r="AQ28" s="4">
        <v>0</v>
      </c>
      <c r="AR28" s="4">
        <v>3</v>
      </c>
      <c r="AS28" s="4">
        <v>1825</v>
      </c>
      <c r="AT28" s="4">
        <v>3.5000000000000003E-2</v>
      </c>
      <c r="AU28" s="4">
        <v>5.3979999999999997</v>
      </c>
      <c r="AV28" s="4">
        <v>24244</v>
      </c>
      <c r="AW28" s="4">
        <v>0</v>
      </c>
      <c r="AX28" s="30">
        <v>0.55000000000000004</v>
      </c>
      <c r="AY28">
        <v>0.98320000000000007</v>
      </c>
      <c r="AZ28" t="s">
        <v>69</v>
      </c>
      <c r="BA28" t="s">
        <v>821</v>
      </c>
      <c r="BB28">
        <v>3</v>
      </c>
      <c r="BC28" t="s">
        <v>824</v>
      </c>
      <c r="BD28">
        <v>4</v>
      </c>
      <c r="BE28">
        <v>45663.381999999998</v>
      </c>
      <c r="BF28">
        <v>6.2066865743759414E-2</v>
      </c>
      <c r="BG28">
        <v>6.1024142399264257E-2</v>
      </c>
      <c r="BH28">
        <v>258980.05700000003</v>
      </c>
      <c r="BI28">
        <v>1.0943634165622258E-2</v>
      </c>
      <c r="BJ28">
        <v>1.0759781111639805E-2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신화여객</v>
      </c>
      <c r="B29" s="154" t="str">
        <f t="shared" si="21"/>
        <v>37</v>
      </c>
      <c r="C29" s="155" t="str">
        <f t="shared" si="22"/>
        <v>71바6165</v>
      </c>
      <c r="D29" s="143" t="str">
        <f t="shared" si="23"/>
        <v>대형</v>
      </c>
      <c r="E29" s="139" t="str">
        <f t="shared" si="16"/>
        <v>A</v>
      </c>
      <c r="F29" s="162">
        <f t="shared" si="17"/>
        <v>0.98840000000000006</v>
      </c>
      <c r="G29" s="163">
        <f t="shared" si="18"/>
        <v>2.4710000000000001</v>
      </c>
      <c r="H29" s="164">
        <f t="shared" si="19"/>
        <v>2.5</v>
      </c>
      <c r="I29" s="165">
        <f t="shared" si="24"/>
        <v>5679.8630000000003</v>
      </c>
      <c r="J29" s="166">
        <f t="shared" si="25"/>
        <v>2.7636352376177547E-2</v>
      </c>
      <c r="K29" s="166">
        <f t="shared" si="26"/>
        <v>0.33852612399896204</v>
      </c>
      <c r="L29" s="166">
        <f t="shared" si="27"/>
        <v>0.10915756242712192</v>
      </c>
      <c r="M29" s="167">
        <f t="shared" si="28"/>
        <v>9.4879999999999995</v>
      </c>
      <c r="N29" s="168">
        <f t="shared" si="29"/>
        <v>7.0000000000000007E-2</v>
      </c>
      <c r="O29" s="168">
        <f t="shared" si="30"/>
        <v>4.6130000000000004</v>
      </c>
      <c r="P29" s="169">
        <f t="shared" si="31"/>
        <v>0</v>
      </c>
      <c r="Q29" s="170">
        <f t="shared" si="32"/>
        <v>82</v>
      </c>
      <c r="R29" s="171">
        <f t="shared" si="33"/>
        <v>23.822471399353265</v>
      </c>
      <c r="S29" s="156">
        <f t="shared" si="34"/>
        <v>4</v>
      </c>
      <c r="T29" s="156">
        <f t="shared" si="35"/>
        <v>262</v>
      </c>
      <c r="U29" t="s">
        <v>144</v>
      </c>
      <c r="V29" s="5" t="s">
        <v>277</v>
      </c>
      <c r="W29" t="s">
        <v>144</v>
      </c>
      <c r="X29" s="5" t="s">
        <v>277</v>
      </c>
      <c r="Y29" t="s">
        <v>825</v>
      </c>
      <c r="Z29" t="s">
        <v>775</v>
      </c>
      <c r="AA29" t="s">
        <v>49</v>
      </c>
      <c r="AB29">
        <v>524</v>
      </c>
      <c r="AC29" s="1">
        <v>5679.8630000000003</v>
      </c>
      <c r="AD29" s="1">
        <v>2298.9969999999998</v>
      </c>
      <c r="AE29" s="28">
        <v>2.4710000000000001</v>
      </c>
      <c r="AF29">
        <v>2.5</v>
      </c>
      <c r="AG29">
        <v>9.4879999999999995</v>
      </c>
      <c r="AH29">
        <v>376.16042299999998</v>
      </c>
      <c r="AI29">
        <v>10.395702</v>
      </c>
      <c r="AJ29">
        <v>127.34013</v>
      </c>
      <c r="AK29">
        <v>620</v>
      </c>
      <c r="AL29">
        <v>4</v>
      </c>
      <c r="AM29">
        <v>262</v>
      </c>
      <c r="AN29">
        <v>82</v>
      </c>
      <c r="AO29">
        <v>15.099576000000001</v>
      </c>
      <c r="AP29">
        <v>923.8</v>
      </c>
      <c r="AQ29">
        <v>0</v>
      </c>
      <c r="AR29">
        <v>24</v>
      </c>
      <c r="AS29">
        <v>9181</v>
      </c>
      <c r="AT29">
        <v>7.0000000000000007E-2</v>
      </c>
      <c r="AU29">
        <v>4.6130000000000004</v>
      </c>
      <c r="AV29">
        <v>45813</v>
      </c>
      <c r="AW29">
        <v>0</v>
      </c>
      <c r="AX29" s="29">
        <v>0.56999999999999995</v>
      </c>
      <c r="AY29">
        <v>0.98840000000000006</v>
      </c>
      <c r="AZ29" t="s">
        <v>69</v>
      </c>
      <c r="BA29" t="s">
        <v>821</v>
      </c>
      <c r="BB29">
        <v>2</v>
      </c>
      <c r="BC29" t="s">
        <v>826</v>
      </c>
      <c r="BD29">
        <v>7</v>
      </c>
      <c r="BE29">
        <v>45663.381999999998</v>
      </c>
      <c r="BF29">
        <v>0.12438550872118935</v>
      </c>
      <c r="BG29">
        <v>0.12294263682002356</v>
      </c>
      <c r="BH29">
        <v>258980.05700000003</v>
      </c>
      <c r="BI29">
        <v>2.1931661710924713E-2</v>
      </c>
      <c r="BJ29">
        <v>2.1677254435077987E-2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신화여객</v>
      </c>
      <c r="B30" s="151" t="str">
        <f t="shared" si="21"/>
        <v>37</v>
      </c>
      <c r="C30" s="152" t="str">
        <f t="shared" si="22"/>
        <v>71바6166</v>
      </c>
      <c r="D30" s="126" t="str">
        <f t="shared" si="23"/>
        <v>대형</v>
      </c>
      <c r="E30" s="122" t="str">
        <f t="shared" si="16"/>
        <v>B</v>
      </c>
      <c r="F30" s="172">
        <f t="shared" si="17"/>
        <v>0.90159999999999996</v>
      </c>
      <c r="G30" s="173">
        <f t="shared" si="18"/>
        <v>2.254</v>
      </c>
      <c r="H30" s="174">
        <f t="shared" si="19"/>
        <v>2.5</v>
      </c>
      <c r="I30" s="175">
        <f t="shared" si="24"/>
        <v>4993.3559999999998</v>
      </c>
      <c r="J30" s="176">
        <f t="shared" si="25"/>
        <v>2.752188925866508E-2</v>
      </c>
      <c r="K30" s="176">
        <f t="shared" si="26"/>
        <v>0.32847605775192373</v>
      </c>
      <c r="L30" s="176">
        <f t="shared" si="27"/>
        <v>0.14499266625491955</v>
      </c>
      <c r="M30" s="177">
        <f t="shared" si="28"/>
        <v>8.94</v>
      </c>
      <c r="N30" s="178">
        <f t="shared" si="29"/>
        <v>0.04</v>
      </c>
      <c r="O30" s="178">
        <f t="shared" si="30"/>
        <v>4.3259999999999996</v>
      </c>
      <c r="P30" s="179">
        <f t="shared" si="31"/>
        <v>5.5E-2</v>
      </c>
      <c r="Q30" s="180">
        <f t="shared" si="32"/>
        <v>83</v>
      </c>
      <c r="R30" s="181">
        <f t="shared" si="33"/>
        <v>23.025701292545254</v>
      </c>
      <c r="S30" s="153">
        <f t="shared" si="34"/>
        <v>2</v>
      </c>
      <c r="T30" s="153">
        <f t="shared" si="35"/>
        <v>216</v>
      </c>
      <c r="U30" t="s">
        <v>144</v>
      </c>
      <c r="V30" t="s">
        <v>277</v>
      </c>
      <c r="W30" t="s">
        <v>144</v>
      </c>
      <c r="X30" s="4" t="s">
        <v>277</v>
      </c>
      <c r="Y30" s="4" t="s">
        <v>827</v>
      </c>
      <c r="Z30" s="4" t="s">
        <v>775</v>
      </c>
      <c r="AA30" s="4" t="s">
        <v>49</v>
      </c>
      <c r="AB30" s="4">
        <v>524</v>
      </c>
      <c r="AC30" s="4">
        <v>4993.3559999999998</v>
      </c>
      <c r="AD30" s="4">
        <v>2215.6669999999999</v>
      </c>
      <c r="AE30" s="4">
        <v>2.254</v>
      </c>
      <c r="AF30" s="4">
        <v>2.5</v>
      </c>
      <c r="AG30" s="4">
        <v>8.94</v>
      </c>
      <c r="AH30" s="4">
        <v>336.73822000000001</v>
      </c>
      <c r="AI30" s="4">
        <v>9.2676719999999992</v>
      </c>
      <c r="AJ30" s="4">
        <v>110.610443</v>
      </c>
      <c r="AK30" s="4">
        <v>724</v>
      </c>
      <c r="AL30" s="4">
        <v>2</v>
      </c>
      <c r="AM30" s="4">
        <v>216</v>
      </c>
      <c r="AN30" s="4">
        <v>83</v>
      </c>
      <c r="AO30" s="4">
        <v>14.828598</v>
      </c>
      <c r="AP30" s="4">
        <v>555.4</v>
      </c>
      <c r="AQ30" s="4">
        <v>3.3</v>
      </c>
      <c r="AR30" s="4">
        <v>19</v>
      </c>
      <c r="AS30" s="4">
        <v>7526</v>
      </c>
      <c r="AT30" s="4">
        <v>0.04</v>
      </c>
      <c r="AU30" s="4">
        <v>4.3259999999999996</v>
      </c>
      <c r="AV30" s="4">
        <v>42552</v>
      </c>
      <c r="AW30" s="4">
        <v>0</v>
      </c>
      <c r="AX30" s="30">
        <v>0.52</v>
      </c>
      <c r="AY30">
        <v>0.90159999999999996</v>
      </c>
      <c r="AZ30" t="s">
        <v>71</v>
      </c>
      <c r="BA30" t="s">
        <v>821</v>
      </c>
      <c r="BB30">
        <v>2</v>
      </c>
      <c r="BC30" t="s">
        <v>828</v>
      </c>
      <c r="BD30">
        <v>7</v>
      </c>
      <c r="BE30">
        <v>45663.381999999998</v>
      </c>
      <c r="BF30">
        <v>0.10935142736470987</v>
      </c>
      <c r="BG30">
        <v>9.8591246912022423E-2</v>
      </c>
      <c r="BH30">
        <v>258980.05700000003</v>
      </c>
      <c r="BI30">
        <v>1.9280851420926205E-2</v>
      </c>
      <c r="BJ30">
        <v>1.7383615641107065E-2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신화여객</v>
      </c>
      <c r="B31" s="154" t="str">
        <f t="shared" si="21"/>
        <v>37</v>
      </c>
      <c r="C31" s="155" t="str">
        <f t="shared" si="22"/>
        <v>71바6167</v>
      </c>
      <c r="D31" s="143" t="str">
        <f t="shared" si="23"/>
        <v>대형</v>
      </c>
      <c r="E31" s="139" t="str">
        <f t="shared" si="16"/>
        <v>S</v>
      </c>
      <c r="F31" s="162">
        <f t="shared" si="17"/>
        <v>1.01</v>
      </c>
      <c r="G31" s="163">
        <f t="shared" si="18"/>
        <v>2.5249999999999999</v>
      </c>
      <c r="H31" s="164">
        <f t="shared" si="19"/>
        <v>2.5</v>
      </c>
      <c r="I31" s="165">
        <f t="shared" si="24"/>
        <v>5859.259</v>
      </c>
      <c r="J31" s="166">
        <f t="shared" si="25"/>
        <v>3.3257261536219947E-2</v>
      </c>
      <c r="K31" s="166">
        <f t="shared" si="26"/>
        <v>0.3327206063907297</v>
      </c>
      <c r="L31" s="166">
        <f t="shared" si="27"/>
        <v>0.17681416711567111</v>
      </c>
      <c r="M31" s="167">
        <f t="shared" si="28"/>
        <v>8.3550000000000004</v>
      </c>
      <c r="N31" s="168">
        <f t="shared" si="29"/>
        <v>1.7000000000000001E-2</v>
      </c>
      <c r="O31" s="168">
        <f t="shared" si="30"/>
        <v>3.8570000000000002</v>
      </c>
      <c r="P31" s="169">
        <f t="shared" si="31"/>
        <v>0</v>
      </c>
      <c r="Q31" s="170">
        <f t="shared" si="32"/>
        <v>84</v>
      </c>
      <c r="R31" s="171">
        <f t="shared" si="33"/>
        <v>23.077957111061629</v>
      </c>
      <c r="S31" s="156">
        <f t="shared" si="34"/>
        <v>1</v>
      </c>
      <c r="T31" s="156">
        <f t="shared" si="35"/>
        <v>226</v>
      </c>
      <c r="U31" t="s">
        <v>144</v>
      </c>
      <c r="V31" t="s">
        <v>277</v>
      </c>
      <c r="W31" s="4" t="s">
        <v>144</v>
      </c>
      <c r="X31" s="4" t="s">
        <v>277</v>
      </c>
      <c r="Y31" s="4" t="s">
        <v>829</v>
      </c>
      <c r="Z31" s="4" t="s">
        <v>775</v>
      </c>
      <c r="AA31" s="4" t="s">
        <v>49</v>
      </c>
      <c r="AB31" s="4">
        <v>524</v>
      </c>
      <c r="AC31" s="4">
        <v>5859.259</v>
      </c>
      <c r="AD31" s="4">
        <v>2320.4259999999999</v>
      </c>
      <c r="AE31" s="4">
        <v>2.5249999999999999</v>
      </c>
      <c r="AF31" s="4">
        <v>2.5</v>
      </c>
      <c r="AG31" s="4">
        <v>8.3550000000000004</v>
      </c>
      <c r="AH31" s="4">
        <v>400.44319300000001</v>
      </c>
      <c r="AI31" s="4">
        <v>13.317644</v>
      </c>
      <c r="AJ31" s="4">
        <v>133.235702</v>
      </c>
      <c r="AK31" s="4">
        <v>1036</v>
      </c>
      <c r="AL31" s="4">
        <v>1</v>
      </c>
      <c r="AM31" s="4">
        <v>226</v>
      </c>
      <c r="AN31" s="4">
        <v>84</v>
      </c>
      <c r="AO31" s="4">
        <v>14.631935</v>
      </c>
      <c r="AP31" s="4">
        <v>1196.0999999999999</v>
      </c>
      <c r="AQ31" s="4">
        <v>0</v>
      </c>
      <c r="AR31" s="4">
        <v>28</v>
      </c>
      <c r="AS31" s="4">
        <v>15162</v>
      </c>
      <c r="AT31" s="4">
        <v>1.7000000000000001E-2</v>
      </c>
      <c r="AU31" s="4">
        <v>3.8570000000000002</v>
      </c>
      <c r="AV31" s="4">
        <v>51239</v>
      </c>
      <c r="AW31" s="4">
        <v>0</v>
      </c>
      <c r="AX31" s="4">
        <v>0.56000000000000005</v>
      </c>
      <c r="AY31">
        <v>1.01</v>
      </c>
      <c r="AZ31" t="s">
        <v>74</v>
      </c>
      <c r="BA31" t="s">
        <v>821</v>
      </c>
      <c r="BB31">
        <v>1</v>
      </c>
      <c r="BC31" t="s">
        <v>830</v>
      </c>
      <c r="BD31">
        <v>9</v>
      </c>
      <c r="BE31">
        <v>45663.381999999998</v>
      </c>
      <c r="BF31">
        <v>0.12831417086014349</v>
      </c>
      <c r="BG31">
        <v>0.12959731256874493</v>
      </c>
      <c r="BH31">
        <v>258980.05700000003</v>
      </c>
      <c r="BI31">
        <v>2.2624363697626337E-2</v>
      </c>
      <c r="BJ31">
        <v>2.2850607334602601E-2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신화여객</v>
      </c>
      <c r="B32" s="151" t="str">
        <f t="shared" si="21"/>
        <v>37</v>
      </c>
      <c r="C32" s="152" t="str">
        <f t="shared" si="22"/>
        <v>71바6168</v>
      </c>
      <c r="D32" s="126" t="str">
        <f t="shared" si="23"/>
        <v>대형</v>
      </c>
      <c r="E32" s="122" t="str">
        <f t="shared" si="16"/>
        <v>B</v>
      </c>
      <c r="F32" s="172">
        <f t="shared" si="17"/>
        <v>0.9496</v>
      </c>
      <c r="G32" s="173">
        <f t="shared" si="18"/>
        <v>2.3740000000000001</v>
      </c>
      <c r="H32" s="174">
        <f t="shared" si="19"/>
        <v>2.5</v>
      </c>
      <c r="I32" s="175">
        <f t="shared" si="24"/>
        <v>5458.1710000000003</v>
      </c>
      <c r="J32" s="176">
        <f t="shared" si="25"/>
        <v>2.5136446512285353E-2</v>
      </c>
      <c r="K32" s="176">
        <f t="shared" si="26"/>
        <v>0.34250752938411877</v>
      </c>
      <c r="L32" s="176">
        <f t="shared" si="27"/>
        <v>0.18650936366779275</v>
      </c>
      <c r="M32" s="177">
        <f t="shared" si="28"/>
        <v>8.9149999999999991</v>
      </c>
      <c r="N32" s="178">
        <f t="shared" si="29"/>
        <v>0</v>
      </c>
      <c r="O32" s="178">
        <f t="shared" si="30"/>
        <v>6.1379999999999999</v>
      </c>
      <c r="P32" s="179">
        <f t="shared" si="31"/>
        <v>0</v>
      </c>
      <c r="Q32" s="180">
        <f t="shared" si="32"/>
        <v>76</v>
      </c>
      <c r="R32" s="181">
        <f t="shared" si="33"/>
        <v>23.326364718287181</v>
      </c>
      <c r="S32" s="153">
        <f t="shared" si="34"/>
        <v>0</v>
      </c>
      <c r="T32" s="153">
        <f t="shared" si="35"/>
        <v>335</v>
      </c>
      <c r="U32" t="s">
        <v>144</v>
      </c>
      <c r="V32" s="5" t="s">
        <v>277</v>
      </c>
      <c r="W32" t="s">
        <v>144</v>
      </c>
      <c r="X32" s="5" t="s">
        <v>277</v>
      </c>
      <c r="Y32" t="s">
        <v>831</v>
      </c>
      <c r="Z32" t="s">
        <v>775</v>
      </c>
      <c r="AA32" t="s">
        <v>49</v>
      </c>
      <c r="AB32">
        <v>524</v>
      </c>
      <c r="AC32" s="1">
        <v>5458.1710000000003</v>
      </c>
      <c r="AD32" s="1">
        <v>2298.7170000000001</v>
      </c>
      <c r="AE32" s="28">
        <v>2.3740000000000001</v>
      </c>
      <c r="AF32">
        <v>2.5</v>
      </c>
      <c r="AG32">
        <v>8.9149999999999991</v>
      </c>
      <c r="AH32">
        <v>370.03126099999997</v>
      </c>
      <c r="AI32">
        <v>9.3012709999999998</v>
      </c>
      <c r="AJ32">
        <v>126.73849300000001</v>
      </c>
      <c r="AK32">
        <v>1018</v>
      </c>
      <c r="AL32">
        <v>0</v>
      </c>
      <c r="AM32">
        <v>335</v>
      </c>
      <c r="AN32">
        <v>76</v>
      </c>
      <c r="AO32">
        <v>14.750567</v>
      </c>
      <c r="AP32">
        <v>998.3</v>
      </c>
      <c r="AQ32">
        <v>0</v>
      </c>
      <c r="AR32">
        <v>18</v>
      </c>
      <c r="AS32">
        <v>14206</v>
      </c>
      <c r="AT32">
        <v>0</v>
      </c>
      <c r="AU32">
        <v>6.1379999999999999</v>
      </c>
      <c r="AV32">
        <v>46841</v>
      </c>
      <c r="AW32">
        <v>0</v>
      </c>
      <c r="AX32">
        <v>0.54</v>
      </c>
      <c r="AY32">
        <v>0.9496</v>
      </c>
      <c r="AZ32" t="s">
        <v>71</v>
      </c>
      <c r="BA32" t="s">
        <v>821</v>
      </c>
      <c r="BB32">
        <v>1</v>
      </c>
      <c r="BC32" t="s">
        <v>832</v>
      </c>
      <c r="BD32">
        <v>6</v>
      </c>
      <c r="BE32">
        <v>45663.381999999998</v>
      </c>
      <c r="BF32">
        <v>0.11953059017836218</v>
      </c>
      <c r="BG32">
        <v>0.11350624843337273</v>
      </c>
      <c r="BH32">
        <v>258980.05700000003</v>
      </c>
      <c r="BI32">
        <v>2.1075642129463272E-2</v>
      </c>
      <c r="BJ32">
        <v>2.0013429766138322E-2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신화여객</v>
      </c>
      <c r="B33" s="154" t="str">
        <f t="shared" si="21"/>
        <v>37</v>
      </c>
      <c r="C33" s="155" t="str">
        <f t="shared" si="22"/>
        <v>71바6169</v>
      </c>
      <c r="D33" s="143" t="str">
        <f t="shared" si="23"/>
        <v>대형</v>
      </c>
      <c r="E33" s="139" t="str">
        <f t="shared" si="16"/>
        <v>A</v>
      </c>
      <c r="F33" s="162">
        <f t="shared" si="17"/>
        <v>0.97159999999999991</v>
      </c>
      <c r="G33" s="163">
        <f t="shared" si="18"/>
        <v>2.4289999999999998</v>
      </c>
      <c r="H33" s="164">
        <f t="shared" si="19"/>
        <v>2.5</v>
      </c>
      <c r="I33" s="165">
        <f t="shared" si="24"/>
        <v>5557.0309999999999</v>
      </c>
      <c r="J33" s="166">
        <f t="shared" si="25"/>
        <v>2.3149102831687359E-2</v>
      </c>
      <c r="K33" s="166">
        <f t="shared" si="26"/>
        <v>0.33746620605890415</v>
      </c>
      <c r="L33" s="166">
        <f t="shared" si="27"/>
        <v>0.1029326631433224</v>
      </c>
      <c r="M33" s="167">
        <f t="shared" si="28"/>
        <v>8.6</v>
      </c>
      <c r="N33" s="168">
        <f t="shared" si="29"/>
        <v>7.1999999999999995E-2</v>
      </c>
      <c r="O33" s="168">
        <f t="shared" si="30"/>
        <v>3.9769999999999999</v>
      </c>
      <c r="P33" s="169">
        <f t="shared" si="31"/>
        <v>0</v>
      </c>
      <c r="Q33" s="170">
        <f t="shared" si="32"/>
        <v>83</v>
      </c>
      <c r="R33" s="171">
        <f t="shared" si="33"/>
        <v>22.554272035545953</v>
      </c>
      <c r="S33" s="156">
        <f t="shared" si="34"/>
        <v>4</v>
      </c>
      <c r="T33" s="156">
        <f t="shared" si="35"/>
        <v>221</v>
      </c>
      <c r="U33" t="s">
        <v>144</v>
      </c>
      <c r="V33" t="s">
        <v>277</v>
      </c>
      <c r="W33" t="s">
        <v>144</v>
      </c>
      <c r="X33" s="4" t="s">
        <v>277</v>
      </c>
      <c r="Y33" s="4" t="s">
        <v>833</v>
      </c>
      <c r="Z33" s="4" t="s">
        <v>775</v>
      </c>
      <c r="AA33" s="4" t="s">
        <v>49</v>
      </c>
      <c r="AB33" s="4">
        <v>524</v>
      </c>
      <c r="AC33" s="4">
        <v>5557.0309999999999</v>
      </c>
      <c r="AD33" s="4">
        <v>2287.9720000000002</v>
      </c>
      <c r="AE33" s="4">
        <v>2.4289999999999998</v>
      </c>
      <c r="AF33" s="4">
        <v>2.5</v>
      </c>
      <c r="AG33" s="4">
        <v>8.6</v>
      </c>
      <c r="AH33" s="4">
        <v>385.346813</v>
      </c>
      <c r="AI33" s="4">
        <v>8.9204329999999992</v>
      </c>
      <c r="AJ33" s="4">
        <v>130.041527</v>
      </c>
      <c r="AK33" s="4">
        <v>572</v>
      </c>
      <c r="AL33" s="4">
        <v>4</v>
      </c>
      <c r="AM33" s="4">
        <v>221</v>
      </c>
      <c r="AN33" s="4">
        <v>83</v>
      </c>
      <c r="AO33" s="4">
        <v>14.420856000000001</v>
      </c>
      <c r="AP33" s="4">
        <v>1169.3</v>
      </c>
      <c r="AQ33" s="4">
        <v>0</v>
      </c>
      <c r="AR33" s="4">
        <v>57</v>
      </c>
      <c r="AS33" s="4">
        <v>25647</v>
      </c>
      <c r="AT33" s="4">
        <v>7.1999999999999995E-2</v>
      </c>
      <c r="AU33" s="4">
        <v>3.9769999999999999</v>
      </c>
      <c r="AV33" s="4">
        <v>47509</v>
      </c>
      <c r="AW33" s="4">
        <v>0</v>
      </c>
      <c r="AX33" s="4">
        <v>0.56000000000000005</v>
      </c>
      <c r="AY33">
        <v>0.97159999999999991</v>
      </c>
      <c r="AZ33" t="s">
        <v>69</v>
      </c>
      <c r="BA33" t="s">
        <v>821</v>
      </c>
      <c r="BB33">
        <v>4</v>
      </c>
      <c r="BC33" t="s">
        <v>834</v>
      </c>
      <c r="BD33">
        <v>7</v>
      </c>
      <c r="BE33">
        <v>45663.381999999998</v>
      </c>
      <c r="BF33">
        <v>0.12169556341665627</v>
      </c>
      <c r="BG33">
        <v>0.11823940941562322</v>
      </c>
      <c r="BH33">
        <v>258980.05700000003</v>
      </c>
      <c r="BI33">
        <v>2.145737036423619E-2</v>
      </c>
      <c r="BJ33">
        <v>2.0847981045891879E-2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신화여객</v>
      </c>
      <c r="B34" s="151" t="str">
        <f t="shared" si="21"/>
        <v>37</v>
      </c>
      <c r="C34" s="152" t="str">
        <f t="shared" si="22"/>
        <v>71바6170</v>
      </c>
      <c r="D34" s="126" t="str">
        <f t="shared" si="23"/>
        <v>대형</v>
      </c>
      <c r="E34" s="122" t="str">
        <f t="shared" si="16"/>
        <v>C</v>
      </c>
      <c r="F34" s="172">
        <f t="shared" si="17"/>
        <v>0.85199999999999998</v>
      </c>
      <c r="G34" s="173">
        <f t="shared" si="18"/>
        <v>2.13</v>
      </c>
      <c r="H34" s="174">
        <f t="shared" si="19"/>
        <v>2.5</v>
      </c>
      <c r="I34" s="175">
        <f t="shared" si="24"/>
        <v>5000.4880000000003</v>
      </c>
      <c r="J34" s="176">
        <f t="shared" si="25"/>
        <v>4.1757776711980783E-2</v>
      </c>
      <c r="K34" s="176">
        <f t="shared" si="26"/>
        <v>0.3568346412728105</v>
      </c>
      <c r="L34" s="176">
        <f t="shared" si="27"/>
        <v>0.19798067708591641</v>
      </c>
      <c r="M34" s="177">
        <f t="shared" si="28"/>
        <v>9.8079999999999998</v>
      </c>
      <c r="N34" s="178">
        <f t="shared" si="29"/>
        <v>7.5789999999999997</v>
      </c>
      <c r="O34" s="178">
        <f t="shared" si="30"/>
        <v>6.359</v>
      </c>
      <c r="P34" s="179">
        <f t="shared" si="31"/>
        <v>0.02</v>
      </c>
      <c r="Q34" s="180">
        <f t="shared" si="32"/>
        <v>86</v>
      </c>
      <c r="R34" s="181">
        <f t="shared" si="33"/>
        <v>20.939350083223278</v>
      </c>
      <c r="S34" s="153">
        <f t="shared" si="34"/>
        <v>379</v>
      </c>
      <c r="T34" s="153">
        <f t="shared" si="35"/>
        <v>318</v>
      </c>
      <c r="U34" t="s">
        <v>144</v>
      </c>
      <c r="V34" t="s">
        <v>277</v>
      </c>
      <c r="W34" s="4" t="s">
        <v>144</v>
      </c>
      <c r="X34" s="4" t="s">
        <v>277</v>
      </c>
      <c r="Y34" s="4" t="s">
        <v>835</v>
      </c>
      <c r="Z34" s="4" t="s">
        <v>775</v>
      </c>
      <c r="AA34" s="4" t="s">
        <v>49</v>
      </c>
      <c r="AB34" s="4">
        <v>524</v>
      </c>
      <c r="AC34" s="4">
        <v>5000.4880000000003</v>
      </c>
      <c r="AD34" s="4">
        <v>2347.3429999999998</v>
      </c>
      <c r="AE34" s="4">
        <v>2.13</v>
      </c>
      <c r="AF34" s="4">
        <v>2.5</v>
      </c>
      <c r="AG34" s="4">
        <v>9.8079999999999998</v>
      </c>
      <c r="AH34" s="4">
        <v>397.08208400000001</v>
      </c>
      <c r="AI34" s="4">
        <v>16.581264999999998</v>
      </c>
      <c r="AJ34" s="4">
        <v>141.692643</v>
      </c>
      <c r="AK34" s="4">
        <v>990</v>
      </c>
      <c r="AL34" s="4">
        <v>379</v>
      </c>
      <c r="AM34" s="4">
        <v>318</v>
      </c>
      <c r="AN34" s="4">
        <v>86</v>
      </c>
      <c r="AO34" s="4">
        <v>12.593083</v>
      </c>
      <c r="AP34" s="4">
        <v>1279.3</v>
      </c>
      <c r="AQ34" s="4">
        <v>1.2</v>
      </c>
      <c r="AR34" s="4">
        <v>63</v>
      </c>
      <c r="AS34" s="4">
        <v>43139</v>
      </c>
      <c r="AT34" s="4">
        <v>7.5789999999999997</v>
      </c>
      <c r="AU34" s="4">
        <v>6.359</v>
      </c>
      <c r="AV34" s="4">
        <v>48592</v>
      </c>
      <c r="AW34" s="4">
        <v>0</v>
      </c>
      <c r="AX34" s="4">
        <v>0.56999999999999995</v>
      </c>
      <c r="AY34">
        <v>0.85199999999999998</v>
      </c>
      <c r="AZ34" t="s">
        <v>72</v>
      </c>
      <c r="BA34" t="s">
        <v>821</v>
      </c>
      <c r="BB34">
        <v>1</v>
      </c>
      <c r="BC34" t="s">
        <v>836</v>
      </c>
      <c r="BD34">
        <v>6</v>
      </c>
      <c r="BE34">
        <v>45663.381999999998</v>
      </c>
      <c r="BF34">
        <v>0.10950761378121315</v>
      </c>
      <c r="BG34">
        <v>9.3300486941593611E-2</v>
      </c>
      <c r="BH34">
        <v>258980.05700000003</v>
      </c>
      <c r="BI34">
        <v>1.9308390220950485E-2</v>
      </c>
      <c r="BJ34">
        <v>1.6450748468249812E-2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신화여객</v>
      </c>
      <c r="B35" s="154" t="str">
        <f t="shared" si="21"/>
        <v>37</v>
      </c>
      <c r="C35" s="155" t="str">
        <f t="shared" si="22"/>
        <v>71바6172</v>
      </c>
      <c r="D35" s="143" t="str">
        <f t="shared" si="23"/>
        <v>대형</v>
      </c>
      <c r="E35" s="139" t="str">
        <f t="shared" si="16"/>
        <v>A</v>
      </c>
      <c r="F35" s="162">
        <f t="shared" si="17"/>
        <v>0.99839999999999995</v>
      </c>
      <c r="G35" s="163">
        <f t="shared" si="18"/>
        <v>2.496</v>
      </c>
      <c r="H35" s="164">
        <f t="shared" si="19"/>
        <v>2.5</v>
      </c>
      <c r="I35" s="165">
        <f t="shared" si="24"/>
        <v>4339.732</v>
      </c>
      <c r="J35" s="166">
        <f t="shared" si="25"/>
        <v>2.673744349461769E-2</v>
      </c>
      <c r="K35" s="166">
        <f t="shared" si="26"/>
        <v>0.34655796385291576</v>
      </c>
      <c r="L35" s="166">
        <f t="shared" si="27"/>
        <v>0.16452628872013295</v>
      </c>
      <c r="M35" s="167">
        <f t="shared" si="28"/>
        <v>8.3840000000000003</v>
      </c>
      <c r="N35" s="168">
        <f t="shared" si="29"/>
        <v>0</v>
      </c>
      <c r="O35" s="168">
        <f t="shared" si="30"/>
        <v>10.185</v>
      </c>
      <c r="P35" s="169">
        <f t="shared" si="31"/>
        <v>0.27833333333333332</v>
      </c>
      <c r="Q35" s="170">
        <f t="shared" si="32"/>
        <v>89</v>
      </c>
      <c r="R35" s="171">
        <f t="shared" si="33"/>
        <v>23.70095223308925</v>
      </c>
      <c r="S35" s="156">
        <f t="shared" si="34"/>
        <v>0</v>
      </c>
      <c r="T35" s="156">
        <f t="shared" si="35"/>
        <v>442</v>
      </c>
      <c r="U35" t="s">
        <v>144</v>
      </c>
      <c r="V35" t="s">
        <v>277</v>
      </c>
      <c r="W35" t="s">
        <v>144</v>
      </c>
      <c r="X35" s="4" t="s">
        <v>277</v>
      </c>
      <c r="Y35" s="4" t="s">
        <v>837</v>
      </c>
      <c r="Z35" s="4" t="s">
        <v>775</v>
      </c>
      <c r="AA35" s="4" t="s">
        <v>49</v>
      </c>
      <c r="AB35" s="4">
        <v>524</v>
      </c>
      <c r="AC35" s="4">
        <v>4339.732</v>
      </c>
      <c r="AD35" s="4">
        <v>1738.86</v>
      </c>
      <c r="AE35" s="4">
        <v>2.496</v>
      </c>
      <c r="AF35" s="4">
        <v>2.5</v>
      </c>
      <c r="AG35" s="4">
        <v>8.3840000000000003</v>
      </c>
      <c r="AH35" s="4">
        <v>292.16906999999998</v>
      </c>
      <c r="AI35" s="4">
        <v>7.8118540000000003</v>
      </c>
      <c r="AJ35" s="4">
        <v>101.253518</v>
      </c>
      <c r="AK35" s="4">
        <v>714</v>
      </c>
      <c r="AL35" s="4">
        <v>0</v>
      </c>
      <c r="AM35" s="4">
        <v>442</v>
      </c>
      <c r="AN35" s="4">
        <v>89</v>
      </c>
      <c r="AO35" s="4">
        <v>14.853495000000001</v>
      </c>
      <c r="AP35" s="4">
        <v>1084.5</v>
      </c>
      <c r="AQ35" s="4">
        <v>16.7</v>
      </c>
      <c r="AR35" s="4">
        <v>24</v>
      </c>
      <c r="AS35" s="4">
        <v>9154</v>
      </c>
      <c r="AT35" s="4">
        <v>0</v>
      </c>
      <c r="AU35" s="4">
        <v>10.185</v>
      </c>
      <c r="AV35" s="4">
        <v>36347</v>
      </c>
      <c r="AW35" s="4">
        <v>0</v>
      </c>
      <c r="AX35" s="4">
        <v>0.54</v>
      </c>
      <c r="AY35">
        <v>0.99839999999999995</v>
      </c>
      <c r="AZ35" t="s">
        <v>69</v>
      </c>
      <c r="BA35" t="s">
        <v>821</v>
      </c>
      <c r="BB35">
        <v>1</v>
      </c>
      <c r="BC35" t="s">
        <v>838</v>
      </c>
      <c r="BD35">
        <v>20</v>
      </c>
      <c r="BE35">
        <v>45663.381999999998</v>
      </c>
      <c r="BF35">
        <v>9.503746349755697E-2</v>
      </c>
      <c r="BG35">
        <v>9.4885403555960882E-2</v>
      </c>
      <c r="BH35">
        <v>258980.05700000003</v>
      </c>
      <c r="BI35">
        <v>1.6757012297668926E-2</v>
      </c>
      <c r="BJ35">
        <v>1.6730201077992654E-2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신화여객</v>
      </c>
      <c r="B36" s="151" t="str">
        <f t="shared" si="21"/>
        <v>526</v>
      </c>
      <c r="C36" s="152" t="str">
        <f t="shared" si="22"/>
        <v>71바5101</v>
      </c>
      <c r="D36" s="126" t="str">
        <f t="shared" si="23"/>
        <v>중형</v>
      </c>
      <c r="E36" s="122" t="str">
        <f t="shared" si="16"/>
        <v>A</v>
      </c>
      <c r="F36" s="172">
        <f t="shared" si="17"/>
        <v>0.95387096774193536</v>
      </c>
      <c r="G36" s="173">
        <f t="shared" si="18"/>
        <v>2.9569999999999999</v>
      </c>
      <c r="H36" s="174">
        <f t="shared" si="19"/>
        <v>3.1</v>
      </c>
      <c r="I36" s="175">
        <f t="shared" si="24"/>
        <v>5741.1490000000003</v>
      </c>
      <c r="J36" s="176">
        <f t="shared" si="25"/>
        <v>4.9550648977431916E-2</v>
      </c>
      <c r="K36" s="176">
        <f t="shared" si="26"/>
        <v>0.32834746894428307</v>
      </c>
      <c r="L36" s="176">
        <f t="shared" si="27"/>
        <v>0.17888405265217816</v>
      </c>
      <c r="M36" s="177">
        <f t="shared" si="28"/>
        <v>7.4420000000000002</v>
      </c>
      <c r="N36" s="178">
        <f t="shared" si="29"/>
        <v>1.7000000000000001E-2</v>
      </c>
      <c r="O36" s="178">
        <f t="shared" si="30"/>
        <v>7.6120000000000001</v>
      </c>
      <c r="P36" s="179">
        <f t="shared" si="31"/>
        <v>0</v>
      </c>
      <c r="Q36" s="180">
        <f t="shared" si="32"/>
        <v>70</v>
      </c>
      <c r="R36" s="181">
        <f t="shared" si="33"/>
        <v>22.963896060448082</v>
      </c>
      <c r="S36" s="153">
        <f t="shared" si="34"/>
        <v>1</v>
      </c>
      <c r="T36" s="153">
        <f t="shared" si="35"/>
        <v>437</v>
      </c>
      <c r="U36" t="s">
        <v>144</v>
      </c>
      <c r="V36" s="5" t="s">
        <v>278</v>
      </c>
      <c r="W36" t="s">
        <v>144</v>
      </c>
      <c r="X36" s="5" t="s">
        <v>278</v>
      </c>
      <c r="Y36" t="s">
        <v>839</v>
      </c>
      <c r="Z36" t="s">
        <v>772</v>
      </c>
      <c r="AA36" t="s">
        <v>49</v>
      </c>
      <c r="AB36">
        <v>524</v>
      </c>
      <c r="AC36" s="1">
        <v>5741.1490000000003</v>
      </c>
      <c r="AD36" s="1">
        <v>1941.307</v>
      </c>
      <c r="AE36" s="28">
        <v>2.9569999999999999</v>
      </c>
      <c r="AF36">
        <v>3.1</v>
      </c>
      <c r="AG36">
        <v>7.4420000000000002</v>
      </c>
      <c r="AH36">
        <v>401.87568499999998</v>
      </c>
      <c r="AI36">
        <v>19.913201000000001</v>
      </c>
      <c r="AJ36">
        <v>131.95486399999999</v>
      </c>
      <c r="AK36">
        <v>1027</v>
      </c>
      <c r="AL36">
        <v>1</v>
      </c>
      <c r="AM36">
        <v>437</v>
      </c>
      <c r="AN36">
        <v>70</v>
      </c>
      <c r="AO36">
        <v>14.285882000000001</v>
      </c>
      <c r="AP36">
        <v>140.1</v>
      </c>
      <c r="AQ36">
        <v>0</v>
      </c>
      <c r="AR36">
        <v>44</v>
      </c>
      <c r="AS36">
        <v>13449</v>
      </c>
      <c r="AT36">
        <v>1.7000000000000001E-2</v>
      </c>
      <c r="AU36">
        <v>7.6120000000000001</v>
      </c>
      <c r="AV36">
        <v>44163</v>
      </c>
      <c r="AW36">
        <v>0</v>
      </c>
      <c r="AX36">
        <v>0.62</v>
      </c>
      <c r="AY36">
        <v>0.95387096774193536</v>
      </c>
      <c r="AZ36" t="s">
        <v>69</v>
      </c>
      <c r="BA36" t="s">
        <v>840</v>
      </c>
      <c r="BB36">
        <v>3</v>
      </c>
      <c r="BC36" t="s">
        <v>841</v>
      </c>
      <c r="BD36">
        <v>10</v>
      </c>
      <c r="BE36">
        <v>50122.436999999998</v>
      </c>
      <c r="BF36">
        <v>0.11454249521027879</v>
      </c>
      <c r="BG36">
        <v>0.10925876075380463</v>
      </c>
      <c r="BH36">
        <v>258980.05700000003</v>
      </c>
      <c r="BI36">
        <v>2.2168305415115417E-2</v>
      </c>
      <c r="BJ36">
        <v>2.114570293951493E-2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신화여객</v>
      </c>
      <c r="B37" s="154" t="str">
        <f t="shared" si="21"/>
        <v>526</v>
      </c>
      <c r="C37" s="155" t="str">
        <f t="shared" si="22"/>
        <v>71바5102</v>
      </c>
      <c r="D37" s="143" t="str">
        <f t="shared" si="23"/>
        <v>중형</v>
      </c>
      <c r="E37" s="139" t="str">
        <f t="shared" si="16"/>
        <v>A</v>
      </c>
      <c r="F37" s="162">
        <f t="shared" si="17"/>
        <v>0.98933333333333329</v>
      </c>
      <c r="G37" s="163">
        <f t="shared" si="18"/>
        <v>2.968</v>
      </c>
      <c r="H37" s="164">
        <f t="shared" si="19"/>
        <v>3</v>
      </c>
      <c r="I37" s="165">
        <f t="shared" si="24"/>
        <v>3124.4380000000001</v>
      </c>
      <c r="J37" s="166">
        <f t="shared" si="25"/>
        <v>3.8447653580644316E-2</v>
      </c>
      <c r="K37" s="166">
        <f t="shared" si="26"/>
        <v>0.3411644781631698</v>
      </c>
      <c r="L37" s="166">
        <f t="shared" si="27"/>
        <v>0.26436754385908762</v>
      </c>
      <c r="M37" s="167">
        <f t="shared" si="28"/>
        <v>6.3810000000000002</v>
      </c>
      <c r="N37" s="168">
        <f t="shared" si="29"/>
        <v>3.2000000000000001E-2</v>
      </c>
      <c r="O37" s="168">
        <f t="shared" si="30"/>
        <v>5.3449999999999998</v>
      </c>
      <c r="P37" s="169">
        <f t="shared" si="31"/>
        <v>0</v>
      </c>
      <c r="Q37" s="170">
        <f t="shared" si="32"/>
        <v>76</v>
      </c>
      <c r="R37" s="171">
        <f t="shared" si="33"/>
        <v>22.063839931739924</v>
      </c>
      <c r="S37" s="156">
        <f t="shared" si="34"/>
        <v>1</v>
      </c>
      <c r="T37" s="156">
        <f t="shared" si="35"/>
        <v>167</v>
      </c>
      <c r="U37" t="s">
        <v>144</v>
      </c>
      <c r="V37" t="s">
        <v>278</v>
      </c>
      <c r="W37" s="4" t="s">
        <v>144</v>
      </c>
      <c r="X37" s="4" t="s">
        <v>278</v>
      </c>
      <c r="Y37" s="4" t="s">
        <v>842</v>
      </c>
      <c r="Z37" s="4" t="s">
        <v>772</v>
      </c>
      <c r="AA37" s="4" t="s">
        <v>49</v>
      </c>
      <c r="AB37" s="4">
        <v>524</v>
      </c>
      <c r="AC37" s="4">
        <v>3124.4380000000001</v>
      </c>
      <c r="AD37" s="4">
        <v>1052.662</v>
      </c>
      <c r="AE37" s="4">
        <v>2.968</v>
      </c>
      <c r="AF37" s="4">
        <v>3</v>
      </c>
      <c r="AG37" s="4">
        <v>6.3810000000000002</v>
      </c>
      <c r="AH37" s="4">
        <v>228.258793</v>
      </c>
      <c r="AI37" s="4">
        <v>8.7760149999999992</v>
      </c>
      <c r="AJ37" s="4">
        <v>77.873791999999995</v>
      </c>
      <c r="AK37" s="4">
        <v>826</v>
      </c>
      <c r="AL37" s="4">
        <v>1</v>
      </c>
      <c r="AM37" s="4">
        <v>167</v>
      </c>
      <c r="AN37" s="4">
        <v>76</v>
      </c>
      <c r="AO37" s="4">
        <v>13.688138</v>
      </c>
      <c r="AP37" s="4">
        <v>255.4</v>
      </c>
      <c r="AQ37" s="4">
        <v>0</v>
      </c>
      <c r="AR37" s="4">
        <v>22</v>
      </c>
      <c r="AS37" s="4">
        <v>4268</v>
      </c>
      <c r="AT37" s="4">
        <v>3.2000000000000001E-2</v>
      </c>
      <c r="AU37" s="4">
        <v>5.3449999999999998</v>
      </c>
      <c r="AV37" s="4">
        <v>24488</v>
      </c>
      <c r="AW37" s="4">
        <v>0</v>
      </c>
      <c r="AX37" s="4">
        <v>0.6</v>
      </c>
      <c r="AY37">
        <v>0.98933333333333329</v>
      </c>
      <c r="AZ37" t="s">
        <v>69</v>
      </c>
      <c r="BA37" t="s">
        <v>840</v>
      </c>
      <c r="BB37">
        <v>1</v>
      </c>
      <c r="BC37" t="s">
        <v>843</v>
      </c>
      <c r="BD37">
        <v>16</v>
      </c>
      <c r="BE37">
        <v>50122.436999999998</v>
      </c>
      <c r="BF37">
        <v>6.2336115061604053E-2</v>
      </c>
      <c r="BG37">
        <v>6.1671196500946941E-2</v>
      </c>
      <c r="BH37">
        <v>258980.05700000003</v>
      </c>
      <c r="BI37">
        <v>1.2064396139969957E-2</v>
      </c>
      <c r="BJ37">
        <v>1.1935709247810277E-2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신화여객</v>
      </c>
      <c r="B38" s="151" t="str">
        <f t="shared" si="21"/>
        <v>526</v>
      </c>
      <c r="C38" s="152" t="str">
        <f t="shared" si="22"/>
        <v>71바5105</v>
      </c>
      <c r="D38" s="126" t="str">
        <f t="shared" si="23"/>
        <v>중형</v>
      </c>
      <c r="E38" s="122" t="str">
        <f t="shared" si="16"/>
        <v>S</v>
      </c>
      <c r="F38" s="172">
        <f t="shared" si="17"/>
        <v>1.0106451612903224</v>
      </c>
      <c r="G38" s="173">
        <f t="shared" si="18"/>
        <v>3.133</v>
      </c>
      <c r="H38" s="174">
        <f t="shared" si="19"/>
        <v>3.1</v>
      </c>
      <c r="I38" s="175">
        <f t="shared" si="24"/>
        <v>5399.9679999999998</v>
      </c>
      <c r="J38" s="176">
        <f t="shared" si="25"/>
        <v>1.9614644655422907E-2</v>
      </c>
      <c r="K38" s="176">
        <f t="shared" si="26"/>
        <v>0.32614039012140572</v>
      </c>
      <c r="L38" s="176">
        <f t="shared" si="27"/>
        <v>0.18388997860728065</v>
      </c>
      <c r="M38" s="177">
        <f t="shared" si="28"/>
        <v>5.8360000000000003</v>
      </c>
      <c r="N38" s="178">
        <f t="shared" si="29"/>
        <v>3.6999999999999998E-2</v>
      </c>
      <c r="O38" s="178">
        <f t="shared" si="30"/>
        <v>5.7590000000000003</v>
      </c>
      <c r="P38" s="179">
        <f t="shared" si="31"/>
        <v>0</v>
      </c>
      <c r="Q38" s="180">
        <f t="shared" si="32"/>
        <v>70</v>
      </c>
      <c r="R38" s="181">
        <f t="shared" si="33"/>
        <v>21.619894703362252</v>
      </c>
      <c r="S38" s="153">
        <f t="shared" si="34"/>
        <v>2</v>
      </c>
      <c r="T38" s="153">
        <f t="shared" si="35"/>
        <v>311</v>
      </c>
      <c r="U38" t="s">
        <v>144</v>
      </c>
      <c r="V38" t="s">
        <v>278</v>
      </c>
      <c r="W38" t="s">
        <v>144</v>
      </c>
      <c r="X38" s="4" t="s">
        <v>278</v>
      </c>
      <c r="Y38" s="4" t="s">
        <v>844</v>
      </c>
      <c r="Z38" s="4" t="s">
        <v>772</v>
      </c>
      <c r="AA38" s="4" t="s">
        <v>49</v>
      </c>
      <c r="AB38" s="4">
        <v>524</v>
      </c>
      <c r="AC38" s="4">
        <v>5399.9679999999998</v>
      </c>
      <c r="AD38" s="4">
        <v>1723.7719999999999</v>
      </c>
      <c r="AE38" s="4">
        <v>3.133</v>
      </c>
      <c r="AF38" s="4">
        <v>3.1</v>
      </c>
      <c r="AG38" s="4">
        <v>5.8360000000000003</v>
      </c>
      <c r="AH38" s="4">
        <v>381.76597800000002</v>
      </c>
      <c r="AI38" s="4">
        <v>7.4882039999999996</v>
      </c>
      <c r="AJ38" s="4">
        <v>124.509305</v>
      </c>
      <c r="AK38" s="4">
        <v>993</v>
      </c>
      <c r="AL38" s="4">
        <v>2</v>
      </c>
      <c r="AM38" s="4">
        <v>311</v>
      </c>
      <c r="AN38" s="4">
        <v>70</v>
      </c>
      <c r="AO38" s="4">
        <v>14.144707</v>
      </c>
      <c r="AP38" s="4">
        <v>115.5</v>
      </c>
      <c r="AQ38" s="4">
        <v>0</v>
      </c>
      <c r="AR38" s="4">
        <v>33</v>
      </c>
      <c r="AS38" s="4">
        <v>8569</v>
      </c>
      <c r="AT38" s="4">
        <v>3.6999999999999998E-2</v>
      </c>
      <c r="AU38" s="4">
        <v>5.7590000000000003</v>
      </c>
      <c r="AV38" s="4">
        <v>36978</v>
      </c>
      <c r="AW38" s="4">
        <v>0</v>
      </c>
      <c r="AX38" s="4">
        <v>0.62</v>
      </c>
      <c r="AY38">
        <v>1.0106451612903224</v>
      </c>
      <c r="AZ38" t="s">
        <v>74</v>
      </c>
      <c r="BA38" t="s">
        <v>840</v>
      </c>
      <c r="BB38">
        <v>1</v>
      </c>
      <c r="BC38" t="s">
        <v>845</v>
      </c>
      <c r="BD38">
        <v>11</v>
      </c>
      <c r="BE38">
        <v>50122.436999999998</v>
      </c>
      <c r="BF38">
        <v>0.10773554366480624</v>
      </c>
      <c r="BG38">
        <v>0.10888240590381867</v>
      </c>
      <c r="BH38">
        <v>258980.05700000003</v>
      </c>
      <c r="BI38">
        <v>2.085090281681419E-2</v>
      </c>
      <c r="BJ38">
        <v>2.1072864040348017E-2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신화여객</v>
      </c>
      <c r="B39" s="154" t="str">
        <f t="shared" si="21"/>
        <v>526</v>
      </c>
      <c r="C39" s="155" t="str">
        <f t="shared" si="22"/>
        <v>71바5107</v>
      </c>
      <c r="D39" s="143" t="str">
        <f t="shared" si="23"/>
        <v>중형</v>
      </c>
      <c r="E39" s="139" t="str">
        <f t="shared" si="16"/>
        <v>B</v>
      </c>
      <c r="F39" s="162">
        <f t="shared" si="17"/>
        <v>0.9258064516129032</v>
      </c>
      <c r="G39" s="163">
        <f t="shared" si="18"/>
        <v>2.87</v>
      </c>
      <c r="H39" s="164">
        <f t="shared" si="19"/>
        <v>3.1</v>
      </c>
      <c r="I39" s="165">
        <f t="shared" si="24"/>
        <v>5458.9530000000004</v>
      </c>
      <c r="J39" s="166">
        <f t="shared" si="25"/>
        <v>3.4056367191170035E-2</v>
      </c>
      <c r="K39" s="166">
        <f t="shared" si="26"/>
        <v>0.34420554985974972</v>
      </c>
      <c r="L39" s="166">
        <f t="shared" si="27"/>
        <v>0.15973759070649626</v>
      </c>
      <c r="M39" s="167">
        <f t="shared" si="28"/>
        <v>8.9909999999999997</v>
      </c>
      <c r="N39" s="168">
        <f t="shared" si="29"/>
        <v>0</v>
      </c>
      <c r="O39" s="168">
        <f t="shared" si="30"/>
        <v>8.8840000000000003</v>
      </c>
      <c r="P39" s="169">
        <f t="shared" si="31"/>
        <v>0</v>
      </c>
      <c r="Q39" s="170">
        <f t="shared" si="32"/>
        <v>70</v>
      </c>
      <c r="R39" s="171">
        <f t="shared" si="33"/>
        <v>23.177110508064214</v>
      </c>
      <c r="S39" s="156">
        <f t="shared" si="34"/>
        <v>0</v>
      </c>
      <c r="T39" s="156">
        <f t="shared" si="35"/>
        <v>485</v>
      </c>
      <c r="U39" t="s">
        <v>144</v>
      </c>
      <c r="V39" s="5" t="s">
        <v>278</v>
      </c>
      <c r="W39" t="s">
        <v>144</v>
      </c>
      <c r="X39" s="5" t="s">
        <v>278</v>
      </c>
      <c r="Y39" t="s">
        <v>846</v>
      </c>
      <c r="Z39" t="s">
        <v>772</v>
      </c>
      <c r="AA39" t="s">
        <v>49</v>
      </c>
      <c r="AB39">
        <v>524</v>
      </c>
      <c r="AC39" s="1">
        <v>5458.9530000000004</v>
      </c>
      <c r="AD39" s="1">
        <v>1902.17</v>
      </c>
      <c r="AE39" s="28">
        <v>2.87</v>
      </c>
      <c r="AF39">
        <v>3.1</v>
      </c>
      <c r="AG39">
        <v>8.9909999999999997</v>
      </c>
      <c r="AH39">
        <v>378.82845600000002</v>
      </c>
      <c r="AI39">
        <v>12.901521000000001</v>
      </c>
      <c r="AJ39">
        <v>130.394857</v>
      </c>
      <c r="AK39">
        <v>872</v>
      </c>
      <c r="AL39">
        <v>0</v>
      </c>
      <c r="AM39">
        <v>485</v>
      </c>
      <c r="AN39">
        <v>70</v>
      </c>
      <c r="AO39">
        <v>14.410092000000001</v>
      </c>
      <c r="AP39">
        <v>607</v>
      </c>
      <c r="AQ39">
        <v>0</v>
      </c>
      <c r="AR39">
        <v>37</v>
      </c>
      <c r="AS39">
        <v>10550</v>
      </c>
      <c r="AT39">
        <v>0</v>
      </c>
      <c r="AU39">
        <v>8.8840000000000003</v>
      </c>
      <c r="AV39">
        <v>43784</v>
      </c>
      <c r="AW39">
        <v>0</v>
      </c>
      <c r="AX39">
        <v>0.66</v>
      </c>
      <c r="AY39">
        <v>0.9258064516129032</v>
      </c>
      <c r="AZ39" t="s">
        <v>71</v>
      </c>
      <c r="BA39" t="s">
        <v>840</v>
      </c>
      <c r="BB39">
        <v>2</v>
      </c>
      <c r="BC39" t="s">
        <v>847</v>
      </c>
      <c r="BD39">
        <v>12</v>
      </c>
      <c r="BE39">
        <v>50122.436999999998</v>
      </c>
      <c r="BF39">
        <v>0.10891236194281616</v>
      </c>
      <c r="BG39">
        <v>0.10083176734705883</v>
      </c>
      <c r="BH39">
        <v>258980.05700000003</v>
      </c>
      <c r="BI39">
        <v>2.1078661666986968E-2</v>
      </c>
      <c r="BJ39">
        <v>1.9514760962662126E-2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신화여객</v>
      </c>
      <c r="B40" s="151" t="str">
        <f t="shared" si="21"/>
        <v>526</v>
      </c>
      <c r="C40" s="152" t="str">
        <f t="shared" si="22"/>
        <v>71바6155</v>
      </c>
      <c r="D40" s="126" t="str">
        <f t="shared" si="23"/>
        <v>중형</v>
      </c>
      <c r="E40" s="122" t="str">
        <f t="shared" si="16"/>
        <v>A</v>
      </c>
      <c r="F40" s="172">
        <f t="shared" si="17"/>
        <v>0.9751612903225807</v>
      </c>
      <c r="G40" s="173">
        <f t="shared" si="18"/>
        <v>3.0230000000000001</v>
      </c>
      <c r="H40" s="174">
        <f t="shared" si="19"/>
        <v>3.1</v>
      </c>
      <c r="I40" s="175">
        <f t="shared" si="24"/>
        <v>5153.9639999999999</v>
      </c>
      <c r="J40" s="176">
        <f t="shared" si="25"/>
        <v>4.1942216346550015E-2</v>
      </c>
      <c r="K40" s="176">
        <f t="shared" si="26"/>
        <v>0.31512275927299305</v>
      </c>
      <c r="L40" s="176">
        <f t="shared" si="27"/>
        <v>0.16123511922085604</v>
      </c>
      <c r="M40" s="177">
        <f t="shared" si="28"/>
        <v>8.0459999999999994</v>
      </c>
      <c r="N40" s="178">
        <f t="shared" si="29"/>
        <v>0</v>
      </c>
      <c r="O40" s="178">
        <f t="shared" si="30"/>
        <v>9.3130000000000006</v>
      </c>
      <c r="P40" s="179">
        <f t="shared" si="31"/>
        <v>0</v>
      </c>
      <c r="Q40" s="180">
        <f t="shared" si="32"/>
        <v>82</v>
      </c>
      <c r="R40" s="181">
        <f t="shared" si="33"/>
        <v>22.976188954644709</v>
      </c>
      <c r="S40" s="153">
        <f t="shared" si="34"/>
        <v>0</v>
      </c>
      <c r="T40" s="153">
        <f t="shared" si="35"/>
        <v>480</v>
      </c>
      <c r="U40" t="s">
        <v>144</v>
      </c>
      <c r="V40" t="s">
        <v>278</v>
      </c>
      <c r="W40" s="4" t="s">
        <v>144</v>
      </c>
      <c r="X40" s="4" t="s">
        <v>278</v>
      </c>
      <c r="Y40" s="4" t="s">
        <v>848</v>
      </c>
      <c r="Z40" s="4" t="s">
        <v>772</v>
      </c>
      <c r="AA40" s="4" t="s">
        <v>49</v>
      </c>
      <c r="AB40" s="4">
        <v>524</v>
      </c>
      <c r="AC40" s="4">
        <v>5153.9639999999999</v>
      </c>
      <c r="AD40" s="4">
        <v>1704.7049999999999</v>
      </c>
      <c r="AE40" s="4">
        <v>3.0230000000000001</v>
      </c>
      <c r="AF40" s="4">
        <v>3.1</v>
      </c>
      <c r="AG40" s="4">
        <v>8.0459999999999994</v>
      </c>
      <c r="AH40" s="4">
        <v>348.89625000000001</v>
      </c>
      <c r="AI40" s="4">
        <v>14.633482000000001</v>
      </c>
      <c r="AJ40" s="4">
        <v>109.945149</v>
      </c>
      <c r="AK40" s="4">
        <v>831</v>
      </c>
      <c r="AL40" s="4">
        <v>0</v>
      </c>
      <c r="AM40" s="4">
        <v>480</v>
      </c>
      <c r="AN40" s="4">
        <v>82</v>
      </c>
      <c r="AO40" s="4">
        <v>14.772195999999999</v>
      </c>
      <c r="AP40" s="4">
        <v>974.6</v>
      </c>
      <c r="AQ40" s="4">
        <v>0</v>
      </c>
      <c r="AR40" s="4">
        <v>14</v>
      </c>
      <c r="AS40" s="4">
        <v>7399</v>
      </c>
      <c r="AT40" s="4">
        <v>0</v>
      </c>
      <c r="AU40" s="4">
        <v>9.3130000000000006</v>
      </c>
      <c r="AV40" s="4">
        <v>41567</v>
      </c>
      <c r="AW40" s="4">
        <v>0</v>
      </c>
      <c r="AX40" s="4">
        <v>0.66</v>
      </c>
      <c r="AY40">
        <v>0.9751612903225807</v>
      </c>
      <c r="AZ40" t="s">
        <v>69</v>
      </c>
      <c r="BA40" t="s">
        <v>840</v>
      </c>
      <c r="BB40">
        <v>2</v>
      </c>
      <c r="BC40" t="s">
        <v>849</v>
      </c>
      <c r="BD40">
        <v>8</v>
      </c>
      <c r="BE40">
        <v>50122.436999999998</v>
      </c>
      <c r="BF40">
        <v>0.10282748223116127</v>
      </c>
      <c r="BG40">
        <v>0.10027338025316146</v>
      </c>
      <c r="BH40">
        <v>258980.05700000003</v>
      </c>
      <c r="BI40">
        <v>1.990100728103554E-2</v>
      </c>
      <c r="BJ40">
        <v>1.9406691938893692E-2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신화여객</v>
      </c>
      <c r="B41" s="154" t="str">
        <f t="shared" si="21"/>
        <v>526</v>
      </c>
      <c r="C41" s="155" t="str">
        <f t="shared" si="22"/>
        <v>72바1102</v>
      </c>
      <c r="D41" s="143" t="str">
        <f t="shared" si="23"/>
        <v>중형</v>
      </c>
      <c r="E41" s="139" t="str">
        <f t="shared" si="16"/>
        <v>B</v>
      </c>
      <c r="F41" s="162">
        <f t="shared" si="17"/>
        <v>0.93354838709677423</v>
      </c>
      <c r="G41" s="163">
        <f t="shared" si="18"/>
        <v>2.8940000000000001</v>
      </c>
      <c r="H41" s="164">
        <f t="shared" si="19"/>
        <v>3.1</v>
      </c>
      <c r="I41" s="165">
        <f t="shared" si="24"/>
        <v>5200.2309999999998</v>
      </c>
      <c r="J41" s="166">
        <f t="shared" si="25"/>
        <v>2.4496822855746034E-2</v>
      </c>
      <c r="K41" s="166">
        <f t="shared" si="26"/>
        <v>0.34113212375521634</v>
      </c>
      <c r="L41" s="166">
        <f t="shared" si="27"/>
        <v>0.14307056744210017</v>
      </c>
      <c r="M41" s="167">
        <f t="shared" si="28"/>
        <v>8.7530000000000001</v>
      </c>
      <c r="N41" s="168">
        <f t="shared" si="29"/>
        <v>0</v>
      </c>
      <c r="O41" s="168">
        <f t="shared" si="30"/>
        <v>10.25</v>
      </c>
      <c r="P41" s="169">
        <f t="shared" si="31"/>
        <v>0</v>
      </c>
      <c r="Q41" s="170">
        <f t="shared" si="32"/>
        <v>73</v>
      </c>
      <c r="R41" s="171">
        <f t="shared" si="33"/>
        <v>23.021856595106122</v>
      </c>
      <c r="S41" s="156">
        <f t="shared" si="34"/>
        <v>0</v>
      </c>
      <c r="T41" s="156">
        <f t="shared" si="35"/>
        <v>533</v>
      </c>
      <c r="U41" t="s">
        <v>144</v>
      </c>
      <c r="V41" t="s">
        <v>278</v>
      </c>
      <c r="W41" t="s">
        <v>144</v>
      </c>
      <c r="X41" s="4" t="s">
        <v>278</v>
      </c>
      <c r="Y41" s="4" t="s">
        <v>850</v>
      </c>
      <c r="Z41" s="4" t="s">
        <v>772</v>
      </c>
      <c r="AA41" s="4" t="s">
        <v>49</v>
      </c>
      <c r="AB41" s="4">
        <v>524</v>
      </c>
      <c r="AC41" s="4">
        <v>5200.2309999999998</v>
      </c>
      <c r="AD41" s="4">
        <v>1797.172</v>
      </c>
      <c r="AE41" s="4">
        <v>2.8940000000000001</v>
      </c>
      <c r="AF41" s="4">
        <v>3.1</v>
      </c>
      <c r="AG41" s="4">
        <v>8.7530000000000001</v>
      </c>
      <c r="AH41" s="4">
        <v>356.07290999999998</v>
      </c>
      <c r="AI41" s="4">
        <v>8.7226549999999996</v>
      </c>
      <c r="AJ41" s="4">
        <v>121.46790799999999</v>
      </c>
      <c r="AK41" s="4">
        <v>744</v>
      </c>
      <c r="AL41" s="4">
        <v>0</v>
      </c>
      <c r="AM41" s="4">
        <v>533</v>
      </c>
      <c r="AN41" s="4">
        <v>73</v>
      </c>
      <c r="AO41" s="4">
        <v>14.604399000000001</v>
      </c>
      <c r="AP41" s="4">
        <v>740.8</v>
      </c>
      <c r="AQ41" s="4">
        <v>0</v>
      </c>
      <c r="AR41" s="4">
        <v>24</v>
      </c>
      <c r="AS41" s="4">
        <v>8884</v>
      </c>
      <c r="AT41" s="4">
        <v>0</v>
      </c>
      <c r="AU41" s="4">
        <v>10.25</v>
      </c>
      <c r="AV41" s="4">
        <v>39295</v>
      </c>
      <c r="AW41" s="4">
        <v>0</v>
      </c>
      <c r="AX41" s="4">
        <v>0.66</v>
      </c>
      <c r="AY41">
        <v>0.93354838709677423</v>
      </c>
      <c r="AZ41" t="s">
        <v>71</v>
      </c>
      <c r="BA41" t="s">
        <v>840</v>
      </c>
      <c r="BB41">
        <v>1</v>
      </c>
      <c r="BC41" t="s">
        <v>851</v>
      </c>
      <c r="BD41">
        <v>9</v>
      </c>
      <c r="BE41">
        <v>50122.436999999998</v>
      </c>
      <c r="BF41">
        <v>0.10375056184917744</v>
      </c>
      <c r="BG41">
        <v>9.6856169674683718E-2</v>
      </c>
      <c r="BH41">
        <v>258980.05700000003</v>
      </c>
      <c r="BI41">
        <v>2.0079658102785881E-2</v>
      </c>
      <c r="BJ41">
        <v>1.8745332435310433E-2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신화여객</v>
      </c>
      <c r="B42" s="151" t="str">
        <f t="shared" si="21"/>
        <v>526</v>
      </c>
      <c r="C42" s="152" t="str">
        <f t="shared" si="22"/>
        <v>72바1103</v>
      </c>
      <c r="D42" s="126" t="str">
        <f t="shared" si="23"/>
        <v>중형</v>
      </c>
      <c r="E42" s="122" t="str">
        <f t="shared" si="16"/>
        <v>S</v>
      </c>
      <c r="F42" s="172">
        <f t="shared" si="17"/>
        <v>1.007741935483871</v>
      </c>
      <c r="G42" s="173">
        <f t="shared" si="18"/>
        <v>3.1240000000000001</v>
      </c>
      <c r="H42" s="174">
        <f t="shared" si="19"/>
        <v>3.1</v>
      </c>
      <c r="I42" s="175">
        <f t="shared" si="24"/>
        <v>5296.6360000000004</v>
      </c>
      <c r="J42" s="176">
        <f t="shared" si="25"/>
        <v>1.7307660241378878E-2</v>
      </c>
      <c r="K42" s="176">
        <f t="shared" si="26"/>
        <v>0.30762275176948295</v>
      </c>
      <c r="L42" s="176">
        <f t="shared" si="27"/>
        <v>0.13914492141804721</v>
      </c>
      <c r="M42" s="177">
        <f t="shared" si="28"/>
        <v>6.5759999999999996</v>
      </c>
      <c r="N42" s="178">
        <f t="shared" si="29"/>
        <v>3.7999999999999999E-2</v>
      </c>
      <c r="O42" s="178">
        <f t="shared" si="30"/>
        <v>5.3049999999999997</v>
      </c>
      <c r="P42" s="179">
        <f t="shared" si="31"/>
        <v>0</v>
      </c>
      <c r="Q42" s="180">
        <f t="shared" si="32"/>
        <v>73</v>
      </c>
      <c r="R42" s="181">
        <f t="shared" si="33"/>
        <v>21.415777020959517</v>
      </c>
      <c r="S42" s="153">
        <f t="shared" si="34"/>
        <v>2</v>
      </c>
      <c r="T42" s="153">
        <f t="shared" si="35"/>
        <v>281</v>
      </c>
      <c r="U42" t="s">
        <v>144</v>
      </c>
      <c r="V42" t="s">
        <v>278</v>
      </c>
      <c r="W42" t="s">
        <v>144</v>
      </c>
      <c r="X42" s="4" t="s">
        <v>278</v>
      </c>
      <c r="Y42" s="4" t="s">
        <v>852</v>
      </c>
      <c r="Z42" s="4" t="s">
        <v>772</v>
      </c>
      <c r="AA42" s="4" t="s">
        <v>49</v>
      </c>
      <c r="AB42" s="4">
        <v>524</v>
      </c>
      <c r="AC42" s="4">
        <v>5296.6360000000004</v>
      </c>
      <c r="AD42" s="4">
        <v>1695.7</v>
      </c>
      <c r="AE42" s="4">
        <v>3.1240000000000001</v>
      </c>
      <c r="AF42" s="4">
        <v>3.1</v>
      </c>
      <c r="AG42" s="4">
        <v>6.5759999999999996</v>
      </c>
      <c r="AH42" s="4">
        <v>366.36818099999999</v>
      </c>
      <c r="AI42" s="4">
        <v>6.3409760000000004</v>
      </c>
      <c r="AJ42" s="4">
        <v>112.703188</v>
      </c>
      <c r="AK42" s="4">
        <v>737</v>
      </c>
      <c r="AL42" s="4">
        <v>2</v>
      </c>
      <c r="AM42" s="4">
        <v>281</v>
      </c>
      <c r="AN42" s="4">
        <v>73</v>
      </c>
      <c r="AO42" s="4">
        <v>14.457139</v>
      </c>
      <c r="AP42" s="4">
        <v>306.7</v>
      </c>
      <c r="AQ42" s="4">
        <v>0</v>
      </c>
      <c r="AR42" s="4">
        <v>16</v>
      </c>
      <c r="AS42" s="4">
        <v>5438</v>
      </c>
      <c r="AT42" s="4">
        <v>3.7999999999999999E-2</v>
      </c>
      <c r="AU42" s="4">
        <v>5.3049999999999997</v>
      </c>
      <c r="AV42" s="4">
        <v>37327</v>
      </c>
      <c r="AW42" s="4">
        <v>0</v>
      </c>
      <c r="AX42" s="4">
        <v>0.66</v>
      </c>
      <c r="AY42">
        <v>1.007741935483871</v>
      </c>
      <c r="AZ42" t="s">
        <v>74</v>
      </c>
      <c r="BA42" t="s">
        <v>840</v>
      </c>
      <c r="BB42">
        <v>2</v>
      </c>
      <c r="BC42" t="s">
        <v>853</v>
      </c>
      <c r="BD42">
        <v>9</v>
      </c>
      <c r="BE42">
        <v>50122.436999999998</v>
      </c>
      <c r="BF42">
        <v>0.10567395196686068</v>
      </c>
      <c r="BG42">
        <v>0.1064920728853138</v>
      </c>
      <c r="BH42">
        <v>258980.05700000003</v>
      </c>
      <c r="BI42">
        <v>2.0451906843158969E-2</v>
      </c>
      <c r="BJ42">
        <v>2.0610244186460847E-2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신화여객</v>
      </c>
      <c r="B43" s="154" t="str">
        <f t="shared" si="21"/>
        <v>526</v>
      </c>
      <c r="C43" s="155" t="str">
        <f t="shared" si="22"/>
        <v>72바1109</v>
      </c>
      <c r="D43" s="143" t="str">
        <f t="shared" si="23"/>
        <v>중형</v>
      </c>
      <c r="E43" s="139" t="str">
        <f t="shared" si="16"/>
        <v>S</v>
      </c>
      <c r="F43" s="162">
        <f t="shared" si="17"/>
        <v>1.0032258064516129</v>
      </c>
      <c r="G43" s="163">
        <f t="shared" si="18"/>
        <v>3.11</v>
      </c>
      <c r="H43" s="164">
        <f t="shared" si="19"/>
        <v>3.1</v>
      </c>
      <c r="I43" s="165">
        <f t="shared" si="24"/>
        <v>5604.2529999999997</v>
      </c>
      <c r="J43" s="166">
        <f t="shared" si="25"/>
        <v>2.0524751724614845E-2</v>
      </c>
      <c r="K43" s="166">
        <f t="shared" si="26"/>
        <v>0.32871087778388336</v>
      </c>
      <c r="L43" s="166">
        <f t="shared" si="27"/>
        <v>0.18236150295141923</v>
      </c>
      <c r="M43" s="167">
        <f t="shared" si="28"/>
        <v>8.218</v>
      </c>
      <c r="N43" s="168">
        <f t="shared" si="29"/>
        <v>5.3999999999999999E-2</v>
      </c>
      <c r="O43" s="168">
        <f t="shared" si="30"/>
        <v>4.1749999999999998</v>
      </c>
      <c r="P43" s="169">
        <f t="shared" si="31"/>
        <v>0</v>
      </c>
      <c r="Q43" s="170">
        <f t="shared" si="32"/>
        <v>79</v>
      </c>
      <c r="R43" s="171">
        <f t="shared" si="33"/>
        <v>21.91140698498646</v>
      </c>
      <c r="S43" s="156">
        <f t="shared" si="34"/>
        <v>3</v>
      </c>
      <c r="T43" s="156">
        <f t="shared" si="35"/>
        <v>234</v>
      </c>
      <c r="U43" t="s">
        <v>144</v>
      </c>
      <c r="V43" t="s">
        <v>278</v>
      </c>
      <c r="W43" s="4" t="s">
        <v>144</v>
      </c>
      <c r="X43" s="4" t="s">
        <v>278</v>
      </c>
      <c r="Y43" s="4" t="s">
        <v>854</v>
      </c>
      <c r="Z43" s="4" t="s">
        <v>772</v>
      </c>
      <c r="AA43" s="4" t="s">
        <v>49</v>
      </c>
      <c r="AB43" s="4">
        <v>524</v>
      </c>
      <c r="AC43" s="4">
        <v>5604.2529999999997</v>
      </c>
      <c r="AD43" s="4">
        <v>1802.1559999999999</v>
      </c>
      <c r="AE43" s="4">
        <v>3.11</v>
      </c>
      <c r="AF43" s="4">
        <v>3.1</v>
      </c>
      <c r="AG43" s="4">
        <v>8.218</v>
      </c>
      <c r="AH43" s="4">
        <v>393.028189</v>
      </c>
      <c r="AI43" s="4">
        <v>8.0668059999999997</v>
      </c>
      <c r="AJ43" s="4">
        <v>129.19264100000001</v>
      </c>
      <c r="AK43" s="4">
        <v>1022</v>
      </c>
      <c r="AL43" s="4">
        <v>3</v>
      </c>
      <c r="AM43" s="4">
        <v>234</v>
      </c>
      <c r="AN43" s="4">
        <v>79</v>
      </c>
      <c r="AO43" s="4">
        <v>14.259162</v>
      </c>
      <c r="AP43" s="4">
        <v>595.70000000000005</v>
      </c>
      <c r="AQ43" s="4">
        <v>0</v>
      </c>
      <c r="AR43" s="4">
        <v>12</v>
      </c>
      <c r="AS43" s="4">
        <v>6998</v>
      </c>
      <c r="AT43" s="4">
        <v>5.3999999999999999E-2</v>
      </c>
      <c r="AU43" s="4">
        <v>4.1749999999999998</v>
      </c>
      <c r="AV43" s="4">
        <v>37926</v>
      </c>
      <c r="AW43" s="4">
        <v>0</v>
      </c>
      <c r="AX43" s="4">
        <v>0.72</v>
      </c>
      <c r="AY43">
        <v>1.0032258064516129</v>
      </c>
      <c r="AZ43" t="s">
        <v>74</v>
      </c>
      <c r="BA43" t="s">
        <v>840</v>
      </c>
      <c r="BB43">
        <v>3</v>
      </c>
      <c r="BC43" t="s">
        <v>855</v>
      </c>
      <c r="BD43">
        <v>9</v>
      </c>
      <c r="BE43">
        <v>50122.436999999998</v>
      </c>
      <c r="BF43">
        <v>0.11181126328713825</v>
      </c>
      <c r="BG43">
        <v>0.11217194478161288</v>
      </c>
      <c r="BH43">
        <v>258980.05700000003</v>
      </c>
      <c r="BI43">
        <v>2.1639708728614572E-2</v>
      </c>
      <c r="BJ43">
        <v>2.1709514240642359E-2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1" t="str">
        <f t="shared" si="20"/>
        <v>신화여객</v>
      </c>
      <c r="B44" s="151" t="str">
        <f t="shared" si="21"/>
        <v>526</v>
      </c>
      <c r="C44" s="152" t="str">
        <f t="shared" si="22"/>
        <v>72바1111</v>
      </c>
      <c r="D44" s="126" t="str">
        <f t="shared" si="23"/>
        <v>중형</v>
      </c>
      <c r="E44" s="122" t="str">
        <f t="shared" si="16"/>
        <v>B</v>
      </c>
      <c r="F44" s="172">
        <f t="shared" si="17"/>
        <v>0.92290322580645168</v>
      </c>
      <c r="G44" s="173">
        <f t="shared" si="18"/>
        <v>2.8610000000000002</v>
      </c>
      <c r="H44" s="174">
        <f t="shared" si="19"/>
        <v>3.1</v>
      </c>
      <c r="I44" s="175">
        <f t="shared" si="24"/>
        <v>5531.97</v>
      </c>
      <c r="J44" s="176">
        <f t="shared" si="25"/>
        <v>3.8471087967148591E-2</v>
      </c>
      <c r="K44" s="176">
        <f t="shared" si="26"/>
        <v>0.32870971643158592</v>
      </c>
      <c r="L44" s="176">
        <f t="shared" si="27"/>
        <v>0.12834487533374186</v>
      </c>
      <c r="M44" s="177">
        <f t="shared" si="28"/>
        <v>8.9789999999999992</v>
      </c>
      <c r="N44" s="178">
        <f t="shared" si="29"/>
        <v>7.1999999999999995E-2</v>
      </c>
      <c r="O44" s="178">
        <f t="shared" si="30"/>
        <v>12.526999999999999</v>
      </c>
      <c r="P44" s="179">
        <f t="shared" si="31"/>
        <v>0</v>
      </c>
      <c r="Q44" s="180">
        <f t="shared" si="32"/>
        <v>81</v>
      </c>
      <c r="R44" s="181">
        <f t="shared" si="33"/>
        <v>23.092841733770204</v>
      </c>
      <c r="S44" s="153">
        <f t="shared" si="34"/>
        <v>4</v>
      </c>
      <c r="T44" s="153">
        <f t="shared" si="35"/>
        <v>693</v>
      </c>
      <c r="U44" t="s">
        <v>144</v>
      </c>
      <c r="V44" t="s">
        <v>278</v>
      </c>
      <c r="W44" t="s">
        <v>144</v>
      </c>
      <c r="X44" s="4" t="s">
        <v>278</v>
      </c>
      <c r="Y44" s="4" t="s">
        <v>856</v>
      </c>
      <c r="Z44" s="4" t="s">
        <v>772</v>
      </c>
      <c r="AA44" s="4" t="s">
        <v>49</v>
      </c>
      <c r="AB44" s="4">
        <v>524</v>
      </c>
      <c r="AC44" s="4">
        <v>5531.97</v>
      </c>
      <c r="AD44" s="4">
        <v>1933.347</v>
      </c>
      <c r="AE44" s="4">
        <v>2.8610000000000002</v>
      </c>
      <c r="AF44" s="4">
        <v>3.1</v>
      </c>
      <c r="AG44" s="4">
        <v>8.9789999999999992</v>
      </c>
      <c r="AH44" s="4">
        <v>378.549601</v>
      </c>
      <c r="AI44" s="4">
        <v>14.563215</v>
      </c>
      <c r="AJ44" s="4">
        <v>124.43293199999999</v>
      </c>
      <c r="AK44" s="4">
        <v>710</v>
      </c>
      <c r="AL44" s="4">
        <v>4</v>
      </c>
      <c r="AM44" s="4">
        <v>693</v>
      </c>
      <c r="AN44" s="4">
        <v>81</v>
      </c>
      <c r="AO44" s="4">
        <v>14.613593</v>
      </c>
      <c r="AP44" s="4">
        <v>2246.8000000000002</v>
      </c>
      <c r="AQ44" s="4">
        <v>0</v>
      </c>
      <c r="AR44" s="4">
        <v>44</v>
      </c>
      <c r="AS44" s="4">
        <v>15139</v>
      </c>
      <c r="AT44" s="4">
        <v>7.1999999999999995E-2</v>
      </c>
      <c r="AU44" s="4">
        <v>12.526999999999999</v>
      </c>
      <c r="AV44" s="4">
        <v>11376</v>
      </c>
      <c r="AW44" s="4">
        <v>0</v>
      </c>
      <c r="AX44" s="4">
        <v>0.66</v>
      </c>
      <c r="AY44">
        <v>0.92290322580645168</v>
      </c>
      <c r="AZ44" t="s">
        <v>71</v>
      </c>
      <c r="BA44" t="s">
        <v>840</v>
      </c>
      <c r="BB44">
        <v>3</v>
      </c>
      <c r="BC44" t="s">
        <v>857</v>
      </c>
      <c r="BD44">
        <v>8</v>
      </c>
      <c r="BE44">
        <v>50122.436999999998</v>
      </c>
      <c r="BF44">
        <v>0.11036913468513114</v>
      </c>
      <c r="BG44">
        <v>0.10186003043037427</v>
      </c>
      <c r="BH44">
        <v>258980.05700000003</v>
      </c>
      <c r="BI44">
        <v>2.1360602295334267E-2</v>
      </c>
      <c r="BJ44">
        <v>1.9713768763532692E-2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신화여객</v>
      </c>
      <c r="B45" s="154" t="str">
        <f t="shared" si="21"/>
        <v>526</v>
      </c>
      <c r="C45" s="155" t="str">
        <f t="shared" si="22"/>
        <v>72바1112</v>
      </c>
      <c r="D45" s="143" t="str">
        <f t="shared" si="23"/>
        <v>중형</v>
      </c>
      <c r="E45" s="139" t="str">
        <f t="shared" si="16"/>
        <v>C</v>
      </c>
      <c r="F45" s="162">
        <f t="shared" si="17"/>
        <v>0.85064516129032253</v>
      </c>
      <c r="G45" s="163">
        <f t="shared" si="18"/>
        <v>2.637</v>
      </c>
      <c r="H45" s="164">
        <f t="shared" si="19"/>
        <v>3.1</v>
      </c>
      <c r="I45" s="165">
        <f t="shared" si="24"/>
        <v>3610.875</v>
      </c>
      <c r="J45" s="166">
        <f t="shared" si="25"/>
        <v>5.9125616085885603E-2</v>
      </c>
      <c r="K45" s="166">
        <f t="shared" si="26"/>
        <v>0.36115513612629802</v>
      </c>
      <c r="L45" s="166">
        <f t="shared" si="27"/>
        <v>0.20576730016962647</v>
      </c>
      <c r="M45" s="167">
        <f t="shared" si="28"/>
        <v>12.971</v>
      </c>
      <c r="N45" s="168">
        <f t="shared" si="29"/>
        <v>7.9480000000000004</v>
      </c>
      <c r="O45" s="168">
        <f t="shared" si="30"/>
        <v>26.199000000000002</v>
      </c>
      <c r="P45" s="169">
        <f t="shared" si="31"/>
        <v>0</v>
      </c>
      <c r="Q45" s="170">
        <f t="shared" si="32"/>
        <v>70</v>
      </c>
      <c r="R45" s="171">
        <f t="shared" si="33"/>
        <v>25.077439083274324</v>
      </c>
      <c r="S45" s="156">
        <f t="shared" si="34"/>
        <v>287</v>
      </c>
      <c r="T45" s="156">
        <f t="shared" si="35"/>
        <v>946</v>
      </c>
      <c r="U45" t="s">
        <v>144</v>
      </c>
      <c r="V45" t="s">
        <v>278</v>
      </c>
      <c r="W45" t="s">
        <v>144</v>
      </c>
      <c r="X45" s="4" t="s">
        <v>278</v>
      </c>
      <c r="Y45" s="4" t="s">
        <v>858</v>
      </c>
      <c r="Z45" s="4" t="s">
        <v>772</v>
      </c>
      <c r="AA45" s="4" t="s">
        <v>49</v>
      </c>
      <c r="AB45" s="4">
        <v>524</v>
      </c>
      <c r="AC45" s="4">
        <v>3610.875</v>
      </c>
      <c r="AD45" s="4">
        <v>1369.373</v>
      </c>
      <c r="AE45" s="4">
        <v>2.637</v>
      </c>
      <c r="AF45" s="4">
        <v>3.1</v>
      </c>
      <c r="AG45" s="4">
        <v>12.971</v>
      </c>
      <c r="AH45" s="4">
        <v>248.37709899999999</v>
      </c>
      <c r="AI45" s="4">
        <v>14.685449</v>
      </c>
      <c r="AJ45" s="4">
        <v>89.702664999999996</v>
      </c>
      <c r="AK45" s="4">
        <v>743</v>
      </c>
      <c r="AL45" s="4">
        <v>287</v>
      </c>
      <c r="AM45" s="4">
        <v>946</v>
      </c>
      <c r="AN45" s="4">
        <v>70</v>
      </c>
      <c r="AO45" s="4">
        <v>14.537874</v>
      </c>
      <c r="AP45" s="4">
        <v>346.6</v>
      </c>
      <c r="AQ45" s="4">
        <v>0</v>
      </c>
      <c r="AR45" s="4">
        <v>26</v>
      </c>
      <c r="AS45" s="4">
        <v>6997</v>
      </c>
      <c r="AT45" s="4">
        <v>7.9480000000000004</v>
      </c>
      <c r="AU45" s="4">
        <v>26.199000000000002</v>
      </c>
      <c r="AV45" s="4">
        <v>28328</v>
      </c>
      <c r="AW45" s="4">
        <v>0</v>
      </c>
      <c r="AX45" s="4">
        <v>0.7</v>
      </c>
      <c r="AY45">
        <v>0.85064516129032253</v>
      </c>
      <c r="AZ45" t="s">
        <v>72</v>
      </c>
      <c r="BA45" t="s">
        <v>840</v>
      </c>
      <c r="BB45">
        <v>1</v>
      </c>
      <c r="BC45" t="s">
        <v>859</v>
      </c>
      <c r="BD45">
        <v>6</v>
      </c>
      <c r="BE45">
        <v>50122.436999999998</v>
      </c>
      <c r="BF45">
        <v>7.2041090101026023E-2</v>
      </c>
      <c r="BG45">
        <v>6.1281404708517936E-2</v>
      </c>
      <c r="BH45">
        <v>258980.05700000003</v>
      </c>
      <c r="BI45">
        <v>1.3942675902646818E-2</v>
      </c>
      <c r="BJ45">
        <v>1.1860269792025696E-2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20"/>
        <v>신화여객</v>
      </c>
      <c r="B46" s="151" t="str">
        <f t="shared" si="21"/>
        <v>555</v>
      </c>
      <c r="C46" s="152" t="str">
        <f t="shared" si="22"/>
        <v>71바6151</v>
      </c>
      <c r="D46" s="126" t="str">
        <f t="shared" si="23"/>
        <v>중형</v>
      </c>
      <c r="E46" s="122" t="str">
        <f t="shared" si="16"/>
        <v>A</v>
      </c>
      <c r="F46" s="172">
        <f t="shared" si="17"/>
        <v>0.96750000000000014</v>
      </c>
      <c r="G46" s="173">
        <f t="shared" si="18"/>
        <v>2.7090000000000001</v>
      </c>
      <c r="H46" s="174">
        <f t="shared" si="19"/>
        <v>2.8</v>
      </c>
      <c r="I46" s="175">
        <f t="shared" si="24"/>
        <v>4594.1379999999999</v>
      </c>
      <c r="J46" s="176">
        <f t="shared" si="25"/>
        <v>2.0848022968909603E-2</v>
      </c>
      <c r="K46" s="176">
        <f t="shared" si="26"/>
        <v>0.38730528964253486</v>
      </c>
      <c r="L46" s="176">
        <f t="shared" si="27"/>
        <v>0.13386624433136315</v>
      </c>
      <c r="M46" s="177">
        <f t="shared" si="28"/>
        <v>9.7010000000000005</v>
      </c>
      <c r="N46" s="178">
        <f t="shared" si="29"/>
        <v>2.1999999999999999E-2</v>
      </c>
      <c r="O46" s="178">
        <f t="shared" si="30"/>
        <v>6.508</v>
      </c>
      <c r="P46" s="179">
        <f t="shared" si="31"/>
        <v>6.6666666666666666E-2</v>
      </c>
      <c r="Q46" s="180">
        <f t="shared" si="32"/>
        <v>83</v>
      </c>
      <c r="R46" s="181">
        <f t="shared" si="33"/>
        <v>22.853389607294005</v>
      </c>
      <c r="S46" s="153">
        <f t="shared" si="34"/>
        <v>1</v>
      </c>
      <c r="T46" s="153">
        <f t="shared" si="35"/>
        <v>299</v>
      </c>
      <c r="U46" t="s">
        <v>144</v>
      </c>
      <c r="V46" t="s">
        <v>279</v>
      </c>
      <c r="W46" s="4" t="s">
        <v>144</v>
      </c>
      <c r="X46" s="4" t="s">
        <v>279</v>
      </c>
      <c r="Y46" s="4" t="s">
        <v>860</v>
      </c>
      <c r="Z46" s="4" t="s">
        <v>772</v>
      </c>
      <c r="AA46" s="4" t="s">
        <v>49</v>
      </c>
      <c r="AB46" s="4">
        <v>524</v>
      </c>
      <c r="AC46" s="4">
        <v>4594.1379999999999</v>
      </c>
      <c r="AD46" s="4">
        <v>1695.614</v>
      </c>
      <c r="AE46" s="4">
        <v>2.7090000000000001</v>
      </c>
      <c r="AF46" s="4">
        <v>2.8</v>
      </c>
      <c r="AG46" s="4">
        <v>9.7010000000000005</v>
      </c>
      <c r="AH46" s="4">
        <v>339.65983299999999</v>
      </c>
      <c r="AI46" s="4">
        <v>7.0812359999999996</v>
      </c>
      <c r="AJ46" s="4">
        <v>131.55205000000001</v>
      </c>
      <c r="AK46" s="4">
        <v>615</v>
      </c>
      <c r="AL46" s="4">
        <v>1</v>
      </c>
      <c r="AM46" s="4">
        <v>299</v>
      </c>
      <c r="AN46" s="4">
        <v>83</v>
      </c>
      <c r="AO46" s="4">
        <v>13.525702000000001</v>
      </c>
      <c r="AP46" s="4">
        <v>2128.6</v>
      </c>
      <c r="AQ46" s="4">
        <v>4</v>
      </c>
      <c r="AR46" s="4">
        <v>59</v>
      </c>
      <c r="AS46" s="4">
        <v>20040</v>
      </c>
      <c r="AT46" s="4">
        <v>2.1999999999999999E-2</v>
      </c>
      <c r="AU46" s="4">
        <v>6.508</v>
      </c>
      <c r="AV46" s="4">
        <v>28313</v>
      </c>
      <c r="AW46" s="4">
        <v>0</v>
      </c>
      <c r="AX46" s="4">
        <v>0.66</v>
      </c>
      <c r="AY46">
        <v>0.96750000000000014</v>
      </c>
      <c r="AZ46" t="s">
        <v>69</v>
      </c>
      <c r="BA46" t="s">
        <v>861</v>
      </c>
      <c r="BB46">
        <v>3</v>
      </c>
      <c r="BC46" t="s">
        <v>862</v>
      </c>
      <c r="BD46">
        <v>5</v>
      </c>
      <c r="BE46">
        <v>38565.457000000009</v>
      </c>
      <c r="BF46">
        <v>0.11912572434964271</v>
      </c>
      <c r="BG46">
        <v>0.11525413830827934</v>
      </c>
      <c r="BH46">
        <v>258980.05700000003</v>
      </c>
      <c r="BI46">
        <v>1.7739350485971972E-2</v>
      </c>
      <c r="BJ46">
        <v>1.7162821595177884E-2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20"/>
        <v>신화여객</v>
      </c>
      <c r="B47" s="154" t="str">
        <f t="shared" si="21"/>
        <v>555</v>
      </c>
      <c r="C47" s="155" t="str">
        <f t="shared" si="22"/>
        <v>71바6153</v>
      </c>
      <c r="D47" s="143" t="str">
        <f t="shared" si="23"/>
        <v>중형</v>
      </c>
      <c r="E47" s="139" t="str">
        <f t="shared" si="16"/>
        <v>A</v>
      </c>
      <c r="F47" s="162">
        <f t="shared" si="17"/>
        <v>0.99500000000000011</v>
      </c>
      <c r="G47" s="163">
        <f t="shared" si="18"/>
        <v>2.786</v>
      </c>
      <c r="H47" s="164">
        <f t="shared" si="19"/>
        <v>2.8</v>
      </c>
      <c r="I47" s="165">
        <f t="shared" si="24"/>
        <v>4906.0510000000004</v>
      </c>
      <c r="J47" s="166">
        <f t="shared" si="25"/>
        <v>2.247712358473276E-2</v>
      </c>
      <c r="K47" s="166">
        <f t="shared" si="26"/>
        <v>0.39339170291440995</v>
      </c>
      <c r="L47" s="166">
        <f t="shared" si="27"/>
        <v>0.16714053726714215</v>
      </c>
      <c r="M47" s="167">
        <f t="shared" si="28"/>
        <v>11.04</v>
      </c>
      <c r="N47" s="168">
        <f t="shared" si="29"/>
        <v>6.0999999999999999E-2</v>
      </c>
      <c r="O47" s="168">
        <f t="shared" si="30"/>
        <v>33.183999999999997</v>
      </c>
      <c r="P47" s="169">
        <f t="shared" si="31"/>
        <v>0</v>
      </c>
      <c r="Q47" s="170">
        <f t="shared" si="32"/>
        <v>80</v>
      </c>
      <c r="R47" s="171">
        <f t="shared" si="33"/>
        <v>23.269453198198001</v>
      </c>
      <c r="S47" s="156">
        <f t="shared" si="34"/>
        <v>3</v>
      </c>
      <c r="T47" s="156">
        <f t="shared" si="35"/>
        <v>1628</v>
      </c>
      <c r="U47" t="s">
        <v>144</v>
      </c>
      <c r="V47" t="s">
        <v>279</v>
      </c>
      <c r="W47" t="s">
        <v>144</v>
      </c>
      <c r="X47" s="4" t="s">
        <v>279</v>
      </c>
      <c r="Y47" s="4" t="s">
        <v>863</v>
      </c>
      <c r="Z47" s="4" t="s">
        <v>772</v>
      </c>
      <c r="AA47" s="4" t="s">
        <v>49</v>
      </c>
      <c r="AB47" s="4">
        <v>524</v>
      </c>
      <c r="AC47" s="4">
        <v>4906.0510000000004</v>
      </c>
      <c r="AD47" s="4">
        <v>1760.8610000000001</v>
      </c>
      <c r="AE47" s="4">
        <v>2.786</v>
      </c>
      <c r="AF47" s="4">
        <v>2.8</v>
      </c>
      <c r="AG47" s="4">
        <v>11.04</v>
      </c>
      <c r="AH47" s="4">
        <v>360.94040100000001</v>
      </c>
      <c r="AI47" s="4">
        <v>8.1129020000000001</v>
      </c>
      <c r="AJ47" s="4">
        <v>141.990959</v>
      </c>
      <c r="AK47" s="4">
        <v>820</v>
      </c>
      <c r="AL47" s="4">
        <v>3</v>
      </c>
      <c r="AM47" s="4">
        <v>1628</v>
      </c>
      <c r="AN47" s="4">
        <v>80</v>
      </c>
      <c r="AO47" s="4">
        <v>13.592413000000001</v>
      </c>
      <c r="AP47" s="4">
        <v>1913.4</v>
      </c>
      <c r="AQ47" s="4">
        <v>0</v>
      </c>
      <c r="AR47" s="4">
        <v>64</v>
      </c>
      <c r="AS47" s="4">
        <v>24113</v>
      </c>
      <c r="AT47" s="4">
        <v>6.0999999999999999E-2</v>
      </c>
      <c r="AU47" s="4">
        <v>33.183999999999997</v>
      </c>
      <c r="AV47" s="4">
        <v>34584</v>
      </c>
      <c r="AW47" s="4">
        <v>0</v>
      </c>
      <c r="AX47" s="4">
        <v>0.72</v>
      </c>
      <c r="AY47">
        <v>0.99500000000000011</v>
      </c>
      <c r="AZ47" t="s">
        <v>69</v>
      </c>
      <c r="BA47" t="s">
        <v>861</v>
      </c>
      <c r="BB47">
        <v>1</v>
      </c>
      <c r="BC47" t="s">
        <v>864</v>
      </c>
      <c r="BD47">
        <v>4</v>
      </c>
      <c r="BE47">
        <v>38565.457000000009</v>
      </c>
      <c r="BF47">
        <v>0.12721360983742522</v>
      </c>
      <c r="BG47">
        <v>0.1265775417882381</v>
      </c>
      <c r="BH47">
        <v>258980.05700000003</v>
      </c>
      <c r="BI47">
        <v>1.8943740521301992E-2</v>
      </c>
      <c r="BJ47">
        <v>1.8849021818695483E-2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20"/>
        <v>신화여객</v>
      </c>
      <c r="B48" s="151" t="str">
        <f t="shared" si="21"/>
        <v>555</v>
      </c>
      <c r="C48" s="152" t="str">
        <f t="shared" si="22"/>
        <v>71바6157</v>
      </c>
      <c r="D48" s="126" t="str">
        <f t="shared" si="23"/>
        <v>중형</v>
      </c>
      <c r="E48" s="122" t="str">
        <f t="shared" si="16"/>
        <v>S</v>
      </c>
      <c r="F48" s="172">
        <f t="shared" si="17"/>
        <v>1.0235714285714286</v>
      </c>
      <c r="G48" s="173">
        <f t="shared" si="18"/>
        <v>2.8660000000000001</v>
      </c>
      <c r="H48" s="174">
        <f t="shared" si="19"/>
        <v>2.8</v>
      </c>
      <c r="I48" s="175">
        <f t="shared" si="24"/>
        <v>4900.4610000000002</v>
      </c>
      <c r="J48" s="176">
        <f t="shared" si="25"/>
        <v>1.2143771726562905E-2</v>
      </c>
      <c r="K48" s="176">
        <f t="shared" si="26"/>
        <v>0.35319335441387617</v>
      </c>
      <c r="L48" s="176">
        <f t="shared" si="27"/>
        <v>0.13651776843035787</v>
      </c>
      <c r="M48" s="177">
        <f t="shared" si="28"/>
        <v>7.5919999999999996</v>
      </c>
      <c r="N48" s="178">
        <f t="shared" si="29"/>
        <v>0.245</v>
      </c>
      <c r="O48" s="178">
        <f t="shared" si="30"/>
        <v>4.8159999999999998</v>
      </c>
      <c r="P48" s="179">
        <f t="shared" si="31"/>
        <v>0</v>
      </c>
      <c r="Q48" s="180">
        <f t="shared" si="32"/>
        <v>82</v>
      </c>
      <c r="R48" s="181">
        <f t="shared" si="33"/>
        <v>22.130066641858335</v>
      </c>
      <c r="S48" s="153">
        <f t="shared" si="34"/>
        <v>12</v>
      </c>
      <c r="T48" s="153">
        <f t="shared" si="35"/>
        <v>236</v>
      </c>
      <c r="U48" t="s">
        <v>144</v>
      </c>
      <c r="V48" t="s">
        <v>279</v>
      </c>
      <c r="W48" t="s">
        <v>144</v>
      </c>
      <c r="X48" s="4" t="s">
        <v>279</v>
      </c>
      <c r="Y48" s="4" t="s">
        <v>865</v>
      </c>
      <c r="Z48" s="4" t="s">
        <v>772</v>
      </c>
      <c r="AA48" s="4" t="s">
        <v>49</v>
      </c>
      <c r="AB48" s="4">
        <v>524</v>
      </c>
      <c r="AC48" s="4">
        <v>4900.4610000000002</v>
      </c>
      <c r="AD48" s="4">
        <v>1709.575</v>
      </c>
      <c r="AE48" s="4">
        <v>2.8660000000000001</v>
      </c>
      <c r="AF48" s="4">
        <v>2.8</v>
      </c>
      <c r="AG48" s="4">
        <v>7.5919999999999996</v>
      </c>
      <c r="AH48" s="4">
        <v>348.90815600000002</v>
      </c>
      <c r="AI48" s="4">
        <v>4.2370609999999997</v>
      </c>
      <c r="AJ48" s="4">
        <v>123.23204200000001</v>
      </c>
      <c r="AK48" s="4">
        <v>669</v>
      </c>
      <c r="AL48" s="4">
        <v>12</v>
      </c>
      <c r="AM48" s="4">
        <v>236</v>
      </c>
      <c r="AN48" s="4">
        <v>82</v>
      </c>
      <c r="AO48" s="4">
        <v>14.045131</v>
      </c>
      <c r="AP48" s="4">
        <v>693.8</v>
      </c>
      <c r="AQ48" s="4">
        <v>0</v>
      </c>
      <c r="AR48" s="4">
        <v>9</v>
      </c>
      <c r="AS48" s="4">
        <v>1310</v>
      </c>
      <c r="AT48" s="4">
        <v>0.245</v>
      </c>
      <c r="AU48" s="4">
        <v>4.8159999999999998</v>
      </c>
      <c r="AV48" s="4">
        <v>35329</v>
      </c>
      <c r="AW48" s="4">
        <v>0</v>
      </c>
      <c r="AX48" s="4">
        <v>0.63</v>
      </c>
      <c r="AY48">
        <v>1.0235714285714286</v>
      </c>
      <c r="AZ48" t="s">
        <v>74</v>
      </c>
      <c r="BA48" t="s">
        <v>861</v>
      </c>
      <c r="BB48">
        <v>2</v>
      </c>
      <c r="BC48" t="s">
        <v>866</v>
      </c>
      <c r="BD48">
        <v>6</v>
      </c>
      <c r="BE48">
        <v>38565.457000000009</v>
      </c>
      <c r="BF48">
        <v>0.12706866147080789</v>
      </c>
      <c r="BG48">
        <v>0.13006385134833409</v>
      </c>
      <c r="BH48">
        <v>258980.05700000003</v>
      </c>
      <c r="BI48">
        <v>1.8922155847699112E-2</v>
      </c>
      <c r="BJ48">
        <v>1.9368178092680592E-2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20"/>
        <v>신화여객</v>
      </c>
      <c r="B49" s="154" t="str">
        <f t="shared" si="21"/>
        <v>555</v>
      </c>
      <c r="C49" s="155" t="str">
        <f t="shared" si="22"/>
        <v>71바6159</v>
      </c>
      <c r="D49" s="143" t="str">
        <f t="shared" si="23"/>
        <v>중형</v>
      </c>
      <c r="E49" s="139" t="str">
        <f t="shared" si="16"/>
        <v>A</v>
      </c>
      <c r="F49" s="162">
        <f t="shared" si="17"/>
        <v>0.98892857142857149</v>
      </c>
      <c r="G49" s="163">
        <f t="shared" si="18"/>
        <v>2.7690000000000001</v>
      </c>
      <c r="H49" s="164">
        <f t="shared" si="19"/>
        <v>2.8</v>
      </c>
      <c r="I49" s="165">
        <f t="shared" si="24"/>
        <v>5275.1490000000003</v>
      </c>
      <c r="J49" s="166">
        <f t="shared" si="25"/>
        <v>2.2333651180810508E-2</v>
      </c>
      <c r="K49" s="166">
        <f t="shared" si="26"/>
        <v>0.34627997329197235</v>
      </c>
      <c r="L49" s="166">
        <f t="shared" si="27"/>
        <v>0.12663149420044817</v>
      </c>
      <c r="M49" s="167">
        <f t="shared" si="28"/>
        <v>8.2769999999999992</v>
      </c>
      <c r="N49" s="168">
        <f t="shared" si="29"/>
        <v>7.5999999999999998E-2</v>
      </c>
      <c r="O49" s="168">
        <f t="shared" si="30"/>
        <v>6.6349999999999998</v>
      </c>
      <c r="P49" s="169">
        <f t="shared" si="31"/>
        <v>0</v>
      </c>
      <c r="Q49" s="170">
        <f t="shared" si="32"/>
        <v>82</v>
      </c>
      <c r="R49" s="171">
        <f t="shared" si="33"/>
        <v>22.03271117387521</v>
      </c>
      <c r="S49" s="156">
        <f t="shared" si="34"/>
        <v>4</v>
      </c>
      <c r="T49" s="156">
        <f t="shared" si="35"/>
        <v>350</v>
      </c>
      <c r="U49" t="s">
        <v>144</v>
      </c>
      <c r="V49" t="s">
        <v>279</v>
      </c>
      <c r="W49" s="4" t="s">
        <v>144</v>
      </c>
      <c r="X49" s="4" t="s">
        <v>279</v>
      </c>
      <c r="Y49" s="4" t="s">
        <v>867</v>
      </c>
      <c r="Z49" s="4" t="s">
        <v>772</v>
      </c>
      <c r="AA49" s="4" t="s">
        <v>49</v>
      </c>
      <c r="AB49" s="4">
        <v>524</v>
      </c>
      <c r="AC49" s="4">
        <v>5275.1490000000003</v>
      </c>
      <c r="AD49" s="4">
        <v>1904.905</v>
      </c>
      <c r="AE49" s="4">
        <v>2.7690000000000001</v>
      </c>
      <c r="AF49" s="4">
        <v>2.8</v>
      </c>
      <c r="AG49" s="4">
        <v>8.2769999999999992</v>
      </c>
      <c r="AH49" s="4">
        <v>379.20284199999998</v>
      </c>
      <c r="AI49" s="4">
        <v>8.4689840000000007</v>
      </c>
      <c r="AJ49" s="4">
        <v>131.31035</v>
      </c>
      <c r="AK49" s="4">
        <v>668</v>
      </c>
      <c r="AL49" s="4">
        <v>4</v>
      </c>
      <c r="AM49" s="4">
        <v>350</v>
      </c>
      <c r="AN49" s="4">
        <v>82</v>
      </c>
      <c r="AO49" s="4">
        <v>13.911153000000001</v>
      </c>
      <c r="AP49" s="4">
        <v>406.4</v>
      </c>
      <c r="AQ49" s="4">
        <v>0</v>
      </c>
      <c r="AR49" s="4">
        <v>16</v>
      </c>
      <c r="AS49" s="4">
        <v>5943</v>
      </c>
      <c r="AT49" s="4">
        <v>7.5999999999999998E-2</v>
      </c>
      <c r="AU49" s="4">
        <v>6.6349999999999998</v>
      </c>
      <c r="AV49" s="4">
        <v>39508</v>
      </c>
      <c r="AW49" s="4">
        <v>0</v>
      </c>
      <c r="AX49" s="4">
        <v>0.64</v>
      </c>
      <c r="AY49">
        <v>0.98892857142857149</v>
      </c>
      <c r="AZ49" t="s">
        <v>69</v>
      </c>
      <c r="BA49" t="s">
        <v>861</v>
      </c>
      <c r="BB49">
        <v>2</v>
      </c>
      <c r="BC49" t="s">
        <v>868</v>
      </c>
      <c r="BD49">
        <v>7</v>
      </c>
      <c r="BE49">
        <v>38565.457000000009</v>
      </c>
      <c r="BF49">
        <v>0.13678429896474451</v>
      </c>
      <c r="BG49">
        <v>0.13526990136906342</v>
      </c>
      <c r="BH49">
        <v>258980.05700000003</v>
      </c>
      <c r="BI49">
        <v>2.0368939064678637E-2</v>
      </c>
      <c r="BJ49">
        <v>2.0143425810748267E-2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1" t="str">
        <f t="shared" si="20"/>
        <v>신화여객</v>
      </c>
      <c r="B50" s="151" t="str">
        <f t="shared" si="21"/>
        <v>555</v>
      </c>
      <c r="C50" s="152" t="str">
        <f t="shared" si="22"/>
        <v>72바1104</v>
      </c>
      <c r="D50" s="126" t="str">
        <f t="shared" si="23"/>
        <v>중형</v>
      </c>
      <c r="E50" s="122" t="str">
        <f t="shared" si="16"/>
        <v>A</v>
      </c>
      <c r="F50" s="172">
        <f t="shared" si="17"/>
        <v>0.96500000000000008</v>
      </c>
      <c r="G50" s="173">
        <f t="shared" si="18"/>
        <v>2.702</v>
      </c>
      <c r="H50" s="174">
        <f t="shared" si="19"/>
        <v>2.8</v>
      </c>
      <c r="I50" s="175">
        <f t="shared" si="24"/>
        <v>4979.0259999999998</v>
      </c>
      <c r="J50" s="176">
        <f t="shared" si="25"/>
        <v>2.5272736426996699E-2</v>
      </c>
      <c r="K50" s="176">
        <f t="shared" si="26"/>
        <v>0.36357051862295681</v>
      </c>
      <c r="L50" s="176">
        <f t="shared" si="27"/>
        <v>0.1464141781946911</v>
      </c>
      <c r="M50" s="177">
        <f t="shared" si="28"/>
        <v>9.1329999999999991</v>
      </c>
      <c r="N50" s="178">
        <f t="shared" si="29"/>
        <v>0</v>
      </c>
      <c r="O50" s="178">
        <f t="shared" si="30"/>
        <v>3.4140000000000001</v>
      </c>
      <c r="P50" s="179">
        <f t="shared" si="31"/>
        <v>0</v>
      </c>
      <c r="Q50" s="180">
        <f t="shared" si="32"/>
        <v>83</v>
      </c>
      <c r="R50" s="181">
        <f t="shared" si="33"/>
        <v>21.686765323554681</v>
      </c>
      <c r="S50" s="153">
        <f t="shared" si="34"/>
        <v>0</v>
      </c>
      <c r="T50" s="153">
        <f t="shared" si="35"/>
        <v>170</v>
      </c>
      <c r="U50" t="s">
        <v>144</v>
      </c>
      <c r="V50" t="s">
        <v>279</v>
      </c>
      <c r="W50" t="s">
        <v>144</v>
      </c>
      <c r="X50" s="4" t="s">
        <v>279</v>
      </c>
      <c r="Y50" s="4" t="s">
        <v>869</v>
      </c>
      <c r="Z50" s="4" t="s">
        <v>772</v>
      </c>
      <c r="AA50" s="4" t="s">
        <v>49</v>
      </c>
      <c r="AB50" s="4">
        <v>524</v>
      </c>
      <c r="AC50" s="4">
        <v>4979.0259999999998</v>
      </c>
      <c r="AD50" s="4">
        <v>1842.6089999999999</v>
      </c>
      <c r="AE50" s="4">
        <v>2.702</v>
      </c>
      <c r="AF50" s="4">
        <v>2.8</v>
      </c>
      <c r="AG50" s="4">
        <v>9.1329999999999991</v>
      </c>
      <c r="AH50" s="4">
        <v>375.66177399999998</v>
      </c>
      <c r="AI50" s="4">
        <v>9.4940010000000008</v>
      </c>
      <c r="AJ50" s="4">
        <v>136.57954599999999</v>
      </c>
      <c r="AK50" s="4">
        <v>729</v>
      </c>
      <c r="AL50" s="4">
        <v>0</v>
      </c>
      <c r="AM50" s="4">
        <v>170</v>
      </c>
      <c r="AN50" s="4">
        <v>83</v>
      </c>
      <c r="AO50" s="4">
        <v>13.254011999999999</v>
      </c>
      <c r="AP50" s="4">
        <v>418.8</v>
      </c>
      <c r="AQ50" s="4">
        <v>0</v>
      </c>
      <c r="AR50" s="4">
        <v>13</v>
      </c>
      <c r="AS50" s="4">
        <v>4290</v>
      </c>
      <c r="AT50" s="4">
        <v>0</v>
      </c>
      <c r="AU50" s="4">
        <v>3.4140000000000001</v>
      </c>
      <c r="AV50" s="4">
        <v>38920</v>
      </c>
      <c r="AW50" s="4">
        <v>0</v>
      </c>
      <c r="AX50" s="4">
        <v>0.67</v>
      </c>
      <c r="AY50">
        <v>0.96500000000000008</v>
      </c>
      <c r="AZ50" t="s">
        <v>69</v>
      </c>
      <c r="BA50" t="s">
        <v>861</v>
      </c>
      <c r="BB50">
        <v>4</v>
      </c>
      <c r="BC50" t="s">
        <v>870</v>
      </c>
      <c r="BD50">
        <v>8</v>
      </c>
      <c r="BE50">
        <v>38565.457000000009</v>
      </c>
      <c r="BF50">
        <v>0.12910584723526025</v>
      </c>
      <c r="BG50">
        <v>0.12458714258202615</v>
      </c>
      <c r="BH50">
        <v>258980.05700000003</v>
      </c>
      <c r="BI50">
        <v>1.9225518974999682E-2</v>
      </c>
      <c r="BJ50">
        <v>1.8552625810874693E-2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4" t="str">
        <f t="shared" si="20"/>
        <v>신화여객</v>
      </c>
      <c r="B51" s="154" t="str">
        <f t="shared" si="21"/>
        <v>555</v>
      </c>
      <c r="C51" s="155" t="str">
        <f t="shared" si="22"/>
        <v>72바1105</v>
      </c>
      <c r="D51" s="143" t="str">
        <f t="shared" si="23"/>
        <v>중형</v>
      </c>
      <c r="E51" s="139" t="str">
        <f t="shared" si="16"/>
        <v>S</v>
      </c>
      <c r="F51" s="162">
        <f t="shared" si="17"/>
        <v>1.0560714285714285</v>
      </c>
      <c r="G51" s="163">
        <f t="shared" si="18"/>
        <v>2.9569999999999999</v>
      </c>
      <c r="H51" s="164">
        <f t="shared" si="19"/>
        <v>2.8</v>
      </c>
      <c r="I51" s="165">
        <f t="shared" si="24"/>
        <v>4380.5389999999998</v>
      </c>
      <c r="J51" s="166">
        <f t="shared" si="25"/>
        <v>2.3804017318593225E-2</v>
      </c>
      <c r="K51" s="166">
        <f t="shared" si="26"/>
        <v>0.34196756716243026</v>
      </c>
      <c r="L51" s="166">
        <f t="shared" si="27"/>
        <v>0.16755928893681807</v>
      </c>
      <c r="M51" s="167">
        <f t="shared" si="28"/>
        <v>7.452</v>
      </c>
      <c r="N51" s="168">
        <f t="shared" si="29"/>
        <v>0</v>
      </c>
      <c r="O51" s="168">
        <f t="shared" si="30"/>
        <v>3.3330000000000002</v>
      </c>
      <c r="P51" s="169">
        <f t="shared" si="31"/>
        <v>0</v>
      </c>
      <c r="Q51" s="170">
        <f t="shared" si="32"/>
        <v>81</v>
      </c>
      <c r="R51" s="171">
        <f t="shared" si="33"/>
        <v>21.913027101843653</v>
      </c>
      <c r="S51" s="156">
        <f t="shared" si="34"/>
        <v>0</v>
      </c>
      <c r="T51" s="156">
        <f t="shared" si="35"/>
        <v>146</v>
      </c>
      <c r="U51" t="s">
        <v>144</v>
      </c>
      <c r="V51" t="s">
        <v>279</v>
      </c>
      <c r="W51" t="s">
        <v>144</v>
      </c>
      <c r="X51" s="4" t="s">
        <v>279</v>
      </c>
      <c r="Y51" s="4" t="s">
        <v>871</v>
      </c>
      <c r="Z51" s="4" t="s">
        <v>772</v>
      </c>
      <c r="AA51" s="4" t="s">
        <v>49</v>
      </c>
      <c r="AB51" s="4">
        <v>524</v>
      </c>
      <c r="AC51" s="4">
        <v>4380.5389999999998</v>
      </c>
      <c r="AD51" s="4">
        <v>1481.3879999999999</v>
      </c>
      <c r="AE51" s="4">
        <v>2.9569999999999999</v>
      </c>
      <c r="AF51" s="4">
        <v>2.8</v>
      </c>
      <c r="AG51" s="4">
        <v>7.452</v>
      </c>
      <c r="AH51" s="4">
        <v>315.19511599999998</v>
      </c>
      <c r="AI51" s="4">
        <v>7.50291</v>
      </c>
      <c r="AJ51" s="4">
        <v>107.786507</v>
      </c>
      <c r="AK51" s="4">
        <v>734</v>
      </c>
      <c r="AL51" s="4">
        <v>0</v>
      </c>
      <c r="AM51" s="4">
        <v>146</v>
      </c>
      <c r="AN51" s="4">
        <v>81</v>
      </c>
      <c r="AO51" s="4">
        <v>13.897864</v>
      </c>
      <c r="AP51" s="4">
        <v>385.7</v>
      </c>
      <c r="AQ51" s="4">
        <v>0</v>
      </c>
      <c r="AR51" s="4">
        <v>13</v>
      </c>
      <c r="AS51" s="4">
        <v>4652</v>
      </c>
      <c r="AT51" s="4">
        <v>0</v>
      </c>
      <c r="AU51" s="4">
        <v>3.3330000000000002</v>
      </c>
      <c r="AV51" s="4">
        <v>31569</v>
      </c>
      <c r="AW51" s="4">
        <v>0</v>
      </c>
      <c r="AX51" s="4">
        <v>0.65</v>
      </c>
      <c r="AY51">
        <v>1.0560714285714285</v>
      </c>
      <c r="AZ51" t="s">
        <v>74</v>
      </c>
      <c r="BA51" t="s">
        <v>861</v>
      </c>
      <c r="BB51">
        <v>1</v>
      </c>
      <c r="BC51" t="s">
        <v>872</v>
      </c>
      <c r="BD51">
        <v>5</v>
      </c>
      <c r="BE51">
        <v>38565.457000000009</v>
      </c>
      <c r="BF51">
        <v>0.11358711501849955</v>
      </c>
      <c r="BG51">
        <v>0.11995610682489399</v>
      </c>
      <c r="BH51">
        <v>258980.05700000003</v>
      </c>
      <c r="BI51">
        <v>1.6914580414969942E-2</v>
      </c>
      <c r="BJ51">
        <v>1.7863005102523612E-2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1" t="str">
        <f t="shared" si="20"/>
        <v>신화여객</v>
      </c>
      <c r="B52" s="151" t="str">
        <f t="shared" si="21"/>
        <v>555</v>
      </c>
      <c r="C52" s="152" t="str">
        <f t="shared" si="22"/>
        <v>72바1106</v>
      </c>
      <c r="D52" s="126" t="str">
        <f t="shared" si="23"/>
        <v>중형</v>
      </c>
      <c r="E52" s="122" t="str">
        <f t="shared" si="16"/>
        <v>B</v>
      </c>
      <c r="F52" s="172">
        <f t="shared" si="17"/>
        <v>0.92857142857142871</v>
      </c>
      <c r="G52" s="173">
        <f t="shared" si="18"/>
        <v>2.6</v>
      </c>
      <c r="H52" s="174">
        <f t="shared" si="19"/>
        <v>2.8</v>
      </c>
      <c r="I52" s="175">
        <f t="shared" si="24"/>
        <v>4487.2610000000004</v>
      </c>
      <c r="J52" s="176">
        <f t="shared" si="25"/>
        <v>3.4485125944536753E-2</v>
      </c>
      <c r="K52" s="176">
        <f t="shared" si="26"/>
        <v>0.41275271154680371</v>
      </c>
      <c r="L52" s="176">
        <f t="shared" si="27"/>
        <v>0.22374450694978515</v>
      </c>
      <c r="M52" s="177">
        <f t="shared" si="28"/>
        <v>8.5950000000000006</v>
      </c>
      <c r="N52" s="178">
        <f t="shared" si="29"/>
        <v>0.28999999999999998</v>
      </c>
      <c r="O52" s="178">
        <f t="shared" si="30"/>
        <v>10.742000000000001</v>
      </c>
      <c r="P52" s="179">
        <f t="shared" si="31"/>
        <v>0</v>
      </c>
      <c r="Q52" s="180">
        <f t="shared" si="32"/>
        <v>81</v>
      </c>
      <c r="R52" s="181">
        <f t="shared" si="33"/>
        <v>22.524042565143368</v>
      </c>
      <c r="S52" s="153">
        <f t="shared" si="34"/>
        <v>13</v>
      </c>
      <c r="T52" s="153">
        <f t="shared" si="35"/>
        <v>482</v>
      </c>
      <c r="U52" t="s">
        <v>144</v>
      </c>
      <c r="V52" t="s">
        <v>279</v>
      </c>
      <c r="W52" s="4" t="s">
        <v>144</v>
      </c>
      <c r="X52" s="4" t="s">
        <v>279</v>
      </c>
      <c r="Y52" s="4" t="s">
        <v>873</v>
      </c>
      <c r="Z52" s="4" t="s">
        <v>772</v>
      </c>
      <c r="AA52" s="4" t="s">
        <v>49</v>
      </c>
      <c r="AB52" s="4">
        <v>524</v>
      </c>
      <c r="AC52" s="4">
        <v>4487.2610000000004</v>
      </c>
      <c r="AD52" s="4">
        <v>1725.9749999999999</v>
      </c>
      <c r="AE52" s="4">
        <v>2.6</v>
      </c>
      <c r="AF52" s="4">
        <v>2.8</v>
      </c>
      <c r="AG52" s="4">
        <v>8.5950000000000006</v>
      </c>
      <c r="AH52" s="4">
        <v>360.40987699999999</v>
      </c>
      <c r="AI52" s="4">
        <v>12.42878</v>
      </c>
      <c r="AJ52" s="4">
        <v>148.760154</v>
      </c>
      <c r="AK52" s="4">
        <v>1004</v>
      </c>
      <c r="AL52" s="4">
        <v>13</v>
      </c>
      <c r="AM52" s="4">
        <v>482</v>
      </c>
      <c r="AN52" s="4">
        <v>81</v>
      </c>
      <c r="AO52" s="4">
        <v>12.450438</v>
      </c>
      <c r="AP52" s="4">
        <v>1789.1</v>
      </c>
      <c r="AQ52" s="4">
        <v>0</v>
      </c>
      <c r="AR52" s="4">
        <v>156</v>
      </c>
      <c r="AS52" s="4">
        <v>73421</v>
      </c>
      <c r="AT52" s="4">
        <v>0.28999999999999998</v>
      </c>
      <c r="AU52" s="4">
        <v>10.742000000000001</v>
      </c>
      <c r="AV52" s="4">
        <v>0</v>
      </c>
      <c r="AW52" s="4">
        <v>0</v>
      </c>
      <c r="AX52" s="4">
        <v>0.6</v>
      </c>
      <c r="AY52">
        <v>0.92857142857142871</v>
      </c>
      <c r="AZ52" t="s">
        <v>71</v>
      </c>
      <c r="BA52" t="s">
        <v>861</v>
      </c>
      <c r="BB52">
        <v>1</v>
      </c>
      <c r="BC52" t="s">
        <v>874</v>
      </c>
      <c r="BD52">
        <v>1</v>
      </c>
      <c r="BE52">
        <v>38565.457000000009</v>
      </c>
      <c r="BF52">
        <v>0.11635441011369317</v>
      </c>
      <c r="BG52">
        <v>0.10804338081985797</v>
      </c>
      <c r="BH52">
        <v>258980.05700000003</v>
      </c>
      <c r="BI52">
        <v>1.7326666199629418E-2</v>
      </c>
      <c r="BJ52">
        <v>1.6089047185370176E-2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54" t="str">
        <f t="shared" ref="A53" si="36">W53</f>
        <v>신화여객</v>
      </c>
      <c r="B53" s="154" t="str">
        <f t="shared" ref="B53" si="37">V53</f>
        <v>555</v>
      </c>
      <c r="C53" s="155" t="str">
        <f t="shared" ref="C53" si="38">Y53</f>
        <v>73아2101</v>
      </c>
      <c r="D53" s="143" t="str">
        <f t="shared" ref="D53" si="39">Z53</f>
        <v>중형</v>
      </c>
      <c r="E53" s="139" t="str">
        <f t="shared" ref="E53" si="40">AZ53</f>
        <v>A</v>
      </c>
      <c r="F53" s="162">
        <f t="shared" ref="F53" si="41">G53/H53</f>
        <v>0.95888888888888879</v>
      </c>
      <c r="G53" s="163">
        <f t="shared" ref="G53" si="42">AE53</f>
        <v>2.589</v>
      </c>
      <c r="H53" s="164">
        <f t="shared" ref="H53" si="43">AF53</f>
        <v>2.7</v>
      </c>
      <c r="I53" s="165">
        <f t="shared" ref="I53" si="44">AC53</f>
        <v>5042.8320000000003</v>
      </c>
      <c r="J53" s="166">
        <f t="shared" ref="J53" si="45">AI53/AH53</f>
        <v>1.9585404331723243E-2</v>
      </c>
      <c r="K53" s="166">
        <f t="shared" ref="K53" si="46">AJ53/AH53</f>
        <v>0.35160703221032719</v>
      </c>
      <c r="L53" s="166">
        <f t="shared" ref="L53" si="47">AK53/AC53</f>
        <v>0.14892425525974293</v>
      </c>
      <c r="M53" s="167">
        <f t="shared" ref="M53" si="48">AG53</f>
        <v>9.1259999999999994</v>
      </c>
      <c r="N53" s="168">
        <f t="shared" ref="N53" si="49">IF(AW53=0,AT53,"속도계이상")</f>
        <v>0.04</v>
      </c>
      <c r="O53" s="168">
        <f t="shared" ref="O53" si="50">IF(AW53=0,AU53,"속도계이상")</f>
        <v>5.2750000000000004</v>
      </c>
      <c r="P53" s="169">
        <f t="shared" ref="P53" si="51">AQ53/60</f>
        <v>0.20166666666666666</v>
      </c>
      <c r="Q53" s="170">
        <f t="shared" ref="Q53" si="52">AN53</f>
        <v>83</v>
      </c>
      <c r="R53" s="171">
        <f t="shared" ref="R53" si="53">AC53/(AH53-AI53-AJ53)</f>
        <v>22.088333078525725</v>
      </c>
      <c r="S53" s="156">
        <f t="shared" ref="S53" si="54">IF(AW53=0,AL53,"속도계이상")</f>
        <v>2</v>
      </c>
      <c r="T53" s="156">
        <f t="shared" ref="T53" si="55">IF(AW53=0,AM53,"속도계이상")</f>
        <v>266</v>
      </c>
      <c r="U53" t="s">
        <v>144</v>
      </c>
      <c r="V53" t="s">
        <v>279</v>
      </c>
      <c r="W53" t="s">
        <v>144</v>
      </c>
      <c r="X53" s="4" t="s">
        <v>279</v>
      </c>
      <c r="Y53" s="4" t="s">
        <v>875</v>
      </c>
      <c r="Z53" s="4" t="s">
        <v>772</v>
      </c>
      <c r="AA53" s="4" t="s">
        <v>49</v>
      </c>
      <c r="AB53" s="4">
        <v>524</v>
      </c>
      <c r="AC53" s="4">
        <v>5042.8320000000003</v>
      </c>
      <c r="AD53" s="4">
        <v>1947.848</v>
      </c>
      <c r="AE53" s="4">
        <v>2.589</v>
      </c>
      <c r="AF53" s="4">
        <v>2.7</v>
      </c>
      <c r="AG53" s="4">
        <v>9.1259999999999994</v>
      </c>
      <c r="AH53" s="4">
        <v>363.07287200000002</v>
      </c>
      <c r="AI53" s="4">
        <v>7.1109289999999996</v>
      </c>
      <c r="AJ53" s="4">
        <v>127.658975</v>
      </c>
      <c r="AK53" s="4">
        <v>751</v>
      </c>
      <c r="AL53" s="4">
        <v>2</v>
      </c>
      <c r="AM53" s="4">
        <v>266</v>
      </c>
      <c r="AN53" s="4">
        <v>83</v>
      </c>
      <c r="AO53" s="4">
        <v>13.88931</v>
      </c>
      <c r="AP53" s="4">
        <v>1155.8</v>
      </c>
      <c r="AQ53" s="4">
        <v>12.1</v>
      </c>
      <c r="AR53" s="4">
        <v>26</v>
      </c>
      <c r="AS53" s="4">
        <v>8147</v>
      </c>
      <c r="AT53" s="4">
        <v>0.04</v>
      </c>
      <c r="AU53" s="4">
        <v>5.2750000000000004</v>
      </c>
      <c r="AV53" s="4">
        <v>34632</v>
      </c>
      <c r="AW53" s="4">
        <v>0</v>
      </c>
      <c r="AX53" s="4">
        <v>0.63</v>
      </c>
      <c r="AY53">
        <v>0.95888888888888879</v>
      </c>
      <c r="AZ53" t="s">
        <v>69</v>
      </c>
      <c r="BA53" t="s">
        <v>861</v>
      </c>
      <c r="BB53">
        <v>5</v>
      </c>
      <c r="BC53" t="s">
        <v>876</v>
      </c>
      <c r="BD53">
        <v>7</v>
      </c>
      <c r="BE53">
        <v>38565.457000000009</v>
      </c>
      <c r="BF53">
        <v>0.13076033300992645</v>
      </c>
      <c r="BG53">
        <v>0.12538463043062947</v>
      </c>
      <c r="BH53">
        <v>258980.05700000003</v>
      </c>
      <c r="BI53">
        <v>1.9471893158167001E-2</v>
      </c>
      <c r="BJ53">
        <v>1.8671381994997911E-2</v>
      </c>
      <c r="BK53">
        <v>1</v>
      </c>
      <c r="BL53" t="s">
        <v>709</v>
      </c>
      <c r="BM53" t="s">
        <v>710</v>
      </c>
      <c r="BN53" t="s">
        <v>709</v>
      </c>
    </row>
  </sheetData>
  <autoFilter ref="A4:T4" xr:uid="{E02087F5-6332-4B4A-A8F2-1301B6D5D033}"/>
  <sortState xmlns:xlrd2="http://schemas.microsoft.com/office/spreadsheetml/2017/richdata2" ref="U5:AX52">
    <sortCondition ref="Y5:Y52"/>
    <sortCondition ref="U5:U52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18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신화여객</v>
      </c>
      <c r="B5" s="138" t="str">
        <f>BH5</f>
        <v>강상규</v>
      </c>
      <c r="C5" s="139" t="str">
        <f>BN5</f>
        <v>A</v>
      </c>
      <c r="D5" s="140">
        <f>BM5</f>
        <v>0.97140000000000004</v>
      </c>
      <c r="E5" s="141">
        <f>U5</f>
        <v>6572</v>
      </c>
      <c r="F5" s="142" t="str">
        <f>BG5</f>
        <v>526</v>
      </c>
      <c r="G5" s="143" t="str">
        <f>BK5</f>
        <v>72바1102</v>
      </c>
      <c r="H5" s="144">
        <f>BJ5</f>
        <v>2</v>
      </c>
      <c r="I5" s="145">
        <f>BP5</f>
        <v>1392.471</v>
      </c>
      <c r="J5" s="146">
        <f>AB5/AA5</f>
        <v>6.1086130939071545E-2</v>
      </c>
      <c r="K5" s="146">
        <f>AC5/AA5</f>
        <v>0.33024945232764236</v>
      </c>
      <c r="L5" s="146">
        <f>AD5/I5</f>
        <v>0.14434770993435411</v>
      </c>
      <c r="M5" s="147">
        <f>Z5</f>
        <v>8.8290000000000006</v>
      </c>
      <c r="N5" s="148">
        <f>AE5*100/W5</f>
        <v>0</v>
      </c>
      <c r="O5" s="148">
        <f>AF5*100/W5</f>
        <v>10.269513691847083</v>
      </c>
      <c r="P5" s="247">
        <f>AK5</f>
        <v>11</v>
      </c>
      <c r="Q5" s="248">
        <f>AE5</f>
        <v>0</v>
      </c>
      <c r="R5" s="248">
        <f>AF5</f>
        <v>143</v>
      </c>
      <c r="T5">
        <v>524</v>
      </c>
      <c r="U5">
        <v>6572</v>
      </c>
      <c r="V5" t="s">
        <v>877</v>
      </c>
      <c r="W5">
        <v>1392.471</v>
      </c>
      <c r="X5">
        <v>462.375</v>
      </c>
      <c r="Y5">
        <v>3.012</v>
      </c>
      <c r="Z5">
        <v>8.8290000000000006</v>
      </c>
      <c r="AA5">
        <v>95.756613000000002</v>
      </c>
      <c r="AB5">
        <v>5.8494010000000003</v>
      </c>
      <c r="AC5">
        <v>31.623569</v>
      </c>
      <c r="AD5" s="1">
        <v>201</v>
      </c>
      <c r="AE5">
        <v>0</v>
      </c>
      <c r="AF5">
        <v>143</v>
      </c>
      <c r="AG5">
        <v>71</v>
      </c>
      <c r="AH5">
        <v>14.541772999999999</v>
      </c>
      <c r="AI5">
        <v>158.69999999999999</v>
      </c>
      <c r="AJ5">
        <v>0</v>
      </c>
      <c r="AK5">
        <v>11</v>
      </c>
      <c r="AL5">
        <v>5857</v>
      </c>
      <c r="AM5" t="s">
        <v>878</v>
      </c>
      <c r="AN5" t="s">
        <v>879</v>
      </c>
      <c r="AO5">
        <v>1287.835</v>
      </c>
      <c r="AR5" t="s">
        <v>144</v>
      </c>
      <c r="AS5" t="s">
        <v>278</v>
      </c>
      <c r="AT5" t="s">
        <v>850</v>
      </c>
      <c r="AU5" t="s">
        <v>772</v>
      </c>
      <c r="AV5" t="s">
        <v>49</v>
      </c>
      <c r="AW5">
        <v>2</v>
      </c>
      <c r="BB5">
        <v>0.97140000000000004</v>
      </c>
      <c r="BC5" t="s">
        <v>69</v>
      </c>
      <c r="BF5" t="s">
        <v>144</v>
      </c>
      <c r="BG5" t="s">
        <v>278</v>
      </c>
      <c r="BH5" t="s">
        <v>877</v>
      </c>
      <c r="BI5">
        <v>6572</v>
      </c>
      <c r="BJ5">
        <v>2</v>
      </c>
      <c r="BK5" t="s">
        <v>850</v>
      </c>
      <c r="BL5" t="s">
        <v>856</v>
      </c>
      <c r="BM5">
        <v>0.97140000000000004</v>
      </c>
      <c r="BN5" t="s">
        <v>69</v>
      </c>
      <c r="BO5" t="s">
        <v>759</v>
      </c>
      <c r="BP5">
        <v>1392.471</v>
      </c>
    </row>
    <row r="6" spans="1:68" ht="16.5">
      <c r="A6" s="120" t="str">
        <f t="shared" ref="A6:A7" si="0">BF6</f>
        <v>신화여객</v>
      </c>
      <c r="B6" s="121" t="str">
        <f t="shared" ref="B6:B7" si="1">BH6</f>
        <v>강희성</v>
      </c>
      <c r="C6" s="122" t="str">
        <f t="shared" ref="C6:C7" si="2">BN6</f>
        <v>B</v>
      </c>
      <c r="D6" s="123">
        <f t="shared" ref="D6:D7" si="3">BM6</f>
        <v>0.92200000000000004</v>
      </c>
      <c r="E6" s="124">
        <f t="shared" ref="E6:E7" si="4">U6</f>
        <v>4223</v>
      </c>
      <c r="F6" s="125" t="str">
        <f t="shared" ref="F6:F7" si="5">BG6</f>
        <v>34</v>
      </c>
      <c r="G6" s="126" t="str">
        <f t="shared" ref="G6:G7" si="6">BK6</f>
        <v>72바1108</v>
      </c>
      <c r="H6" s="127">
        <f t="shared" ref="H6:H7" si="7">BJ6</f>
        <v>1</v>
      </c>
      <c r="I6" s="128">
        <f t="shared" ref="I6:I7" si="8">BP6</f>
        <v>2357.5340000000001</v>
      </c>
      <c r="J6" s="129">
        <f t="shared" ref="J6:J7" si="9">AB6/AA6</f>
        <v>4.1184385776682632E-2</v>
      </c>
      <c r="K6" s="129">
        <f t="shared" ref="K6:K7" si="10">AC6/AA6</f>
        <v>0.35659073620041259</v>
      </c>
      <c r="L6" s="129">
        <f t="shared" ref="L6:L7" si="11">AD6/I6</f>
        <v>0.10646718138529497</v>
      </c>
      <c r="M6" s="130">
        <f t="shared" ref="M6:M7" si="12">Z6</f>
        <v>10.557</v>
      </c>
      <c r="N6" s="131">
        <f t="shared" ref="N6:N7" si="13">AE6*100/W6</f>
        <v>0</v>
      </c>
      <c r="O6" s="131">
        <f t="shared" ref="O6:O7" si="14">AF6*100/W6</f>
        <v>8.9924471927022047</v>
      </c>
      <c r="P6" s="249">
        <f t="shared" ref="P6:P7" si="15">AK6</f>
        <v>6</v>
      </c>
      <c r="Q6" s="250">
        <f t="shared" ref="Q6:Q7" si="16">AE6</f>
        <v>0</v>
      </c>
      <c r="R6" s="250">
        <f t="shared" ref="R6:R7" si="17">AF6</f>
        <v>212</v>
      </c>
      <c r="T6">
        <v>524</v>
      </c>
      <c r="U6">
        <v>4223</v>
      </c>
      <c r="V6" t="s">
        <v>880</v>
      </c>
      <c r="W6">
        <v>2357.5340000000001</v>
      </c>
      <c r="X6">
        <v>1023.538</v>
      </c>
      <c r="Y6">
        <v>2.3029999999999999</v>
      </c>
      <c r="Z6">
        <v>10.557</v>
      </c>
      <c r="AA6">
        <v>164.48272499999999</v>
      </c>
      <c r="AB6">
        <v>6.7741199999999999</v>
      </c>
      <c r="AC6">
        <v>58.653016000000001</v>
      </c>
      <c r="AD6" s="1">
        <v>251</v>
      </c>
      <c r="AE6">
        <v>0</v>
      </c>
      <c r="AF6">
        <v>212</v>
      </c>
      <c r="AG6">
        <v>75</v>
      </c>
      <c r="AH6">
        <v>14.333017999999999</v>
      </c>
      <c r="AI6">
        <v>950.2</v>
      </c>
      <c r="AJ6">
        <v>0</v>
      </c>
      <c r="AK6">
        <v>6</v>
      </c>
      <c r="AL6">
        <v>1836</v>
      </c>
      <c r="AM6" t="s">
        <v>881</v>
      </c>
      <c r="AN6" t="s">
        <v>882</v>
      </c>
      <c r="AO6">
        <v>2309.3739999999998</v>
      </c>
      <c r="AR6" t="s">
        <v>144</v>
      </c>
      <c r="AS6" t="s">
        <v>276</v>
      </c>
      <c r="AT6" t="s">
        <v>808</v>
      </c>
      <c r="AU6" t="s">
        <v>775</v>
      </c>
      <c r="AV6" t="s">
        <v>49</v>
      </c>
      <c r="AW6">
        <v>1</v>
      </c>
      <c r="BB6">
        <v>0.92200000000000004</v>
      </c>
      <c r="BC6" t="s">
        <v>71</v>
      </c>
      <c r="BF6" t="s">
        <v>144</v>
      </c>
      <c r="BG6" t="s">
        <v>276</v>
      </c>
      <c r="BH6" t="s">
        <v>880</v>
      </c>
      <c r="BI6">
        <v>4223</v>
      </c>
      <c r="BJ6">
        <v>1</v>
      </c>
      <c r="BK6" t="s">
        <v>808</v>
      </c>
      <c r="BL6" t="s">
        <v>755</v>
      </c>
      <c r="BM6">
        <v>0.92200000000000004</v>
      </c>
      <c r="BN6" t="s">
        <v>71</v>
      </c>
      <c r="BO6" t="s">
        <v>756</v>
      </c>
      <c r="BP6">
        <v>2357.5340000000001</v>
      </c>
    </row>
    <row r="7" spans="1:68" ht="16.5">
      <c r="A7" s="137" t="str">
        <f t="shared" si="0"/>
        <v>신화여객</v>
      </c>
      <c r="B7" s="138" t="str">
        <f t="shared" si="1"/>
        <v>고동윤</v>
      </c>
      <c r="C7" s="139" t="str">
        <f t="shared" si="2"/>
        <v>S</v>
      </c>
      <c r="D7" s="140">
        <f t="shared" si="3"/>
        <v>1.0797000000000001</v>
      </c>
      <c r="E7" s="141">
        <f t="shared" si="4"/>
        <v>5283</v>
      </c>
      <c r="F7" s="142" t="str">
        <f t="shared" si="5"/>
        <v>526</v>
      </c>
      <c r="G7" s="143" t="str">
        <f t="shared" si="6"/>
        <v>72바1103</v>
      </c>
      <c r="H7" s="144">
        <f t="shared" si="7"/>
        <v>1</v>
      </c>
      <c r="I7" s="145">
        <f t="shared" si="8"/>
        <v>1825.4829999999999</v>
      </c>
      <c r="J7" s="146">
        <f t="shared" si="9"/>
        <v>1.6297679853603805E-2</v>
      </c>
      <c r="K7" s="146">
        <f t="shared" si="10"/>
        <v>0.29751278304474837</v>
      </c>
      <c r="L7" s="146">
        <f t="shared" si="11"/>
        <v>0.12708965243719059</v>
      </c>
      <c r="M7" s="147">
        <f t="shared" si="12"/>
        <v>5.4</v>
      </c>
      <c r="N7" s="148">
        <f t="shared" si="13"/>
        <v>0</v>
      </c>
      <c r="O7" s="148">
        <f t="shared" si="14"/>
        <v>0.98604040684027194</v>
      </c>
      <c r="P7" s="247">
        <f t="shared" si="15"/>
        <v>6</v>
      </c>
      <c r="Q7" s="248">
        <f t="shared" si="16"/>
        <v>0</v>
      </c>
      <c r="R7" s="248">
        <f t="shared" si="17"/>
        <v>18</v>
      </c>
      <c r="T7">
        <v>524</v>
      </c>
      <c r="U7">
        <v>5283</v>
      </c>
      <c r="V7" t="s">
        <v>883</v>
      </c>
      <c r="W7">
        <v>1825.4829999999999</v>
      </c>
      <c r="X7">
        <v>545.47900000000004</v>
      </c>
      <c r="Y7">
        <v>3.347</v>
      </c>
      <c r="Z7">
        <v>5.4</v>
      </c>
      <c r="AA7">
        <v>126.922422</v>
      </c>
      <c r="AB7">
        <v>2.0685410000000002</v>
      </c>
      <c r="AC7">
        <v>37.761043000000001</v>
      </c>
      <c r="AD7" s="1">
        <v>232</v>
      </c>
      <c r="AE7">
        <v>0</v>
      </c>
      <c r="AF7">
        <v>18</v>
      </c>
      <c r="AG7">
        <v>75</v>
      </c>
      <c r="AH7">
        <v>14.382667</v>
      </c>
      <c r="AI7">
        <v>62.7</v>
      </c>
      <c r="AJ7">
        <v>0</v>
      </c>
      <c r="AK7">
        <v>6</v>
      </c>
      <c r="AL7">
        <v>4156</v>
      </c>
      <c r="AM7" t="s">
        <v>884</v>
      </c>
      <c r="AN7" t="s">
        <v>885</v>
      </c>
      <c r="AO7">
        <v>1825.4829999999999</v>
      </c>
      <c r="AR7" t="s">
        <v>144</v>
      </c>
      <c r="AS7" t="s">
        <v>278</v>
      </c>
      <c r="AT7" t="s">
        <v>852</v>
      </c>
      <c r="AU7" t="s">
        <v>772</v>
      </c>
      <c r="AV7" t="s">
        <v>49</v>
      </c>
      <c r="AW7">
        <v>1</v>
      </c>
      <c r="BB7">
        <v>1.0797000000000001</v>
      </c>
      <c r="BC7" t="s">
        <v>74</v>
      </c>
      <c r="BF7" t="s">
        <v>144</v>
      </c>
      <c r="BG7" t="s">
        <v>278</v>
      </c>
      <c r="BH7" t="s">
        <v>883</v>
      </c>
      <c r="BI7">
        <v>5283</v>
      </c>
      <c r="BJ7">
        <v>1</v>
      </c>
      <c r="BK7" t="s">
        <v>852</v>
      </c>
      <c r="BL7" t="s">
        <v>755</v>
      </c>
      <c r="BM7">
        <v>1.0797000000000001</v>
      </c>
      <c r="BN7" t="s">
        <v>74</v>
      </c>
      <c r="BO7" t="s">
        <v>757</v>
      </c>
      <c r="BP7">
        <v>1825.4829999999999</v>
      </c>
    </row>
    <row r="8" spans="1:68" ht="16.5">
      <c r="A8" s="120" t="str">
        <f t="shared" ref="A8:A71" si="18">BF8</f>
        <v>신화여객</v>
      </c>
      <c r="B8" s="121" t="str">
        <f t="shared" ref="B8:B71" si="19">BH8</f>
        <v>고성윤</v>
      </c>
      <c r="C8" s="122" t="str">
        <f t="shared" ref="C8:C71" si="20">BN8</f>
        <v>S</v>
      </c>
      <c r="D8" s="123">
        <f t="shared" ref="D8:D71" si="21">BM8</f>
        <v>1.0414000000000001</v>
      </c>
      <c r="E8" s="124">
        <f t="shared" ref="E8:E71" si="22">U8</f>
        <v>2021</v>
      </c>
      <c r="F8" s="125" t="str">
        <f t="shared" ref="F8:F71" si="23">BG8</f>
        <v>34</v>
      </c>
      <c r="G8" s="126" t="str">
        <f t="shared" ref="G8:G71" si="24">BK8</f>
        <v>72바1094</v>
      </c>
      <c r="H8" s="127">
        <f t="shared" ref="H8:H71" si="25">BJ8</f>
        <v>9</v>
      </c>
      <c r="I8" s="128">
        <f t="shared" ref="I8:I71" si="26">BP8</f>
        <v>2287.6790000000001</v>
      </c>
      <c r="J8" s="129">
        <f t="shared" ref="J8:J71" si="27">AB8/AA8</f>
        <v>1.4625326852241239E-2</v>
      </c>
      <c r="K8" s="129">
        <f t="shared" ref="K8:K71" si="28">AC8/AA8</f>
        <v>0.32674271104129887</v>
      </c>
      <c r="L8" s="129">
        <f t="shared" ref="L8:L71" si="29">AD8/I8</f>
        <v>6.8628509506797067E-2</v>
      </c>
      <c r="M8" s="130">
        <f t="shared" ref="M8:M71" si="30">Z8</f>
        <v>9.1020000000000003</v>
      </c>
      <c r="N8" s="131">
        <f t="shared" ref="N8:N71" si="31">AE8*100/W8</f>
        <v>0</v>
      </c>
      <c r="O8" s="131">
        <f t="shared" ref="O8:O71" si="32">AF8*100/W8</f>
        <v>16.654434472668587</v>
      </c>
      <c r="P8" s="249">
        <f t="shared" ref="P8:P71" si="33">AK8</f>
        <v>3</v>
      </c>
      <c r="Q8" s="250">
        <f t="shared" ref="Q8:Q71" si="34">AE8</f>
        <v>0</v>
      </c>
      <c r="R8" s="250">
        <f t="shared" ref="R8:R71" si="35">AF8</f>
        <v>381</v>
      </c>
      <c r="T8">
        <v>524</v>
      </c>
      <c r="U8">
        <v>2021</v>
      </c>
      <c r="V8" t="s">
        <v>886</v>
      </c>
      <c r="W8">
        <v>2287.6790000000001</v>
      </c>
      <c r="X8">
        <v>887.89200000000005</v>
      </c>
      <c r="Y8">
        <v>2.577</v>
      </c>
      <c r="Z8">
        <v>9.1020000000000003</v>
      </c>
      <c r="AA8">
        <v>147.91354899999999</v>
      </c>
      <c r="AB8">
        <v>2.163284</v>
      </c>
      <c r="AC8">
        <v>48.329673999999997</v>
      </c>
      <c r="AD8" s="1">
        <v>157</v>
      </c>
      <c r="AE8">
        <v>0</v>
      </c>
      <c r="AF8">
        <v>381</v>
      </c>
      <c r="AG8">
        <v>78</v>
      </c>
      <c r="AH8">
        <v>15.466324</v>
      </c>
      <c r="AI8">
        <v>551.5</v>
      </c>
      <c r="AJ8">
        <v>0</v>
      </c>
      <c r="AK8">
        <v>3</v>
      </c>
      <c r="AL8">
        <v>454</v>
      </c>
      <c r="AM8" t="s">
        <v>887</v>
      </c>
      <c r="AN8" t="s">
        <v>888</v>
      </c>
      <c r="AO8">
        <v>798.38800000000003</v>
      </c>
      <c r="AR8" t="s">
        <v>144</v>
      </c>
      <c r="AS8" t="s">
        <v>276</v>
      </c>
      <c r="AT8" t="s">
        <v>796</v>
      </c>
      <c r="AU8" t="s">
        <v>775</v>
      </c>
      <c r="AV8" t="s">
        <v>49</v>
      </c>
      <c r="AW8">
        <v>9</v>
      </c>
      <c r="BB8">
        <v>1.0414000000000001</v>
      </c>
      <c r="BC8" t="s">
        <v>74</v>
      </c>
      <c r="BF8" t="s">
        <v>144</v>
      </c>
      <c r="BG8" t="s">
        <v>276</v>
      </c>
      <c r="BH8" t="s">
        <v>886</v>
      </c>
      <c r="BI8">
        <v>2021</v>
      </c>
      <c r="BJ8">
        <v>9</v>
      </c>
      <c r="BK8" t="s">
        <v>796</v>
      </c>
      <c r="BL8" t="s">
        <v>794</v>
      </c>
      <c r="BM8">
        <v>1.0414000000000001</v>
      </c>
      <c r="BN8" t="s">
        <v>74</v>
      </c>
      <c r="BO8" t="s">
        <v>757</v>
      </c>
      <c r="BP8">
        <v>2287.6790000000001</v>
      </c>
    </row>
    <row r="9" spans="1:68" ht="16.5">
      <c r="A9" s="137" t="str">
        <f t="shared" si="18"/>
        <v>신화여객</v>
      </c>
      <c r="B9" s="138" t="str">
        <f t="shared" si="19"/>
        <v>고한석</v>
      </c>
      <c r="C9" s="139" t="str">
        <f t="shared" si="20"/>
        <v>S</v>
      </c>
      <c r="D9" s="140">
        <f t="shared" si="21"/>
        <v>1.0548</v>
      </c>
      <c r="E9" s="141">
        <f t="shared" si="22"/>
        <v>2677</v>
      </c>
      <c r="F9" s="142" t="str">
        <f t="shared" si="23"/>
        <v>37</v>
      </c>
      <c r="G9" s="143" t="str">
        <f t="shared" si="24"/>
        <v>71바6167</v>
      </c>
      <c r="H9" s="144">
        <f t="shared" si="25"/>
        <v>2</v>
      </c>
      <c r="I9" s="145">
        <f t="shared" si="26"/>
        <v>2220.2919999999999</v>
      </c>
      <c r="J9" s="146">
        <f t="shared" si="27"/>
        <v>4.3243650648887091E-2</v>
      </c>
      <c r="K9" s="146">
        <f t="shared" si="28"/>
        <v>0.30957391416056684</v>
      </c>
      <c r="L9" s="146">
        <f t="shared" si="29"/>
        <v>0.1999736971533474</v>
      </c>
      <c r="M9" s="147">
        <f t="shared" si="30"/>
        <v>7.52</v>
      </c>
      <c r="N9" s="148">
        <f t="shared" si="31"/>
        <v>0</v>
      </c>
      <c r="O9" s="148">
        <f t="shared" si="32"/>
        <v>3.2878558315753064</v>
      </c>
      <c r="P9" s="247">
        <f t="shared" si="33"/>
        <v>1</v>
      </c>
      <c r="Q9" s="248">
        <f t="shared" si="34"/>
        <v>0</v>
      </c>
      <c r="R9" s="248">
        <f t="shared" si="35"/>
        <v>73</v>
      </c>
      <c r="T9">
        <v>524</v>
      </c>
      <c r="U9">
        <v>2677</v>
      </c>
      <c r="V9" t="s">
        <v>889</v>
      </c>
      <c r="W9">
        <v>2220.2919999999999</v>
      </c>
      <c r="X9">
        <v>841.80600000000004</v>
      </c>
      <c r="Y9">
        <v>2.6379999999999999</v>
      </c>
      <c r="Z9">
        <v>7.52</v>
      </c>
      <c r="AA9">
        <v>150.842422</v>
      </c>
      <c r="AB9">
        <v>6.522977</v>
      </c>
      <c r="AC9">
        <v>46.696879000000003</v>
      </c>
      <c r="AD9" s="1">
        <v>444</v>
      </c>
      <c r="AE9">
        <v>0</v>
      </c>
      <c r="AF9">
        <v>73</v>
      </c>
      <c r="AG9">
        <v>81</v>
      </c>
      <c r="AH9">
        <v>14.719281000000001</v>
      </c>
      <c r="AI9">
        <v>263.39999999999998</v>
      </c>
      <c r="AJ9">
        <v>0</v>
      </c>
      <c r="AK9">
        <v>1</v>
      </c>
      <c r="AL9">
        <v>221</v>
      </c>
      <c r="AM9" t="s">
        <v>890</v>
      </c>
      <c r="AN9" t="s">
        <v>891</v>
      </c>
      <c r="AO9">
        <v>2103.308</v>
      </c>
      <c r="AR9" t="s">
        <v>144</v>
      </c>
      <c r="AS9" t="s">
        <v>277</v>
      </c>
      <c r="AT9" t="s">
        <v>829</v>
      </c>
      <c r="AU9" t="s">
        <v>775</v>
      </c>
      <c r="AV9" t="s">
        <v>49</v>
      </c>
      <c r="AW9">
        <v>2</v>
      </c>
      <c r="BB9">
        <v>1.0548</v>
      </c>
      <c r="BC9" t="s">
        <v>74</v>
      </c>
      <c r="BF9" t="s">
        <v>144</v>
      </c>
      <c r="BG9" t="s">
        <v>277</v>
      </c>
      <c r="BH9" t="s">
        <v>889</v>
      </c>
      <c r="BI9">
        <v>2677</v>
      </c>
      <c r="BJ9">
        <v>2</v>
      </c>
      <c r="BK9" t="s">
        <v>829</v>
      </c>
      <c r="BL9" t="s">
        <v>837</v>
      </c>
      <c r="BM9">
        <v>1.0548</v>
      </c>
      <c r="BN9" t="s">
        <v>74</v>
      </c>
      <c r="BO9" t="s">
        <v>757</v>
      </c>
      <c r="BP9">
        <v>2220.2919999999999</v>
      </c>
    </row>
    <row r="10" spans="1:68" ht="16.5">
      <c r="A10" s="120" t="str">
        <f t="shared" si="18"/>
        <v>신화여객</v>
      </c>
      <c r="B10" s="121" t="str">
        <f t="shared" si="19"/>
        <v>곽태용</v>
      </c>
      <c r="C10" s="122" t="str">
        <f t="shared" si="20"/>
        <v>S</v>
      </c>
      <c r="D10" s="123">
        <f t="shared" si="21"/>
        <v>1.1104000000000001</v>
      </c>
      <c r="E10" s="124">
        <f t="shared" si="22"/>
        <v>4181</v>
      </c>
      <c r="F10" s="125" t="str">
        <f t="shared" si="23"/>
        <v>555</v>
      </c>
      <c r="G10" s="126" t="str">
        <f t="shared" si="24"/>
        <v>71바6157</v>
      </c>
      <c r="H10" s="127">
        <f t="shared" si="25"/>
        <v>1</v>
      </c>
      <c r="I10" s="128">
        <f t="shared" si="26"/>
        <v>2110.154</v>
      </c>
      <c r="J10" s="129">
        <f t="shared" si="27"/>
        <v>3.2189061501314835E-2</v>
      </c>
      <c r="K10" s="129">
        <f t="shared" si="28"/>
        <v>0.33876926551015307</v>
      </c>
      <c r="L10" s="129">
        <f t="shared" si="29"/>
        <v>0.16965586397959581</v>
      </c>
      <c r="M10" s="130">
        <f t="shared" si="30"/>
        <v>6.9359999999999999</v>
      </c>
      <c r="N10" s="131">
        <f t="shared" si="31"/>
        <v>0</v>
      </c>
      <c r="O10" s="131">
        <f t="shared" si="32"/>
        <v>1.7060366210238684</v>
      </c>
      <c r="P10" s="249">
        <f t="shared" si="33"/>
        <v>1</v>
      </c>
      <c r="Q10" s="250">
        <f t="shared" si="34"/>
        <v>0</v>
      </c>
      <c r="R10" s="250">
        <f t="shared" si="35"/>
        <v>36</v>
      </c>
      <c r="T10">
        <v>524</v>
      </c>
      <c r="U10">
        <v>4181</v>
      </c>
      <c r="V10" t="s">
        <v>892</v>
      </c>
      <c r="W10">
        <v>2110.154</v>
      </c>
      <c r="X10">
        <v>678.71500000000003</v>
      </c>
      <c r="Y10">
        <v>3.109</v>
      </c>
      <c r="Z10">
        <v>6.9359999999999999</v>
      </c>
      <c r="AA10">
        <v>147.925748</v>
      </c>
      <c r="AB10">
        <v>4.7615910000000001</v>
      </c>
      <c r="AC10">
        <v>50.112696999999997</v>
      </c>
      <c r="AD10" s="1">
        <v>358</v>
      </c>
      <c r="AE10">
        <v>0</v>
      </c>
      <c r="AF10">
        <v>36</v>
      </c>
      <c r="AG10">
        <v>75</v>
      </c>
      <c r="AH10">
        <v>14.264953999999999</v>
      </c>
      <c r="AI10">
        <v>188.5</v>
      </c>
      <c r="AJ10">
        <v>0</v>
      </c>
      <c r="AK10">
        <v>1</v>
      </c>
      <c r="AL10">
        <v>13</v>
      </c>
      <c r="AM10" t="s">
        <v>893</v>
      </c>
      <c r="AN10" t="s">
        <v>894</v>
      </c>
      <c r="AO10">
        <v>2110.154</v>
      </c>
      <c r="AR10" t="s">
        <v>144</v>
      </c>
      <c r="AS10" t="s">
        <v>279</v>
      </c>
      <c r="AT10" t="s">
        <v>865</v>
      </c>
      <c r="AU10" t="s">
        <v>772</v>
      </c>
      <c r="AV10" t="s">
        <v>49</v>
      </c>
      <c r="AW10">
        <v>1</v>
      </c>
      <c r="BB10">
        <v>1.1104000000000001</v>
      </c>
      <c r="BC10" t="s">
        <v>74</v>
      </c>
      <c r="BF10" t="s">
        <v>144</v>
      </c>
      <c r="BG10" t="s">
        <v>279</v>
      </c>
      <c r="BH10" t="s">
        <v>892</v>
      </c>
      <c r="BI10">
        <v>4181</v>
      </c>
      <c r="BJ10">
        <v>1</v>
      </c>
      <c r="BK10" t="s">
        <v>865</v>
      </c>
      <c r="BL10" t="s">
        <v>755</v>
      </c>
      <c r="BM10">
        <v>1.1104000000000001</v>
      </c>
      <c r="BN10" t="s">
        <v>74</v>
      </c>
      <c r="BO10" t="s">
        <v>757</v>
      </c>
      <c r="BP10">
        <v>2110.154</v>
      </c>
    </row>
    <row r="11" spans="1:68" ht="16.5">
      <c r="A11" s="137" t="str">
        <f t="shared" si="18"/>
        <v>신화여객</v>
      </c>
      <c r="B11" s="138" t="str">
        <f t="shared" si="19"/>
        <v>곽현용</v>
      </c>
      <c r="C11" s="139" t="str">
        <f t="shared" si="20"/>
        <v>A</v>
      </c>
      <c r="D11" s="140">
        <f t="shared" si="21"/>
        <v>0.97470000000000001</v>
      </c>
      <c r="E11" s="141">
        <f t="shared" si="22"/>
        <v>3788</v>
      </c>
      <c r="F11" s="142" t="str">
        <f t="shared" si="23"/>
        <v>34</v>
      </c>
      <c r="G11" s="143" t="str">
        <f t="shared" si="24"/>
        <v>71바6152</v>
      </c>
      <c r="H11" s="144">
        <f t="shared" si="25"/>
        <v>2</v>
      </c>
      <c r="I11" s="145">
        <f t="shared" si="26"/>
        <v>2704.902</v>
      </c>
      <c r="J11" s="146">
        <f t="shared" si="27"/>
        <v>2.5172998863701494E-2</v>
      </c>
      <c r="K11" s="146">
        <f t="shared" si="28"/>
        <v>0.3152959206762645</v>
      </c>
      <c r="L11" s="146">
        <f t="shared" si="29"/>
        <v>0.20296483939159349</v>
      </c>
      <c r="M11" s="147">
        <f t="shared" si="30"/>
        <v>7.7290000000000001</v>
      </c>
      <c r="N11" s="148">
        <f t="shared" si="31"/>
        <v>0</v>
      </c>
      <c r="O11" s="148">
        <f t="shared" si="32"/>
        <v>4.6582094286595224</v>
      </c>
      <c r="P11" s="247">
        <f t="shared" si="33"/>
        <v>10</v>
      </c>
      <c r="Q11" s="248">
        <f t="shared" si="34"/>
        <v>0</v>
      </c>
      <c r="R11" s="248">
        <f t="shared" si="35"/>
        <v>126</v>
      </c>
      <c r="T11">
        <v>524</v>
      </c>
      <c r="U11">
        <v>3788</v>
      </c>
      <c r="V11" t="s">
        <v>895</v>
      </c>
      <c r="W11">
        <v>2704.902</v>
      </c>
      <c r="X11">
        <v>1156.356</v>
      </c>
      <c r="Y11">
        <v>2.339</v>
      </c>
      <c r="Z11">
        <v>7.7290000000000001</v>
      </c>
      <c r="AA11">
        <v>180.16216600000001</v>
      </c>
      <c r="AB11">
        <v>4.5352220000000001</v>
      </c>
      <c r="AC11">
        <v>56.804395999999997</v>
      </c>
      <c r="AD11" s="1">
        <v>549</v>
      </c>
      <c r="AE11">
        <v>0</v>
      </c>
      <c r="AF11">
        <v>126</v>
      </c>
      <c r="AG11">
        <v>76</v>
      </c>
      <c r="AH11">
        <v>15.013707</v>
      </c>
      <c r="AI11">
        <v>657.2</v>
      </c>
      <c r="AJ11">
        <v>0</v>
      </c>
      <c r="AK11">
        <v>10</v>
      </c>
      <c r="AL11">
        <v>7444</v>
      </c>
      <c r="AM11" t="s">
        <v>896</v>
      </c>
      <c r="AN11" t="s">
        <v>897</v>
      </c>
      <c r="AO11">
        <v>2592.7049999999999</v>
      </c>
      <c r="AR11" t="s">
        <v>144</v>
      </c>
      <c r="AS11" t="s">
        <v>276</v>
      </c>
      <c r="AT11" t="s">
        <v>782</v>
      </c>
      <c r="AU11" t="s">
        <v>775</v>
      </c>
      <c r="AV11" t="s">
        <v>49</v>
      </c>
      <c r="AW11">
        <v>2</v>
      </c>
      <c r="BB11">
        <v>0.97470000000000001</v>
      </c>
      <c r="BC11" t="s">
        <v>69</v>
      </c>
      <c r="BF11" t="s">
        <v>144</v>
      </c>
      <c r="BG11" t="s">
        <v>276</v>
      </c>
      <c r="BH11" t="s">
        <v>895</v>
      </c>
      <c r="BI11">
        <v>3788</v>
      </c>
      <c r="BJ11">
        <v>2</v>
      </c>
      <c r="BK11" t="s">
        <v>782</v>
      </c>
      <c r="BL11" t="s">
        <v>800</v>
      </c>
      <c r="BM11">
        <v>0.97470000000000001</v>
      </c>
      <c r="BN11" t="s">
        <v>69</v>
      </c>
      <c r="BO11" t="s">
        <v>759</v>
      </c>
      <c r="BP11">
        <v>2704.902</v>
      </c>
    </row>
    <row r="12" spans="1:68" ht="16.5">
      <c r="A12" s="120" t="str">
        <f t="shared" si="18"/>
        <v>신화여객</v>
      </c>
      <c r="B12" s="121" t="str">
        <f t="shared" si="19"/>
        <v>권기홍</v>
      </c>
      <c r="C12" s="122" t="str">
        <f t="shared" si="20"/>
        <v>A</v>
      </c>
      <c r="D12" s="123">
        <f t="shared" si="21"/>
        <v>0.96279999999999999</v>
      </c>
      <c r="E12" s="124">
        <f t="shared" si="22"/>
        <v>484</v>
      </c>
      <c r="F12" s="125" t="str">
        <f t="shared" si="23"/>
        <v>34</v>
      </c>
      <c r="G12" s="126" t="str">
        <f t="shared" si="24"/>
        <v>72바1114</v>
      </c>
      <c r="H12" s="127">
        <f t="shared" si="25"/>
        <v>9</v>
      </c>
      <c r="I12" s="128">
        <f t="shared" si="26"/>
        <v>2362.6260000000002</v>
      </c>
      <c r="J12" s="129">
        <f t="shared" si="27"/>
        <v>2.4743292712054218E-2</v>
      </c>
      <c r="K12" s="129">
        <f t="shared" si="28"/>
        <v>0.33552577545175016</v>
      </c>
      <c r="L12" s="129">
        <f t="shared" si="29"/>
        <v>0.12443780776136383</v>
      </c>
      <c r="M12" s="130">
        <f t="shared" si="30"/>
        <v>9.6240000000000006</v>
      </c>
      <c r="N12" s="131">
        <f t="shared" si="31"/>
        <v>4.2325784952844836E-2</v>
      </c>
      <c r="O12" s="131">
        <f t="shared" si="32"/>
        <v>5.5446778288226737</v>
      </c>
      <c r="P12" s="249">
        <f t="shared" si="33"/>
        <v>11</v>
      </c>
      <c r="Q12" s="250">
        <f t="shared" si="34"/>
        <v>1</v>
      </c>
      <c r="R12" s="250">
        <f t="shared" si="35"/>
        <v>131</v>
      </c>
      <c r="T12">
        <v>524</v>
      </c>
      <c r="U12">
        <v>484</v>
      </c>
      <c r="V12" t="s">
        <v>898</v>
      </c>
      <c r="W12">
        <v>2362.6260000000002</v>
      </c>
      <c r="X12">
        <v>990.03899999999999</v>
      </c>
      <c r="Y12">
        <v>2.3860000000000001</v>
      </c>
      <c r="Z12">
        <v>9.6240000000000006</v>
      </c>
      <c r="AA12">
        <v>158.95273299999999</v>
      </c>
      <c r="AB12">
        <v>3.933014</v>
      </c>
      <c r="AC12">
        <v>53.332738999999997</v>
      </c>
      <c r="AD12" s="1">
        <v>294</v>
      </c>
      <c r="AE12">
        <v>1</v>
      </c>
      <c r="AF12">
        <v>131</v>
      </c>
      <c r="AG12">
        <v>70</v>
      </c>
      <c r="AH12">
        <v>14.863701000000001</v>
      </c>
      <c r="AI12">
        <v>472.4</v>
      </c>
      <c r="AJ12">
        <v>0</v>
      </c>
      <c r="AK12">
        <v>11</v>
      </c>
      <c r="AL12">
        <v>2686</v>
      </c>
      <c r="AM12" t="s">
        <v>899</v>
      </c>
      <c r="AN12" t="s">
        <v>900</v>
      </c>
      <c r="AO12">
        <v>503.73099999999999</v>
      </c>
      <c r="AR12" t="s">
        <v>144</v>
      </c>
      <c r="AS12" t="s">
        <v>276</v>
      </c>
      <c r="AT12" t="s">
        <v>814</v>
      </c>
      <c r="AU12" t="s">
        <v>775</v>
      </c>
      <c r="AV12" t="s">
        <v>49</v>
      </c>
      <c r="AW12">
        <v>9</v>
      </c>
      <c r="BB12">
        <v>0.96279999999999999</v>
      </c>
      <c r="BC12" t="s">
        <v>69</v>
      </c>
      <c r="BF12" t="s">
        <v>144</v>
      </c>
      <c r="BG12" t="s">
        <v>276</v>
      </c>
      <c r="BH12" t="s">
        <v>898</v>
      </c>
      <c r="BI12">
        <v>484</v>
      </c>
      <c r="BJ12">
        <v>9</v>
      </c>
      <c r="BK12" t="s">
        <v>814</v>
      </c>
      <c r="BL12" t="s">
        <v>796</v>
      </c>
      <c r="BM12">
        <v>0.96279999999999999</v>
      </c>
      <c r="BN12" t="s">
        <v>69</v>
      </c>
      <c r="BO12" t="s">
        <v>759</v>
      </c>
      <c r="BP12">
        <v>2362.6260000000002</v>
      </c>
    </row>
    <row r="13" spans="1:68" ht="16.5">
      <c r="A13" s="137" t="str">
        <f t="shared" si="18"/>
        <v>신화여객</v>
      </c>
      <c r="B13" s="138" t="str">
        <f t="shared" si="19"/>
        <v>권오선</v>
      </c>
      <c r="C13" s="139" t="str">
        <f t="shared" si="20"/>
        <v>A</v>
      </c>
      <c r="D13" s="140">
        <f t="shared" si="21"/>
        <v>0.95579999999999998</v>
      </c>
      <c r="E13" s="141">
        <f t="shared" si="22"/>
        <v>3126</v>
      </c>
      <c r="F13" s="142" t="str">
        <f t="shared" si="23"/>
        <v>37</v>
      </c>
      <c r="G13" s="143" t="str">
        <f t="shared" si="24"/>
        <v>71바6164</v>
      </c>
      <c r="H13" s="144">
        <f t="shared" si="25"/>
        <v>3</v>
      </c>
      <c r="I13" s="145">
        <f t="shared" si="26"/>
        <v>1512.9059999999999</v>
      </c>
      <c r="J13" s="146">
        <f t="shared" si="27"/>
        <v>4.6771570396156904E-2</v>
      </c>
      <c r="K13" s="146">
        <f t="shared" si="28"/>
        <v>0.3499251930874227</v>
      </c>
      <c r="L13" s="146">
        <f t="shared" si="29"/>
        <v>0.12162024606948482</v>
      </c>
      <c r="M13" s="147">
        <f t="shared" si="30"/>
        <v>9.3170000000000002</v>
      </c>
      <c r="N13" s="148">
        <f t="shared" si="31"/>
        <v>0</v>
      </c>
      <c r="O13" s="148">
        <f t="shared" si="32"/>
        <v>7.2707755802409402</v>
      </c>
      <c r="P13" s="247">
        <f t="shared" si="33"/>
        <v>5</v>
      </c>
      <c r="Q13" s="248">
        <f t="shared" si="34"/>
        <v>0</v>
      </c>
      <c r="R13" s="248">
        <f t="shared" si="35"/>
        <v>110</v>
      </c>
      <c r="T13">
        <v>524</v>
      </c>
      <c r="U13">
        <v>3126</v>
      </c>
      <c r="V13" t="s">
        <v>901</v>
      </c>
      <c r="W13">
        <v>1512.9059999999999</v>
      </c>
      <c r="X13">
        <v>634.03399999999999</v>
      </c>
      <c r="Y13">
        <v>2.3860000000000001</v>
      </c>
      <c r="Z13">
        <v>9.3170000000000002</v>
      </c>
      <c r="AA13">
        <v>106.88383899999999</v>
      </c>
      <c r="AB13">
        <v>4.9991250000000003</v>
      </c>
      <c r="AC13">
        <v>37.401347999999999</v>
      </c>
      <c r="AD13" s="1">
        <v>184</v>
      </c>
      <c r="AE13">
        <v>0</v>
      </c>
      <c r="AF13">
        <v>110</v>
      </c>
      <c r="AG13">
        <v>79</v>
      </c>
      <c r="AH13">
        <v>14.154674</v>
      </c>
      <c r="AI13">
        <v>209.1</v>
      </c>
      <c r="AJ13">
        <v>0</v>
      </c>
      <c r="AK13">
        <v>5</v>
      </c>
      <c r="AL13">
        <v>2808</v>
      </c>
      <c r="AM13" t="s">
        <v>902</v>
      </c>
      <c r="AN13" t="s">
        <v>903</v>
      </c>
      <c r="AO13">
        <v>1167.5519999999999</v>
      </c>
      <c r="AR13" t="s">
        <v>144</v>
      </c>
      <c r="AS13" t="s">
        <v>277</v>
      </c>
      <c r="AT13" t="s">
        <v>823</v>
      </c>
      <c r="AU13" t="s">
        <v>775</v>
      </c>
      <c r="AV13" t="s">
        <v>49</v>
      </c>
      <c r="AW13">
        <v>3</v>
      </c>
      <c r="BB13">
        <v>0.95579999999999998</v>
      </c>
      <c r="BC13" t="s">
        <v>69</v>
      </c>
      <c r="BF13" t="s">
        <v>144</v>
      </c>
      <c r="BG13" t="s">
        <v>277</v>
      </c>
      <c r="BH13" t="s">
        <v>901</v>
      </c>
      <c r="BI13">
        <v>3126</v>
      </c>
      <c r="BJ13">
        <v>3</v>
      </c>
      <c r="BK13" t="s">
        <v>823</v>
      </c>
      <c r="BL13" t="s">
        <v>837</v>
      </c>
      <c r="BM13">
        <v>0.95579999999999998</v>
      </c>
      <c r="BN13" t="s">
        <v>69</v>
      </c>
      <c r="BO13" t="s">
        <v>759</v>
      </c>
      <c r="BP13">
        <v>1512.9059999999999</v>
      </c>
    </row>
    <row r="14" spans="1:68" ht="16.5">
      <c r="A14" s="120" t="str">
        <f t="shared" si="18"/>
        <v>신화여객</v>
      </c>
      <c r="B14" s="121" t="str">
        <f t="shared" si="19"/>
        <v>김기홍</v>
      </c>
      <c r="C14" s="122" t="str">
        <f t="shared" si="20"/>
        <v>S</v>
      </c>
      <c r="D14" s="123">
        <f t="shared" si="21"/>
        <v>1.0497000000000001</v>
      </c>
      <c r="E14" s="124">
        <f t="shared" si="22"/>
        <v>8820</v>
      </c>
      <c r="F14" s="125" t="str">
        <f t="shared" si="23"/>
        <v>526</v>
      </c>
      <c r="G14" s="126" t="str">
        <f t="shared" si="24"/>
        <v>71바5105</v>
      </c>
      <c r="H14" s="127">
        <f t="shared" si="25"/>
        <v>1</v>
      </c>
      <c r="I14" s="128">
        <f t="shared" si="26"/>
        <v>2141.4899999999998</v>
      </c>
      <c r="J14" s="129">
        <f t="shared" si="27"/>
        <v>2.7288517182993334E-2</v>
      </c>
      <c r="K14" s="129">
        <f t="shared" si="28"/>
        <v>0.30177911679441183</v>
      </c>
      <c r="L14" s="129">
        <f t="shared" si="29"/>
        <v>0.16950814619727389</v>
      </c>
      <c r="M14" s="130">
        <f t="shared" si="30"/>
        <v>5.3220000000000001</v>
      </c>
      <c r="N14" s="131">
        <f t="shared" si="31"/>
        <v>4.6696459007513465E-2</v>
      </c>
      <c r="O14" s="131">
        <f t="shared" si="32"/>
        <v>4.6696459007513464</v>
      </c>
      <c r="P14" s="249">
        <f t="shared" si="33"/>
        <v>13</v>
      </c>
      <c r="Q14" s="250">
        <f t="shared" si="34"/>
        <v>1</v>
      </c>
      <c r="R14" s="250">
        <f t="shared" si="35"/>
        <v>100</v>
      </c>
      <c r="T14">
        <v>524</v>
      </c>
      <c r="U14">
        <v>8820</v>
      </c>
      <c r="V14" t="s">
        <v>904</v>
      </c>
      <c r="W14">
        <v>2141.4899999999998</v>
      </c>
      <c r="X14">
        <v>658.03800000000001</v>
      </c>
      <c r="Y14">
        <v>3.254</v>
      </c>
      <c r="Z14">
        <v>5.3220000000000001</v>
      </c>
      <c r="AA14">
        <v>148.06520900000001</v>
      </c>
      <c r="AB14">
        <v>4.0404799999999996</v>
      </c>
      <c r="AC14">
        <v>44.682988000000002</v>
      </c>
      <c r="AD14" s="1">
        <v>363</v>
      </c>
      <c r="AE14">
        <v>1</v>
      </c>
      <c r="AF14">
        <v>100</v>
      </c>
      <c r="AG14">
        <v>58</v>
      </c>
      <c r="AH14">
        <v>14.463153999999999</v>
      </c>
      <c r="AI14">
        <v>0</v>
      </c>
      <c r="AJ14">
        <v>0</v>
      </c>
      <c r="AK14">
        <v>13</v>
      </c>
      <c r="AL14">
        <v>3949</v>
      </c>
      <c r="AM14" t="s">
        <v>905</v>
      </c>
      <c r="AN14" t="s">
        <v>906</v>
      </c>
      <c r="AO14">
        <v>2141.4899999999998</v>
      </c>
      <c r="AR14" t="s">
        <v>144</v>
      </c>
      <c r="AS14" t="s">
        <v>278</v>
      </c>
      <c r="AT14" t="s">
        <v>844</v>
      </c>
      <c r="AU14" t="s">
        <v>772</v>
      </c>
      <c r="AV14" t="s">
        <v>49</v>
      </c>
      <c r="AW14">
        <v>1</v>
      </c>
      <c r="BB14">
        <v>1.0497000000000001</v>
      </c>
      <c r="BC14" t="s">
        <v>74</v>
      </c>
      <c r="BF14" t="s">
        <v>144</v>
      </c>
      <c r="BG14" t="s">
        <v>278</v>
      </c>
      <c r="BH14" t="s">
        <v>904</v>
      </c>
      <c r="BI14">
        <v>8820</v>
      </c>
      <c r="BJ14">
        <v>1</v>
      </c>
      <c r="BK14" t="s">
        <v>844</v>
      </c>
      <c r="BL14" t="s">
        <v>755</v>
      </c>
      <c r="BM14">
        <v>1.0497000000000001</v>
      </c>
      <c r="BN14" t="s">
        <v>74</v>
      </c>
      <c r="BO14" t="s">
        <v>757</v>
      </c>
      <c r="BP14">
        <v>2141.4899999999998</v>
      </c>
    </row>
    <row r="15" spans="1:68" ht="16.5">
      <c r="A15" s="137" t="str">
        <f t="shared" si="18"/>
        <v>신화여객</v>
      </c>
      <c r="B15" s="138" t="str">
        <f t="shared" si="19"/>
        <v>김대원</v>
      </c>
      <c r="C15" s="139" t="str">
        <f t="shared" si="20"/>
        <v>B</v>
      </c>
      <c r="D15" s="140">
        <f t="shared" si="21"/>
        <v>0.92390000000000005</v>
      </c>
      <c r="E15" s="141">
        <f t="shared" si="22"/>
        <v>1321</v>
      </c>
      <c r="F15" s="142" t="str">
        <f t="shared" si="23"/>
        <v>526</v>
      </c>
      <c r="G15" s="143" t="str">
        <f t="shared" si="24"/>
        <v>71바5107</v>
      </c>
      <c r="H15" s="144">
        <f t="shared" si="25"/>
        <v>1</v>
      </c>
      <c r="I15" s="145">
        <f t="shared" si="26"/>
        <v>1172.9110000000001</v>
      </c>
      <c r="J15" s="146">
        <f t="shared" si="27"/>
        <v>4.0352349127190004E-2</v>
      </c>
      <c r="K15" s="146">
        <f t="shared" si="28"/>
        <v>0.34748489785527398</v>
      </c>
      <c r="L15" s="146">
        <f t="shared" si="29"/>
        <v>0.18330461561022104</v>
      </c>
      <c r="M15" s="147">
        <f t="shared" si="30"/>
        <v>9.5359999999999996</v>
      </c>
      <c r="N15" s="148">
        <f t="shared" si="31"/>
        <v>0</v>
      </c>
      <c r="O15" s="148">
        <f t="shared" si="32"/>
        <v>12.873952073089944</v>
      </c>
      <c r="P15" s="247">
        <f t="shared" si="33"/>
        <v>8</v>
      </c>
      <c r="Q15" s="248">
        <f t="shared" si="34"/>
        <v>0</v>
      </c>
      <c r="R15" s="248">
        <f t="shared" si="35"/>
        <v>151</v>
      </c>
      <c r="T15">
        <v>524</v>
      </c>
      <c r="U15">
        <v>1321</v>
      </c>
      <c r="V15" t="s">
        <v>907</v>
      </c>
      <c r="W15">
        <v>1172.9110000000001</v>
      </c>
      <c r="X15">
        <v>409.584</v>
      </c>
      <c r="Y15">
        <v>2.8639999999999999</v>
      </c>
      <c r="Z15">
        <v>9.5359999999999996</v>
      </c>
      <c r="AA15">
        <v>80.195232000000004</v>
      </c>
      <c r="AB15">
        <v>3.2360660000000001</v>
      </c>
      <c r="AC15">
        <v>27.866631999999999</v>
      </c>
      <c r="AD15" s="1">
        <v>215</v>
      </c>
      <c r="AE15">
        <v>0</v>
      </c>
      <c r="AF15">
        <v>151</v>
      </c>
      <c r="AG15">
        <v>70</v>
      </c>
      <c r="AH15">
        <v>14.625693999999999</v>
      </c>
      <c r="AI15">
        <v>159.69999999999999</v>
      </c>
      <c r="AJ15">
        <v>0</v>
      </c>
      <c r="AK15">
        <v>8</v>
      </c>
      <c r="AL15">
        <v>1764</v>
      </c>
      <c r="AM15" t="s">
        <v>908</v>
      </c>
      <c r="AN15" t="s">
        <v>909</v>
      </c>
      <c r="AO15">
        <v>1172.9110000000001</v>
      </c>
      <c r="AR15" t="s">
        <v>144</v>
      </c>
      <c r="AS15" t="s">
        <v>278</v>
      </c>
      <c r="AT15" t="s">
        <v>846</v>
      </c>
      <c r="AU15" t="s">
        <v>772</v>
      </c>
      <c r="AV15" t="s">
        <v>49</v>
      </c>
      <c r="AW15">
        <v>1</v>
      </c>
      <c r="BB15">
        <v>0.92390000000000005</v>
      </c>
      <c r="BC15" t="s">
        <v>71</v>
      </c>
      <c r="BF15" t="s">
        <v>144</v>
      </c>
      <c r="BG15" t="s">
        <v>278</v>
      </c>
      <c r="BH15" t="s">
        <v>907</v>
      </c>
      <c r="BI15">
        <v>1321</v>
      </c>
      <c r="BJ15">
        <v>1</v>
      </c>
      <c r="BK15" t="s">
        <v>846</v>
      </c>
      <c r="BL15" t="s">
        <v>755</v>
      </c>
      <c r="BM15">
        <v>0.92390000000000005</v>
      </c>
      <c r="BN15" t="s">
        <v>71</v>
      </c>
      <c r="BO15" t="s">
        <v>756</v>
      </c>
      <c r="BP15">
        <v>1172.9110000000001</v>
      </c>
    </row>
    <row r="16" spans="1:68" ht="16.5">
      <c r="A16" s="120" t="str">
        <f t="shared" si="18"/>
        <v>신화여객</v>
      </c>
      <c r="B16" s="121" t="str">
        <f t="shared" si="19"/>
        <v>김동호</v>
      </c>
      <c r="C16" s="122" t="str">
        <f t="shared" si="20"/>
        <v>S</v>
      </c>
      <c r="D16" s="123">
        <f t="shared" si="21"/>
        <v>1.0163</v>
      </c>
      <c r="E16" s="124">
        <f t="shared" si="22"/>
        <v>700</v>
      </c>
      <c r="F16" s="125" t="str">
        <f t="shared" si="23"/>
        <v>34</v>
      </c>
      <c r="G16" s="126" t="str">
        <f t="shared" si="24"/>
        <v>71바6156</v>
      </c>
      <c r="H16" s="127">
        <f t="shared" si="25"/>
        <v>1</v>
      </c>
      <c r="I16" s="128">
        <f t="shared" si="26"/>
        <v>2253.107</v>
      </c>
      <c r="J16" s="129">
        <f t="shared" si="27"/>
        <v>1.408917365660331E-2</v>
      </c>
      <c r="K16" s="129">
        <f t="shared" si="28"/>
        <v>0.30763249304917772</v>
      </c>
      <c r="L16" s="129">
        <f t="shared" si="29"/>
        <v>0.28937817866617077</v>
      </c>
      <c r="M16" s="130">
        <f t="shared" si="30"/>
        <v>7.6230000000000002</v>
      </c>
      <c r="N16" s="131">
        <f t="shared" si="31"/>
        <v>0.13314946871142827</v>
      </c>
      <c r="O16" s="131">
        <f t="shared" si="32"/>
        <v>7.5895197165514112</v>
      </c>
      <c r="P16" s="249">
        <f t="shared" si="33"/>
        <v>0</v>
      </c>
      <c r="Q16" s="250">
        <f t="shared" si="34"/>
        <v>3</v>
      </c>
      <c r="R16" s="250">
        <f t="shared" si="35"/>
        <v>171</v>
      </c>
      <c r="T16">
        <v>524</v>
      </c>
      <c r="U16">
        <v>700</v>
      </c>
      <c r="V16" t="s">
        <v>910</v>
      </c>
      <c r="W16">
        <v>2253.107</v>
      </c>
      <c r="X16">
        <v>923.94899999999996</v>
      </c>
      <c r="Y16">
        <v>2.4390000000000001</v>
      </c>
      <c r="Z16">
        <v>7.6230000000000002</v>
      </c>
      <c r="AA16">
        <v>131.83548200000001</v>
      </c>
      <c r="AB16">
        <v>1.857453</v>
      </c>
      <c r="AC16">
        <v>40.556877999999998</v>
      </c>
      <c r="AD16" s="1">
        <v>652</v>
      </c>
      <c r="AE16">
        <v>3</v>
      </c>
      <c r="AF16">
        <v>171</v>
      </c>
      <c r="AG16">
        <v>79</v>
      </c>
      <c r="AH16">
        <v>17.090292000000002</v>
      </c>
      <c r="AI16">
        <v>1099.5999999999999</v>
      </c>
      <c r="AJ16">
        <v>0</v>
      </c>
      <c r="AK16">
        <v>0</v>
      </c>
      <c r="AL16">
        <v>0</v>
      </c>
      <c r="AM16" t="s">
        <v>911</v>
      </c>
      <c r="AN16" t="s">
        <v>912</v>
      </c>
      <c r="AO16">
        <v>2201.0309999999999</v>
      </c>
      <c r="AR16" t="s">
        <v>144</v>
      </c>
      <c r="AS16" t="s">
        <v>276</v>
      </c>
      <c r="AT16" t="s">
        <v>786</v>
      </c>
      <c r="AU16" t="s">
        <v>775</v>
      </c>
      <c r="AV16" t="s">
        <v>49</v>
      </c>
      <c r="AW16">
        <v>1</v>
      </c>
      <c r="BB16">
        <v>1.0163</v>
      </c>
      <c r="BC16" t="s">
        <v>74</v>
      </c>
      <c r="BF16" t="s">
        <v>144</v>
      </c>
      <c r="BG16" t="s">
        <v>276</v>
      </c>
      <c r="BH16" t="s">
        <v>910</v>
      </c>
      <c r="BI16">
        <v>700</v>
      </c>
      <c r="BJ16">
        <v>1</v>
      </c>
      <c r="BK16" t="s">
        <v>786</v>
      </c>
      <c r="BL16" t="s">
        <v>755</v>
      </c>
      <c r="BM16">
        <v>1.0163</v>
      </c>
      <c r="BN16" t="s">
        <v>74</v>
      </c>
      <c r="BO16" t="s">
        <v>757</v>
      </c>
      <c r="BP16">
        <v>2253.107</v>
      </c>
    </row>
    <row r="17" spans="1:68" ht="16.5">
      <c r="A17" s="137" t="str">
        <f t="shared" si="18"/>
        <v>신화여객</v>
      </c>
      <c r="B17" s="138" t="str">
        <f t="shared" si="19"/>
        <v>김명규</v>
      </c>
      <c r="C17" s="139" t="str">
        <f t="shared" si="20"/>
        <v>A</v>
      </c>
      <c r="D17" s="140">
        <f t="shared" si="21"/>
        <v>0.98480000000000001</v>
      </c>
      <c r="E17" s="141">
        <f t="shared" si="22"/>
        <v>9573</v>
      </c>
      <c r="F17" s="142" t="str">
        <f t="shared" si="23"/>
        <v>34</v>
      </c>
      <c r="G17" s="143" t="str">
        <f t="shared" si="24"/>
        <v>72바1097</v>
      </c>
      <c r="H17" s="144">
        <f t="shared" si="25"/>
        <v>7</v>
      </c>
      <c r="I17" s="145">
        <f t="shared" si="26"/>
        <v>2060.7460000000001</v>
      </c>
      <c r="J17" s="146">
        <f t="shared" si="27"/>
        <v>2.8896756936141257E-2</v>
      </c>
      <c r="K17" s="146">
        <f t="shared" si="28"/>
        <v>0.36117204941731079</v>
      </c>
      <c r="L17" s="146">
        <f t="shared" si="29"/>
        <v>0.17614980206197173</v>
      </c>
      <c r="M17" s="147">
        <f t="shared" si="30"/>
        <v>10.933999999999999</v>
      </c>
      <c r="N17" s="148">
        <f t="shared" si="31"/>
        <v>0.53378727897567191</v>
      </c>
      <c r="O17" s="148">
        <f t="shared" si="32"/>
        <v>32.900706831409593</v>
      </c>
      <c r="P17" s="247">
        <f t="shared" si="33"/>
        <v>13</v>
      </c>
      <c r="Q17" s="248">
        <f t="shared" si="34"/>
        <v>11</v>
      </c>
      <c r="R17" s="248">
        <f t="shared" si="35"/>
        <v>678</v>
      </c>
      <c r="T17">
        <v>524</v>
      </c>
      <c r="U17">
        <v>9573</v>
      </c>
      <c r="V17" t="s">
        <v>913</v>
      </c>
      <c r="W17">
        <v>2060.7460000000001</v>
      </c>
      <c r="X17">
        <v>854.43299999999999</v>
      </c>
      <c r="Y17">
        <v>2.4119999999999999</v>
      </c>
      <c r="Z17">
        <v>10.933999999999999</v>
      </c>
      <c r="AA17">
        <v>127.752156</v>
      </c>
      <c r="AB17">
        <v>3.6916229999999999</v>
      </c>
      <c r="AC17">
        <v>46.140507999999997</v>
      </c>
      <c r="AD17" s="1">
        <v>363</v>
      </c>
      <c r="AE17">
        <v>11</v>
      </c>
      <c r="AF17">
        <v>678</v>
      </c>
      <c r="AG17">
        <v>74</v>
      </c>
      <c r="AH17">
        <v>16.130811000000001</v>
      </c>
      <c r="AI17">
        <v>932</v>
      </c>
      <c r="AJ17">
        <v>0</v>
      </c>
      <c r="AK17">
        <v>13</v>
      </c>
      <c r="AL17">
        <v>6689</v>
      </c>
      <c r="AM17" t="s">
        <v>914</v>
      </c>
      <c r="AN17" t="s">
        <v>915</v>
      </c>
      <c r="AO17">
        <v>538.33199999999999</v>
      </c>
      <c r="AR17" t="s">
        <v>144</v>
      </c>
      <c r="AS17" t="s">
        <v>276</v>
      </c>
      <c r="AT17" t="s">
        <v>802</v>
      </c>
      <c r="AU17" t="s">
        <v>775</v>
      </c>
      <c r="AV17" t="s">
        <v>49</v>
      </c>
      <c r="AW17">
        <v>7</v>
      </c>
      <c r="BB17">
        <v>0.98480000000000001</v>
      </c>
      <c r="BC17" t="s">
        <v>69</v>
      </c>
      <c r="BF17" t="s">
        <v>144</v>
      </c>
      <c r="BG17" t="s">
        <v>276</v>
      </c>
      <c r="BH17" t="s">
        <v>913</v>
      </c>
      <c r="BI17">
        <v>9573</v>
      </c>
      <c r="BJ17">
        <v>7</v>
      </c>
      <c r="BK17" t="s">
        <v>802</v>
      </c>
      <c r="BL17" t="s">
        <v>782</v>
      </c>
      <c r="BM17">
        <v>0.98480000000000001</v>
      </c>
      <c r="BN17" t="s">
        <v>69</v>
      </c>
      <c r="BO17" t="s">
        <v>759</v>
      </c>
      <c r="BP17">
        <v>2060.7460000000001</v>
      </c>
    </row>
    <row r="18" spans="1:68" ht="16.5">
      <c r="A18" s="120" t="str">
        <f t="shared" si="18"/>
        <v>신화여객</v>
      </c>
      <c r="B18" s="121" t="str">
        <f t="shared" si="19"/>
        <v>김석호</v>
      </c>
      <c r="C18" s="122" t="str">
        <f t="shared" si="20"/>
        <v>C</v>
      </c>
      <c r="D18" s="123">
        <f t="shared" si="21"/>
        <v>0.89059999999999995</v>
      </c>
      <c r="E18" s="124">
        <f t="shared" si="22"/>
        <v>9318</v>
      </c>
      <c r="F18" s="125" t="str">
        <f t="shared" si="23"/>
        <v>526</v>
      </c>
      <c r="G18" s="126" t="str">
        <f t="shared" si="24"/>
        <v>72바1102</v>
      </c>
      <c r="H18" s="127">
        <f t="shared" si="25"/>
        <v>1</v>
      </c>
      <c r="I18" s="128">
        <f t="shared" si="26"/>
        <v>1887.579</v>
      </c>
      <c r="J18" s="129">
        <f t="shared" si="27"/>
        <v>5.2369094129854674E-2</v>
      </c>
      <c r="K18" s="129">
        <f t="shared" si="28"/>
        <v>0.33385909627538446</v>
      </c>
      <c r="L18" s="129">
        <f t="shared" si="29"/>
        <v>0.13509368349616097</v>
      </c>
      <c r="M18" s="130">
        <f t="shared" si="30"/>
        <v>9.2910000000000004</v>
      </c>
      <c r="N18" s="131">
        <f t="shared" si="31"/>
        <v>0</v>
      </c>
      <c r="O18" s="131">
        <f t="shared" si="32"/>
        <v>9.747936377762203</v>
      </c>
      <c r="P18" s="249">
        <f t="shared" si="33"/>
        <v>9</v>
      </c>
      <c r="Q18" s="250">
        <f t="shared" si="34"/>
        <v>0</v>
      </c>
      <c r="R18" s="250">
        <f t="shared" si="35"/>
        <v>184</v>
      </c>
      <c r="T18">
        <v>524</v>
      </c>
      <c r="U18">
        <v>9318</v>
      </c>
      <c r="V18" t="s">
        <v>916</v>
      </c>
      <c r="W18">
        <v>1887.579</v>
      </c>
      <c r="X18">
        <v>683.76499999999999</v>
      </c>
      <c r="Y18">
        <v>2.7610000000000001</v>
      </c>
      <c r="Z18">
        <v>9.2910000000000004</v>
      </c>
      <c r="AA18">
        <v>136.227428</v>
      </c>
      <c r="AB18">
        <v>7.1341070000000002</v>
      </c>
      <c r="AC18">
        <v>45.480766000000003</v>
      </c>
      <c r="AD18" s="1">
        <v>255</v>
      </c>
      <c r="AE18">
        <v>0</v>
      </c>
      <c r="AF18">
        <v>184</v>
      </c>
      <c r="AG18">
        <v>72</v>
      </c>
      <c r="AH18">
        <v>13.856085999999999</v>
      </c>
      <c r="AI18">
        <v>129.4</v>
      </c>
      <c r="AJ18">
        <v>0</v>
      </c>
      <c r="AK18">
        <v>9</v>
      </c>
      <c r="AL18">
        <v>5601</v>
      </c>
      <c r="AM18" t="s">
        <v>917</v>
      </c>
      <c r="AN18" t="s">
        <v>918</v>
      </c>
      <c r="AO18">
        <v>1887.579</v>
      </c>
      <c r="AR18" t="s">
        <v>144</v>
      </c>
      <c r="AS18" t="s">
        <v>278</v>
      </c>
      <c r="AT18" t="s">
        <v>850</v>
      </c>
      <c r="AU18" t="s">
        <v>772</v>
      </c>
      <c r="AV18" t="s">
        <v>49</v>
      </c>
      <c r="AW18">
        <v>1</v>
      </c>
      <c r="BB18">
        <v>0.89059999999999995</v>
      </c>
      <c r="BC18" t="s">
        <v>72</v>
      </c>
      <c r="BF18" t="s">
        <v>144</v>
      </c>
      <c r="BG18" t="s">
        <v>278</v>
      </c>
      <c r="BH18" t="s">
        <v>916</v>
      </c>
      <c r="BI18">
        <v>9318</v>
      </c>
      <c r="BJ18">
        <v>1</v>
      </c>
      <c r="BK18" t="s">
        <v>850</v>
      </c>
      <c r="BL18" t="s">
        <v>755</v>
      </c>
      <c r="BM18">
        <v>0.89059999999999995</v>
      </c>
      <c r="BN18" t="s">
        <v>72</v>
      </c>
      <c r="BO18" t="s">
        <v>758</v>
      </c>
      <c r="BP18">
        <v>1887.579</v>
      </c>
    </row>
    <row r="19" spans="1:68" ht="16.5">
      <c r="A19" s="137" t="str">
        <f t="shared" si="18"/>
        <v>신화여객</v>
      </c>
      <c r="B19" s="138" t="str">
        <f t="shared" si="19"/>
        <v>김성윤</v>
      </c>
      <c r="C19" s="139" t="str">
        <f t="shared" si="20"/>
        <v>A</v>
      </c>
      <c r="D19" s="140">
        <f t="shared" si="21"/>
        <v>0.97840000000000005</v>
      </c>
      <c r="E19" s="141">
        <f t="shared" si="22"/>
        <v>3596</v>
      </c>
      <c r="F19" s="142" t="str">
        <f t="shared" si="23"/>
        <v>34</v>
      </c>
      <c r="G19" s="143" t="str">
        <f t="shared" si="24"/>
        <v>72바1096</v>
      </c>
      <c r="H19" s="144">
        <f t="shared" si="25"/>
        <v>1</v>
      </c>
      <c r="I19" s="145">
        <f t="shared" si="26"/>
        <v>2664.6970000000001</v>
      </c>
      <c r="J19" s="146">
        <f t="shared" si="27"/>
        <v>5.2406783746731196E-2</v>
      </c>
      <c r="K19" s="146">
        <f t="shared" si="28"/>
        <v>0.36114162342904493</v>
      </c>
      <c r="L19" s="146">
        <f t="shared" si="29"/>
        <v>3.7152441722267109E-2</v>
      </c>
      <c r="M19" s="147">
        <f t="shared" si="30"/>
        <v>11.648</v>
      </c>
      <c r="N19" s="148">
        <f t="shared" si="31"/>
        <v>0</v>
      </c>
      <c r="O19" s="148">
        <f t="shared" si="32"/>
        <v>7.4680160633648027</v>
      </c>
      <c r="P19" s="247">
        <f t="shared" si="33"/>
        <v>33</v>
      </c>
      <c r="Q19" s="248">
        <f t="shared" si="34"/>
        <v>0</v>
      </c>
      <c r="R19" s="248">
        <f t="shared" si="35"/>
        <v>199</v>
      </c>
      <c r="T19">
        <v>524</v>
      </c>
      <c r="U19">
        <v>3596</v>
      </c>
      <c r="V19" t="s">
        <v>919</v>
      </c>
      <c r="W19">
        <v>2664.6970000000001</v>
      </c>
      <c r="X19">
        <v>1089.3109999999999</v>
      </c>
      <c r="Y19">
        <v>2.4460000000000002</v>
      </c>
      <c r="Z19">
        <v>11.648</v>
      </c>
      <c r="AA19">
        <v>179.74161599999999</v>
      </c>
      <c r="AB19">
        <v>9.4196799999999996</v>
      </c>
      <c r="AC19">
        <v>64.912178999999995</v>
      </c>
      <c r="AD19" s="1">
        <v>99</v>
      </c>
      <c r="AE19">
        <v>0</v>
      </c>
      <c r="AF19">
        <v>199</v>
      </c>
      <c r="AG19">
        <v>75</v>
      </c>
      <c r="AH19">
        <v>14.825153</v>
      </c>
      <c r="AI19">
        <v>996.5</v>
      </c>
      <c r="AJ19">
        <v>0</v>
      </c>
      <c r="AK19">
        <v>33</v>
      </c>
      <c r="AL19">
        <v>18815</v>
      </c>
      <c r="AM19" t="s">
        <v>920</v>
      </c>
      <c r="AN19" t="s">
        <v>921</v>
      </c>
      <c r="AO19">
        <v>2664.6970000000001</v>
      </c>
      <c r="AR19" t="s">
        <v>144</v>
      </c>
      <c r="AS19" t="s">
        <v>276</v>
      </c>
      <c r="AT19" t="s">
        <v>800</v>
      </c>
      <c r="AU19" t="s">
        <v>775</v>
      </c>
      <c r="AV19" t="s">
        <v>49</v>
      </c>
      <c r="AW19">
        <v>1</v>
      </c>
      <c r="BB19">
        <v>0.97840000000000005</v>
      </c>
      <c r="BC19" t="s">
        <v>69</v>
      </c>
      <c r="BF19" t="s">
        <v>144</v>
      </c>
      <c r="BG19" t="s">
        <v>276</v>
      </c>
      <c r="BH19" t="s">
        <v>919</v>
      </c>
      <c r="BI19">
        <v>3596</v>
      </c>
      <c r="BJ19">
        <v>1</v>
      </c>
      <c r="BK19" t="s">
        <v>800</v>
      </c>
      <c r="BL19" t="s">
        <v>755</v>
      </c>
      <c r="BM19">
        <v>0.97840000000000005</v>
      </c>
      <c r="BN19" t="s">
        <v>69</v>
      </c>
      <c r="BO19" t="s">
        <v>759</v>
      </c>
      <c r="BP19">
        <v>2664.6970000000001</v>
      </c>
    </row>
    <row r="20" spans="1:68" ht="16.5">
      <c r="A20" s="120" t="str">
        <f t="shared" si="18"/>
        <v>신화여객</v>
      </c>
      <c r="B20" s="121" t="str">
        <f t="shared" si="19"/>
        <v>김성주</v>
      </c>
      <c r="C20" s="122" t="str">
        <f t="shared" si="20"/>
        <v>B</v>
      </c>
      <c r="D20" s="123">
        <f t="shared" si="21"/>
        <v>0.93</v>
      </c>
      <c r="E20" s="124">
        <f t="shared" si="22"/>
        <v>6098</v>
      </c>
      <c r="F20" s="125" t="str">
        <f t="shared" si="23"/>
        <v>34</v>
      </c>
      <c r="G20" s="126" t="str">
        <f t="shared" si="24"/>
        <v>72바1097</v>
      </c>
      <c r="H20" s="127">
        <f t="shared" si="25"/>
        <v>1</v>
      </c>
      <c r="I20" s="128">
        <f t="shared" si="26"/>
        <v>2365.3530000000001</v>
      </c>
      <c r="J20" s="129">
        <f t="shared" si="27"/>
        <v>4.8883322610703057E-2</v>
      </c>
      <c r="K20" s="129">
        <f t="shared" si="28"/>
        <v>0.3015528926639845</v>
      </c>
      <c r="L20" s="129">
        <f t="shared" si="29"/>
        <v>0.1589614742492981</v>
      </c>
      <c r="M20" s="130">
        <f t="shared" si="30"/>
        <v>10.385</v>
      </c>
      <c r="N20" s="131">
        <f t="shared" si="31"/>
        <v>0</v>
      </c>
      <c r="O20" s="131">
        <f t="shared" si="32"/>
        <v>11.330232739045716</v>
      </c>
      <c r="P20" s="249">
        <f t="shared" si="33"/>
        <v>10</v>
      </c>
      <c r="Q20" s="250">
        <f t="shared" si="34"/>
        <v>0</v>
      </c>
      <c r="R20" s="250">
        <f t="shared" si="35"/>
        <v>268</v>
      </c>
      <c r="T20">
        <v>524</v>
      </c>
      <c r="U20">
        <v>6098</v>
      </c>
      <c r="V20" t="s">
        <v>922</v>
      </c>
      <c r="W20">
        <v>2365.3530000000001</v>
      </c>
      <c r="X20">
        <v>1017.444</v>
      </c>
      <c r="Y20">
        <v>2.3250000000000002</v>
      </c>
      <c r="Z20">
        <v>10.385</v>
      </c>
      <c r="AA20">
        <v>157.85772299999999</v>
      </c>
      <c r="AB20">
        <v>7.7166100000000002</v>
      </c>
      <c r="AC20">
        <v>47.602452999999997</v>
      </c>
      <c r="AD20" s="1">
        <v>376</v>
      </c>
      <c r="AE20">
        <v>0</v>
      </c>
      <c r="AF20">
        <v>268</v>
      </c>
      <c r="AG20">
        <v>73</v>
      </c>
      <c r="AH20">
        <v>14.984081</v>
      </c>
      <c r="AI20">
        <v>1174.8</v>
      </c>
      <c r="AJ20">
        <v>0</v>
      </c>
      <c r="AK20">
        <v>10</v>
      </c>
      <c r="AL20">
        <v>6203</v>
      </c>
      <c r="AM20" t="s">
        <v>923</v>
      </c>
      <c r="AN20" t="s">
        <v>924</v>
      </c>
      <c r="AO20">
        <v>2365.3530000000001</v>
      </c>
      <c r="AR20" t="s">
        <v>144</v>
      </c>
      <c r="AS20" t="s">
        <v>276</v>
      </c>
      <c r="AT20" t="s">
        <v>802</v>
      </c>
      <c r="AU20" t="s">
        <v>775</v>
      </c>
      <c r="AV20" t="s">
        <v>49</v>
      </c>
      <c r="AW20">
        <v>1</v>
      </c>
      <c r="BB20">
        <v>0.93</v>
      </c>
      <c r="BC20" t="s">
        <v>71</v>
      </c>
      <c r="BF20" t="s">
        <v>144</v>
      </c>
      <c r="BG20" t="s">
        <v>276</v>
      </c>
      <c r="BH20" t="s">
        <v>922</v>
      </c>
      <c r="BI20">
        <v>6098</v>
      </c>
      <c r="BJ20">
        <v>1</v>
      </c>
      <c r="BK20" t="s">
        <v>802</v>
      </c>
      <c r="BL20" t="s">
        <v>755</v>
      </c>
      <c r="BM20">
        <v>0.93</v>
      </c>
      <c r="BN20" t="s">
        <v>71</v>
      </c>
      <c r="BO20" t="s">
        <v>756</v>
      </c>
      <c r="BP20">
        <v>2365.3530000000001</v>
      </c>
    </row>
    <row r="21" spans="1:68" ht="16.5">
      <c r="A21" s="137" t="str">
        <f t="shared" si="18"/>
        <v>신화여객</v>
      </c>
      <c r="B21" s="138" t="str">
        <f t="shared" si="19"/>
        <v>김순길</v>
      </c>
      <c r="C21" s="139" t="str">
        <f t="shared" si="20"/>
        <v>B</v>
      </c>
      <c r="D21" s="140">
        <f t="shared" si="21"/>
        <v>0.9345</v>
      </c>
      <c r="E21" s="141">
        <f t="shared" si="22"/>
        <v>3718</v>
      </c>
      <c r="F21" s="142" t="str">
        <f t="shared" si="23"/>
        <v>34</v>
      </c>
      <c r="G21" s="143" t="str">
        <f t="shared" si="24"/>
        <v>72바1097</v>
      </c>
      <c r="H21" s="144">
        <f t="shared" si="25"/>
        <v>6</v>
      </c>
      <c r="I21" s="145">
        <f t="shared" si="26"/>
        <v>1886.5329999999999</v>
      </c>
      <c r="J21" s="146">
        <f t="shared" si="27"/>
        <v>4.0360586942029507E-2</v>
      </c>
      <c r="K21" s="146">
        <f t="shared" si="28"/>
        <v>0.35519239911293959</v>
      </c>
      <c r="L21" s="146">
        <f t="shared" si="29"/>
        <v>8.8522172683965783E-2</v>
      </c>
      <c r="M21" s="147">
        <f t="shared" si="30"/>
        <v>11.813000000000001</v>
      </c>
      <c r="N21" s="148">
        <f t="shared" si="31"/>
        <v>0.63608746838777808</v>
      </c>
      <c r="O21" s="148">
        <f t="shared" si="32"/>
        <v>22.210054104539918</v>
      </c>
      <c r="P21" s="247">
        <f t="shared" si="33"/>
        <v>34</v>
      </c>
      <c r="Q21" s="248">
        <f t="shared" si="34"/>
        <v>12</v>
      </c>
      <c r="R21" s="248">
        <f t="shared" si="35"/>
        <v>419</v>
      </c>
      <c r="T21">
        <v>524</v>
      </c>
      <c r="U21">
        <v>3718</v>
      </c>
      <c r="V21" t="s">
        <v>925</v>
      </c>
      <c r="W21">
        <v>1886.5329999999999</v>
      </c>
      <c r="X21">
        <v>811.16700000000003</v>
      </c>
      <c r="Y21">
        <v>2.3260000000000001</v>
      </c>
      <c r="Z21">
        <v>11.813000000000001</v>
      </c>
      <c r="AA21">
        <v>123.551895</v>
      </c>
      <c r="AB21">
        <v>4.9866270000000004</v>
      </c>
      <c r="AC21">
        <v>43.884694000000003</v>
      </c>
      <c r="AD21" s="1">
        <v>167</v>
      </c>
      <c r="AE21">
        <v>12</v>
      </c>
      <c r="AF21">
        <v>419</v>
      </c>
      <c r="AG21">
        <v>87</v>
      </c>
      <c r="AH21">
        <v>15.269154</v>
      </c>
      <c r="AI21">
        <v>1915.9</v>
      </c>
      <c r="AJ21">
        <v>10.8</v>
      </c>
      <c r="AK21">
        <v>34</v>
      </c>
      <c r="AL21">
        <v>8388</v>
      </c>
      <c r="AM21" t="s">
        <v>926</v>
      </c>
      <c r="AN21" t="s">
        <v>927</v>
      </c>
      <c r="AO21">
        <v>694.90300000000002</v>
      </c>
      <c r="AR21" t="s">
        <v>144</v>
      </c>
      <c r="AS21" t="s">
        <v>276</v>
      </c>
      <c r="AT21" t="s">
        <v>802</v>
      </c>
      <c r="AU21" t="s">
        <v>775</v>
      </c>
      <c r="AV21" t="s">
        <v>49</v>
      </c>
      <c r="AW21">
        <v>6</v>
      </c>
      <c r="BB21">
        <v>0.9345</v>
      </c>
      <c r="BC21" t="s">
        <v>71</v>
      </c>
      <c r="BF21" t="s">
        <v>144</v>
      </c>
      <c r="BG21" t="s">
        <v>276</v>
      </c>
      <c r="BH21" t="s">
        <v>925</v>
      </c>
      <c r="BI21">
        <v>3718</v>
      </c>
      <c r="BJ21">
        <v>6</v>
      </c>
      <c r="BK21" t="s">
        <v>802</v>
      </c>
      <c r="BL21" t="s">
        <v>806</v>
      </c>
      <c r="BM21">
        <v>0.9345</v>
      </c>
      <c r="BN21" t="s">
        <v>71</v>
      </c>
      <c r="BO21" t="s">
        <v>756</v>
      </c>
      <c r="BP21">
        <v>1886.5329999999999</v>
      </c>
    </row>
    <row r="22" spans="1:68" ht="16.5">
      <c r="A22" s="120" t="str">
        <f t="shared" si="18"/>
        <v>신화여객</v>
      </c>
      <c r="B22" s="121" t="str">
        <f t="shared" si="19"/>
        <v>김용곤</v>
      </c>
      <c r="C22" s="122" t="str">
        <f t="shared" si="20"/>
        <v>B</v>
      </c>
      <c r="D22" s="123">
        <f t="shared" si="21"/>
        <v>0.93479999999999996</v>
      </c>
      <c r="E22" s="124">
        <f t="shared" si="22"/>
        <v>8555</v>
      </c>
      <c r="F22" s="125" t="str">
        <f t="shared" si="23"/>
        <v>37</v>
      </c>
      <c r="G22" s="126" t="str">
        <f t="shared" si="24"/>
        <v>71바6162</v>
      </c>
      <c r="H22" s="127">
        <f t="shared" si="25"/>
        <v>1</v>
      </c>
      <c r="I22" s="128">
        <f t="shared" si="26"/>
        <v>2123.2759999999998</v>
      </c>
      <c r="J22" s="129">
        <f t="shared" si="27"/>
        <v>3.9260672837623058E-2</v>
      </c>
      <c r="K22" s="129">
        <f t="shared" si="28"/>
        <v>0.37467206295270461</v>
      </c>
      <c r="L22" s="129">
        <f t="shared" si="29"/>
        <v>0.16860737840958973</v>
      </c>
      <c r="M22" s="130">
        <f t="shared" si="30"/>
        <v>8.1270000000000007</v>
      </c>
      <c r="N22" s="131">
        <f t="shared" si="31"/>
        <v>0</v>
      </c>
      <c r="O22" s="131">
        <f t="shared" si="32"/>
        <v>2.401948686840524</v>
      </c>
      <c r="P22" s="249">
        <f t="shared" si="33"/>
        <v>48</v>
      </c>
      <c r="Q22" s="250">
        <f t="shared" si="34"/>
        <v>0</v>
      </c>
      <c r="R22" s="250">
        <f t="shared" si="35"/>
        <v>51</v>
      </c>
      <c r="T22">
        <v>524</v>
      </c>
      <c r="U22">
        <v>8555</v>
      </c>
      <c r="V22" t="s">
        <v>928</v>
      </c>
      <c r="W22">
        <v>2123.2759999999998</v>
      </c>
      <c r="X22">
        <v>904.64099999999996</v>
      </c>
      <c r="Y22">
        <v>2.347</v>
      </c>
      <c r="Z22">
        <v>8.1270000000000007</v>
      </c>
      <c r="AA22">
        <v>160.59217899999999</v>
      </c>
      <c r="AB22">
        <v>6.3049569999999999</v>
      </c>
      <c r="AC22">
        <v>60.169403000000003</v>
      </c>
      <c r="AD22" s="1">
        <v>358</v>
      </c>
      <c r="AE22">
        <v>0</v>
      </c>
      <c r="AF22">
        <v>51</v>
      </c>
      <c r="AG22">
        <v>73</v>
      </c>
      <c r="AH22">
        <v>13.221539999999999</v>
      </c>
      <c r="AI22">
        <v>524.6</v>
      </c>
      <c r="AJ22">
        <v>0</v>
      </c>
      <c r="AK22">
        <v>48</v>
      </c>
      <c r="AL22">
        <v>22730</v>
      </c>
      <c r="AM22" t="s">
        <v>929</v>
      </c>
      <c r="AN22" t="s">
        <v>930</v>
      </c>
      <c r="AO22">
        <v>1949.7170000000001</v>
      </c>
      <c r="AR22" t="s">
        <v>144</v>
      </c>
      <c r="AS22" t="s">
        <v>277</v>
      </c>
      <c r="AT22" t="s">
        <v>820</v>
      </c>
      <c r="AU22" t="s">
        <v>775</v>
      </c>
      <c r="AV22" t="s">
        <v>49</v>
      </c>
      <c r="AW22">
        <v>1</v>
      </c>
      <c r="BB22">
        <v>0.93479999999999996</v>
      </c>
      <c r="BC22" t="s">
        <v>71</v>
      </c>
      <c r="BF22" t="s">
        <v>144</v>
      </c>
      <c r="BG22" t="s">
        <v>277</v>
      </c>
      <c r="BH22" t="s">
        <v>928</v>
      </c>
      <c r="BI22">
        <v>8555</v>
      </c>
      <c r="BJ22">
        <v>1</v>
      </c>
      <c r="BK22" t="s">
        <v>820</v>
      </c>
      <c r="BL22" t="s">
        <v>755</v>
      </c>
      <c r="BM22">
        <v>0.93479999999999996</v>
      </c>
      <c r="BN22" t="s">
        <v>71</v>
      </c>
      <c r="BO22" t="s">
        <v>756</v>
      </c>
      <c r="BP22">
        <v>2123.2759999999998</v>
      </c>
    </row>
    <row r="23" spans="1:68" ht="16.5">
      <c r="A23" s="137" t="str">
        <f t="shared" si="18"/>
        <v>신화여객</v>
      </c>
      <c r="B23" s="138" t="str">
        <f t="shared" si="19"/>
        <v>김정식</v>
      </c>
      <c r="C23" s="139" t="str">
        <f t="shared" si="20"/>
        <v>A</v>
      </c>
      <c r="D23" s="140">
        <f t="shared" si="21"/>
        <v>0.96189999999999998</v>
      </c>
      <c r="E23" s="141">
        <f t="shared" si="22"/>
        <v>4381</v>
      </c>
      <c r="F23" s="142" t="str">
        <f t="shared" si="23"/>
        <v>555</v>
      </c>
      <c r="G23" s="143" t="str">
        <f t="shared" si="24"/>
        <v>71바6159</v>
      </c>
      <c r="H23" s="144">
        <f t="shared" si="25"/>
        <v>2</v>
      </c>
      <c r="I23" s="145">
        <f t="shared" si="26"/>
        <v>1838.3689999999999</v>
      </c>
      <c r="J23" s="146">
        <f t="shared" si="27"/>
        <v>2.4990533482217154E-2</v>
      </c>
      <c r="K23" s="146">
        <f t="shared" si="28"/>
        <v>0.34723080658900907</v>
      </c>
      <c r="L23" s="146">
        <f t="shared" si="29"/>
        <v>9.1929313429458398E-2</v>
      </c>
      <c r="M23" s="147">
        <f t="shared" si="30"/>
        <v>9.1359999999999992</v>
      </c>
      <c r="N23" s="148">
        <f t="shared" si="31"/>
        <v>5.4396043449383667E-2</v>
      </c>
      <c r="O23" s="148">
        <f t="shared" si="32"/>
        <v>8.2138025608569336</v>
      </c>
      <c r="P23" s="247">
        <f t="shared" si="33"/>
        <v>4</v>
      </c>
      <c r="Q23" s="248">
        <f t="shared" si="34"/>
        <v>1</v>
      </c>
      <c r="R23" s="248">
        <f t="shared" si="35"/>
        <v>151</v>
      </c>
      <c r="T23">
        <v>524</v>
      </c>
      <c r="U23">
        <v>4381</v>
      </c>
      <c r="V23" t="s">
        <v>931</v>
      </c>
      <c r="W23">
        <v>1838.3689999999999</v>
      </c>
      <c r="X23">
        <v>679.94899999999996</v>
      </c>
      <c r="Y23">
        <v>2.7040000000000002</v>
      </c>
      <c r="Z23">
        <v>9.1359999999999992</v>
      </c>
      <c r="AA23">
        <v>128.55571900000001</v>
      </c>
      <c r="AB23">
        <v>3.2126760000000001</v>
      </c>
      <c r="AC23">
        <v>44.638506</v>
      </c>
      <c r="AD23" s="1">
        <v>169</v>
      </c>
      <c r="AE23">
        <v>1</v>
      </c>
      <c r="AF23">
        <v>151</v>
      </c>
      <c r="AG23">
        <v>76</v>
      </c>
      <c r="AH23">
        <v>14.300172</v>
      </c>
      <c r="AI23">
        <v>121.3</v>
      </c>
      <c r="AJ23">
        <v>0</v>
      </c>
      <c r="AK23">
        <v>4</v>
      </c>
      <c r="AL23">
        <v>207</v>
      </c>
      <c r="AM23" t="s">
        <v>932</v>
      </c>
      <c r="AN23" t="s">
        <v>933</v>
      </c>
      <c r="AO23">
        <v>1734.71</v>
      </c>
      <c r="AR23" t="s">
        <v>144</v>
      </c>
      <c r="AS23" t="s">
        <v>279</v>
      </c>
      <c r="AT23" t="s">
        <v>867</v>
      </c>
      <c r="AU23" t="s">
        <v>772</v>
      </c>
      <c r="AV23" t="s">
        <v>49</v>
      </c>
      <c r="AW23">
        <v>2</v>
      </c>
      <c r="BB23">
        <v>0.96189999999999998</v>
      </c>
      <c r="BC23" t="s">
        <v>69</v>
      </c>
      <c r="BF23" t="s">
        <v>144</v>
      </c>
      <c r="BG23" t="s">
        <v>279</v>
      </c>
      <c r="BH23" t="s">
        <v>931</v>
      </c>
      <c r="BI23">
        <v>4381</v>
      </c>
      <c r="BJ23">
        <v>2</v>
      </c>
      <c r="BK23" t="s">
        <v>867</v>
      </c>
      <c r="BL23" t="s">
        <v>842</v>
      </c>
      <c r="BM23">
        <v>0.96189999999999998</v>
      </c>
      <c r="BN23" t="s">
        <v>69</v>
      </c>
      <c r="BO23" t="s">
        <v>759</v>
      </c>
      <c r="BP23">
        <v>1838.3689999999999</v>
      </c>
    </row>
    <row r="24" spans="1:68" ht="16.5">
      <c r="A24" s="120" t="str">
        <f t="shared" si="18"/>
        <v>신화여객</v>
      </c>
      <c r="B24" s="121" t="str">
        <f t="shared" si="19"/>
        <v>김정철</v>
      </c>
      <c r="C24" s="122" t="str">
        <f t="shared" si="20"/>
        <v>B</v>
      </c>
      <c r="D24" s="123">
        <f t="shared" si="21"/>
        <v>0.94030000000000002</v>
      </c>
      <c r="E24" s="124">
        <f t="shared" si="22"/>
        <v>8220</v>
      </c>
      <c r="F24" s="125" t="str">
        <f t="shared" si="23"/>
        <v>37</v>
      </c>
      <c r="G24" s="126" t="str">
        <f t="shared" si="24"/>
        <v>71바6169</v>
      </c>
      <c r="H24" s="127">
        <f t="shared" si="25"/>
        <v>9</v>
      </c>
      <c r="I24" s="128">
        <f t="shared" si="26"/>
        <v>1454.2660000000001</v>
      </c>
      <c r="J24" s="129">
        <f t="shared" si="27"/>
        <v>0.10602927835543194</v>
      </c>
      <c r="K24" s="129">
        <f t="shared" si="28"/>
        <v>0.31138826362466265</v>
      </c>
      <c r="L24" s="129">
        <f t="shared" si="29"/>
        <v>0.17947198105436005</v>
      </c>
      <c r="M24" s="130">
        <f t="shared" si="30"/>
        <v>10.523</v>
      </c>
      <c r="N24" s="131">
        <f t="shared" si="31"/>
        <v>0.13752642226387743</v>
      </c>
      <c r="O24" s="131">
        <f t="shared" si="32"/>
        <v>10.108192036394993</v>
      </c>
      <c r="P24" s="249">
        <f t="shared" si="33"/>
        <v>12</v>
      </c>
      <c r="Q24" s="250">
        <f t="shared" si="34"/>
        <v>2</v>
      </c>
      <c r="R24" s="250">
        <f t="shared" si="35"/>
        <v>147</v>
      </c>
      <c r="T24">
        <v>524</v>
      </c>
      <c r="U24">
        <v>8220</v>
      </c>
      <c r="V24" t="s">
        <v>934</v>
      </c>
      <c r="W24">
        <v>1454.2660000000001</v>
      </c>
      <c r="X24">
        <v>605.904</v>
      </c>
      <c r="Y24">
        <v>2.4</v>
      </c>
      <c r="Z24">
        <v>10.523</v>
      </c>
      <c r="AA24">
        <v>100.314924</v>
      </c>
      <c r="AB24">
        <v>10.636319</v>
      </c>
      <c r="AC24">
        <v>31.236889999999999</v>
      </c>
      <c r="AD24" s="1">
        <v>261</v>
      </c>
      <c r="AE24">
        <v>2</v>
      </c>
      <c r="AF24">
        <v>147</v>
      </c>
      <c r="AG24">
        <v>73</v>
      </c>
      <c r="AH24">
        <v>14.497005</v>
      </c>
      <c r="AI24">
        <v>100.2</v>
      </c>
      <c r="AJ24">
        <v>0</v>
      </c>
      <c r="AK24">
        <v>12</v>
      </c>
      <c r="AL24">
        <v>8934</v>
      </c>
      <c r="AM24" t="s">
        <v>935</v>
      </c>
      <c r="AN24" t="s">
        <v>936</v>
      </c>
      <c r="AO24">
        <v>315.79899999999998</v>
      </c>
      <c r="AR24" t="s">
        <v>144</v>
      </c>
      <c r="AS24" t="s">
        <v>277</v>
      </c>
      <c r="AT24" t="s">
        <v>833</v>
      </c>
      <c r="AU24" t="s">
        <v>775</v>
      </c>
      <c r="AV24" t="s">
        <v>49</v>
      </c>
      <c r="AW24">
        <v>9</v>
      </c>
      <c r="BB24">
        <v>0.94030000000000002</v>
      </c>
      <c r="BC24" t="s">
        <v>71</v>
      </c>
      <c r="BF24" t="s">
        <v>144</v>
      </c>
      <c r="BG24" t="s">
        <v>277</v>
      </c>
      <c r="BH24" t="s">
        <v>934</v>
      </c>
      <c r="BI24">
        <v>8220</v>
      </c>
      <c r="BJ24">
        <v>9</v>
      </c>
      <c r="BK24" t="s">
        <v>833</v>
      </c>
      <c r="BL24" t="s">
        <v>829</v>
      </c>
      <c r="BM24">
        <v>0.94030000000000002</v>
      </c>
      <c r="BN24" t="s">
        <v>71</v>
      </c>
      <c r="BO24" t="s">
        <v>756</v>
      </c>
      <c r="BP24">
        <v>1454.2660000000001</v>
      </c>
    </row>
    <row r="25" spans="1:68" ht="16.5">
      <c r="A25" s="137" t="str">
        <f t="shared" si="18"/>
        <v>신화여객</v>
      </c>
      <c r="B25" s="138" t="str">
        <f t="shared" si="19"/>
        <v>김종용</v>
      </c>
      <c r="C25" s="139" t="str">
        <f t="shared" si="20"/>
        <v>A</v>
      </c>
      <c r="D25" s="140">
        <f t="shared" si="21"/>
        <v>0.95289999999999997</v>
      </c>
      <c r="E25" s="141">
        <f t="shared" si="22"/>
        <v>6783</v>
      </c>
      <c r="F25" s="142" t="str">
        <f t="shared" si="23"/>
        <v>37</v>
      </c>
      <c r="G25" s="143" t="str">
        <f t="shared" si="24"/>
        <v>71바6162</v>
      </c>
      <c r="H25" s="144">
        <f t="shared" si="25"/>
        <v>2</v>
      </c>
      <c r="I25" s="145">
        <f t="shared" si="26"/>
        <v>1895.11</v>
      </c>
      <c r="J25" s="146">
        <f t="shared" si="27"/>
        <v>5.9691151438803478E-2</v>
      </c>
      <c r="K25" s="146">
        <f t="shared" si="28"/>
        <v>0.3353454328944232</v>
      </c>
      <c r="L25" s="146">
        <f t="shared" si="29"/>
        <v>7.8095730590836424E-2</v>
      </c>
      <c r="M25" s="147">
        <f t="shared" si="30"/>
        <v>9.7040000000000006</v>
      </c>
      <c r="N25" s="148">
        <f t="shared" si="31"/>
        <v>0</v>
      </c>
      <c r="O25" s="148">
        <f t="shared" si="32"/>
        <v>10.025803251526296</v>
      </c>
      <c r="P25" s="247">
        <f t="shared" si="33"/>
        <v>8</v>
      </c>
      <c r="Q25" s="248">
        <f t="shared" si="34"/>
        <v>0</v>
      </c>
      <c r="R25" s="248">
        <f t="shared" si="35"/>
        <v>190</v>
      </c>
      <c r="T25">
        <v>524</v>
      </c>
      <c r="U25">
        <v>6783</v>
      </c>
      <c r="V25" t="s">
        <v>937</v>
      </c>
      <c r="W25">
        <v>1895.11</v>
      </c>
      <c r="X25">
        <v>796.346</v>
      </c>
      <c r="Y25">
        <v>2.38</v>
      </c>
      <c r="Z25">
        <v>9.7040000000000006</v>
      </c>
      <c r="AA25">
        <v>124.463523</v>
      </c>
      <c r="AB25">
        <v>7.4293709999999997</v>
      </c>
      <c r="AC25">
        <v>41.738273999999997</v>
      </c>
      <c r="AD25" s="1">
        <v>148</v>
      </c>
      <c r="AE25">
        <v>0</v>
      </c>
      <c r="AF25">
        <v>190</v>
      </c>
      <c r="AG25">
        <v>89</v>
      </c>
      <c r="AH25">
        <v>15.226228000000001</v>
      </c>
      <c r="AI25">
        <v>1928.1</v>
      </c>
      <c r="AJ25">
        <v>21.1</v>
      </c>
      <c r="AK25">
        <v>8</v>
      </c>
      <c r="AL25">
        <v>6297</v>
      </c>
      <c r="AM25" t="s">
        <v>938</v>
      </c>
      <c r="AN25" t="s">
        <v>939</v>
      </c>
      <c r="AO25">
        <v>1770.4459999999999</v>
      </c>
      <c r="AR25" t="s">
        <v>144</v>
      </c>
      <c r="AS25" t="s">
        <v>277</v>
      </c>
      <c r="AT25" t="s">
        <v>820</v>
      </c>
      <c r="AU25" t="s">
        <v>775</v>
      </c>
      <c r="AV25" t="s">
        <v>49</v>
      </c>
      <c r="AW25">
        <v>2</v>
      </c>
      <c r="BB25">
        <v>0.95289999999999997</v>
      </c>
      <c r="BC25" t="s">
        <v>69</v>
      </c>
      <c r="BF25" t="s">
        <v>144</v>
      </c>
      <c r="BG25" t="s">
        <v>277</v>
      </c>
      <c r="BH25" t="s">
        <v>937</v>
      </c>
      <c r="BI25">
        <v>6783</v>
      </c>
      <c r="BJ25">
        <v>2</v>
      </c>
      <c r="BK25" t="s">
        <v>820</v>
      </c>
      <c r="BL25" t="s">
        <v>837</v>
      </c>
      <c r="BM25">
        <v>0.95289999999999997</v>
      </c>
      <c r="BN25" t="s">
        <v>69</v>
      </c>
      <c r="BO25" t="s">
        <v>759</v>
      </c>
      <c r="BP25">
        <v>1895.11</v>
      </c>
    </row>
    <row r="26" spans="1:68" ht="16.5">
      <c r="A26" s="120" t="str">
        <f t="shared" si="18"/>
        <v>신화여객</v>
      </c>
      <c r="B26" s="121" t="str">
        <f t="shared" si="19"/>
        <v>김지훈</v>
      </c>
      <c r="C26" s="122" t="str">
        <f t="shared" si="20"/>
        <v>S</v>
      </c>
      <c r="D26" s="123">
        <f t="shared" si="21"/>
        <v>1.0512999999999999</v>
      </c>
      <c r="E26" s="124">
        <f t="shared" si="22"/>
        <v>7466</v>
      </c>
      <c r="F26" s="125" t="str">
        <f t="shared" si="23"/>
        <v>37</v>
      </c>
      <c r="G26" s="126" t="str">
        <f t="shared" si="24"/>
        <v>71바6169</v>
      </c>
      <c r="H26" s="127">
        <f t="shared" si="25"/>
        <v>2</v>
      </c>
      <c r="I26" s="128">
        <f t="shared" si="26"/>
        <v>2032.425</v>
      </c>
      <c r="J26" s="129">
        <f t="shared" si="27"/>
        <v>3.5232036233981467E-2</v>
      </c>
      <c r="K26" s="129">
        <f t="shared" si="28"/>
        <v>0.31063046149394297</v>
      </c>
      <c r="L26" s="129">
        <f t="shared" si="29"/>
        <v>5.3630515271166218E-2</v>
      </c>
      <c r="M26" s="130">
        <f t="shared" si="30"/>
        <v>7.1989999999999998</v>
      </c>
      <c r="N26" s="131">
        <f t="shared" si="31"/>
        <v>0</v>
      </c>
      <c r="O26" s="131">
        <f t="shared" si="32"/>
        <v>1.5252715352350026</v>
      </c>
      <c r="P26" s="249">
        <f t="shared" si="33"/>
        <v>1</v>
      </c>
      <c r="Q26" s="250">
        <f t="shared" si="34"/>
        <v>0</v>
      </c>
      <c r="R26" s="250">
        <f t="shared" si="35"/>
        <v>31</v>
      </c>
      <c r="T26">
        <v>524</v>
      </c>
      <c r="U26">
        <v>7466</v>
      </c>
      <c r="V26" t="s">
        <v>940</v>
      </c>
      <c r="W26">
        <v>2032.425</v>
      </c>
      <c r="X26">
        <v>773.26700000000005</v>
      </c>
      <c r="Y26">
        <v>2.6280000000000001</v>
      </c>
      <c r="Z26">
        <v>7.1989999999999998</v>
      </c>
      <c r="AA26">
        <v>140.23521</v>
      </c>
      <c r="AB26">
        <v>4.9407719999999999</v>
      </c>
      <c r="AC26">
        <v>43.561328000000003</v>
      </c>
      <c r="AD26" s="1">
        <v>109</v>
      </c>
      <c r="AE26">
        <v>0</v>
      </c>
      <c r="AF26">
        <v>31</v>
      </c>
      <c r="AG26">
        <v>74</v>
      </c>
      <c r="AH26">
        <v>14.492972</v>
      </c>
      <c r="AI26">
        <v>69.099999999999994</v>
      </c>
      <c r="AJ26">
        <v>0</v>
      </c>
      <c r="AK26">
        <v>1</v>
      </c>
      <c r="AL26">
        <v>60</v>
      </c>
      <c r="AM26" t="s">
        <v>941</v>
      </c>
      <c r="AN26" t="s">
        <v>942</v>
      </c>
      <c r="AO26">
        <v>1819.2560000000001</v>
      </c>
      <c r="AR26" t="s">
        <v>144</v>
      </c>
      <c r="AS26" t="s">
        <v>277</v>
      </c>
      <c r="AT26" t="s">
        <v>833</v>
      </c>
      <c r="AU26" t="s">
        <v>775</v>
      </c>
      <c r="AV26" t="s">
        <v>49</v>
      </c>
      <c r="AW26">
        <v>2</v>
      </c>
      <c r="BB26">
        <v>1.0512999999999999</v>
      </c>
      <c r="BC26" t="s">
        <v>74</v>
      </c>
      <c r="BF26" t="s">
        <v>144</v>
      </c>
      <c r="BG26" t="s">
        <v>277</v>
      </c>
      <c r="BH26" t="s">
        <v>940</v>
      </c>
      <c r="BI26">
        <v>7466</v>
      </c>
      <c r="BJ26">
        <v>2</v>
      </c>
      <c r="BK26" t="s">
        <v>833</v>
      </c>
      <c r="BL26" t="s">
        <v>837</v>
      </c>
      <c r="BM26">
        <v>1.0512999999999999</v>
      </c>
      <c r="BN26" t="s">
        <v>74</v>
      </c>
      <c r="BO26" t="s">
        <v>757</v>
      </c>
      <c r="BP26">
        <v>2032.425</v>
      </c>
    </row>
    <row r="27" spans="1:68" ht="16.5">
      <c r="A27" s="137" t="str">
        <f t="shared" si="18"/>
        <v>신화여객</v>
      </c>
      <c r="B27" s="138" t="str">
        <f t="shared" si="19"/>
        <v>김진수B</v>
      </c>
      <c r="C27" s="139" t="str">
        <f t="shared" si="20"/>
        <v>S</v>
      </c>
      <c r="D27" s="140">
        <f t="shared" si="21"/>
        <v>1.1704000000000001</v>
      </c>
      <c r="E27" s="141">
        <f t="shared" si="22"/>
        <v>6853</v>
      </c>
      <c r="F27" s="142" t="str">
        <f t="shared" si="23"/>
        <v>34</v>
      </c>
      <c r="G27" s="143" t="str">
        <f t="shared" si="24"/>
        <v>72바1113</v>
      </c>
      <c r="H27" s="144">
        <f t="shared" si="25"/>
        <v>1</v>
      </c>
      <c r="I27" s="145">
        <f t="shared" si="26"/>
        <v>2830.5239999999999</v>
      </c>
      <c r="J27" s="146">
        <f t="shared" si="27"/>
        <v>3.0869887885867867E-2</v>
      </c>
      <c r="K27" s="146">
        <f t="shared" si="28"/>
        <v>0.28490126200403149</v>
      </c>
      <c r="L27" s="146">
        <f t="shared" si="29"/>
        <v>2.6496860651949956E-2</v>
      </c>
      <c r="M27" s="147">
        <f t="shared" si="30"/>
        <v>6.5570000000000004</v>
      </c>
      <c r="N27" s="148">
        <f t="shared" si="31"/>
        <v>7.065829507186655E-2</v>
      </c>
      <c r="O27" s="148">
        <f t="shared" si="32"/>
        <v>14.096329866837378</v>
      </c>
      <c r="P27" s="247">
        <f t="shared" si="33"/>
        <v>4</v>
      </c>
      <c r="Q27" s="248">
        <f t="shared" si="34"/>
        <v>2</v>
      </c>
      <c r="R27" s="248">
        <f t="shared" si="35"/>
        <v>399</v>
      </c>
      <c r="T27">
        <v>524</v>
      </c>
      <c r="U27">
        <v>6853</v>
      </c>
      <c r="V27" t="s">
        <v>943</v>
      </c>
      <c r="W27">
        <v>2830.5239999999999</v>
      </c>
      <c r="X27">
        <v>967.41300000000001</v>
      </c>
      <c r="Y27">
        <v>2.9260000000000002</v>
      </c>
      <c r="Z27">
        <v>6.5570000000000004</v>
      </c>
      <c r="AA27">
        <v>172.298261</v>
      </c>
      <c r="AB27">
        <v>5.3188279999999999</v>
      </c>
      <c r="AC27">
        <v>49.087992</v>
      </c>
      <c r="AD27" s="1">
        <v>75</v>
      </c>
      <c r="AE27">
        <v>2</v>
      </c>
      <c r="AF27">
        <v>399</v>
      </c>
      <c r="AG27">
        <v>79</v>
      </c>
      <c r="AH27">
        <v>16.428046999999999</v>
      </c>
      <c r="AI27">
        <v>662.5</v>
      </c>
      <c r="AJ27">
        <v>0</v>
      </c>
      <c r="AK27">
        <v>4</v>
      </c>
      <c r="AL27">
        <v>1670</v>
      </c>
      <c r="AM27" t="s">
        <v>944</v>
      </c>
      <c r="AN27" t="s">
        <v>945</v>
      </c>
      <c r="AO27">
        <v>2830.5239999999999</v>
      </c>
      <c r="AR27" t="s">
        <v>144</v>
      </c>
      <c r="AS27" t="s">
        <v>276</v>
      </c>
      <c r="AT27" t="s">
        <v>812</v>
      </c>
      <c r="AU27" t="s">
        <v>775</v>
      </c>
      <c r="AV27" t="s">
        <v>49</v>
      </c>
      <c r="AW27">
        <v>1</v>
      </c>
      <c r="BB27">
        <v>1.1704000000000001</v>
      </c>
      <c r="BC27" t="s">
        <v>74</v>
      </c>
      <c r="BF27" t="s">
        <v>144</v>
      </c>
      <c r="BG27" t="s">
        <v>276</v>
      </c>
      <c r="BH27" t="s">
        <v>943</v>
      </c>
      <c r="BI27">
        <v>6853</v>
      </c>
      <c r="BJ27">
        <v>1</v>
      </c>
      <c r="BK27" t="s">
        <v>812</v>
      </c>
      <c r="BL27" t="s">
        <v>755</v>
      </c>
      <c r="BM27">
        <v>1.1704000000000001</v>
      </c>
      <c r="BN27" t="s">
        <v>74</v>
      </c>
      <c r="BO27" t="s">
        <v>757</v>
      </c>
      <c r="BP27">
        <v>2830.5239999999999</v>
      </c>
    </row>
    <row r="28" spans="1:68" ht="16.5">
      <c r="A28" s="120" t="str">
        <f t="shared" si="18"/>
        <v>신화여객</v>
      </c>
      <c r="B28" s="121" t="str">
        <f t="shared" si="19"/>
        <v>김창일</v>
      </c>
      <c r="C28" s="122" t="str">
        <f t="shared" si="20"/>
        <v>C</v>
      </c>
      <c r="D28" s="123">
        <f t="shared" si="21"/>
        <v>0.87</v>
      </c>
      <c r="E28" s="124">
        <f t="shared" si="22"/>
        <v>7670</v>
      </c>
      <c r="F28" s="125" t="str">
        <f t="shared" si="23"/>
        <v>526</v>
      </c>
      <c r="G28" s="126" t="str">
        <f t="shared" si="24"/>
        <v>72바1112</v>
      </c>
      <c r="H28" s="127">
        <f t="shared" si="25"/>
        <v>1</v>
      </c>
      <c r="I28" s="128">
        <f t="shared" si="26"/>
        <v>1482.9179999999999</v>
      </c>
      <c r="J28" s="129">
        <f t="shared" si="27"/>
        <v>0.11670858076200785</v>
      </c>
      <c r="K28" s="129">
        <f t="shared" si="28"/>
        <v>0.33640472924517939</v>
      </c>
      <c r="L28" s="129">
        <f t="shared" si="29"/>
        <v>0.21848814297216707</v>
      </c>
      <c r="M28" s="130">
        <f t="shared" si="30"/>
        <v>13.007999999999999</v>
      </c>
      <c r="N28" s="131">
        <f t="shared" si="31"/>
        <v>0.20230383608533986</v>
      </c>
      <c r="O28" s="131">
        <f t="shared" si="32"/>
        <v>21.713945073159813</v>
      </c>
      <c r="P28" s="249">
        <f t="shared" si="33"/>
        <v>15</v>
      </c>
      <c r="Q28" s="250">
        <f t="shared" si="34"/>
        <v>3</v>
      </c>
      <c r="R28" s="250">
        <f t="shared" si="35"/>
        <v>322</v>
      </c>
      <c r="T28">
        <v>524</v>
      </c>
      <c r="U28">
        <v>7670</v>
      </c>
      <c r="V28" t="s">
        <v>946</v>
      </c>
      <c r="W28">
        <v>1482.9179999999999</v>
      </c>
      <c r="X28">
        <v>549.875</v>
      </c>
      <c r="Y28">
        <v>2.6970000000000001</v>
      </c>
      <c r="Z28">
        <v>13.007999999999999</v>
      </c>
      <c r="AA28">
        <v>106.558823</v>
      </c>
      <c r="AB28">
        <v>12.436329000000001</v>
      </c>
      <c r="AC28">
        <v>35.846891999999997</v>
      </c>
      <c r="AD28" s="1">
        <v>324</v>
      </c>
      <c r="AE28">
        <v>3</v>
      </c>
      <c r="AF28">
        <v>322</v>
      </c>
      <c r="AG28">
        <v>70</v>
      </c>
      <c r="AH28">
        <v>13.916426</v>
      </c>
      <c r="AI28">
        <v>203.4</v>
      </c>
      <c r="AJ28">
        <v>0</v>
      </c>
      <c r="AK28">
        <v>15</v>
      </c>
      <c r="AL28">
        <v>6928</v>
      </c>
      <c r="AM28" t="s">
        <v>947</v>
      </c>
      <c r="AN28" t="s">
        <v>948</v>
      </c>
      <c r="AO28">
        <v>1482.9179999999999</v>
      </c>
      <c r="AR28" t="s">
        <v>144</v>
      </c>
      <c r="AS28" t="s">
        <v>278</v>
      </c>
      <c r="AT28" t="s">
        <v>858</v>
      </c>
      <c r="AU28" t="s">
        <v>772</v>
      </c>
      <c r="AV28" t="s">
        <v>49</v>
      </c>
      <c r="AW28">
        <v>1</v>
      </c>
      <c r="BB28">
        <v>0.87</v>
      </c>
      <c r="BC28" t="s">
        <v>72</v>
      </c>
      <c r="BF28" t="s">
        <v>144</v>
      </c>
      <c r="BG28" t="s">
        <v>278</v>
      </c>
      <c r="BH28" t="s">
        <v>946</v>
      </c>
      <c r="BI28">
        <v>7670</v>
      </c>
      <c r="BJ28">
        <v>1</v>
      </c>
      <c r="BK28" t="s">
        <v>858</v>
      </c>
      <c r="BL28" t="s">
        <v>755</v>
      </c>
      <c r="BM28">
        <v>0.87</v>
      </c>
      <c r="BN28" t="s">
        <v>72</v>
      </c>
      <c r="BO28" t="s">
        <v>758</v>
      </c>
      <c r="BP28">
        <v>1482.9179999999999</v>
      </c>
    </row>
    <row r="29" spans="1:68" ht="16.5">
      <c r="A29" s="137" t="str">
        <f t="shared" si="18"/>
        <v>신화여객</v>
      </c>
      <c r="B29" s="138" t="str">
        <f t="shared" si="19"/>
        <v>김춘길</v>
      </c>
      <c r="C29" s="139" t="str">
        <f t="shared" si="20"/>
        <v>S</v>
      </c>
      <c r="D29" s="140">
        <f t="shared" si="21"/>
        <v>1.0375000000000001</v>
      </c>
      <c r="E29" s="141">
        <f t="shared" si="22"/>
        <v>3287</v>
      </c>
      <c r="F29" s="142" t="str">
        <f t="shared" si="23"/>
        <v>555</v>
      </c>
      <c r="G29" s="143" t="str">
        <f t="shared" si="24"/>
        <v>73아2101</v>
      </c>
      <c r="H29" s="144">
        <f t="shared" si="25"/>
        <v>9</v>
      </c>
      <c r="I29" s="145">
        <f t="shared" si="26"/>
        <v>1559.02</v>
      </c>
      <c r="J29" s="146">
        <f t="shared" si="27"/>
        <v>4.3867651240758261E-2</v>
      </c>
      <c r="K29" s="146">
        <f t="shared" si="28"/>
        <v>0.31248878884871112</v>
      </c>
      <c r="L29" s="146">
        <f t="shared" si="29"/>
        <v>0.19820143423432671</v>
      </c>
      <c r="M29" s="147">
        <f t="shared" si="30"/>
        <v>7.4640000000000004</v>
      </c>
      <c r="N29" s="148">
        <f t="shared" si="31"/>
        <v>0</v>
      </c>
      <c r="O29" s="148">
        <f t="shared" si="32"/>
        <v>2.1808572051673489</v>
      </c>
      <c r="P29" s="247">
        <f t="shared" si="33"/>
        <v>8</v>
      </c>
      <c r="Q29" s="248">
        <f t="shared" si="34"/>
        <v>0</v>
      </c>
      <c r="R29" s="248">
        <f t="shared" si="35"/>
        <v>34</v>
      </c>
      <c r="T29">
        <v>524</v>
      </c>
      <c r="U29">
        <v>3287</v>
      </c>
      <c r="V29" t="s">
        <v>949</v>
      </c>
      <c r="W29">
        <v>1559.02</v>
      </c>
      <c r="X29">
        <v>516.63699999999994</v>
      </c>
      <c r="Y29">
        <v>3.0179999999999998</v>
      </c>
      <c r="Z29">
        <v>7.4640000000000004</v>
      </c>
      <c r="AA29">
        <v>110.10243</v>
      </c>
      <c r="AB29">
        <v>4.8299349999999999</v>
      </c>
      <c r="AC29">
        <v>34.405774999999998</v>
      </c>
      <c r="AD29" s="1">
        <v>309</v>
      </c>
      <c r="AE29">
        <v>0</v>
      </c>
      <c r="AF29">
        <v>34</v>
      </c>
      <c r="AG29">
        <v>82</v>
      </c>
      <c r="AH29">
        <v>14.159723</v>
      </c>
      <c r="AI29">
        <v>430.8</v>
      </c>
      <c r="AJ29">
        <v>0</v>
      </c>
      <c r="AK29">
        <v>8</v>
      </c>
      <c r="AL29">
        <v>3229</v>
      </c>
      <c r="AM29" t="s">
        <v>950</v>
      </c>
      <c r="AN29" t="s">
        <v>951</v>
      </c>
      <c r="AO29">
        <v>284.27699999999999</v>
      </c>
      <c r="AR29" t="s">
        <v>144</v>
      </c>
      <c r="AS29" t="s">
        <v>279</v>
      </c>
      <c r="AT29" t="s">
        <v>875</v>
      </c>
      <c r="AU29" t="s">
        <v>772</v>
      </c>
      <c r="AV29" t="s">
        <v>49</v>
      </c>
      <c r="AW29">
        <v>9</v>
      </c>
      <c r="BB29">
        <v>1.0375000000000001</v>
      </c>
      <c r="BC29" t="s">
        <v>74</v>
      </c>
      <c r="BF29" t="s">
        <v>144</v>
      </c>
      <c r="BG29" t="s">
        <v>279</v>
      </c>
      <c r="BH29" t="s">
        <v>949</v>
      </c>
      <c r="BI29">
        <v>3287</v>
      </c>
      <c r="BJ29">
        <v>9</v>
      </c>
      <c r="BK29" t="s">
        <v>875</v>
      </c>
      <c r="BL29" t="s">
        <v>852</v>
      </c>
      <c r="BM29">
        <v>1.0375000000000001</v>
      </c>
      <c r="BN29" t="s">
        <v>74</v>
      </c>
      <c r="BO29" t="s">
        <v>757</v>
      </c>
      <c r="BP29">
        <v>1559.02</v>
      </c>
    </row>
    <row r="30" spans="1:68" ht="16.5">
      <c r="A30" s="120" t="str">
        <f t="shared" si="18"/>
        <v>신화여객</v>
      </c>
      <c r="B30" s="121" t="str">
        <f t="shared" si="19"/>
        <v>김학광</v>
      </c>
      <c r="C30" s="122" t="str">
        <f t="shared" si="20"/>
        <v>S</v>
      </c>
      <c r="D30" s="123">
        <f t="shared" si="21"/>
        <v>1.0509999999999999</v>
      </c>
      <c r="E30" s="124">
        <f t="shared" si="22"/>
        <v>9732</v>
      </c>
      <c r="F30" s="125" t="str">
        <f t="shared" si="23"/>
        <v>34</v>
      </c>
      <c r="G30" s="126" t="str">
        <f t="shared" si="24"/>
        <v>71바1115</v>
      </c>
      <c r="H30" s="127">
        <f t="shared" si="25"/>
        <v>7</v>
      </c>
      <c r="I30" s="128">
        <f t="shared" si="26"/>
        <v>1248.3589999999999</v>
      </c>
      <c r="J30" s="129">
        <f t="shared" si="27"/>
        <v>2.3698057264767033E-2</v>
      </c>
      <c r="K30" s="129">
        <f t="shared" si="28"/>
        <v>0.2955470538983917</v>
      </c>
      <c r="L30" s="129">
        <f t="shared" si="29"/>
        <v>0.14899560142555146</v>
      </c>
      <c r="M30" s="130">
        <f t="shared" si="30"/>
        <v>6.3140000000000001</v>
      </c>
      <c r="N30" s="131">
        <f t="shared" si="31"/>
        <v>8.01051620567481E-2</v>
      </c>
      <c r="O30" s="131">
        <f t="shared" si="32"/>
        <v>1.2816825929079696</v>
      </c>
      <c r="P30" s="249">
        <f t="shared" si="33"/>
        <v>1</v>
      </c>
      <c r="Q30" s="250">
        <f t="shared" si="34"/>
        <v>1</v>
      </c>
      <c r="R30" s="250">
        <f t="shared" si="35"/>
        <v>16</v>
      </c>
      <c r="T30">
        <v>524</v>
      </c>
      <c r="U30">
        <v>9732</v>
      </c>
      <c r="V30" t="s">
        <v>952</v>
      </c>
      <c r="W30">
        <v>1248.3589999999999</v>
      </c>
      <c r="X30">
        <v>453.92599999999999</v>
      </c>
      <c r="Y30">
        <v>2.75</v>
      </c>
      <c r="Z30">
        <v>6.3140000000000001</v>
      </c>
      <c r="AA30">
        <v>85.003297000000003</v>
      </c>
      <c r="AB30">
        <v>2.0144129999999998</v>
      </c>
      <c r="AC30">
        <v>25.122474</v>
      </c>
      <c r="AD30" s="1">
        <v>186</v>
      </c>
      <c r="AE30">
        <v>1</v>
      </c>
      <c r="AF30">
        <v>16</v>
      </c>
      <c r="AG30">
        <v>70</v>
      </c>
      <c r="AH30">
        <v>14.686006000000001</v>
      </c>
      <c r="AI30">
        <v>116.5</v>
      </c>
      <c r="AJ30">
        <v>0</v>
      </c>
      <c r="AK30">
        <v>1</v>
      </c>
      <c r="AL30">
        <v>752</v>
      </c>
      <c r="AM30" t="s">
        <v>953</v>
      </c>
      <c r="AN30" t="s">
        <v>954</v>
      </c>
      <c r="AO30">
        <v>428.851</v>
      </c>
      <c r="AR30" t="s">
        <v>144</v>
      </c>
      <c r="AS30" t="s">
        <v>276</v>
      </c>
      <c r="AT30" t="s">
        <v>774</v>
      </c>
      <c r="AU30" t="s">
        <v>775</v>
      </c>
      <c r="AV30" t="s">
        <v>49</v>
      </c>
      <c r="AW30">
        <v>7</v>
      </c>
      <c r="BB30">
        <v>1.0509999999999999</v>
      </c>
      <c r="BC30" t="s">
        <v>74</v>
      </c>
      <c r="BF30" t="s">
        <v>144</v>
      </c>
      <c r="BG30" t="s">
        <v>276</v>
      </c>
      <c r="BH30" t="s">
        <v>952</v>
      </c>
      <c r="BI30">
        <v>9732</v>
      </c>
      <c r="BJ30">
        <v>7</v>
      </c>
      <c r="BK30" t="s">
        <v>774</v>
      </c>
      <c r="BL30" t="s">
        <v>806</v>
      </c>
      <c r="BM30">
        <v>1.0509999999999999</v>
      </c>
      <c r="BN30" t="s">
        <v>74</v>
      </c>
      <c r="BO30" t="s">
        <v>757</v>
      </c>
      <c r="BP30">
        <v>1248.3589999999999</v>
      </c>
    </row>
    <row r="31" spans="1:68" ht="16.5">
      <c r="A31" s="137" t="str">
        <f t="shared" si="18"/>
        <v>신화여객</v>
      </c>
      <c r="B31" s="138" t="str">
        <f t="shared" si="19"/>
        <v>김학순</v>
      </c>
      <c r="C31" s="139" t="str">
        <f t="shared" si="20"/>
        <v>A</v>
      </c>
      <c r="D31" s="140">
        <f t="shared" si="21"/>
        <v>0.97140000000000004</v>
      </c>
      <c r="E31" s="141">
        <f t="shared" si="22"/>
        <v>6753</v>
      </c>
      <c r="F31" s="142" t="str">
        <f t="shared" si="23"/>
        <v>555</v>
      </c>
      <c r="G31" s="143" t="str">
        <f t="shared" si="24"/>
        <v>72바1104</v>
      </c>
      <c r="H31" s="144">
        <f t="shared" si="25"/>
        <v>1</v>
      </c>
      <c r="I31" s="145">
        <f t="shared" si="26"/>
        <v>1654.13</v>
      </c>
      <c r="J31" s="146">
        <f t="shared" si="27"/>
        <v>5.3033080027017059E-2</v>
      </c>
      <c r="K31" s="146">
        <f t="shared" si="28"/>
        <v>0.34137843828602682</v>
      </c>
      <c r="L31" s="146">
        <f t="shared" si="29"/>
        <v>0.18620060092012114</v>
      </c>
      <c r="M31" s="147">
        <f t="shared" si="30"/>
        <v>8.7010000000000005</v>
      </c>
      <c r="N31" s="148">
        <f t="shared" si="31"/>
        <v>0</v>
      </c>
      <c r="O31" s="148">
        <f t="shared" si="32"/>
        <v>3.2645559901579682</v>
      </c>
      <c r="P31" s="247">
        <f t="shared" si="33"/>
        <v>3</v>
      </c>
      <c r="Q31" s="248">
        <f t="shared" si="34"/>
        <v>0</v>
      </c>
      <c r="R31" s="248">
        <f t="shared" si="35"/>
        <v>54</v>
      </c>
      <c r="T31">
        <v>524</v>
      </c>
      <c r="U31">
        <v>6753</v>
      </c>
      <c r="V31" t="s">
        <v>955</v>
      </c>
      <c r="W31">
        <v>1654.13</v>
      </c>
      <c r="X31">
        <v>603.45100000000002</v>
      </c>
      <c r="Y31">
        <v>2.7410000000000001</v>
      </c>
      <c r="Z31">
        <v>8.7010000000000005</v>
      </c>
      <c r="AA31">
        <v>127.95325099999999</v>
      </c>
      <c r="AB31">
        <v>6.785755</v>
      </c>
      <c r="AC31">
        <v>43.680481</v>
      </c>
      <c r="AD31" s="1">
        <v>308</v>
      </c>
      <c r="AE31">
        <v>0</v>
      </c>
      <c r="AF31">
        <v>54</v>
      </c>
      <c r="AG31">
        <v>74</v>
      </c>
      <c r="AH31">
        <v>12.927612</v>
      </c>
      <c r="AI31">
        <v>194.7</v>
      </c>
      <c r="AJ31">
        <v>0</v>
      </c>
      <c r="AK31">
        <v>3</v>
      </c>
      <c r="AL31">
        <v>556</v>
      </c>
      <c r="AM31" t="s">
        <v>956</v>
      </c>
      <c r="AN31" t="s">
        <v>957</v>
      </c>
      <c r="AO31">
        <v>1560.5440000000001</v>
      </c>
      <c r="AR31" t="s">
        <v>144</v>
      </c>
      <c r="AS31" t="s">
        <v>279</v>
      </c>
      <c r="AT31" t="s">
        <v>869</v>
      </c>
      <c r="AU31" t="s">
        <v>772</v>
      </c>
      <c r="AV31" t="s">
        <v>49</v>
      </c>
      <c r="AW31">
        <v>1</v>
      </c>
      <c r="BB31">
        <v>0.97140000000000004</v>
      </c>
      <c r="BC31" t="s">
        <v>69</v>
      </c>
      <c r="BF31" t="s">
        <v>144</v>
      </c>
      <c r="BG31" t="s">
        <v>279</v>
      </c>
      <c r="BH31" t="s">
        <v>955</v>
      </c>
      <c r="BI31">
        <v>6753</v>
      </c>
      <c r="BJ31">
        <v>1</v>
      </c>
      <c r="BK31" t="s">
        <v>869</v>
      </c>
      <c r="BL31" t="s">
        <v>755</v>
      </c>
      <c r="BM31">
        <v>0.97140000000000004</v>
      </c>
      <c r="BN31" t="s">
        <v>69</v>
      </c>
      <c r="BO31" t="s">
        <v>759</v>
      </c>
      <c r="BP31">
        <v>1654.13</v>
      </c>
    </row>
    <row r="32" spans="1:68" ht="16.5">
      <c r="A32" s="120" t="str">
        <f t="shared" si="18"/>
        <v>신화여객</v>
      </c>
      <c r="B32" s="121" t="str">
        <f t="shared" si="19"/>
        <v>김현배</v>
      </c>
      <c r="C32" s="122" t="str">
        <f t="shared" si="20"/>
        <v>C</v>
      </c>
      <c r="D32" s="123">
        <f t="shared" si="21"/>
        <v>0.89249999999999996</v>
      </c>
      <c r="E32" s="124">
        <f t="shared" si="22"/>
        <v>715</v>
      </c>
      <c r="F32" s="125" t="str">
        <f t="shared" si="23"/>
        <v>34</v>
      </c>
      <c r="G32" s="126" t="str">
        <f t="shared" si="24"/>
        <v>71바6152</v>
      </c>
      <c r="H32" s="127">
        <f t="shared" si="25"/>
        <v>1</v>
      </c>
      <c r="I32" s="128">
        <f t="shared" si="26"/>
        <v>2101.4490000000001</v>
      </c>
      <c r="J32" s="129">
        <f t="shared" si="27"/>
        <v>6.5710623801066598E-2</v>
      </c>
      <c r="K32" s="129">
        <f t="shared" si="28"/>
        <v>0.36330241899942972</v>
      </c>
      <c r="L32" s="129">
        <f t="shared" si="29"/>
        <v>0.2108069241747004</v>
      </c>
      <c r="M32" s="130">
        <f t="shared" si="30"/>
        <v>10.074</v>
      </c>
      <c r="N32" s="131">
        <f t="shared" si="31"/>
        <v>0</v>
      </c>
      <c r="O32" s="131">
        <f t="shared" si="32"/>
        <v>1.570345033355556</v>
      </c>
      <c r="P32" s="249">
        <f t="shared" si="33"/>
        <v>29</v>
      </c>
      <c r="Q32" s="250">
        <f t="shared" si="34"/>
        <v>0</v>
      </c>
      <c r="R32" s="250">
        <f t="shared" si="35"/>
        <v>33</v>
      </c>
      <c r="T32">
        <v>524</v>
      </c>
      <c r="U32">
        <v>715</v>
      </c>
      <c r="V32" t="s">
        <v>958</v>
      </c>
      <c r="W32">
        <v>2101.4490000000001</v>
      </c>
      <c r="X32">
        <v>978.66200000000003</v>
      </c>
      <c r="Y32">
        <v>2.1469999999999998</v>
      </c>
      <c r="Z32">
        <v>10.074</v>
      </c>
      <c r="AA32">
        <v>151.98300399999999</v>
      </c>
      <c r="AB32">
        <v>9.9868980000000001</v>
      </c>
      <c r="AC32">
        <v>55.215792999999998</v>
      </c>
      <c r="AD32" s="1">
        <v>443</v>
      </c>
      <c r="AE32">
        <v>0</v>
      </c>
      <c r="AF32">
        <v>33</v>
      </c>
      <c r="AG32">
        <v>73</v>
      </c>
      <c r="AH32">
        <v>13.826867999999999</v>
      </c>
      <c r="AI32">
        <v>740.6</v>
      </c>
      <c r="AJ32">
        <v>0</v>
      </c>
      <c r="AK32">
        <v>29</v>
      </c>
      <c r="AL32">
        <v>22257</v>
      </c>
      <c r="AM32" t="s">
        <v>959</v>
      </c>
      <c r="AN32" t="s">
        <v>960</v>
      </c>
      <c r="AO32">
        <v>2049.2089999999998</v>
      </c>
      <c r="AR32" t="s">
        <v>144</v>
      </c>
      <c r="AS32" t="s">
        <v>276</v>
      </c>
      <c r="AT32" t="s">
        <v>782</v>
      </c>
      <c r="AU32" t="s">
        <v>775</v>
      </c>
      <c r="AV32" t="s">
        <v>49</v>
      </c>
      <c r="AW32">
        <v>1</v>
      </c>
      <c r="BB32">
        <v>0.89249999999999996</v>
      </c>
      <c r="BC32" t="s">
        <v>72</v>
      </c>
      <c r="BF32" t="s">
        <v>144</v>
      </c>
      <c r="BG32" t="s">
        <v>276</v>
      </c>
      <c r="BH32" t="s">
        <v>958</v>
      </c>
      <c r="BI32">
        <v>715</v>
      </c>
      <c r="BJ32">
        <v>1</v>
      </c>
      <c r="BK32" t="s">
        <v>782</v>
      </c>
      <c r="BL32" t="s">
        <v>755</v>
      </c>
      <c r="BM32">
        <v>0.89249999999999996</v>
      </c>
      <c r="BN32" t="s">
        <v>72</v>
      </c>
      <c r="BO32" t="s">
        <v>758</v>
      </c>
      <c r="BP32">
        <v>2101.4490000000001</v>
      </c>
    </row>
    <row r="33" spans="1:68" ht="16.5">
      <c r="A33" s="137" t="str">
        <f t="shared" si="18"/>
        <v>신화여객</v>
      </c>
      <c r="B33" s="138" t="str">
        <f t="shared" si="19"/>
        <v>김형기</v>
      </c>
      <c r="C33" s="139" t="str">
        <f t="shared" si="20"/>
        <v>S</v>
      </c>
      <c r="D33" s="140">
        <f t="shared" si="21"/>
        <v>1.0671999999999999</v>
      </c>
      <c r="E33" s="141">
        <f t="shared" si="22"/>
        <v>3435</v>
      </c>
      <c r="F33" s="142" t="str">
        <f t="shared" si="23"/>
        <v>34</v>
      </c>
      <c r="G33" s="143" t="str">
        <f t="shared" si="24"/>
        <v>71바5106</v>
      </c>
      <c r="H33" s="144">
        <f t="shared" si="25"/>
        <v>1</v>
      </c>
      <c r="I33" s="145">
        <f t="shared" si="26"/>
        <v>1615.7619999999999</v>
      </c>
      <c r="J33" s="146">
        <f t="shared" si="27"/>
        <v>1.8996729310552851E-2</v>
      </c>
      <c r="K33" s="146">
        <f t="shared" si="28"/>
        <v>0.30454804339646663</v>
      </c>
      <c r="L33" s="146">
        <f t="shared" si="29"/>
        <v>0.25560695201397238</v>
      </c>
      <c r="M33" s="147">
        <f t="shared" si="30"/>
        <v>6.95</v>
      </c>
      <c r="N33" s="148">
        <f t="shared" si="31"/>
        <v>0</v>
      </c>
      <c r="O33" s="148">
        <f t="shared" si="32"/>
        <v>5.5701272835974605</v>
      </c>
      <c r="P33" s="247">
        <f t="shared" si="33"/>
        <v>1</v>
      </c>
      <c r="Q33" s="248">
        <f t="shared" si="34"/>
        <v>0</v>
      </c>
      <c r="R33" s="248">
        <f t="shared" si="35"/>
        <v>90</v>
      </c>
      <c r="T33">
        <v>524</v>
      </c>
      <c r="U33">
        <v>3435</v>
      </c>
      <c r="V33" t="s">
        <v>961</v>
      </c>
      <c r="W33">
        <v>1615.7619999999999</v>
      </c>
      <c r="X33">
        <v>605.56299999999999</v>
      </c>
      <c r="Y33">
        <v>2.6680000000000001</v>
      </c>
      <c r="Z33">
        <v>6.95</v>
      </c>
      <c r="AA33">
        <v>107.794398</v>
      </c>
      <c r="AB33">
        <v>2.0477409999999998</v>
      </c>
      <c r="AC33">
        <v>32.828572999999999</v>
      </c>
      <c r="AD33" s="1">
        <v>413</v>
      </c>
      <c r="AE33">
        <v>0</v>
      </c>
      <c r="AF33">
        <v>90</v>
      </c>
      <c r="AG33">
        <v>69</v>
      </c>
      <c r="AH33">
        <v>14.989293999999999</v>
      </c>
      <c r="AI33">
        <v>56.7</v>
      </c>
      <c r="AJ33">
        <v>0</v>
      </c>
      <c r="AK33">
        <v>1</v>
      </c>
      <c r="AL33">
        <v>343</v>
      </c>
      <c r="AM33" t="s">
        <v>962</v>
      </c>
      <c r="AN33" t="s">
        <v>963</v>
      </c>
      <c r="AO33">
        <v>1615.7619999999999</v>
      </c>
      <c r="AR33" t="s">
        <v>144</v>
      </c>
      <c r="AS33" t="s">
        <v>276</v>
      </c>
      <c r="AT33" t="s">
        <v>780</v>
      </c>
      <c r="AU33" t="s">
        <v>775</v>
      </c>
      <c r="AV33" t="s">
        <v>49</v>
      </c>
      <c r="AW33">
        <v>1</v>
      </c>
      <c r="BB33">
        <v>1.0671999999999999</v>
      </c>
      <c r="BC33" t="s">
        <v>74</v>
      </c>
      <c r="BF33" t="s">
        <v>144</v>
      </c>
      <c r="BG33" t="s">
        <v>276</v>
      </c>
      <c r="BH33" t="s">
        <v>961</v>
      </c>
      <c r="BI33">
        <v>3435</v>
      </c>
      <c r="BJ33">
        <v>1</v>
      </c>
      <c r="BK33" t="s">
        <v>780</v>
      </c>
      <c r="BL33" t="s">
        <v>755</v>
      </c>
      <c r="BM33">
        <v>1.0671999999999999</v>
      </c>
      <c r="BN33" t="s">
        <v>74</v>
      </c>
      <c r="BO33" t="s">
        <v>757</v>
      </c>
      <c r="BP33">
        <v>1615.7619999999999</v>
      </c>
    </row>
    <row r="34" spans="1:68" ht="16.5">
      <c r="A34" s="120" t="str">
        <f t="shared" si="18"/>
        <v>신화여객</v>
      </c>
      <c r="B34" s="121" t="str">
        <f t="shared" si="19"/>
        <v>김형석</v>
      </c>
      <c r="C34" s="122" t="str">
        <f t="shared" si="20"/>
        <v>D</v>
      </c>
      <c r="D34" s="123">
        <f t="shared" si="21"/>
        <v>0.81220000000000003</v>
      </c>
      <c r="E34" s="124">
        <f t="shared" si="22"/>
        <v>3437</v>
      </c>
      <c r="F34" s="125" t="str">
        <f t="shared" si="23"/>
        <v>34</v>
      </c>
      <c r="G34" s="126" t="str">
        <f t="shared" si="24"/>
        <v>72바1096</v>
      </c>
      <c r="H34" s="127">
        <f t="shared" si="25"/>
        <v>7</v>
      </c>
      <c r="I34" s="128">
        <f t="shared" si="26"/>
        <v>1904.0219999999999</v>
      </c>
      <c r="J34" s="129">
        <f t="shared" si="27"/>
        <v>5.22948213228328E-2</v>
      </c>
      <c r="K34" s="129">
        <f t="shared" si="28"/>
        <v>0.37209409988753994</v>
      </c>
      <c r="L34" s="129">
        <f t="shared" si="29"/>
        <v>0.15756120464994627</v>
      </c>
      <c r="M34" s="130">
        <f t="shared" si="30"/>
        <v>14.661</v>
      </c>
      <c r="N34" s="131">
        <f t="shared" si="31"/>
        <v>0.57772441704980304</v>
      </c>
      <c r="O34" s="131">
        <f t="shared" si="32"/>
        <v>29.674026875739884</v>
      </c>
      <c r="P34" s="249">
        <f t="shared" si="33"/>
        <v>24</v>
      </c>
      <c r="Q34" s="250">
        <f t="shared" si="34"/>
        <v>11</v>
      </c>
      <c r="R34" s="250">
        <f t="shared" si="35"/>
        <v>565</v>
      </c>
      <c r="T34">
        <v>524</v>
      </c>
      <c r="U34">
        <v>3437</v>
      </c>
      <c r="V34" t="s">
        <v>964</v>
      </c>
      <c r="W34">
        <v>1904.0219999999999</v>
      </c>
      <c r="X34">
        <v>948.76700000000005</v>
      </c>
      <c r="Y34">
        <v>2.0070000000000001</v>
      </c>
      <c r="Z34">
        <v>14.661</v>
      </c>
      <c r="AA34">
        <v>129.47356600000001</v>
      </c>
      <c r="AB34">
        <v>6.770797</v>
      </c>
      <c r="AC34">
        <v>48.176349999999999</v>
      </c>
      <c r="AD34" s="1">
        <v>300</v>
      </c>
      <c r="AE34">
        <v>11</v>
      </c>
      <c r="AF34">
        <v>565</v>
      </c>
      <c r="AG34">
        <v>76</v>
      </c>
      <c r="AH34">
        <v>14.705874</v>
      </c>
      <c r="AI34">
        <v>1490.3</v>
      </c>
      <c r="AJ34">
        <v>0</v>
      </c>
      <c r="AK34">
        <v>24</v>
      </c>
      <c r="AL34">
        <v>7735</v>
      </c>
      <c r="AM34" t="s">
        <v>965</v>
      </c>
      <c r="AN34" t="s">
        <v>966</v>
      </c>
      <c r="AO34">
        <v>537.17200000000003</v>
      </c>
      <c r="AR34" t="s">
        <v>144</v>
      </c>
      <c r="AS34" t="s">
        <v>276</v>
      </c>
      <c r="AT34" t="s">
        <v>800</v>
      </c>
      <c r="AU34" t="s">
        <v>775</v>
      </c>
      <c r="AV34" t="s">
        <v>49</v>
      </c>
      <c r="AW34">
        <v>7</v>
      </c>
      <c r="BB34">
        <v>0.81220000000000003</v>
      </c>
      <c r="BC34" t="s">
        <v>70</v>
      </c>
      <c r="BF34" t="s">
        <v>144</v>
      </c>
      <c r="BG34" t="s">
        <v>276</v>
      </c>
      <c r="BH34" t="s">
        <v>964</v>
      </c>
      <c r="BI34">
        <v>3437</v>
      </c>
      <c r="BJ34">
        <v>7</v>
      </c>
      <c r="BK34" t="s">
        <v>800</v>
      </c>
      <c r="BL34" t="s">
        <v>812</v>
      </c>
      <c r="BM34">
        <v>0.81220000000000003</v>
      </c>
      <c r="BN34" t="s">
        <v>70</v>
      </c>
      <c r="BO34" t="s">
        <v>760</v>
      </c>
      <c r="BP34">
        <v>1904.0219999999999</v>
      </c>
    </row>
    <row r="35" spans="1:68" ht="16.5">
      <c r="A35" s="137" t="str">
        <f t="shared" si="18"/>
        <v>신화여객</v>
      </c>
      <c r="B35" s="138" t="str">
        <f t="shared" si="19"/>
        <v>남윤기</v>
      </c>
      <c r="C35" s="139" t="str">
        <f t="shared" si="20"/>
        <v>A</v>
      </c>
      <c r="D35" s="140">
        <f t="shared" si="21"/>
        <v>0.95199999999999996</v>
      </c>
      <c r="E35" s="141">
        <f t="shared" si="22"/>
        <v>5383</v>
      </c>
      <c r="F35" s="142" t="str">
        <f t="shared" si="23"/>
        <v>34</v>
      </c>
      <c r="G35" s="143" t="str">
        <f t="shared" si="24"/>
        <v>72바1110</v>
      </c>
      <c r="H35" s="144">
        <f t="shared" si="25"/>
        <v>1</v>
      </c>
      <c r="I35" s="145">
        <f t="shared" si="26"/>
        <v>2547.2049999999999</v>
      </c>
      <c r="J35" s="146">
        <f t="shared" si="27"/>
        <v>1.6991245748483361E-2</v>
      </c>
      <c r="K35" s="146">
        <f t="shared" si="28"/>
        <v>0.35274620337154999</v>
      </c>
      <c r="L35" s="146">
        <f t="shared" si="29"/>
        <v>6.0458424037327187E-2</v>
      </c>
      <c r="M35" s="147">
        <f t="shared" si="30"/>
        <v>10.535</v>
      </c>
      <c r="N35" s="148">
        <f t="shared" si="31"/>
        <v>3.9258716907355315E-2</v>
      </c>
      <c r="O35" s="148">
        <f t="shared" si="32"/>
        <v>12.562789410353702</v>
      </c>
      <c r="P35" s="247">
        <f t="shared" si="33"/>
        <v>4</v>
      </c>
      <c r="Q35" s="248">
        <f t="shared" si="34"/>
        <v>1</v>
      </c>
      <c r="R35" s="248">
        <f t="shared" si="35"/>
        <v>320</v>
      </c>
      <c r="T35">
        <v>524</v>
      </c>
      <c r="U35">
        <v>5383</v>
      </c>
      <c r="V35" t="s">
        <v>967</v>
      </c>
      <c r="W35">
        <v>2547.2049999999999</v>
      </c>
      <c r="X35">
        <v>1070.432</v>
      </c>
      <c r="Y35">
        <v>2.38</v>
      </c>
      <c r="Z35">
        <v>10.535</v>
      </c>
      <c r="AA35">
        <v>165.91549800000001</v>
      </c>
      <c r="AB35">
        <v>2.8191109999999999</v>
      </c>
      <c r="AC35">
        <v>58.526062000000003</v>
      </c>
      <c r="AD35" s="1">
        <v>154</v>
      </c>
      <c r="AE35">
        <v>1</v>
      </c>
      <c r="AF35">
        <v>320</v>
      </c>
      <c r="AG35">
        <v>83</v>
      </c>
      <c r="AH35">
        <v>15.352423</v>
      </c>
      <c r="AI35">
        <v>1412.2</v>
      </c>
      <c r="AJ35">
        <v>4.9000000000000004</v>
      </c>
      <c r="AK35">
        <v>4</v>
      </c>
      <c r="AL35">
        <v>530</v>
      </c>
      <c r="AM35" t="s">
        <v>968</v>
      </c>
      <c r="AN35" t="s">
        <v>969</v>
      </c>
      <c r="AO35">
        <v>2547.2049999999999</v>
      </c>
      <c r="AR35" t="s">
        <v>144</v>
      </c>
      <c r="AS35" t="s">
        <v>276</v>
      </c>
      <c r="AT35" t="s">
        <v>810</v>
      </c>
      <c r="AU35" t="s">
        <v>775</v>
      </c>
      <c r="AV35" t="s">
        <v>49</v>
      </c>
      <c r="AW35">
        <v>1</v>
      </c>
      <c r="BB35">
        <v>0.95199999999999996</v>
      </c>
      <c r="BC35" t="s">
        <v>69</v>
      </c>
      <c r="BF35" t="s">
        <v>144</v>
      </c>
      <c r="BG35" t="s">
        <v>276</v>
      </c>
      <c r="BH35" t="s">
        <v>967</v>
      </c>
      <c r="BI35">
        <v>5383</v>
      </c>
      <c r="BJ35">
        <v>1</v>
      </c>
      <c r="BK35" t="s">
        <v>810</v>
      </c>
      <c r="BL35" t="s">
        <v>755</v>
      </c>
      <c r="BM35">
        <v>0.95199999999999996</v>
      </c>
      <c r="BN35" t="s">
        <v>69</v>
      </c>
      <c r="BO35" t="s">
        <v>759</v>
      </c>
      <c r="BP35">
        <v>2547.2049999999999</v>
      </c>
    </row>
    <row r="36" spans="1:68" ht="16.5">
      <c r="A36" s="120" t="str">
        <f t="shared" si="18"/>
        <v>신화여객</v>
      </c>
      <c r="B36" s="121" t="str">
        <f t="shared" si="19"/>
        <v>모영완</v>
      </c>
      <c r="C36" s="122" t="str">
        <f t="shared" si="20"/>
        <v>S</v>
      </c>
      <c r="D36" s="123">
        <f t="shared" si="21"/>
        <v>1.0575000000000001</v>
      </c>
      <c r="E36" s="124">
        <f t="shared" si="22"/>
        <v>3845</v>
      </c>
      <c r="F36" s="125" t="str">
        <f t="shared" si="23"/>
        <v>555</v>
      </c>
      <c r="G36" s="126" t="str">
        <f t="shared" si="24"/>
        <v>72바1105</v>
      </c>
      <c r="H36" s="127">
        <f t="shared" si="25"/>
        <v>1</v>
      </c>
      <c r="I36" s="128">
        <f t="shared" si="26"/>
        <v>1794.3630000000001</v>
      </c>
      <c r="J36" s="129">
        <f t="shared" si="27"/>
        <v>6.6441997350827176E-2</v>
      </c>
      <c r="K36" s="129">
        <f t="shared" si="28"/>
        <v>0.33213159821068899</v>
      </c>
      <c r="L36" s="129">
        <f t="shared" si="29"/>
        <v>0.1855811783903257</v>
      </c>
      <c r="M36" s="130">
        <f t="shared" si="30"/>
        <v>7.42</v>
      </c>
      <c r="N36" s="131">
        <f t="shared" si="31"/>
        <v>0</v>
      </c>
      <c r="O36" s="131">
        <f t="shared" si="32"/>
        <v>3.288074932441206</v>
      </c>
      <c r="P36" s="249">
        <f t="shared" si="33"/>
        <v>10</v>
      </c>
      <c r="Q36" s="250">
        <f t="shared" si="34"/>
        <v>0</v>
      </c>
      <c r="R36" s="250">
        <f t="shared" si="35"/>
        <v>59</v>
      </c>
      <c r="T36">
        <v>524</v>
      </c>
      <c r="U36">
        <v>3845</v>
      </c>
      <c r="V36" t="s">
        <v>970</v>
      </c>
      <c r="W36">
        <v>1794.3630000000001</v>
      </c>
      <c r="X36">
        <v>606.60400000000004</v>
      </c>
      <c r="Y36">
        <v>2.9580000000000002</v>
      </c>
      <c r="Z36">
        <v>7.42</v>
      </c>
      <c r="AA36">
        <v>137.800749</v>
      </c>
      <c r="AB36">
        <v>9.1557569999999995</v>
      </c>
      <c r="AC36">
        <v>45.767983000000001</v>
      </c>
      <c r="AD36" s="1">
        <v>333</v>
      </c>
      <c r="AE36">
        <v>0</v>
      </c>
      <c r="AF36">
        <v>59</v>
      </c>
      <c r="AG36">
        <v>72</v>
      </c>
      <c r="AH36">
        <v>13.021431</v>
      </c>
      <c r="AI36">
        <v>170.9</v>
      </c>
      <c r="AJ36">
        <v>0</v>
      </c>
      <c r="AK36">
        <v>10</v>
      </c>
      <c r="AL36">
        <v>3818</v>
      </c>
      <c r="AM36" t="s">
        <v>971</v>
      </c>
      <c r="AN36" t="s">
        <v>972</v>
      </c>
      <c r="AO36">
        <v>1620.37</v>
      </c>
      <c r="AR36" t="s">
        <v>144</v>
      </c>
      <c r="AS36" t="s">
        <v>279</v>
      </c>
      <c r="AT36" t="s">
        <v>871</v>
      </c>
      <c r="AU36" t="s">
        <v>772</v>
      </c>
      <c r="AV36" t="s">
        <v>49</v>
      </c>
      <c r="AW36">
        <v>1</v>
      </c>
      <c r="BB36">
        <v>1.0575000000000001</v>
      </c>
      <c r="BC36" t="s">
        <v>74</v>
      </c>
      <c r="BF36" t="s">
        <v>144</v>
      </c>
      <c r="BG36" t="s">
        <v>279</v>
      </c>
      <c r="BH36" t="s">
        <v>970</v>
      </c>
      <c r="BI36">
        <v>3845</v>
      </c>
      <c r="BJ36">
        <v>1</v>
      </c>
      <c r="BK36" t="s">
        <v>871</v>
      </c>
      <c r="BL36" t="s">
        <v>755</v>
      </c>
      <c r="BM36">
        <v>1.0575000000000001</v>
      </c>
      <c r="BN36" t="s">
        <v>74</v>
      </c>
      <c r="BO36" t="s">
        <v>757</v>
      </c>
      <c r="BP36">
        <v>1794.3630000000001</v>
      </c>
    </row>
    <row r="37" spans="1:68" ht="16.5">
      <c r="A37" s="137" t="str">
        <f t="shared" si="18"/>
        <v>신화여객</v>
      </c>
      <c r="B37" s="138" t="str">
        <f t="shared" si="19"/>
        <v>모영춘</v>
      </c>
      <c r="C37" s="139" t="str">
        <f t="shared" si="20"/>
        <v>B</v>
      </c>
      <c r="D37" s="140">
        <f t="shared" si="21"/>
        <v>0.92</v>
      </c>
      <c r="E37" s="141">
        <f t="shared" si="22"/>
        <v>4347</v>
      </c>
      <c r="F37" s="142" t="str">
        <f t="shared" si="23"/>
        <v>555</v>
      </c>
      <c r="G37" s="143" t="str">
        <f t="shared" si="24"/>
        <v>72바1106</v>
      </c>
      <c r="H37" s="144">
        <f t="shared" si="25"/>
        <v>1</v>
      </c>
      <c r="I37" s="145">
        <f t="shared" si="26"/>
        <v>4206.4409999999998</v>
      </c>
      <c r="J37" s="146">
        <f t="shared" si="27"/>
        <v>4.4215828042151538E-2</v>
      </c>
      <c r="K37" s="146">
        <f t="shared" si="28"/>
        <v>0.41719054434680747</v>
      </c>
      <c r="L37" s="146">
        <f t="shared" si="29"/>
        <v>0.22441774412145565</v>
      </c>
      <c r="M37" s="147">
        <f t="shared" si="30"/>
        <v>8.7010000000000005</v>
      </c>
      <c r="N37" s="148">
        <f t="shared" si="31"/>
        <v>0.35659599171841472</v>
      </c>
      <c r="O37" s="148">
        <f t="shared" si="32"/>
        <v>10.531468288750514</v>
      </c>
      <c r="P37" s="247">
        <f t="shared" si="33"/>
        <v>162</v>
      </c>
      <c r="Q37" s="248">
        <f t="shared" si="34"/>
        <v>15</v>
      </c>
      <c r="R37" s="248">
        <f t="shared" si="35"/>
        <v>443</v>
      </c>
      <c r="T37">
        <v>524</v>
      </c>
      <c r="U37">
        <v>4347</v>
      </c>
      <c r="V37" t="s">
        <v>973</v>
      </c>
      <c r="W37">
        <v>4206.4409999999998</v>
      </c>
      <c r="X37">
        <v>1629.7260000000001</v>
      </c>
      <c r="Y37">
        <v>2.581</v>
      </c>
      <c r="Z37">
        <v>8.7010000000000005</v>
      </c>
      <c r="AA37">
        <v>347.86762299999998</v>
      </c>
      <c r="AB37">
        <v>15.381254999999999</v>
      </c>
      <c r="AC37">
        <v>145.127083</v>
      </c>
      <c r="AD37" s="1">
        <v>944</v>
      </c>
      <c r="AE37">
        <v>15</v>
      </c>
      <c r="AF37">
        <v>443</v>
      </c>
      <c r="AG37">
        <v>81</v>
      </c>
      <c r="AH37">
        <v>12.092072999999999</v>
      </c>
      <c r="AI37">
        <v>1695.5</v>
      </c>
      <c r="AJ37">
        <v>0</v>
      </c>
      <c r="AK37">
        <v>162</v>
      </c>
      <c r="AL37">
        <v>80933</v>
      </c>
      <c r="AM37" t="s">
        <v>974</v>
      </c>
      <c r="AN37" t="s">
        <v>975</v>
      </c>
      <c r="AO37">
        <v>4108.2879999999996</v>
      </c>
      <c r="AR37" t="s">
        <v>144</v>
      </c>
      <c r="AS37" t="s">
        <v>279</v>
      </c>
      <c r="AT37" t="s">
        <v>873</v>
      </c>
      <c r="AU37" t="s">
        <v>772</v>
      </c>
      <c r="AV37" t="s">
        <v>49</v>
      </c>
      <c r="AW37">
        <v>1</v>
      </c>
      <c r="BB37">
        <v>0.92</v>
      </c>
      <c r="BC37" t="s">
        <v>71</v>
      </c>
      <c r="BF37" t="s">
        <v>144</v>
      </c>
      <c r="BG37" t="s">
        <v>279</v>
      </c>
      <c r="BH37" t="s">
        <v>973</v>
      </c>
      <c r="BI37">
        <v>4347</v>
      </c>
      <c r="BJ37">
        <v>1</v>
      </c>
      <c r="BK37" t="s">
        <v>873</v>
      </c>
      <c r="BL37" t="s">
        <v>755</v>
      </c>
      <c r="BM37">
        <v>0.92</v>
      </c>
      <c r="BN37" t="s">
        <v>71</v>
      </c>
      <c r="BO37" t="s">
        <v>756</v>
      </c>
      <c r="BP37">
        <v>4206.4409999999998</v>
      </c>
    </row>
    <row r="38" spans="1:68" ht="16.5">
      <c r="A38" s="120" t="str">
        <f t="shared" si="18"/>
        <v>신화여객</v>
      </c>
      <c r="B38" s="121" t="str">
        <f t="shared" si="19"/>
        <v>모환경</v>
      </c>
      <c r="C38" s="122" t="str">
        <f t="shared" si="20"/>
        <v>C</v>
      </c>
      <c r="D38" s="123">
        <f t="shared" si="21"/>
        <v>0.8861</v>
      </c>
      <c r="E38" s="124">
        <f t="shared" si="22"/>
        <v>2135</v>
      </c>
      <c r="F38" s="125" t="str">
        <f t="shared" si="23"/>
        <v>37</v>
      </c>
      <c r="G38" s="126" t="str">
        <f t="shared" si="24"/>
        <v>71바6169</v>
      </c>
      <c r="H38" s="127">
        <f t="shared" si="25"/>
        <v>2</v>
      </c>
      <c r="I38" s="128">
        <f t="shared" si="26"/>
        <v>1953.087</v>
      </c>
      <c r="J38" s="129">
        <f t="shared" si="27"/>
        <v>4.3089800040315381E-2</v>
      </c>
      <c r="K38" s="129">
        <f t="shared" si="28"/>
        <v>0.37490163683920469</v>
      </c>
      <c r="L38" s="129">
        <f t="shared" si="29"/>
        <v>0.14643484903642284</v>
      </c>
      <c r="M38" s="130">
        <f t="shared" si="30"/>
        <v>10.099</v>
      </c>
      <c r="N38" s="131">
        <f t="shared" si="31"/>
        <v>0</v>
      </c>
      <c r="O38" s="131">
        <f t="shared" si="32"/>
        <v>6.4001245208226774</v>
      </c>
      <c r="P38" s="249">
        <f t="shared" si="33"/>
        <v>60</v>
      </c>
      <c r="Q38" s="250">
        <f t="shared" si="34"/>
        <v>0</v>
      </c>
      <c r="R38" s="250">
        <f t="shared" si="35"/>
        <v>125</v>
      </c>
      <c r="T38">
        <v>524</v>
      </c>
      <c r="U38">
        <v>2135</v>
      </c>
      <c r="V38" t="s">
        <v>976</v>
      </c>
      <c r="W38">
        <v>1953.087</v>
      </c>
      <c r="X38">
        <v>882.69100000000003</v>
      </c>
      <c r="Y38">
        <v>2.2130000000000001</v>
      </c>
      <c r="Z38">
        <v>10.099</v>
      </c>
      <c r="AA38">
        <v>148.53884199999999</v>
      </c>
      <c r="AB38">
        <v>6.4005089999999996</v>
      </c>
      <c r="AC38">
        <v>55.687455</v>
      </c>
      <c r="AD38" s="1">
        <v>286</v>
      </c>
      <c r="AE38">
        <v>0</v>
      </c>
      <c r="AF38">
        <v>125</v>
      </c>
      <c r="AG38">
        <v>77</v>
      </c>
      <c r="AH38">
        <v>13.148661000000001</v>
      </c>
      <c r="AI38">
        <v>501.5</v>
      </c>
      <c r="AJ38">
        <v>0</v>
      </c>
      <c r="AK38">
        <v>60</v>
      </c>
      <c r="AL38">
        <v>26896</v>
      </c>
      <c r="AM38" t="s">
        <v>977</v>
      </c>
      <c r="AN38" t="s">
        <v>978</v>
      </c>
      <c r="AO38">
        <v>1702.78</v>
      </c>
      <c r="AR38" t="s">
        <v>144</v>
      </c>
      <c r="AS38" t="s">
        <v>277</v>
      </c>
      <c r="AT38" t="s">
        <v>833</v>
      </c>
      <c r="AU38" t="s">
        <v>775</v>
      </c>
      <c r="AV38" t="s">
        <v>49</v>
      </c>
      <c r="AW38">
        <v>2</v>
      </c>
      <c r="BB38">
        <v>0.8861</v>
      </c>
      <c r="BC38" t="s">
        <v>72</v>
      </c>
      <c r="BF38" t="s">
        <v>144</v>
      </c>
      <c r="BG38" t="s">
        <v>277</v>
      </c>
      <c r="BH38" t="s">
        <v>976</v>
      </c>
      <c r="BI38">
        <v>2135</v>
      </c>
      <c r="BJ38">
        <v>2</v>
      </c>
      <c r="BK38" t="s">
        <v>833</v>
      </c>
      <c r="BL38" t="s">
        <v>837</v>
      </c>
      <c r="BM38">
        <v>0.8861</v>
      </c>
      <c r="BN38" t="s">
        <v>72</v>
      </c>
      <c r="BO38" t="s">
        <v>758</v>
      </c>
      <c r="BP38">
        <v>1953.087</v>
      </c>
    </row>
    <row r="39" spans="1:68" ht="16.5">
      <c r="A39" s="137" t="str">
        <f t="shared" si="18"/>
        <v>신화여객</v>
      </c>
      <c r="B39" s="138" t="str">
        <f t="shared" si="19"/>
        <v>박상기</v>
      </c>
      <c r="C39" s="139" t="str">
        <f t="shared" si="20"/>
        <v>A</v>
      </c>
      <c r="D39" s="140">
        <f t="shared" si="21"/>
        <v>0.97919999999999996</v>
      </c>
      <c r="E39" s="141">
        <f t="shared" si="22"/>
        <v>3129</v>
      </c>
      <c r="F39" s="142" t="str">
        <f t="shared" si="23"/>
        <v>526</v>
      </c>
      <c r="G39" s="143" t="str">
        <f t="shared" si="24"/>
        <v>71바5105</v>
      </c>
      <c r="H39" s="144">
        <f t="shared" si="25"/>
        <v>12</v>
      </c>
      <c r="I39" s="145">
        <f t="shared" si="26"/>
        <v>1752.5309999999999</v>
      </c>
      <c r="J39" s="146">
        <f t="shared" si="27"/>
        <v>3.9838959154922964E-2</v>
      </c>
      <c r="K39" s="146">
        <f t="shared" si="28"/>
        <v>0.36851698379894249</v>
      </c>
      <c r="L39" s="146">
        <f t="shared" si="29"/>
        <v>0.26590114525791558</v>
      </c>
      <c r="M39" s="147">
        <f t="shared" si="30"/>
        <v>8.9580000000000002</v>
      </c>
      <c r="N39" s="148">
        <f t="shared" si="31"/>
        <v>0</v>
      </c>
      <c r="O39" s="148">
        <f t="shared" si="32"/>
        <v>12.667393615291257</v>
      </c>
      <c r="P39" s="247">
        <f t="shared" si="33"/>
        <v>27</v>
      </c>
      <c r="Q39" s="248">
        <f t="shared" si="34"/>
        <v>0</v>
      </c>
      <c r="R39" s="248">
        <f t="shared" si="35"/>
        <v>222</v>
      </c>
      <c r="T39">
        <v>524</v>
      </c>
      <c r="U39">
        <v>3129</v>
      </c>
      <c r="V39" t="s">
        <v>979</v>
      </c>
      <c r="W39">
        <v>1752.5309999999999</v>
      </c>
      <c r="X39">
        <v>674.76900000000001</v>
      </c>
      <c r="Y39">
        <v>2.597</v>
      </c>
      <c r="Z39">
        <v>8.9580000000000002</v>
      </c>
      <c r="AA39">
        <v>125.83913099999999</v>
      </c>
      <c r="AB39">
        <v>5.0133000000000001</v>
      </c>
      <c r="AC39">
        <v>46.373857000000001</v>
      </c>
      <c r="AD39" s="1">
        <v>466</v>
      </c>
      <c r="AE39">
        <v>0</v>
      </c>
      <c r="AF39">
        <v>222</v>
      </c>
      <c r="AG39">
        <v>71</v>
      </c>
      <c r="AH39">
        <v>13.926757</v>
      </c>
      <c r="AI39">
        <v>504.8</v>
      </c>
      <c r="AJ39">
        <v>0</v>
      </c>
      <c r="AK39">
        <v>27</v>
      </c>
      <c r="AL39">
        <v>9821</v>
      </c>
      <c r="AM39" t="s">
        <v>980</v>
      </c>
      <c r="AN39" t="s">
        <v>981</v>
      </c>
      <c r="AO39">
        <v>211.39599999999999</v>
      </c>
      <c r="AR39" t="s">
        <v>144</v>
      </c>
      <c r="AS39" t="s">
        <v>278</v>
      </c>
      <c r="AT39" t="s">
        <v>844</v>
      </c>
      <c r="AU39" t="s">
        <v>772</v>
      </c>
      <c r="AV39" t="s">
        <v>49</v>
      </c>
      <c r="AW39">
        <v>12</v>
      </c>
      <c r="BB39">
        <v>0.97919999999999996</v>
      </c>
      <c r="BC39" t="s">
        <v>69</v>
      </c>
      <c r="BF39" t="s">
        <v>144</v>
      </c>
      <c r="BG39" t="s">
        <v>278</v>
      </c>
      <c r="BH39" t="s">
        <v>979</v>
      </c>
      <c r="BI39">
        <v>3129</v>
      </c>
      <c r="BJ39">
        <v>12</v>
      </c>
      <c r="BK39" t="s">
        <v>844</v>
      </c>
      <c r="BL39" t="s">
        <v>839</v>
      </c>
      <c r="BM39">
        <v>0.97919999999999996</v>
      </c>
      <c r="BN39" t="s">
        <v>69</v>
      </c>
      <c r="BO39" t="s">
        <v>759</v>
      </c>
      <c r="BP39">
        <v>1752.5309999999999</v>
      </c>
    </row>
    <row r="40" spans="1:68" ht="16.5">
      <c r="A40" s="120" t="str">
        <f t="shared" si="18"/>
        <v>신화여객</v>
      </c>
      <c r="B40" s="121" t="str">
        <f t="shared" si="19"/>
        <v>박상수</v>
      </c>
      <c r="C40" s="122" t="str">
        <f t="shared" si="20"/>
        <v>A</v>
      </c>
      <c r="D40" s="123">
        <f t="shared" si="21"/>
        <v>0.96</v>
      </c>
      <c r="E40" s="124">
        <f t="shared" si="22"/>
        <v>1132</v>
      </c>
      <c r="F40" s="125" t="str">
        <f t="shared" si="23"/>
        <v>555</v>
      </c>
      <c r="G40" s="126" t="str">
        <f t="shared" si="24"/>
        <v>72바1104</v>
      </c>
      <c r="H40" s="127">
        <f t="shared" si="25"/>
        <v>1</v>
      </c>
      <c r="I40" s="128">
        <f t="shared" si="26"/>
        <v>1742.943</v>
      </c>
      <c r="J40" s="129">
        <f t="shared" si="27"/>
        <v>2.2851738355168346E-2</v>
      </c>
      <c r="K40" s="129">
        <f t="shared" si="28"/>
        <v>0.38518981944371827</v>
      </c>
      <c r="L40" s="129">
        <f t="shared" si="29"/>
        <v>0.12335457900803411</v>
      </c>
      <c r="M40" s="130">
        <f t="shared" si="30"/>
        <v>9.048</v>
      </c>
      <c r="N40" s="131">
        <f t="shared" si="31"/>
        <v>0</v>
      </c>
      <c r="O40" s="131">
        <f t="shared" si="32"/>
        <v>1.7786009066274686</v>
      </c>
      <c r="P40" s="249">
        <f t="shared" si="33"/>
        <v>10</v>
      </c>
      <c r="Q40" s="250">
        <f t="shared" si="34"/>
        <v>0</v>
      </c>
      <c r="R40" s="250">
        <f t="shared" si="35"/>
        <v>31</v>
      </c>
      <c r="T40">
        <v>524</v>
      </c>
      <c r="U40">
        <v>1132</v>
      </c>
      <c r="V40" t="s">
        <v>982</v>
      </c>
      <c r="W40">
        <v>1742.943</v>
      </c>
      <c r="X40">
        <v>646.73500000000001</v>
      </c>
      <c r="Y40">
        <v>2.6949999999999998</v>
      </c>
      <c r="Z40">
        <v>9.048</v>
      </c>
      <c r="AA40">
        <v>136.24937199999999</v>
      </c>
      <c r="AB40">
        <v>3.1135350000000002</v>
      </c>
      <c r="AC40">
        <v>52.481870999999998</v>
      </c>
      <c r="AD40" s="1">
        <v>215</v>
      </c>
      <c r="AE40">
        <v>0</v>
      </c>
      <c r="AF40">
        <v>31</v>
      </c>
      <c r="AG40">
        <v>70</v>
      </c>
      <c r="AH40">
        <v>12.792301</v>
      </c>
      <c r="AI40">
        <v>41.5</v>
      </c>
      <c r="AJ40">
        <v>0</v>
      </c>
      <c r="AK40">
        <v>10</v>
      </c>
      <c r="AL40">
        <v>3304</v>
      </c>
      <c r="AM40" t="s">
        <v>983</v>
      </c>
      <c r="AN40" t="s">
        <v>984</v>
      </c>
      <c r="AO40">
        <v>1648.5150000000001</v>
      </c>
      <c r="AR40" t="s">
        <v>144</v>
      </c>
      <c r="AS40" t="s">
        <v>279</v>
      </c>
      <c r="AT40" t="s">
        <v>869</v>
      </c>
      <c r="AU40" t="s">
        <v>772</v>
      </c>
      <c r="AV40" t="s">
        <v>49</v>
      </c>
      <c r="AW40">
        <v>1</v>
      </c>
      <c r="BB40">
        <v>0.96</v>
      </c>
      <c r="BC40" t="s">
        <v>69</v>
      </c>
      <c r="BF40" t="s">
        <v>144</v>
      </c>
      <c r="BG40" t="s">
        <v>279</v>
      </c>
      <c r="BH40" t="s">
        <v>982</v>
      </c>
      <c r="BI40">
        <v>1132</v>
      </c>
      <c r="BJ40">
        <v>1</v>
      </c>
      <c r="BK40" t="s">
        <v>869</v>
      </c>
      <c r="BL40" t="s">
        <v>755</v>
      </c>
      <c r="BM40">
        <v>0.96</v>
      </c>
      <c r="BN40" t="s">
        <v>69</v>
      </c>
      <c r="BO40" t="s">
        <v>759</v>
      </c>
      <c r="BP40">
        <v>1742.943</v>
      </c>
    </row>
    <row r="41" spans="1:68" ht="16.5">
      <c r="A41" s="137" t="str">
        <f t="shared" si="18"/>
        <v>신화여객</v>
      </c>
      <c r="B41" s="138" t="str">
        <f t="shared" si="19"/>
        <v>박영석</v>
      </c>
      <c r="C41" s="139" t="str">
        <f t="shared" si="20"/>
        <v>A</v>
      </c>
      <c r="D41" s="140">
        <f t="shared" si="21"/>
        <v>0.97350000000000003</v>
      </c>
      <c r="E41" s="141">
        <f t="shared" si="22"/>
        <v>8946</v>
      </c>
      <c r="F41" s="142" t="str">
        <f t="shared" si="23"/>
        <v>555</v>
      </c>
      <c r="G41" s="143" t="str">
        <f t="shared" si="24"/>
        <v>73아2101</v>
      </c>
      <c r="H41" s="144">
        <f t="shared" si="25"/>
        <v>7</v>
      </c>
      <c r="I41" s="145">
        <f t="shared" si="26"/>
        <v>1699.9190000000001</v>
      </c>
      <c r="J41" s="146">
        <f t="shared" si="27"/>
        <v>4.3142190855498162E-2</v>
      </c>
      <c r="K41" s="146">
        <f t="shared" si="28"/>
        <v>0.34821684848709911</v>
      </c>
      <c r="L41" s="146">
        <f t="shared" si="29"/>
        <v>0.15883109724639821</v>
      </c>
      <c r="M41" s="147">
        <f t="shared" si="30"/>
        <v>8.7539999999999996</v>
      </c>
      <c r="N41" s="148">
        <f t="shared" si="31"/>
        <v>5.8826332313480813E-2</v>
      </c>
      <c r="O41" s="148">
        <f t="shared" si="32"/>
        <v>1.882442634031386</v>
      </c>
      <c r="P41" s="247">
        <f t="shared" si="33"/>
        <v>10</v>
      </c>
      <c r="Q41" s="248">
        <f t="shared" si="34"/>
        <v>1</v>
      </c>
      <c r="R41" s="248">
        <f t="shared" si="35"/>
        <v>32</v>
      </c>
      <c r="T41">
        <v>524</v>
      </c>
      <c r="U41">
        <v>8946</v>
      </c>
      <c r="V41" t="s">
        <v>985</v>
      </c>
      <c r="W41">
        <v>1699.9190000000001</v>
      </c>
      <c r="X41">
        <v>609.07600000000002</v>
      </c>
      <c r="Y41">
        <v>2.7909999999999999</v>
      </c>
      <c r="Z41">
        <v>8.7539999999999996</v>
      </c>
      <c r="AA41">
        <v>124.464101</v>
      </c>
      <c r="AB41">
        <v>5.3696539999999997</v>
      </c>
      <c r="AC41">
        <v>43.340496999999999</v>
      </c>
      <c r="AD41" s="1">
        <v>270</v>
      </c>
      <c r="AE41">
        <v>1</v>
      </c>
      <c r="AF41">
        <v>32</v>
      </c>
      <c r="AG41">
        <v>67</v>
      </c>
      <c r="AH41">
        <v>13.657906000000001</v>
      </c>
      <c r="AI41">
        <v>294.10000000000002</v>
      </c>
      <c r="AJ41">
        <v>0</v>
      </c>
      <c r="AK41">
        <v>10</v>
      </c>
      <c r="AL41">
        <v>8421</v>
      </c>
      <c r="AM41" t="s">
        <v>986</v>
      </c>
      <c r="AN41" t="s">
        <v>987</v>
      </c>
      <c r="AO41">
        <v>313.17599999999999</v>
      </c>
      <c r="AR41" t="s">
        <v>144</v>
      </c>
      <c r="AS41" t="s">
        <v>279</v>
      </c>
      <c r="AT41" t="s">
        <v>875</v>
      </c>
      <c r="AU41" t="s">
        <v>772</v>
      </c>
      <c r="AV41" t="s">
        <v>49</v>
      </c>
      <c r="AW41">
        <v>7</v>
      </c>
      <c r="BB41">
        <v>0.97350000000000003</v>
      </c>
      <c r="BC41" t="s">
        <v>69</v>
      </c>
      <c r="BF41" t="s">
        <v>144</v>
      </c>
      <c r="BG41" t="s">
        <v>279</v>
      </c>
      <c r="BH41" t="s">
        <v>985</v>
      </c>
      <c r="BI41">
        <v>8946</v>
      </c>
      <c r="BJ41">
        <v>7</v>
      </c>
      <c r="BK41" t="s">
        <v>875</v>
      </c>
      <c r="BL41" t="s">
        <v>869</v>
      </c>
      <c r="BM41">
        <v>0.97350000000000003</v>
      </c>
      <c r="BN41" t="s">
        <v>69</v>
      </c>
      <c r="BO41" t="s">
        <v>759</v>
      </c>
      <c r="BP41">
        <v>1699.9190000000001</v>
      </c>
    </row>
    <row r="42" spans="1:68" ht="16.5">
      <c r="A42" s="120" t="str">
        <f t="shared" si="18"/>
        <v>신화여객</v>
      </c>
      <c r="B42" s="121" t="str">
        <f t="shared" si="19"/>
        <v>박영일</v>
      </c>
      <c r="C42" s="122" t="str">
        <f t="shared" si="20"/>
        <v>B</v>
      </c>
      <c r="D42" s="123">
        <f t="shared" si="21"/>
        <v>0.93840000000000001</v>
      </c>
      <c r="E42" s="124">
        <f t="shared" si="22"/>
        <v>621</v>
      </c>
      <c r="F42" s="125" t="str">
        <f t="shared" si="23"/>
        <v>34</v>
      </c>
      <c r="G42" s="126" t="str">
        <f t="shared" si="24"/>
        <v>72바1108</v>
      </c>
      <c r="H42" s="127">
        <f t="shared" si="25"/>
        <v>1</v>
      </c>
      <c r="I42" s="128">
        <f t="shared" si="26"/>
        <v>2285.1529999999998</v>
      </c>
      <c r="J42" s="129">
        <f t="shared" si="27"/>
        <v>3.2698208775056366E-2</v>
      </c>
      <c r="K42" s="129">
        <f t="shared" si="28"/>
        <v>0.36864148913584655</v>
      </c>
      <c r="L42" s="129">
        <f t="shared" si="29"/>
        <v>0.11027707991543674</v>
      </c>
      <c r="M42" s="130">
        <f t="shared" si="30"/>
        <v>10.832000000000001</v>
      </c>
      <c r="N42" s="131">
        <f t="shared" si="31"/>
        <v>4.3760745998189188E-2</v>
      </c>
      <c r="O42" s="131">
        <f t="shared" si="32"/>
        <v>10.546339785563594</v>
      </c>
      <c r="P42" s="249">
        <f t="shared" si="33"/>
        <v>18</v>
      </c>
      <c r="Q42" s="250">
        <f t="shared" si="34"/>
        <v>1</v>
      </c>
      <c r="R42" s="250">
        <f t="shared" si="35"/>
        <v>241</v>
      </c>
      <c r="T42">
        <v>524</v>
      </c>
      <c r="U42">
        <v>621</v>
      </c>
      <c r="V42" t="s">
        <v>988</v>
      </c>
      <c r="W42">
        <v>2285.1529999999998</v>
      </c>
      <c r="X42">
        <v>974.00599999999997</v>
      </c>
      <c r="Y42">
        <v>2.3460000000000001</v>
      </c>
      <c r="Z42">
        <v>10.832000000000001</v>
      </c>
      <c r="AA42">
        <v>153.51550399999999</v>
      </c>
      <c r="AB42">
        <v>5.0196820000000004</v>
      </c>
      <c r="AC42">
        <v>56.592184000000003</v>
      </c>
      <c r="AD42" s="1">
        <v>252</v>
      </c>
      <c r="AE42">
        <v>1</v>
      </c>
      <c r="AF42">
        <v>241</v>
      </c>
      <c r="AG42">
        <v>73</v>
      </c>
      <c r="AH42">
        <v>14.885486</v>
      </c>
      <c r="AI42">
        <v>438.5</v>
      </c>
      <c r="AJ42">
        <v>0</v>
      </c>
      <c r="AK42">
        <v>18</v>
      </c>
      <c r="AL42">
        <v>3987</v>
      </c>
      <c r="AM42" t="s">
        <v>989</v>
      </c>
      <c r="AN42" t="s">
        <v>990</v>
      </c>
      <c r="AO42">
        <v>2285.1529999999998</v>
      </c>
      <c r="AR42" t="s">
        <v>144</v>
      </c>
      <c r="AS42" t="s">
        <v>276</v>
      </c>
      <c r="AT42" t="s">
        <v>808</v>
      </c>
      <c r="AU42" t="s">
        <v>775</v>
      </c>
      <c r="AV42" t="s">
        <v>49</v>
      </c>
      <c r="AW42">
        <v>1</v>
      </c>
      <c r="BB42">
        <v>0.93840000000000001</v>
      </c>
      <c r="BC42" t="s">
        <v>71</v>
      </c>
      <c r="BF42" t="s">
        <v>144</v>
      </c>
      <c r="BG42" t="s">
        <v>276</v>
      </c>
      <c r="BH42" t="s">
        <v>988</v>
      </c>
      <c r="BI42">
        <v>621</v>
      </c>
      <c r="BJ42">
        <v>1</v>
      </c>
      <c r="BK42" t="s">
        <v>808</v>
      </c>
      <c r="BL42" t="s">
        <v>755</v>
      </c>
      <c r="BM42">
        <v>0.93840000000000001</v>
      </c>
      <c r="BN42" t="s">
        <v>71</v>
      </c>
      <c r="BO42" t="s">
        <v>756</v>
      </c>
      <c r="BP42">
        <v>2285.1529999999998</v>
      </c>
    </row>
    <row r="43" spans="1:68" ht="16.5">
      <c r="A43" s="137" t="str">
        <f t="shared" si="18"/>
        <v>신화여객</v>
      </c>
      <c r="B43" s="138" t="str">
        <f t="shared" si="19"/>
        <v>박종완</v>
      </c>
      <c r="C43" s="139" t="str">
        <f t="shared" si="20"/>
        <v>A</v>
      </c>
      <c r="D43" s="140">
        <f t="shared" si="21"/>
        <v>0.99360000000000004</v>
      </c>
      <c r="E43" s="141">
        <f t="shared" si="22"/>
        <v>8417</v>
      </c>
      <c r="F43" s="142" t="str">
        <f t="shared" si="23"/>
        <v>34</v>
      </c>
      <c r="G43" s="143" t="str">
        <f t="shared" si="24"/>
        <v>72바1094</v>
      </c>
      <c r="H43" s="144">
        <f t="shared" si="25"/>
        <v>1</v>
      </c>
      <c r="I43" s="145">
        <f t="shared" si="26"/>
        <v>2028.0820000000001</v>
      </c>
      <c r="J43" s="146">
        <f t="shared" si="27"/>
        <v>2.7098710756633157E-2</v>
      </c>
      <c r="K43" s="146">
        <f t="shared" si="28"/>
        <v>0.3560349126083765</v>
      </c>
      <c r="L43" s="146">
        <f t="shared" si="29"/>
        <v>0.15581224033347763</v>
      </c>
      <c r="M43" s="147">
        <f t="shared" si="30"/>
        <v>11.651999999999999</v>
      </c>
      <c r="N43" s="148">
        <f t="shared" si="31"/>
        <v>0.2958460259496411</v>
      </c>
      <c r="O43" s="148">
        <f t="shared" si="32"/>
        <v>11.488687341044395</v>
      </c>
      <c r="P43" s="247">
        <f t="shared" si="33"/>
        <v>6</v>
      </c>
      <c r="Q43" s="248">
        <f t="shared" si="34"/>
        <v>6</v>
      </c>
      <c r="R43" s="248">
        <f t="shared" si="35"/>
        <v>233</v>
      </c>
      <c r="T43">
        <v>524</v>
      </c>
      <c r="U43">
        <v>8417</v>
      </c>
      <c r="V43" t="s">
        <v>991</v>
      </c>
      <c r="W43">
        <v>2028.0820000000001</v>
      </c>
      <c r="X43">
        <v>819.97</v>
      </c>
      <c r="Y43">
        <v>2.4729999999999999</v>
      </c>
      <c r="Z43">
        <v>11.651999999999999</v>
      </c>
      <c r="AA43">
        <v>135.10133500000001</v>
      </c>
      <c r="AB43">
        <v>3.6610719999999999</v>
      </c>
      <c r="AC43">
        <v>48.100791999999998</v>
      </c>
      <c r="AD43" s="1">
        <v>316</v>
      </c>
      <c r="AE43">
        <v>6</v>
      </c>
      <c r="AF43">
        <v>233</v>
      </c>
      <c r="AG43">
        <v>68</v>
      </c>
      <c r="AH43">
        <v>15.011561</v>
      </c>
      <c r="AI43">
        <v>51.9</v>
      </c>
      <c r="AJ43">
        <v>0</v>
      </c>
      <c r="AK43">
        <v>6</v>
      </c>
      <c r="AL43">
        <v>5189</v>
      </c>
      <c r="AM43" t="s">
        <v>992</v>
      </c>
      <c r="AN43" t="s">
        <v>993</v>
      </c>
      <c r="AO43">
        <v>1928.7619999999999</v>
      </c>
      <c r="AR43" t="s">
        <v>144</v>
      </c>
      <c r="AS43" t="s">
        <v>276</v>
      </c>
      <c r="AT43" t="s">
        <v>796</v>
      </c>
      <c r="AU43" t="s">
        <v>775</v>
      </c>
      <c r="AV43" t="s">
        <v>49</v>
      </c>
      <c r="AW43">
        <v>1</v>
      </c>
      <c r="BB43">
        <v>0.99360000000000004</v>
      </c>
      <c r="BC43" t="s">
        <v>69</v>
      </c>
      <c r="BF43" t="s">
        <v>144</v>
      </c>
      <c r="BG43" t="s">
        <v>276</v>
      </c>
      <c r="BH43" t="s">
        <v>991</v>
      </c>
      <c r="BI43">
        <v>8417</v>
      </c>
      <c r="BJ43">
        <v>1</v>
      </c>
      <c r="BK43" t="s">
        <v>796</v>
      </c>
      <c r="BL43" t="s">
        <v>755</v>
      </c>
      <c r="BM43">
        <v>0.99360000000000004</v>
      </c>
      <c r="BN43" t="s">
        <v>69</v>
      </c>
      <c r="BO43" t="s">
        <v>759</v>
      </c>
      <c r="BP43">
        <v>2028.0820000000001</v>
      </c>
    </row>
    <row r="44" spans="1:68" ht="16.5">
      <c r="A44" s="120" t="str">
        <f t="shared" si="18"/>
        <v>신화여객</v>
      </c>
      <c r="B44" s="121" t="str">
        <f t="shared" si="19"/>
        <v>박준수</v>
      </c>
      <c r="C44" s="122" t="str">
        <f t="shared" si="20"/>
        <v>S</v>
      </c>
      <c r="D44" s="123">
        <f t="shared" si="21"/>
        <v>1.0364</v>
      </c>
      <c r="E44" s="124">
        <f t="shared" si="22"/>
        <v>4764</v>
      </c>
      <c r="F44" s="125" t="str">
        <f t="shared" si="23"/>
        <v>37</v>
      </c>
      <c r="G44" s="126" t="str">
        <f t="shared" si="24"/>
        <v>71바6165</v>
      </c>
      <c r="H44" s="127">
        <f t="shared" si="25"/>
        <v>1</v>
      </c>
      <c r="I44" s="128">
        <f t="shared" si="26"/>
        <v>2222.386</v>
      </c>
      <c r="J44" s="129">
        <f t="shared" si="27"/>
        <v>4.6853830699488522E-2</v>
      </c>
      <c r="K44" s="129">
        <f t="shared" si="28"/>
        <v>0.32593072334331397</v>
      </c>
      <c r="L44" s="129">
        <f t="shared" si="29"/>
        <v>7.7394296040381824E-2</v>
      </c>
      <c r="M44" s="130">
        <f t="shared" si="30"/>
        <v>8.4</v>
      </c>
      <c r="N44" s="131">
        <f t="shared" si="31"/>
        <v>0.44996683744408039</v>
      </c>
      <c r="O44" s="131">
        <f t="shared" si="32"/>
        <v>2.6098076571756663</v>
      </c>
      <c r="P44" s="249">
        <f t="shared" si="33"/>
        <v>6</v>
      </c>
      <c r="Q44" s="250">
        <f t="shared" si="34"/>
        <v>10</v>
      </c>
      <c r="R44" s="250">
        <f t="shared" si="35"/>
        <v>58</v>
      </c>
      <c r="T44">
        <v>524</v>
      </c>
      <c r="U44">
        <v>4764</v>
      </c>
      <c r="V44" t="s">
        <v>994</v>
      </c>
      <c r="W44">
        <v>2222.386</v>
      </c>
      <c r="X44">
        <v>861.22900000000004</v>
      </c>
      <c r="Y44">
        <v>2.58</v>
      </c>
      <c r="Z44">
        <v>8.4</v>
      </c>
      <c r="AA44">
        <v>153.19353599999999</v>
      </c>
      <c r="AB44">
        <v>7.1777040000000003</v>
      </c>
      <c r="AC44">
        <v>49.930480000000003</v>
      </c>
      <c r="AD44" s="1">
        <v>172</v>
      </c>
      <c r="AE44">
        <v>10</v>
      </c>
      <c r="AF44">
        <v>58</v>
      </c>
      <c r="AG44">
        <v>80</v>
      </c>
      <c r="AH44">
        <v>14.507047999999999</v>
      </c>
      <c r="AI44">
        <v>172.1</v>
      </c>
      <c r="AJ44">
        <v>0</v>
      </c>
      <c r="AK44">
        <v>6</v>
      </c>
      <c r="AL44">
        <v>679</v>
      </c>
      <c r="AM44" t="s">
        <v>995</v>
      </c>
      <c r="AN44" t="s">
        <v>996</v>
      </c>
      <c r="AO44">
        <v>2038.462</v>
      </c>
      <c r="AR44" t="s">
        <v>144</v>
      </c>
      <c r="AS44" t="s">
        <v>277</v>
      </c>
      <c r="AT44" t="s">
        <v>825</v>
      </c>
      <c r="AU44" t="s">
        <v>775</v>
      </c>
      <c r="AV44" t="s">
        <v>49</v>
      </c>
      <c r="AW44">
        <v>1</v>
      </c>
      <c r="BB44">
        <v>1.0364</v>
      </c>
      <c r="BC44" t="s">
        <v>74</v>
      </c>
      <c r="BF44" t="s">
        <v>144</v>
      </c>
      <c r="BG44" t="s">
        <v>277</v>
      </c>
      <c r="BH44" t="s">
        <v>994</v>
      </c>
      <c r="BI44">
        <v>4764</v>
      </c>
      <c r="BJ44">
        <v>1</v>
      </c>
      <c r="BK44" t="s">
        <v>825</v>
      </c>
      <c r="BL44" t="s">
        <v>755</v>
      </c>
      <c r="BM44">
        <v>1.0364</v>
      </c>
      <c r="BN44" t="s">
        <v>74</v>
      </c>
      <c r="BO44" t="s">
        <v>757</v>
      </c>
      <c r="BP44">
        <v>2222.386</v>
      </c>
    </row>
    <row r="45" spans="1:68" ht="16.5">
      <c r="A45" s="137" t="str">
        <f t="shared" si="18"/>
        <v>신화여객</v>
      </c>
      <c r="B45" s="138" t="str">
        <f t="shared" si="19"/>
        <v>박창수</v>
      </c>
      <c r="C45" s="139" t="str">
        <f t="shared" si="20"/>
        <v>C</v>
      </c>
      <c r="D45" s="140">
        <f t="shared" si="21"/>
        <v>0.85819999999999996</v>
      </c>
      <c r="E45" s="141">
        <f t="shared" si="22"/>
        <v>7268</v>
      </c>
      <c r="F45" s="142" t="str">
        <f t="shared" si="23"/>
        <v>555</v>
      </c>
      <c r="G45" s="143" t="str">
        <f t="shared" si="24"/>
        <v>71바6153</v>
      </c>
      <c r="H45" s="144">
        <f t="shared" si="25"/>
        <v>6</v>
      </c>
      <c r="I45" s="145">
        <f t="shared" si="26"/>
        <v>1007.428</v>
      </c>
      <c r="J45" s="146">
        <f t="shared" si="27"/>
        <v>5.3074119372023734E-2</v>
      </c>
      <c r="K45" s="146">
        <f t="shared" si="28"/>
        <v>0.38556194365405422</v>
      </c>
      <c r="L45" s="146">
        <f t="shared" si="29"/>
        <v>0.23525254410240731</v>
      </c>
      <c r="M45" s="147">
        <f t="shared" si="30"/>
        <v>13.250999999999999</v>
      </c>
      <c r="N45" s="148">
        <f t="shared" si="31"/>
        <v>9.9262676836458785E-2</v>
      </c>
      <c r="O45" s="148">
        <f t="shared" si="32"/>
        <v>14.492350818122983</v>
      </c>
      <c r="P45" s="247">
        <f t="shared" si="33"/>
        <v>13</v>
      </c>
      <c r="Q45" s="248">
        <f t="shared" si="34"/>
        <v>1</v>
      </c>
      <c r="R45" s="248">
        <f t="shared" si="35"/>
        <v>146</v>
      </c>
      <c r="T45">
        <v>524</v>
      </c>
      <c r="U45">
        <v>7268</v>
      </c>
      <c r="V45" t="s">
        <v>997</v>
      </c>
      <c r="W45">
        <v>1007.428</v>
      </c>
      <c r="X45">
        <v>405.14</v>
      </c>
      <c r="Y45">
        <v>2.4870000000000001</v>
      </c>
      <c r="Z45">
        <v>13.250999999999999</v>
      </c>
      <c r="AA45">
        <v>71.717742000000001</v>
      </c>
      <c r="AB45">
        <v>3.8063560000000001</v>
      </c>
      <c r="AC45">
        <v>27.651631999999999</v>
      </c>
      <c r="AD45" s="1">
        <v>237</v>
      </c>
      <c r="AE45">
        <v>1</v>
      </c>
      <c r="AF45">
        <v>146</v>
      </c>
      <c r="AG45">
        <v>78</v>
      </c>
      <c r="AH45">
        <v>14.047122999999999</v>
      </c>
      <c r="AI45">
        <v>606.5</v>
      </c>
      <c r="AJ45">
        <v>0</v>
      </c>
      <c r="AK45">
        <v>13</v>
      </c>
      <c r="AL45">
        <v>4982</v>
      </c>
      <c r="AM45" t="s">
        <v>998</v>
      </c>
      <c r="AN45" t="s">
        <v>999</v>
      </c>
      <c r="AO45">
        <v>298.40300000000002</v>
      </c>
      <c r="AR45" t="s">
        <v>144</v>
      </c>
      <c r="AS45" t="s">
        <v>279</v>
      </c>
      <c r="AT45" t="s">
        <v>863</v>
      </c>
      <c r="AU45" t="s">
        <v>772</v>
      </c>
      <c r="AV45" t="s">
        <v>49</v>
      </c>
      <c r="AW45">
        <v>6</v>
      </c>
      <c r="BB45">
        <v>0.85819999999999996</v>
      </c>
      <c r="BC45" t="s">
        <v>72</v>
      </c>
      <c r="BF45" t="s">
        <v>144</v>
      </c>
      <c r="BG45" t="s">
        <v>279</v>
      </c>
      <c r="BH45" t="s">
        <v>997</v>
      </c>
      <c r="BI45">
        <v>7268</v>
      </c>
      <c r="BJ45">
        <v>6</v>
      </c>
      <c r="BK45" t="s">
        <v>863</v>
      </c>
      <c r="BL45" t="s">
        <v>875</v>
      </c>
      <c r="BM45">
        <v>0.85819999999999996</v>
      </c>
      <c r="BN45" t="s">
        <v>72</v>
      </c>
      <c r="BO45" t="s">
        <v>758</v>
      </c>
      <c r="BP45">
        <v>1007.428</v>
      </c>
    </row>
    <row r="46" spans="1:68" ht="16.5">
      <c r="A46" s="120" t="str">
        <f t="shared" si="18"/>
        <v>신화여객</v>
      </c>
      <c r="B46" s="121" t="str">
        <f t="shared" si="19"/>
        <v>박한웅</v>
      </c>
      <c r="C46" s="122" t="str">
        <f t="shared" si="20"/>
        <v>B</v>
      </c>
      <c r="D46" s="123">
        <f t="shared" si="21"/>
        <v>0.92849999999999999</v>
      </c>
      <c r="E46" s="124">
        <f t="shared" si="22"/>
        <v>4677</v>
      </c>
      <c r="F46" s="125" t="str">
        <f t="shared" si="23"/>
        <v>37</v>
      </c>
      <c r="G46" s="126" t="str">
        <f t="shared" si="24"/>
        <v>71바6165</v>
      </c>
      <c r="H46" s="127">
        <f t="shared" si="25"/>
        <v>3</v>
      </c>
      <c r="I46" s="128">
        <f t="shared" si="26"/>
        <v>2233.81</v>
      </c>
      <c r="J46" s="129">
        <f t="shared" si="27"/>
        <v>5.4877460824509568E-2</v>
      </c>
      <c r="K46" s="129">
        <f t="shared" si="28"/>
        <v>0.32926715070096402</v>
      </c>
      <c r="L46" s="129">
        <f t="shared" si="29"/>
        <v>0.13743335377673124</v>
      </c>
      <c r="M46" s="130">
        <f t="shared" si="30"/>
        <v>10.932</v>
      </c>
      <c r="N46" s="131">
        <f t="shared" si="31"/>
        <v>0.13429969424436278</v>
      </c>
      <c r="O46" s="131">
        <f t="shared" si="32"/>
        <v>6.5806850179737761</v>
      </c>
      <c r="P46" s="249">
        <f t="shared" si="33"/>
        <v>10</v>
      </c>
      <c r="Q46" s="250">
        <f t="shared" si="34"/>
        <v>3</v>
      </c>
      <c r="R46" s="250">
        <f t="shared" si="35"/>
        <v>147</v>
      </c>
      <c r="T46">
        <v>524</v>
      </c>
      <c r="U46">
        <v>4677</v>
      </c>
      <c r="V46" t="s">
        <v>1000</v>
      </c>
      <c r="W46">
        <v>2233.81</v>
      </c>
      <c r="X46">
        <v>962.54</v>
      </c>
      <c r="Y46">
        <v>2.3210000000000002</v>
      </c>
      <c r="Z46">
        <v>10.932</v>
      </c>
      <c r="AA46">
        <v>148.799924</v>
      </c>
      <c r="AB46">
        <v>8.1657620000000009</v>
      </c>
      <c r="AC46">
        <v>48.994926999999997</v>
      </c>
      <c r="AD46" s="1">
        <v>307</v>
      </c>
      <c r="AE46">
        <v>3</v>
      </c>
      <c r="AF46">
        <v>147</v>
      </c>
      <c r="AG46">
        <v>74</v>
      </c>
      <c r="AH46">
        <v>15.012171</v>
      </c>
      <c r="AI46">
        <v>463.1</v>
      </c>
      <c r="AJ46">
        <v>0</v>
      </c>
      <c r="AK46">
        <v>10</v>
      </c>
      <c r="AL46">
        <v>3120</v>
      </c>
      <c r="AM46" t="s">
        <v>1001</v>
      </c>
      <c r="AN46" t="s">
        <v>1002</v>
      </c>
      <c r="AO46">
        <v>1983.078</v>
      </c>
      <c r="AR46" t="s">
        <v>144</v>
      </c>
      <c r="AS46" t="s">
        <v>277</v>
      </c>
      <c r="AT46" t="s">
        <v>825</v>
      </c>
      <c r="AU46" t="s">
        <v>775</v>
      </c>
      <c r="AV46" t="s">
        <v>49</v>
      </c>
      <c r="AW46">
        <v>3</v>
      </c>
      <c r="BB46">
        <v>0.92849999999999999</v>
      </c>
      <c r="BC46" t="s">
        <v>71</v>
      </c>
      <c r="BF46" t="s">
        <v>144</v>
      </c>
      <c r="BG46" t="s">
        <v>277</v>
      </c>
      <c r="BH46" t="s">
        <v>1000</v>
      </c>
      <c r="BI46">
        <v>4677</v>
      </c>
      <c r="BJ46">
        <v>3</v>
      </c>
      <c r="BK46" t="s">
        <v>825</v>
      </c>
      <c r="BL46" t="s">
        <v>837</v>
      </c>
      <c r="BM46">
        <v>0.92849999999999999</v>
      </c>
      <c r="BN46" t="s">
        <v>71</v>
      </c>
      <c r="BO46" t="s">
        <v>756</v>
      </c>
      <c r="BP46">
        <v>2233.81</v>
      </c>
    </row>
    <row r="47" spans="1:68" ht="16.5">
      <c r="A47" s="137" t="str">
        <f t="shared" si="18"/>
        <v>신화여객</v>
      </c>
      <c r="B47" s="138" t="str">
        <f t="shared" si="19"/>
        <v>배수민</v>
      </c>
      <c r="C47" s="139" t="str">
        <f t="shared" si="20"/>
        <v>A</v>
      </c>
      <c r="D47" s="140">
        <f t="shared" si="21"/>
        <v>0.96899999999999997</v>
      </c>
      <c r="E47" s="141">
        <f t="shared" si="22"/>
        <v>8503</v>
      </c>
      <c r="F47" s="142" t="str">
        <f t="shared" si="23"/>
        <v>526</v>
      </c>
      <c r="G47" s="143" t="str">
        <f t="shared" si="24"/>
        <v>72바1109</v>
      </c>
      <c r="H47" s="144">
        <f t="shared" si="25"/>
        <v>1</v>
      </c>
      <c r="I47" s="145">
        <f t="shared" si="26"/>
        <v>2119.444</v>
      </c>
      <c r="J47" s="146">
        <f t="shared" si="27"/>
        <v>3.2802063836904267E-2</v>
      </c>
      <c r="K47" s="146">
        <f t="shared" si="28"/>
        <v>0.30444179433840396</v>
      </c>
      <c r="L47" s="146">
        <f t="shared" si="29"/>
        <v>0.2019397540109576</v>
      </c>
      <c r="M47" s="147">
        <f t="shared" si="30"/>
        <v>8.7089999999999996</v>
      </c>
      <c r="N47" s="148">
        <f t="shared" si="31"/>
        <v>0</v>
      </c>
      <c r="O47" s="148">
        <f t="shared" si="32"/>
        <v>4.6710363661413092</v>
      </c>
      <c r="P47" s="247">
        <f t="shared" si="33"/>
        <v>2</v>
      </c>
      <c r="Q47" s="248">
        <f t="shared" si="34"/>
        <v>0</v>
      </c>
      <c r="R47" s="248">
        <f t="shared" si="35"/>
        <v>99</v>
      </c>
      <c r="T47">
        <v>524</v>
      </c>
      <c r="U47">
        <v>8503</v>
      </c>
      <c r="V47" t="s">
        <v>1003</v>
      </c>
      <c r="W47">
        <v>2119.444</v>
      </c>
      <c r="X47">
        <v>705.45500000000004</v>
      </c>
      <c r="Y47">
        <v>3.004</v>
      </c>
      <c r="Z47">
        <v>8.7089999999999996</v>
      </c>
      <c r="AA47">
        <v>146.609647</v>
      </c>
      <c r="AB47">
        <v>4.8090989999999998</v>
      </c>
      <c r="AC47">
        <v>44.634104000000001</v>
      </c>
      <c r="AD47" s="1">
        <v>428</v>
      </c>
      <c r="AE47">
        <v>0</v>
      </c>
      <c r="AF47">
        <v>99</v>
      </c>
      <c r="AG47">
        <v>67</v>
      </c>
      <c r="AH47">
        <v>14.456374</v>
      </c>
      <c r="AI47">
        <v>158.4</v>
      </c>
      <c r="AJ47">
        <v>0</v>
      </c>
      <c r="AK47">
        <v>2</v>
      </c>
      <c r="AL47">
        <v>297</v>
      </c>
      <c r="AM47" t="s">
        <v>1004</v>
      </c>
      <c r="AN47" t="s">
        <v>1005</v>
      </c>
      <c r="AO47">
        <v>2119.444</v>
      </c>
      <c r="AR47" t="s">
        <v>144</v>
      </c>
      <c r="AS47" t="s">
        <v>278</v>
      </c>
      <c r="AT47" t="s">
        <v>854</v>
      </c>
      <c r="AU47" t="s">
        <v>772</v>
      </c>
      <c r="AV47" t="s">
        <v>49</v>
      </c>
      <c r="AW47">
        <v>1</v>
      </c>
      <c r="BB47">
        <v>0.96899999999999997</v>
      </c>
      <c r="BC47" t="s">
        <v>69</v>
      </c>
      <c r="BF47" t="s">
        <v>144</v>
      </c>
      <c r="BG47" t="s">
        <v>278</v>
      </c>
      <c r="BH47" t="s">
        <v>1003</v>
      </c>
      <c r="BI47">
        <v>8503</v>
      </c>
      <c r="BJ47">
        <v>1</v>
      </c>
      <c r="BK47" t="s">
        <v>854</v>
      </c>
      <c r="BL47" t="s">
        <v>755</v>
      </c>
      <c r="BM47">
        <v>0.96899999999999997</v>
      </c>
      <c r="BN47" t="s">
        <v>69</v>
      </c>
      <c r="BO47" t="s">
        <v>759</v>
      </c>
      <c r="BP47">
        <v>2119.444</v>
      </c>
    </row>
    <row r="48" spans="1:68" ht="16.5">
      <c r="A48" s="120" t="str">
        <f t="shared" si="18"/>
        <v>신화여객</v>
      </c>
      <c r="B48" s="121" t="str">
        <f t="shared" si="19"/>
        <v>배태용</v>
      </c>
      <c r="C48" s="122" t="str">
        <f t="shared" si="20"/>
        <v>A</v>
      </c>
      <c r="D48" s="123">
        <f t="shared" si="21"/>
        <v>0.99919999999999998</v>
      </c>
      <c r="E48" s="124">
        <f t="shared" si="22"/>
        <v>8596</v>
      </c>
      <c r="F48" s="125" t="str">
        <f t="shared" si="23"/>
        <v>34</v>
      </c>
      <c r="G48" s="126" t="str">
        <f t="shared" si="24"/>
        <v>71바1115</v>
      </c>
      <c r="H48" s="127">
        <f t="shared" si="25"/>
        <v>1</v>
      </c>
      <c r="I48" s="128">
        <f t="shared" si="26"/>
        <v>2090.5810000000001</v>
      </c>
      <c r="J48" s="129">
        <f t="shared" si="27"/>
        <v>3.434858945713995E-2</v>
      </c>
      <c r="K48" s="129">
        <f t="shared" si="28"/>
        <v>0.27550574981407122</v>
      </c>
      <c r="L48" s="129">
        <f t="shared" si="29"/>
        <v>0.18942102697766791</v>
      </c>
      <c r="M48" s="130">
        <f t="shared" si="30"/>
        <v>6.5890000000000004</v>
      </c>
      <c r="N48" s="131">
        <f t="shared" si="31"/>
        <v>0</v>
      </c>
      <c r="O48" s="131">
        <f t="shared" si="32"/>
        <v>4.1136889697170309</v>
      </c>
      <c r="P48" s="249">
        <f t="shared" si="33"/>
        <v>7</v>
      </c>
      <c r="Q48" s="250">
        <f t="shared" si="34"/>
        <v>0</v>
      </c>
      <c r="R48" s="250">
        <f t="shared" si="35"/>
        <v>86</v>
      </c>
      <c r="T48">
        <v>524</v>
      </c>
      <c r="U48">
        <v>8596</v>
      </c>
      <c r="V48" t="s">
        <v>1006</v>
      </c>
      <c r="W48">
        <v>2090.5810000000001</v>
      </c>
      <c r="X48">
        <v>836.76900000000001</v>
      </c>
      <c r="Y48">
        <v>2.4980000000000002</v>
      </c>
      <c r="Z48">
        <v>6.5890000000000004</v>
      </c>
      <c r="AA48">
        <v>142.27355700000001</v>
      </c>
      <c r="AB48">
        <v>4.8868960000000001</v>
      </c>
      <c r="AC48">
        <v>39.197183000000003</v>
      </c>
      <c r="AD48" s="1">
        <v>396</v>
      </c>
      <c r="AE48">
        <v>0</v>
      </c>
      <c r="AF48">
        <v>86</v>
      </c>
      <c r="AG48">
        <v>68</v>
      </c>
      <c r="AH48">
        <v>14.694093000000001</v>
      </c>
      <c r="AI48">
        <v>0</v>
      </c>
      <c r="AJ48">
        <v>0</v>
      </c>
      <c r="AK48">
        <v>7</v>
      </c>
      <c r="AL48">
        <v>1767</v>
      </c>
      <c r="AM48" t="s">
        <v>1007</v>
      </c>
      <c r="AN48" t="s">
        <v>1008</v>
      </c>
      <c r="AO48">
        <v>2090.5810000000001</v>
      </c>
      <c r="AR48" t="s">
        <v>144</v>
      </c>
      <c r="AS48" t="s">
        <v>276</v>
      </c>
      <c r="AT48" t="s">
        <v>774</v>
      </c>
      <c r="AU48" t="s">
        <v>775</v>
      </c>
      <c r="AV48" t="s">
        <v>49</v>
      </c>
      <c r="AW48">
        <v>1</v>
      </c>
      <c r="BB48">
        <v>0.99919999999999998</v>
      </c>
      <c r="BC48" t="s">
        <v>69</v>
      </c>
      <c r="BF48" t="s">
        <v>144</v>
      </c>
      <c r="BG48" t="s">
        <v>276</v>
      </c>
      <c r="BH48" t="s">
        <v>1006</v>
      </c>
      <c r="BI48">
        <v>8596</v>
      </c>
      <c r="BJ48">
        <v>1</v>
      </c>
      <c r="BK48" t="s">
        <v>774</v>
      </c>
      <c r="BL48" t="s">
        <v>755</v>
      </c>
      <c r="BM48">
        <v>0.99919999999999998</v>
      </c>
      <c r="BN48" t="s">
        <v>69</v>
      </c>
      <c r="BO48" t="s">
        <v>759</v>
      </c>
      <c r="BP48">
        <v>2090.5810000000001</v>
      </c>
    </row>
    <row r="49" spans="1:68" ht="16.5">
      <c r="A49" s="137" t="str">
        <f t="shared" si="18"/>
        <v>신화여객</v>
      </c>
      <c r="B49" s="138" t="str">
        <f t="shared" si="19"/>
        <v>변장균</v>
      </c>
      <c r="C49" s="139" t="str">
        <f t="shared" si="20"/>
        <v>S</v>
      </c>
      <c r="D49" s="140">
        <f t="shared" si="21"/>
        <v>1.0187999999999999</v>
      </c>
      <c r="E49" s="141">
        <f t="shared" si="22"/>
        <v>7114</v>
      </c>
      <c r="F49" s="142" t="str">
        <f t="shared" si="23"/>
        <v>34</v>
      </c>
      <c r="G49" s="143" t="str">
        <f t="shared" si="24"/>
        <v>71바6158</v>
      </c>
      <c r="H49" s="144">
        <f t="shared" si="25"/>
        <v>2</v>
      </c>
      <c r="I49" s="145">
        <f t="shared" si="26"/>
        <v>2616.4639999999999</v>
      </c>
      <c r="J49" s="146">
        <f t="shared" si="27"/>
        <v>1.3300165381372873E-2</v>
      </c>
      <c r="K49" s="146">
        <f t="shared" si="28"/>
        <v>0.35753601973031762</v>
      </c>
      <c r="L49" s="146">
        <f t="shared" si="29"/>
        <v>8.7522702395293805E-2</v>
      </c>
      <c r="M49" s="147">
        <f t="shared" si="30"/>
        <v>11.022</v>
      </c>
      <c r="N49" s="148">
        <f t="shared" si="31"/>
        <v>0.15287808278653939</v>
      </c>
      <c r="O49" s="148">
        <f t="shared" si="32"/>
        <v>12.230246622923152</v>
      </c>
      <c r="P49" s="247">
        <f t="shared" si="33"/>
        <v>14</v>
      </c>
      <c r="Q49" s="248">
        <f t="shared" si="34"/>
        <v>4</v>
      </c>
      <c r="R49" s="248">
        <f t="shared" si="35"/>
        <v>320</v>
      </c>
      <c r="T49">
        <v>524</v>
      </c>
      <c r="U49">
        <v>7114</v>
      </c>
      <c r="V49" t="s">
        <v>1009</v>
      </c>
      <c r="W49">
        <v>2616.4639999999999</v>
      </c>
      <c r="X49">
        <v>1027.288</v>
      </c>
      <c r="Y49">
        <v>2.5470000000000002</v>
      </c>
      <c r="Z49">
        <v>11.022</v>
      </c>
      <c r="AA49">
        <v>162.671887</v>
      </c>
      <c r="AB49">
        <v>2.1635629999999999</v>
      </c>
      <c r="AC49">
        <v>58.161059000000002</v>
      </c>
      <c r="AD49" s="1">
        <v>229</v>
      </c>
      <c r="AE49">
        <v>4</v>
      </c>
      <c r="AF49">
        <v>320</v>
      </c>
      <c r="AG49">
        <v>80</v>
      </c>
      <c r="AH49">
        <v>16.084302999999998</v>
      </c>
      <c r="AI49">
        <v>3374.7</v>
      </c>
      <c r="AJ49">
        <v>0</v>
      </c>
      <c r="AK49">
        <v>14</v>
      </c>
      <c r="AL49">
        <v>17613</v>
      </c>
      <c r="AM49" t="s">
        <v>1010</v>
      </c>
      <c r="AN49" t="s">
        <v>1011</v>
      </c>
      <c r="AO49">
        <v>2503.808</v>
      </c>
      <c r="AR49" t="s">
        <v>144</v>
      </c>
      <c r="AS49" t="s">
        <v>276</v>
      </c>
      <c r="AT49" t="s">
        <v>788</v>
      </c>
      <c r="AU49" t="s">
        <v>775</v>
      </c>
      <c r="AV49" t="s">
        <v>49</v>
      </c>
      <c r="AW49">
        <v>2</v>
      </c>
      <c r="BB49">
        <v>1.0187999999999999</v>
      </c>
      <c r="BC49" t="s">
        <v>74</v>
      </c>
      <c r="BF49" t="s">
        <v>144</v>
      </c>
      <c r="BG49" t="s">
        <v>276</v>
      </c>
      <c r="BH49" t="s">
        <v>1009</v>
      </c>
      <c r="BI49">
        <v>7114</v>
      </c>
      <c r="BJ49">
        <v>2</v>
      </c>
      <c r="BK49" t="s">
        <v>788</v>
      </c>
      <c r="BL49" t="s">
        <v>806</v>
      </c>
      <c r="BM49">
        <v>1.0187999999999999</v>
      </c>
      <c r="BN49" t="s">
        <v>74</v>
      </c>
      <c r="BO49" t="s">
        <v>757</v>
      </c>
      <c r="BP49">
        <v>2616.4639999999999</v>
      </c>
    </row>
    <row r="50" spans="1:68" ht="16.5">
      <c r="A50" s="120" t="str">
        <f t="shared" si="18"/>
        <v>신화여객</v>
      </c>
      <c r="B50" s="121" t="str">
        <f t="shared" si="19"/>
        <v>서낙준</v>
      </c>
      <c r="C50" s="122" t="str">
        <f t="shared" si="20"/>
        <v>C</v>
      </c>
      <c r="D50" s="123">
        <f t="shared" si="21"/>
        <v>0.89910000000000001</v>
      </c>
      <c r="E50" s="124">
        <f t="shared" si="22"/>
        <v>1859</v>
      </c>
      <c r="F50" s="125" t="str">
        <f t="shared" si="23"/>
        <v>37</v>
      </c>
      <c r="G50" s="126" t="str">
        <f t="shared" si="24"/>
        <v>71바6168</v>
      </c>
      <c r="H50" s="127">
        <f t="shared" si="25"/>
        <v>2</v>
      </c>
      <c r="I50" s="128">
        <f t="shared" si="26"/>
        <v>2318.5450000000001</v>
      </c>
      <c r="J50" s="129">
        <f t="shared" si="27"/>
        <v>5.6044996815283257E-2</v>
      </c>
      <c r="K50" s="129">
        <f t="shared" si="28"/>
        <v>0.33404649001250203</v>
      </c>
      <c r="L50" s="129">
        <f t="shared" si="29"/>
        <v>0.20745769437297959</v>
      </c>
      <c r="M50" s="130">
        <f t="shared" si="30"/>
        <v>10.061999999999999</v>
      </c>
      <c r="N50" s="131">
        <f t="shared" si="31"/>
        <v>0</v>
      </c>
      <c r="O50" s="131">
        <f t="shared" si="32"/>
        <v>9.8768839940566178</v>
      </c>
      <c r="P50" s="249">
        <f t="shared" si="33"/>
        <v>5</v>
      </c>
      <c r="Q50" s="250">
        <f t="shared" si="34"/>
        <v>0</v>
      </c>
      <c r="R50" s="250">
        <f t="shared" si="35"/>
        <v>229</v>
      </c>
      <c r="T50">
        <v>524</v>
      </c>
      <c r="U50">
        <v>1859</v>
      </c>
      <c r="V50" t="s">
        <v>1012</v>
      </c>
      <c r="W50">
        <v>2318.5450000000001</v>
      </c>
      <c r="X50">
        <v>1031.6959999999999</v>
      </c>
      <c r="Y50">
        <v>2.2469999999999999</v>
      </c>
      <c r="Z50">
        <v>10.061999999999999</v>
      </c>
      <c r="AA50">
        <v>161.852699</v>
      </c>
      <c r="AB50">
        <v>9.0710339999999992</v>
      </c>
      <c r="AC50">
        <v>54.066325999999997</v>
      </c>
      <c r="AD50" s="1">
        <v>481</v>
      </c>
      <c r="AE50">
        <v>0</v>
      </c>
      <c r="AF50">
        <v>229</v>
      </c>
      <c r="AG50">
        <v>76</v>
      </c>
      <c r="AH50">
        <v>14.325030999999999</v>
      </c>
      <c r="AI50">
        <v>366.4</v>
      </c>
      <c r="AJ50">
        <v>0</v>
      </c>
      <c r="AK50">
        <v>5</v>
      </c>
      <c r="AL50">
        <v>9267</v>
      </c>
      <c r="AM50" t="s">
        <v>1013</v>
      </c>
      <c r="AN50" t="s">
        <v>1014</v>
      </c>
      <c r="AO50">
        <v>2068.5</v>
      </c>
      <c r="AR50" t="s">
        <v>144</v>
      </c>
      <c r="AS50" t="s">
        <v>277</v>
      </c>
      <c r="AT50" t="s">
        <v>831</v>
      </c>
      <c r="AU50" t="s">
        <v>775</v>
      </c>
      <c r="AV50" t="s">
        <v>49</v>
      </c>
      <c r="AW50">
        <v>2</v>
      </c>
      <c r="BB50">
        <v>0.89910000000000001</v>
      </c>
      <c r="BC50" t="s">
        <v>72</v>
      </c>
      <c r="BF50" t="s">
        <v>144</v>
      </c>
      <c r="BG50" t="s">
        <v>277</v>
      </c>
      <c r="BH50" t="s">
        <v>1012</v>
      </c>
      <c r="BI50">
        <v>1859</v>
      </c>
      <c r="BJ50">
        <v>2</v>
      </c>
      <c r="BK50" t="s">
        <v>831</v>
      </c>
      <c r="BL50" t="s">
        <v>837</v>
      </c>
      <c r="BM50">
        <v>0.89910000000000001</v>
      </c>
      <c r="BN50" t="s">
        <v>72</v>
      </c>
      <c r="BO50" t="s">
        <v>758</v>
      </c>
      <c r="BP50">
        <v>2318.5450000000001</v>
      </c>
    </row>
    <row r="51" spans="1:68" ht="16.5">
      <c r="A51" s="137" t="str">
        <f t="shared" si="18"/>
        <v>신화여객</v>
      </c>
      <c r="B51" s="138" t="str">
        <f t="shared" si="19"/>
        <v>서동욱</v>
      </c>
      <c r="C51" s="139" t="str">
        <f t="shared" si="20"/>
        <v>B</v>
      </c>
      <c r="D51" s="140">
        <f t="shared" si="21"/>
        <v>0.93</v>
      </c>
      <c r="E51" s="141">
        <f t="shared" si="22"/>
        <v>5217</v>
      </c>
      <c r="F51" s="142" t="str">
        <f t="shared" si="23"/>
        <v>34</v>
      </c>
      <c r="G51" s="143" t="str">
        <f t="shared" si="24"/>
        <v>72바1097</v>
      </c>
      <c r="H51" s="144">
        <f t="shared" si="25"/>
        <v>1</v>
      </c>
      <c r="I51" s="145">
        <f t="shared" si="26"/>
        <v>2365.5729999999999</v>
      </c>
      <c r="J51" s="146">
        <f t="shared" si="27"/>
        <v>4.5190837535433723E-2</v>
      </c>
      <c r="K51" s="146">
        <f t="shared" si="28"/>
        <v>0.35253195660394859</v>
      </c>
      <c r="L51" s="146">
        <f t="shared" si="29"/>
        <v>0.18684690770481402</v>
      </c>
      <c r="M51" s="147">
        <f t="shared" si="30"/>
        <v>11.743</v>
      </c>
      <c r="N51" s="148">
        <f t="shared" si="31"/>
        <v>0</v>
      </c>
      <c r="O51" s="148">
        <f t="shared" si="32"/>
        <v>5.0304936689757618</v>
      </c>
      <c r="P51" s="247">
        <f t="shared" si="33"/>
        <v>26</v>
      </c>
      <c r="Q51" s="248">
        <f t="shared" si="34"/>
        <v>0</v>
      </c>
      <c r="R51" s="248">
        <f t="shared" si="35"/>
        <v>119</v>
      </c>
      <c r="T51">
        <v>524</v>
      </c>
      <c r="U51">
        <v>5217</v>
      </c>
      <c r="V51" t="s">
        <v>1015</v>
      </c>
      <c r="W51">
        <v>2365.5729999999999</v>
      </c>
      <c r="X51">
        <v>1017.635</v>
      </c>
      <c r="Y51">
        <v>2.3250000000000002</v>
      </c>
      <c r="Z51">
        <v>11.743</v>
      </c>
      <c r="AA51">
        <v>156.96912</v>
      </c>
      <c r="AB51">
        <v>7.093566</v>
      </c>
      <c r="AC51">
        <v>55.336630999999997</v>
      </c>
      <c r="AD51" s="1">
        <v>442</v>
      </c>
      <c r="AE51">
        <v>0</v>
      </c>
      <c r="AF51">
        <v>119</v>
      </c>
      <c r="AG51">
        <v>79</v>
      </c>
      <c r="AH51">
        <v>15.070308000000001</v>
      </c>
      <c r="AI51">
        <v>1544.1</v>
      </c>
      <c r="AJ51">
        <v>0</v>
      </c>
      <c r="AK51">
        <v>26</v>
      </c>
      <c r="AL51">
        <v>8097</v>
      </c>
      <c r="AM51" t="s">
        <v>1016</v>
      </c>
      <c r="AN51" t="s">
        <v>1017</v>
      </c>
      <c r="AO51">
        <v>2365.5729999999999</v>
      </c>
      <c r="AR51" t="s">
        <v>144</v>
      </c>
      <c r="AS51" t="s">
        <v>276</v>
      </c>
      <c r="AT51" t="s">
        <v>802</v>
      </c>
      <c r="AU51" t="s">
        <v>775</v>
      </c>
      <c r="AV51" t="s">
        <v>49</v>
      </c>
      <c r="AW51">
        <v>1</v>
      </c>
      <c r="BB51">
        <v>0.93</v>
      </c>
      <c r="BC51" t="s">
        <v>71</v>
      </c>
      <c r="BF51" t="s">
        <v>144</v>
      </c>
      <c r="BG51" t="s">
        <v>276</v>
      </c>
      <c r="BH51" t="s">
        <v>1015</v>
      </c>
      <c r="BI51">
        <v>5217</v>
      </c>
      <c r="BJ51">
        <v>1</v>
      </c>
      <c r="BK51" t="s">
        <v>802</v>
      </c>
      <c r="BL51" t="s">
        <v>755</v>
      </c>
      <c r="BM51">
        <v>0.93</v>
      </c>
      <c r="BN51" t="s">
        <v>71</v>
      </c>
      <c r="BO51" t="s">
        <v>756</v>
      </c>
      <c r="BP51">
        <v>2365.5729999999999</v>
      </c>
    </row>
    <row r="52" spans="1:68" ht="16.5">
      <c r="A52" s="120" t="str">
        <f t="shared" si="18"/>
        <v>신화여객</v>
      </c>
      <c r="B52" s="121" t="str">
        <f t="shared" si="19"/>
        <v>석응규</v>
      </c>
      <c r="C52" s="122" t="str">
        <f t="shared" si="20"/>
        <v>B</v>
      </c>
      <c r="D52" s="123">
        <f t="shared" si="21"/>
        <v>0.92369999999999997</v>
      </c>
      <c r="E52" s="124">
        <f t="shared" si="22"/>
        <v>6767</v>
      </c>
      <c r="F52" s="125" t="str">
        <f t="shared" si="23"/>
        <v>526</v>
      </c>
      <c r="G52" s="126" t="str">
        <f t="shared" si="24"/>
        <v>71바5101</v>
      </c>
      <c r="H52" s="127">
        <f t="shared" si="25"/>
        <v>2</v>
      </c>
      <c r="I52" s="128">
        <f t="shared" si="26"/>
        <v>2184.924</v>
      </c>
      <c r="J52" s="129">
        <f t="shared" si="27"/>
        <v>9.0720552306273267E-2</v>
      </c>
      <c r="K52" s="129">
        <f t="shared" si="28"/>
        <v>0.34036183206313142</v>
      </c>
      <c r="L52" s="129">
        <f t="shared" si="29"/>
        <v>8.9705637358553428E-2</v>
      </c>
      <c r="M52" s="130">
        <f t="shared" si="30"/>
        <v>8.2270000000000003</v>
      </c>
      <c r="N52" s="131">
        <f t="shared" si="31"/>
        <v>4.5768182325792571E-2</v>
      </c>
      <c r="O52" s="131">
        <f t="shared" si="32"/>
        <v>3.5241500390860279</v>
      </c>
      <c r="P52" s="249">
        <f t="shared" si="33"/>
        <v>28</v>
      </c>
      <c r="Q52" s="250">
        <f t="shared" si="34"/>
        <v>1</v>
      </c>
      <c r="R52" s="250">
        <f t="shared" si="35"/>
        <v>77</v>
      </c>
      <c r="T52">
        <v>524</v>
      </c>
      <c r="U52">
        <v>6767</v>
      </c>
      <c r="V52" t="s">
        <v>1018</v>
      </c>
      <c r="W52">
        <v>2184.924</v>
      </c>
      <c r="X52">
        <v>762.88300000000004</v>
      </c>
      <c r="Y52">
        <v>2.8639999999999999</v>
      </c>
      <c r="Z52">
        <v>8.2270000000000003</v>
      </c>
      <c r="AA52">
        <v>165.051321</v>
      </c>
      <c r="AB52">
        <v>14.973547</v>
      </c>
      <c r="AC52">
        <v>56.177169999999997</v>
      </c>
      <c r="AD52" s="1">
        <v>196</v>
      </c>
      <c r="AE52">
        <v>1</v>
      </c>
      <c r="AF52">
        <v>77</v>
      </c>
      <c r="AG52">
        <v>70</v>
      </c>
      <c r="AH52">
        <v>13.237845999999999</v>
      </c>
      <c r="AI52">
        <v>44.4</v>
      </c>
      <c r="AJ52">
        <v>0</v>
      </c>
      <c r="AK52">
        <v>28</v>
      </c>
      <c r="AL52">
        <v>7829</v>
      </c>
      <c r="AM52" t="s">
        <v>1019</v>
      </c>
      <c r="AN52" t="s">
        <v>1020</v>
      </c>
      <c r="AO52">
        <v>2075.1909999999998</v>
      </c>
      <c r="AR52" t="s">
        <v>144</v>
      </c>
      <c r="AS52" t="s">
        <v>278</v>
      </c>
      <c r="AT52" t="s">
        <v>839</v>
      </c>
      <c r="AU52" t="s">
        <v>772</v>
      </c>
      <c r="AV52" t="s">
        <v>49</v>
      </c>
      <c r="AW52">
        <v>2</v>
      </c>
      <c r="BB52">
        <v>0.92369999999999997</v>
      </c>
      <c r="BC52" t="s">
        <v>71</v>
      </c>
      <c r="BF52" t="s">
        <v>144</v>
      </c>
      <c r="BG52" t="s">
        <v>278</v>
      </c>
      <c r="BH52" t="s">
        <v>1018</v>
      </c>
      <c r="BI52">
        <v>6767</v>
      </c>
      <c r="BJ52">
        <v>2</v>
      </c>
      <c r="BK52" t="s">
        <v>839</v>
      </c>
      <c r="BL52" t="s">
        <v>858</v>
      </c>
      <c r="BM52">
        <v>0.92369999999999997</v>
      </c>
      <c r="BN52" t="s">
        <v>71</v>
      </c>
      <c r="BO52" t="s">
        <v>756</v>
      </c>
      <c r="BP52">
        <v>2184.924</v>
      </c>
    </row>
    <row r="53" spans="1:68" ht="16.5">
      <c r="A53" s="137" t="str">
        <f t="shared" si="18"/>
        <v>신화여객</v>
      </c>
      <c r="B53" s="138" t="str">
        <f t="shared" si="19"/>
        <v>손철종</v>
      </c>
      <c r="C53" s="139" t="str">
        <f t="shared" si="20"/>
        <v>A</v>
      </c>
      <c r="D53" s="140">
        <f t="shared" si="21"/>
        <v>0.95189999999999997</v>
      </c>
      <c r="E53" s="141">
        <f t="shared" si="22"/>
        <v>1035</v>
      </c>
      <c r="F53" s="142" t="str">
        <f t="shared" si="23"/>
        <v>526</v>
      </c>
      <c r="G53" s="143" t="str">
        <f t="shared" si="24"/>
        <v>72바1111</v>
      </c>
      <c r="H53" s="144">
        <f t="shared" si="25"/>
        <v>1</v>
      </c>
      <c r="I53" s="145">
        <f t="shared" si="26"/>
        <v>1299.22</v>
      </c>
      <c r="J53" s="146">
        <f t="shared" si="27"/>
        <v>6.5896717396543666E-2</v>
      </c>
      <c r="K53" s="146">
        <f t="shared" si="28"/>
        <v>0.31186638462760374</v>
      </c>
      <c r="L53" s="146">
        <f t="shared" si="29"/>
        <v>0.13315681716722341</v>
      </c>
      <c r="M53" s="147">
        <f t="shared" si="30"/>
        <v>9.3569999999999993</v>
      </c>
      <c r="N53" s="148">
        <f t="shared" si="31"/>
        <v>0</v>
      </c>
      <c r="O53" s="148">
        <f t="shared" si="32"/>
        <v>7.8508643647727094</v>
      </c>
      <c r="P53" s="247">
        <f t="shared" si="33"/>
        <v>7</v>
      </c>
      <c r="Q53" s="248">
        <f t="shared" si="34"/>
        <v>0</v>
      </c>
      <c r="R53" s="248">
        <f t="shared" si="35"/>
        <v>102</v>
      </c>
      <c r="T53">
        <v>524</v>
      </c>
      <c r="U53">
        <v>1035</v>
      </c>
      <c r="V53" t="s">
        <v>1021</v>
      </c>
      <c r="W53">
        <v>1299.22</v>
      </c>
      <c r="X53">
        <v>440.31200000000001</v>
      </c>
      <c r="Y53">
        <v>2.9510000000000001</v>
      </c>
      <c r="Z53">
        <v>9.3569999999999993</v>
      </c>
      <c r="AA53">
        <v>86.270792</v>
      </c>
      <c r="AB53">
        <v>5.6849619999999996</v>
      </c>
      <c r="AC53">
        <v>26.904959999999999</v>
      </c>
      <c r="AD53" s="1">
        <v>173</v>
      </c>
      <c r="AE53">
        <v>0</v>
      </c>
      <c r="AF53">
        <v>102</v>
      </c>
      <c r="AG53">
        <v>75</v>
      </c>
      <c r="AH53">
        <v>15.059789</v>
      </c>
      <c r="AI53">
        <v>998.9</v>
      </c>
      <c r="AJ53">
        <v>0</v>
      </c>
      <c r="AK53">
        <v>7</v>
      </c>
      <c r="AL53">
        <v>1521</v>
      </c>
      <c r="AM53" t="s">
        <v>1022</v>
      </c>
      <c r="AN53" t="s">
        <v>1023</v>
      </c>
      <c r="AO53">
        <v>1299.22</v>
      </c>
      <c r="AR53" t="s">
        <v>144</v>
      </c>
      <c r="AS53" t="s">
        <v>278</v>
      </c>
      <c r="AT53" t="s">
        <v>856</v>
      </c>
      <c r="AU53" t="s">
        <v>772</v>
      </c>
      <c r="AV53" t="s">
        <v>49</v>
      </c>
      <c r="AW53">
        <v>1</v>
      </c>
      <c r="BB53">
        <v>0.95189999999999997</v>
      </c>
      <c r="BC53" t="s">
        <v>69</v>
      </c>
      <c r="BF53" t="s">
        <v>144</v>
      </c>
      <c r="BG53" t="s">
        <v>278</v>
      </c>
      <c r="BH53" t="s">
        <v>1021</v>
      </c>
      <c r="BI53">
        <v>1035</v>
      </c>
      <c r="BJ53">
        <v>1</v>
      </c>
      <c r="BK53" t="s">
        <v>856</v>
      </c>
      <c r="BL53" t="s">
        <v>755</v>
      </c>
      <c r="BM53">
        <v>0.95189999999999997</v>
      </c>
      <c r="BN53" t="s">
        <v>69</v>
      </c>
      <c r="BO53" t="s">
        <v>759</v>
      </c>
      <c r="BP53">
        <v>1299.22</v>
      </c>
    </row>
    <row r="54" spans="1:68" ht="16.5">
      <c r="A54" s="120" t="str">
        <f t="shared" si="18"/>
        <v>신화여객</v>
      </c>
      <c r="B54" s="121" t="str">
        <f t="shared" si="19"/>
        <v>송동규</v>
      </c>
      <c r="C54" s="122" t="str">
        <f t="shared" si="20"/>
        <v>B</v>
      </c>
      <c r="D54" s="123">
        <f t="shared" si="21"/>
        <v>0.92510000000000003</v>
      </c>
      <c r="E54" s="124">
        <f t="shared" si="22"/>
        <v>5612</v>
      </c>
      <c r="F54" s="125" t="str">
        <f t="shared" si="23"/>
        <v>526</v>
      </c>
      <c r="G54" s="126" t="str">
        <f t="shared" si="24"/>
        <v>71바5107</v>
      </c>
      <c r="H54" s="127">
        <f t="shared" si="25"/>
        <v>2</v>
      </c>
      <c r="I54" s="128">
        <f t="shared" si="26"/>
        <v>1954.0530000000001</v>
      </c>
      <c r="J54" s="129">
        <f t="shared" si="27"/>
        <v>3.986748388760826E-2</v>
      </c>
      <c r="K54" s="129">
        <f t="shared" si="28"/>
        <v>0.34521807119403797</v>
      </c>
      <c r="L54" s="129">
        <f t="shared" si="29"/>
        <v>0.14124488946819763</v>
      </c>
      <c r="M54" s="130">
        <f t="shared" si="30"/>
        <v>8.5950000000000006</v>
      </c>
      <c r="N54" s="131">
        <f t="shared" si="31"/>
        <v>0</v>
      </c>
      <c r="O54" s="131">
        <f t="shared" si="32"/>
        <v>6.8575417350501748</v>
      </c>
      <c r="P54" s="249">
        <f t="shared" si="33"/>
        <v>19</v>
      </c>
      <c r="Q54" s="250">
        <f t="shared" si="34"/>
        <v>0</v>
      </c>
      <c r="R54" s="250">
        <f t="shared" si="35"/>
        <v>134</v>
      </c>
      <c r="T54">
        <v>524</v>
      </c>
      <c r="U54">
        <v>5612</v>
      </c>
      <c r="V54" t="s">
        <v>1024</v>
      </c>
      <c r="W54">
        <v>1954.0530000000001</v>
      </c>
      <c r="X54">
        <v>682.64499999999998</v>
      </c>
      <c r="Y54">
        <v>2.8620000000000001</v>
      </c>
      <c r="Z54">
        <v>8.5950000000000006</v>
      </c>
      <c r="AA54">
        <v>140.310485</v>
      </c>
      <c r="AB54">
        <v>5.593826</v>
      </c>
      <c r="AC54">
        <v>48.437714999999997</v>
      </c>
      <c r="AD54" s="1">
        <v>276</v>
      </c>
      <c r="AE54">
        <v>0</v>
      </c>
      <c r="AF54">
        <v>134</v>
      </c>
      <c r="AG54">
        <v>70</v>
      </c>
      <c r="AH54">
        <v>13.926634999999999</v>
      </c>
      <c r="AI54">
        <v>165.2</v>
      </c>
      <c r="AJ54">
        <v>0</v>
      </c>
      <c r="AK54">
        <v>19</v>
      </c>
      <c r="AL54">
        <v>5934</v>
      </c>
      <c r="AM54" t="s">
        <v>1025</v>
      </c>
      <c r="AN54" t="s">
        <v>1026</v>
      </c>
      <c r="AO54">
        <v>1853.7</v>
      </c>
      <c r="AR54" t="s">
        <v>144</v>
      </c>
      <c r="AS54" t="s">
        <v>278</v>
      </c>
      <c r="AT54" t="s">
        <v>846</v>
      </c>
      <c r="AU54" t="s">
        <v>772</v>
      </c>
      <c r="AV54" t="s">
        <v>49</v>
      </c>
      <c r="AW54">
        <v>2</v>
      </c>
      <c r="BB54">
        <v>0.92510000000000003</v>
      </c>
      <c r="BC54" t="s">
        <v>71</v>
      </c>
      <c r="BF54" t="s">
        <v>144</v>
      </c>
      <c r="BG54" t="s">
        <v>278</v>
      </c>
      <c r="BH54" t="s">
        <v>1024</v>
      </c>
      <c r="BI54">
        <v>5612</v>
      </c>
      <c r="BJ54">
        <v>2</v>
      </c>
      <c r="BK54" t="s">
        <v>846</v>
      </c>
      <c r="BL54" t="s">
        <v>842</v>
      </c>
      <c r="BM54">
        <v>0.92510000000000003</v>
      </c>
      <c r="BN54" t="s">
        <v>71</v>
      </c>
      <c r="BO54" t="s">
        <v>756</v>
      </c>
      <c r="BP54">
        <v>1954.0530000000001</v>
      </c>
    </row>
    <row r="55" spans="1:68" ht="16.5">
      <c r="A55" s="137" t="str">
        <f t="shared" si="18"/>
        <v>신화여객</v>
      </c>
      <c r="B55" s="138" t="str">
        <f t="shared" si="19"/>
        <v>신종민</v>
      </c>
      <c r="C55" s="139" t="str">
        <f t="shared" si="20"/>
        <v>S</v>
      </c>
      <c r="D55" s="140">
        <f t="shared" si="21"/>
        <v>1.1113999999999999</v>
      </c>
      <c r="E55" s="141">
        <f t="shared" si="22"/>
        <v>724</v>
      </c>
      <c r="F55" s="142" t="str">
        <f t="shared" si="23"/>
        <v>555</v>
      </c>
      <c r="G55" s="143" t="str">
        <f t="shared" si="24"/>
        <v>71바6153</v>
      </c>
      <c r="H55" s="144">
        <f t="shared" si="25"/>
        <v>1</v>
      </c>
      <c r="I55" s="145">
        <f t="shared" si="26"/>
        <v>1526.605</v>
      </c>
      <c r="J55" s="146">
        <f t="shared" si="27"/>
        <v>1.545389123373425E-2</v>
      </c>
      <c r="K55" s="146">
        <f t="shared" si="28"/>
        <v>0.34316625306452608</v>
      </c>
      <c r="L55" s="146">
        <f t="shared" si="29"/>
        <v>0.13625004503457017</v>
      </c>
      <c r="M55" s="147">
        <f t="shared" si="30"/>
        <v>8.9640000000000004</v>
      </c>
      <c r="N55" s="148">
        <f t="shared" si="31"/>
        <v>0.13100965868708669</v>
      </c>
      <c r="O55" s="148">
        <f t="shared" si="32"/>
        <v>10.742792012341109</v>
      </c>
      <c r="P55" s="247">
        <f t="shared" si="33"/>
        <v>4</v>
      </c>
      <c r="Q55" s="248">
        <f t="shared" si="34"/>
        <v>2</v>
      </c>
      <c r="R55" s="248">
        <f t="shared" si="35"/>
        <v>164</v>
      </c>
      <c r="T55">
        <v>524</v>
      </c>
      <c r="U55">
        <v>724</v>
      </c>
      <c r="V55" t="s">
        <v>1027</v>
      </c>
      <c r="W55">
        <v>1526.605</v>
      </c>
      <c r="X55">
        <v>490.53399999999999</v>
      </c>
      <c r="Y55">
        <v>3.1120000000000001</v>
      </c>
      <c r="Z55">
        <v>8.9640000000000004</v>
      </c>
      <c r="AA55">
        <v>103.494387</v>
      </c>
      <c r="AB55">
        <v>1.599391</v>
      </c>
      <c r="AC55">
        <v>35.515780999999997</v>
      </c>
      <c r="AD55" s="1">
        <v>208</v>
      </c>
      <c r="AE55">
        <v>2</v>
      </c>
      <c r="AF55">
        <v>164</v>
      </c>
      <c r="AG55">
        <v>71</v>
      </c>
      <c r="AH55">
        <v>14.750605999999999</v>
      </c>
      <c r="AI55">
        <v>48.2</v>
      </c>
      <c r="AJ55">
        <v>0</v>
      </c>
      <c r="AK55">
        <v>4</v>
      </c>
      <c r="AL55">
        <v>358</v>
      </c>
      <c r="AM55" t="s">
        <v>1028</v>
      </c>
      <c r="AN55" t="s">
        <v>1029</v>
      </c>
      <c r="AO55">
        <v>1526.605</v>
      </c>
      <c r="AR55" t="s">
        <v>144</v>
      </c>
      <c r="AS55" t="s">
        <v>279</v>
      </c>
      <c r="AT55" t="s">
        <v>863</v>
      </c>
      <c r="AU55" t="s">
        <v>772</v>
      </c>
      <c r="AV55" t="s">
        <v>49</v>
      </c>
      <c r="AW55">
        <v>1</v>
      </c>
      <c r="BB55">
        <v>1.1113999999999999</v>
      </c>
      <c r="BC55" t="s">
        <v>74</v>
      </c>
      <c r="BF55" t="s">
        <v>144</v>
      </c>
      <c r="BG55" t="s">
        <v>279</v>
      </c>
      <c r="BH55" t="s">
        <v>1027</v>
      </c>
      <c r="BI55">
        <v>724</v>
      </c>
      <c r="BJ55">
        <v>1</v>
      </c>
      <c r="BK55" t="s">
        <v>863</v>
      </c>
      <c r="BL55" t="s">
        <v>755</v>
      </c>
      <c r="BM55">
        <v>1.1113999999999999</v>
      </c>
      <c r="BN55" t="s">
        <v>74</v>
      </c>
      <c r="BO55" t="s">
        <v>757</v>
      </c>
      <c r="BP55">
        <v>1526.605</v>
      </c>
    </row>
    <row r="56" spans="1:68" ht="16.5">
      <c r="A56" s="120" t="str">
        <f t="shared" si="18"/>
        <v>신화여객</v>
      </c>
      <c r="B56" s="121" t="str">
        <f t="shared" si="19"/>
        <v>신창균</v>
      </c>
      <c r="C56" s="122" t="str">
        <f t="shared" si="20"/>
        <v>A</v>
      </c>
      <c r="D56" s="123">
        <f t="shared" si="21"/>
        <v>0.9597</v>
      </c>
      <c r="E56" s="124">
        <f t="shared" si="22"/>
        <v>6653</v>
      </c>
      <c r="F56" s="125" t="str">
        <f t="shared" si="23"/>
        <v>37</v>
      </c>
      <c r="G56" s="126" t="str">
        <f t="shared" si="24"/>
        <v>71바6166</v>
      </c>
      <c r="H56" s="127">
        <f t="shared" si="25"/>
        <v>2</v>
      </c>
      <c r="I56" s="128">
        <f t="shared" si="26"/>
        <v>2345.498</v>
      </c>
      <c r="J56" s="129">
        <f t="shared" si="27"/>
        <v>7.3911093946621306E-2</v>
      </c>
      <c r="K56" s="129">
        <f t="shared" si="28"/>
        <v>0.33639848590213045</v>
      </c>
      <c r="L56" s="129">
        <f t="shared" si="29"/>
        <v>0.2033683251914945</v>
      </c>
      <c r="M56" s="130">
        <f t="shared" si="30"/>
        <v>8.2309999999999999</v>
      </c>
      <c r="N56" s="131">
        <f t="shared" si="31"/>
        <v>0</v>
      </c>
      <c r="O56" s="131">
        <f t="shared" si="32"/>
        <v>2.6859967478121916</v>
      </c>
      <c r="P56" s="249">
        <f t="shared" si="33"/>
        <v>21</v>
      </c>
      <c r="Q56" s="250">
        <f t="shared" si="34"/>
        <v>0</v>
      </c>
      <c r="R56" s="250">
        <f t="shared" si="35"/>
        <v>63</v>
      </c>
      <c r="T56">
        <v>524</v>
      </c>
      <c r="U56">
        <v>6653</v>
      </c>
      <c r="V56" t="s">
        <v>1030</v>
      </c>
      <c r="W56">
        <v>2345.498</v>
      </c>
      <c r="X56">
        <v>981.68600000000004</v>
      </c>
      <c r="Y56">
        <v>2.3889999999999998</v>
      </c>
      <c r="Z56">
        <v>8.2309999999999999</v>
      </c>
      <c r="AA56">
        <v>173.59353400000001</v>
      </c>
      <c r="AB56">
        <v>12.830488000000001</v>
      </c>
      <c r="AC56">
        <v>58.396602000000001</v>
      </c>
      <c r="AD56" s="1">
        <v>477</v>
      </c>
      <c r="AE56">
        <v>0</v>
      </c>
      <c r="AF56">
        <v>63</v>
      </c>
      <c r="AG56">
        <v>77</v>
      </c>
      <c r="AH56">
        <v>13.511436</v>
      </c>
      <c r="AI56">
        <v>106.9</v>
      </c>
      <c r="AJ56">
        <v>0</v>
      </c>
      <c r="AK56">
        <v>21</v>
      </c>
      <c r="AL56">
        <v>19241</v>
      </c>
      <c r="AM56" t="s">
        <v>1031</v>
      </c>
      <c r="AN56" t="s">
        <v>1032</v>
      </c>
      <c r="AO56">
        <v>2016.9010000000001</v>
      </c>
      <c r="AR56" t="s">
        <v>144</v>
      </c>
      <c r="AS56" t="s">
        <v>277</v>
      </c>
      <c r="AT56" t="s">
        <v>827</v>
      </c>
      <c r="AU56" t="s">
        <v>775</v>
      </c>
      <c r="AV56" t="s">
        <v>49</v>
      </c>
      <c r="AW56">
        <v>2</v>
      </c>
      <c r="BB56">
        <v>0.9597</v>
      </c>
      <c r="BC56" t="s">
        <v>69</v>
      </c>
      <c r="BF56" t="s">
        <v>144</v>
      </c>
      <c r="BG56" t="s">
        <v>277</v>
      </c>
      <c r="BH56" t="s">
        <v>1030</v>
      </c>
      <c r="BI56">
        <v>6653</v>
      </c>
      <c r="BJ56">
        <v>2</v>
      </c>
      <c r="BK56" t="s">
        <v>827</v>
      </c>
      <c r="BL56" t="s">
        <v>837</v>
      </c>
      <c r="BM56">
        <v>0.9597</v>
      </c>
      <c r="BN56" t="s">
        <v>69</v>
      </c>
      <c r="BO56" t="s">
        <v>759</v>
      </c>
      <c r="BP56">
        <v>2345.498</v>
      </c>
    </row>
    <row r="57" spans="1:68" ht="16.5">
      <c r="A57" s="137" t="str">
        <f t="shared" si="18"/>
        <v>신화여객</v>
      </c>
      <c r="B57" s="138" t="str">
        <f t="shared" si="19"/>
        <v>엄인호</v>
      </c>
      <c r="C57" s="139" t="str">
        <f t="shared" si="20"/>
        <v>A</v>
      </c>
      <c r="D57" s="140">
        <f t="shared" si="21"/>
        <v>0.97250000000000003</v>
      </c>
      <c r="E57" s="141">
        <f t="shared" si="22"/>
        <v>1313</v>
      </c>
      <c r="F57" s="142" t="str">
        <f t="shared" si="23"/>
        <v>34</v>
      </c>
      <c r="G57" s="143" t="str">
        <f t="shared" si="24"/>
        <v>71바6154</v>
      </c>
      <c r="H57" s="144">
        <f t="shared" si="25"/>
        <v>1</v>
      </c>
      <c r="I57" s="145">
        <f t="shared" si="26"/>
        <v>2580.1729999999998</v>
      </c>
      <c r="J57" s="146">
        <f t="shared" si="27"/>
        <v>4.2798698292224234E-2</v>
      </c>
      <c r="K57" s="146">
        <f t="shared" si="28"/>
        <v>0.33385654181115959</v>
      </c>
      <c r="L57" s="146">
        <f t="shared" si="29"/>
        <v>0.23293011747661885</v>
      </c>
      <c r="M57" s="147">
        <f t="shared" si="30"/>
        <v>10.476000000000001</v>
      </c>
      <c r="N57" s="148">
        <f t="shared" si="31"/>
        <v>0.15502836437711737</v>
      </c>
      <c r="O57" s="148">
        <f t="shared" si="32"/>
        <v>7.9839607654215445</v>
      </c>
      <c r="P57" s="247">
        <f t="shared" si="33"/>
        <v>7</v>
      </c>
      <c r="Q57" s="248">
        <f t="shared" si="34"/>
        <v>4</v>
      </c>
      <c r="R57" s="248">
        <f t="shared" si="35"/>
        <v>206</v>
      </c>
      <c r="T57">
        <v>524</v>
      </c>
      <c r="U57">
        <v>1313</v>
      </c>
      <c r="V57" t="s">
        <v>1033</v>
      </c>
      <c r="W57">
        <v>2580.1729999999998</v>
      </c>
      <c r="X57">
        <v>1106.664</v>
      </c>
      <c r="Y57">
        <v>2.331</v>
      </c>
      <c r="Z57">
        <v>10.476000000000001</v>
      </c>
      <c r="AA57">
        <v>165.57326</v>
      </c>
      <c r="AB57">
        <v>7.0863199999999997</v>
      </c>
      <c r="AC57">
        <v>55.277715999999998</v>
      </c>
      <c r="AD57" s="1">
        <v>601</v>
      </c>
      <c r="AE57">
        <v>4</v>
      </c>
      <c r="AF57">
        <v>206</v>
      </c>
      <c r="AG57">
        <v>90</v>
      </c>
      <c r="AH57">
        <v>15.583271</v>
      </c>
      <c r="AI57">
        <v>1691.4</v>
      </c>
      <c r="AJ57">
        <v>0</v>
      </c>
      <c r="AK57">
        <v>7</v>
      </c>
      <c r="AL57">
        <v>4642</v>
      </c>
      <c r="AM57" t="s">
        <v>1034</v>
      </c>
      <c r="AN57" t="s">
        <v>1035</v>
      </c>
      <c r="AO57">
        <v>2503.223</v>
      </c>
      <c r="AR57" t="s">
        <v>144</v>
      </c>
      <c r="AS57" t="s">
        <v>276</v>
      </c>
      <c r="AT57" t="s">
        <v>784</v>
      </c>
      <c r="AU57" t="s">
        <v>775</v>
      </c>
      <c r="AV57" t="s">
        <v>49</v>
      </c>
      <c r="AW57">
        <v>1</v>
      </c>
      <c r="BB57">
        <v>0.97250000000000003</v>
      </c>
      <c r="BC57" t="s">
        <v>69</v>
      </c>
      <c r="BF57" t="s">
        <v>144</v>
      </c>
      <c r="BG57" t="s">
        <v>276</v>
      </c>
      <c r="BH57" t="s">
        <v>1033</v>
      </c>
      <c r="BI57">
        <v>1313</v>
      </c>
      <c r="BJ57">
        <v>1</v>
      </c>
      <c r="BK57" t="s">
        <v>784</v>
      </c>
      <c r="BL57" t="s">
        <v>755</v>
      </c>
      <c r="BM57">
        <v>0.97250000000000003</v>
      </c>
      <c r="BN57" t="s">
        <v>69</v>
      </c>
      <c r="BO57" t="s">
        <v>759</v>
      </c>
      <c r="BP57">
        <v>2580.1729999999998</v>
      </c>
    </row>
    <row r="58" spans="1:68" ht="16.5">
      <c r="A58" s="120" t="str">
        <f t="shared" si="18"/>
        <v>신화여객</v>
      </c>
      <c r="B58" s="121" t="str">
        <f t="shared" si="19"/>
        <v>용일국</v>
      </c>
      <c r="C58" s="122" t="str">
        <f t="shared" si="20"/>
        <v>S</v>
      </c>
      <c r="D58" s="123">
        <f t="shared" si="21"/>
        <v>1.0111000000000001</v>
      </c>
      <c r="E58" s="124">
        <f t="shared" si="22"/>
        <v>5527</v>
      </c>
      <c r="F58" s="125" t="str">
        <f t="shared" si="23"/>
        <v>555</v>
      </c>
      <c r="G58" s="126" t="str">
        <f t="shared" si="24"/>
        <v>71바6159</v>
      </c>
      <c r="H58" s="127">
        <f t="shared" si="25"/>
        <v>1</v>
      </c>
      <c r="I58" s="128">
        <f t="shared" si="26"/>
        <v>1934.53</v>
      </c>
      <c r="J58" s="129">
        <f t="shared" si="27"/>
        <v>4.8612833414609209E-2</v>
      </c>
      <c r="K58" s="129">
        <f t="shared" si="28"/>
        <v>0.33016049317486257</v>
      </c>
      <c r="L58" s="129">
        <f t="shared" si="29"/>
        <v>0.15611026967790625</v>
      </c>
      <c r="M58" s="130">
        <f t="shared" si="30"/>
        <v>7.3019999999999996</v>
      </c>
      <c r="N58" s="131">
        <f t="shared" si="31"/>
        <v>5.1692142277452405E-2</v>
      </c>
      <c r="O58" s="131">
        <f t="shared" si="32"/>
        <v>3.4633735325893111</v>
      </c>
      <c r="P58" s="249">
        <f t="shared" si="33"/>
        <v>10</v>
      </c>
      <c r="Q58" s="250">
        <f t="shared" si="34"/>
        <v>1</v>
      </c>
      <c r="R58" s="250">
        <f t="shared" si="35"/>
        <v>67</v>
      </c>
      <c r="T58">
        <v>524</v>
      </c>
      <c r="U58">
        <v>5527</v>
      </c>
      <c r="V58" t="s">
        <v>1036</v>
      </c>
      <c r="W58">
        <v>1934.53</v>
      </c>
      <c r="X58">
        <v>683.24400000000003</v>
      </c>
      <c r="Y58">
        <v>2.831</v>
      </c>
      <c r="Z58">
        <v>7.3019999999999996</v>
      </c>
      <c r="AA58">
        <v>148.06156100000001</v>
      </c>
      <c r="AB58">
        <v>7.197692</v>
      </c>
      <c r="AC58">
        <v>48.884078000000002</v>
      </c>
      <c r="AD58" s="1">
        <v>302</v>
      </c>
      <c r="AE58">
        <v>1</v>
      </c>
      <c r="AF58">
        <v>67</v>
      </c>
      <c r="AG58">
        <v>74</v>
      </c>
      <c r="AH58">
        <v>13.065713000000001</v>
      </c>
      <c r="AI58">
        <v>150.6</v>
      </c>
      <c r="AJ58">
        <v>0</v>
      </c>
      <c r="AK58">
        <v>10</v>
      </c>
      <c r="AL58">
        <v>5331</v>
      </c>
      <c r="AM58" t="s">
        <v>1037</v>
      </c>
      <c r="AN58" t="s">
        <v>1038</v>
      </c>
      <c r="AO58">
        <v>1934.53</v>
      </c>
      <c r="AR58" t="s">
        <v>144</v>
      </c>
      <c r="AS58" t="s">
        <v>279</v>
      </c>
      <c r="AT58" t="s">
        <v>867</v>
      </c>
      <c r="AU58" t="s">
        <v>772</v>
      </c>
      <c r="AV58" t="s">
        <v>49</v>
      </c>
      <c r="AW58">
        <v>1</v>
      </c>
      <c r="BB58">
        <v>1.0111000000000001</v>
      </c>
      <c r="BC58" t="s">
        <v>74</v>
      </c>
      <c r="BF58" t="s">
        <v>144</v>
      </c>
      <c r="BG58" t="s">
        <v>279</v>
      </c>
      <c r="BH58" t="s">
        <v>1036</v>
      </c>
      <c r="BI58">
        <v>5527</v>
      </c>
      <c r="BJ58">
        <v>1</v>
      </c>
      <c r="BK58" t="s">
        <v>867</v>
      </c>
      <c r="BL58" t="s">
        <v>755</v>
      </c>
      <c r="BM58">
        <v>1.0111000000000001</v>
      </c>
      <c r="BN58" t="s">
        <v>74</v>
      </c>
      <c r="BO58" t="s">
        <v>757</v>
      </c>
      <c r="BP58">
        <v>1934.53</v>
      </c>
    </row>
    <row r="59" spans="1:68" ht="16.5">
      <c r="A59" s="137" t="str">
        <f t="shared" si="18"/>
        <v>신화여객</v>
      </c>
      <c r="B59" s="138" t="str">
        <f t="shared" si="19"/>
        <v>우수한</v>
      </c>
      <c r="C59" s="139" t="str">
        <f t="shared" si="20"/>
        <v>A</v>
      </c>
      <c r="D59" s="140">
        <f t="shared" si="21"/>
        <v>0.95330000000000004</v>
      </c>
      <c r="E59" s="141">
        <f t="shared" si="22"/>
        <v>422</v>
      </c>
      <c r="F59" s="142" t="str">
        <f t="shared" si="23"/>
        <v>34</v>
      </c>
      <c r="G59" s="143" t="str">
        <f t="shared" si="24"/>
        <v>71바6160</v>
      </c>
      <c r="H59" s="144">
        <f t="shared" si="25"/>
        <v>1</v>
      </c>
      <c r="I59" s="145">
        <f t="shared" si="26"/>
        <v>2244.3249999999998</v>
      </c>
      <c r="J59" s="146">
        <f t="shared" si="27"/>
        <v>3.2277663153976496E-2</v>
      </c>
      <c r="K59" s="146">
        <f t="shared" si="28"/>
        <v>0.35342577439286055</v>
      </c>
      <c r="L59" s="146">
        <f t="shared" si="29"/>
        <v>0.27848016664253172</v>
      </c>
      <c r="M59" s="147">
        <f t="shared" si="30"/>
        <v>11.465</v>
      </c>
      <c r="N59" s="148">
        <f t="shared" si="31"/>
        <v>0.26734095997683049</v>
      </c>
      <c r="O59" s="148">
        <f t="shared" si="32"/>
        <v>9.4460472525146759</v>
      </c>
      <c r="P59" s="247">
        <f t="shared" si="33"/>
        <v>6</v>
      </c>
      <c r="Q59" s="248">
        <f t="shared" si="34"/>
        <v>6</v>
      </c>
      <c r="R59" s="248">
        <f t="shared" si="35"/>
        <v>212</v>
      </c>
      <c r="T59">
        <v>524</v>
      </c>
      <c r="U59">
        <v>422</v>
      </c>
      <c r="V59" t="s">
        <v>1039</v>
      </c>
      <c r="W59">
        <v>2244.3249999999998</v>
      </c>
      <c r="X59">
        <v>980.92200000000003</v>
      </c>
      <c r="Y59">
        <v>2.2879999999999998</v>
      </c>
      <c r="Z59">
        <v>11.465</v>
      </c>
      <c r="AA59">
        <v>145.70466200000001</v>
      </c>
      <c r="AB59">
        <v>4.7030060000000002</v>
      </c>
      <c r="AC59">
        <v>51.495783000000003</v>
      </c>
      <c r="AD59" s="1">
        <v>625</v>
      </c>
      <c r="AE59">
        <v>6</v>
      </c>
      <c r="AF59">
        <v>212</v>
      </c>
      <c r="AG59">
        <v>74</v>
      </c>
      <c r="AH59">
        <v>15.403247</v>
      </c>
      <c r="AI59">
        <v>218.4</v>
      </c>
      <c r="AJ59">
        <v>0</v>
      </c>
      <c r="AK59">
        <v>6</v>
      </c>
      <c r="AL59">
        <v>1153</v>
      </c>
      <c r="AM59" t="s">
        <v>1040</v>
      </c>
      <c r="AN59" t="s">
        <v>1041</v>
      </c>
      <c r="AO59">
        <v>2244.3249999999998</v>
      </c>
      <c r="AR59" t="s">
        <v>144</v>
      </c>
      <c r="AS59" t="s">
        <v>276</v>
      </c>
      <c r="AT59" t="s">
        <v>790</v>
      </c>
      <c r="AU59" t="s">
        <v>775</v>
      </c>
      <c r="AV59" t="s">
        <v>49</v>
      </c>
      <c r="AW59">
        <v>1</v>
      </c>
      <c r="BB59">
        <v>0.95330000000000004</v>
      </c>
      <c r="BC59" t="s">
        <v>69</v>
      </c>
      <c r="BF59" t="s">
        <v>144</v>
      </c>
      <c r="BG59" t="s">
        <v>276</v>
      </c>
      <c r="BH59" t="s">
        <v>1039</v>
      </c>
      <c r="BI59">
        <v>422</v>
      </c>
      <c r="BJ59">
        <v>1</v>
      </c>
      <c r="BK59" t="s">
        <v>790</v>
      </c>
      <c r="BL59" t="s">
        <v>755</v>
      </c>
      <c r="BM59">
        <v>0.95330000000000004</v>
      </c>
      <c r="BN59" t="s">
        <v>69</v>
      </c>
      <c r="BO59" t="s">
        <v>759</v>
      </c>
      <c r="BP59">
        <v>2244.3249999999998</v>
      </c>
    </row>
    <row r="60" spans="1:68" ht="16.5">
      <c r="A60" s="120" t="str">
        <f t="shared" si="18"/>
        <v>신화여객</v>
      </c>
      <c r="B60" s="121" t="str">
        <f t="shared" si="19"/>
        <v>우영삼</v>
      </c>
      <c r="C60" s="122" t="str">
        <f t="shared" si="20"/>
        <v>F</v>
      </c>
      <c r="D60" s="123">
        <f t="shared" si="21"/>
        <v>0.78310000000000002</v>
      </c>
      <c r="E60" s="124">
        <f t="shared" si="22"/>
        <v>939</v>
      </c>
      <c r="F60" s="125" t="str">
        <f t="shared" si="23"/>
        <v>526</v>
      </c>
      <c r="G60" s="126" t="str">
        <f t="shared" si="24"/>
        <v>72바1112</v>
      </c>
      <c r="H60" s="127">
        <f t="shared" si="25"/>
        <v>2</v>
      </c>
      <c r="I60" s="128">
        <f t="shared" si="26"/>
        <v>1422.046</v>
      </c>
      <c r="J60" s="129">
        <f t="shared" si="27"/>
        <v>0.11045632550027326</v>
      </c>
      <c r="K60" s="129">
        <f t="shared" si="28"/>
        <v>0.36272031497802498</v>
      </c>
      <c r="L60" s="129">
        <f t="shared" si="29"/>
        <v>0.21026042758110497</v>
      </c>
      <c r="M60" s="130">
        <f t="shared" si="30"/>
        <v>15.641</v>
      </c>
      <c r="N60" s="131">
        <f t="shared" si="31"/>
        <v>0.56256970590262201</v>
      </c>
      <c r="O60" s="131">
        <f t="shared" si="32"/>
        <v>28.05816408189327</v>
      </c>
      <c r="P60" s="249">
        <f t="shared" si="33"/>
        <v>9</v>
      </c>
      <c r="Q60" s="250">
        <f t="shared" si="34"/>
        <v>8</v>
      </c>
      <c r="R60" s="250">
        <f t="shared" si="35"/>
        <v>399</v>
      </c>
      <c r="T60">
        <v>524</v>
      </c>
      <c r="U60">
        <v>939</v>
      </c>
      <c r="V60" t="s">
        <v>1042</v>
      </c>
      <c r="W60">
        <v>1422.046</v>
      </c>
      <c r="X60">
        <v>586.06500000000005</v>
      </c>
      <c r="Y60">
        <v>2.4260000000000002</v>
      </c>
      <c r="Z60">
        <v>15.641</v>
      </c>
      <c r="AA60">
        <v>103.622721</v>
      </c>
      <c r="AB60">
        <v>11.445785000000001</v>
      </c>
      <c r="AC60">
        <v>37.586066000000002</v>
      </c>
      <c r="AD60" s="1">
        <v>299</v>
      </c>
      <c r="AE60">
        <v>8</v>
      </c>
      <c r="AF60">
        <v>399</v>
      </c>
      <c r="AG60">
        <v>70</v>
      </c>
      <c r="AH60">
        <v>13.723303</v>
      </c>
      <c r="AI60">
        <v>93</v>
      </c>
      <c r="AJ60">
        <v>0</v>
      </c>
      <c r="AK60">
        <v>9</v>
      </c>
      <c r="AL60">
        <v>3551</v>
      </c>
      <c r="AM60" t="s">
        <v>1043</v>
      </c>
      <c r="AN60" t="s">
        <v>1044</v>
      </c>
      <c r="AO60">
        <v>1320.085</v>
      </c>
      <c r="AR60" t="s">
        <v>144</v>
      </c>
      <c r="AS60" t="s">
        <v>278</v>
      </c>
      <c r="AT60" t="s">
        <v>858</v>
      </c>
      <c r="AU60" t="s">
        <v>772</v>
      </c>
      <c r="AV60" t="s">
        <v>49</v>
      </c>
      <c r="AW60">
        <v>2</v>
      </c>
      <c r="BB60">
        <v>0.78310000000000002</v>
      </c>
      <c r="BC60" t="s">
        <v>73</v>
      </c>
      <c r="BF60" t="s">
        <v>144</v>
      </c>
      <c r="BG60" t="s">
        <v>278</v>
      </c>
      <c r="BH60" t="s">
        <v>1042</v>
      </c>
      <c r="BI60">
        <v>939</v>
      </c>
      <c r="BJ60">
        <v>2</v>
      </c>
      <c r="BK60" t="s">
        <v>858</v>
      </c>
      <c r="BL60" t="s">
        <v>839</v>
      </c>
      <c r="BM60">
        <v>0.78310000000000002</v>
      </c>
      <c r="BN60" t="s">
        <v>73</v>
      </c>
      <c r="BO60" t="s">
        <v>773</v>
      </c>
      <c r="BP60">
        <v>1422.046</v>
      </c>
    </row>
    <row r="61" spans="1:68" ht="16.5">
      <c r="A61" s="137" t="str">
        <f t="shared" si="18"/>
        <v>신화여객</v>
      </c>
      <c r="B61" s="138" t="str">
        <f t="shared" si="19"/>
        <v>유민규</v>
      </c>
      <c r="C61" s="139" t="str">
        <f t="shared" si="20"/>
        <v>B</v>
      </c>
      <c r="D61" s="140">
        <f t="shared" si="21"/>
        <v>0.9022</v>
      </c>
      <c r="E61" s="141">
        <f t="shared" si="22"/>
        <v>4308</v>
      </c>
      <c r="F61" s="142" t="str">
        <f t="shared" si="23"/>
        <v>555</v>
      </c>
      <c r="G61" s="143" t="str">
        <f t="shared" si="24"/>
        <v>73아2101</v>
      </c>
      <c r="H61" s="144">
        <f t="shared" si="25"/>
        <v>1</v>
      </c>
      <c r="I61" s="145">
        <f t="shared" si="26"/>
        <v>1569.845</v>
      </c>
      <c r="J61" s="146">
        <f t="shared" si="27"/>
        <v>2.467970179317076E-2</v>
      </c>
      <c r="K61" s="146">
        <f t="shared" si="28"/>
        <v>0.38367923031852158</v>
      </c>
      <c r="L61" s="146">
        <f t="shared" si="29"/>
        <v>0.13440817405540037</v>
      </c>
      <c r="M61" s="147">
        <f t="shared" si="30"/>
        <v>11.113</v>
      </c>
      <c r="N61" s="148">
        <f t="shared" si="31"/>
        <v>0</v>
      </c>
      <c r="O61" s="148">
        <f t="shared" si="32"/>
        <v>10.31949014074638</v>
      </c>
      <c r="P61" s="247">
        <f t="shared" si="33"/>
        <v>11</v>
      </c>
      <c r="Q61" s="248">
        <f t="shared" si="34"/>
        <v>0</v>
      </c>
      <c r="R61" s="248">
        <f t="shared" si="35"/>
        <v>162</v>
      </c>
      <c r="T61">
        <v>524</v>
      </c>
      <c r="U61">
        <v>4308</v>
      </c>
      <c r="V61" t="s">
        <v>1045</v>
      </c>
      <c r="W61">
        <v>1569.845</v>
      </c>
      <c r="X61">
        <v>640.42700000000002</v>
      </c>
      <c r="Y61">
        <v>2.4510000000000001</v>
      </c>
      <c r="Z61">
        <v>11.113</v>
      </c>
      <c r="AA61">
        <v>112.820488</v>
      </c>
      <c r="AB61">
        <v>2.784376</v>
      </c>
      <c r="AC61">
        <v>43.286878000000002</v>
      </c>
      <c r="AD61" s="1">
        <v>211</v>
      </c>
      <c r="AE61">
        <v>0</v>
      </c>
      <c r="AF61">
        <v>162</v>
      </c>
      <c r="AG61">
        <v>72</v>
      </c>
      <c r="AH61">
        <v>13.914538</v>
      </c>
      <c r="AI61">
        <v>40.5</v>
      </c>
      <c r="AJ61">
        <v>0</v>
      </c>
      <c r="AK61">
        <v>11</v>
      </c>
      <c r="AL61">
        <v>2808</v>
      </c>
      <c r="AM61" t="s">
        <v>1046</v>
      </c>
      <c r="AN61" t="s">
        <v>1047</v>
      </c>
      <c r="AO61">
        <v>1475.7940000000001</v>
      </c>
      <c r="AR61" t="s">
        <v>144</v>
      </c>
      <c r="AS61" t="s">
        <v>279</v>
      </c>
      <c r="AT61" t="s">
        <v>875</v>
      </c>
      <c r="AU61" t="s">
        <v>772</v>
      </c>
      <c r="AV61" t="s">
        <v>49</v>
      </c>
      <c r="AW61">
        <v>1</v>
      </c>
      <c r="BB61">
        <v>0.9022</v>
      </c>
      <c r="BC61" t="s">
        <v>71</v>
      </c>
      <c r="BF61" t="s">
        <v>144</v>
      </c>
      <c r="BG61" t="s">
        <v>279</v>
      </c>
      <c r="BH61" t="s">
        <v>1045</v>
      </c>
      <c r="BI61">
        <v>4308</v>
      </c>
      <c r="BJ61">
        <v>1</v>
      </c>
      <c r="BK61" t="s">
        <v>875</v>
      </c>
      <c r="BL61" t="s">
        <v>755</v>
      </c>
      <c r="BM61">
        <v>0.9022</v>
      </c>
      <c r="BN61" t="s">
        <v>71</v>
      </c>
      <c r="BO61" t="s">
        <v>756</v>
      </c>
      <c r="BP61">
        <v>1569.845</v>
      </c>
    </row>
    <row r="62" spans="1:68" ht="16.5">
      <c r="A62" s="120" t="str">
        <f t="shared" si="18"/>
        <v>신화여객</v>
      </c>
      <c r="B62" s="121" t="str">
        <f t="shared" si="19"/>
        <v>유장진</v>
      </c>
      <c r="C62" s="122" t="str">
        <f t="shared" si="20"/>
        <v>B</v>
      </c>
      <c r="D62" s="123">
        <f t="shared" si="21"/>
        <v>0.91610000000000003</v>
      </c>
      <c r="E62" s="124">
        <f t="shared" si="22"/>
        <v>9696</v>
      </c>
      <c r="F62" s="125" t="str">
        <f t="shared" si="23"/>
        <v>526</v>
      </c>
      <c r="G62" s="126" t="str">
        <f t="shared" si="24"/>
        <v>71바5107</v>
      </c>
      <c r="H62" s="127">
        <f t="shared" si="25"/>
        <v>9</v>
      </c>
      <c r="I62" s="128">
        <f t="shared" si="26"/>
        <v>1849.4739999999999</v>
      </c>
      <c r="J62" s="129">
        <f t="shared" si="27"/>
        <v>4.7683362842023944E-2</v>
      </c>
      <c r="K62" s="129">
        <f t="shared" si="28"/>
        <v>0.35703005287739698</v>
      </c>
      <c r="L62" s="129">
        <f t="shared" si="29"/>
        <v>6.7586784134299804E-2</v>
      </c>
      <c r="M62" s="130">
        <f t="shared" si="30"/>
        <v>8.3539999999999992</v>
      </c>
      <c r="N62" s="131">
        <f t="shared" si="31"/>
        <v>0</v>
      </c>
      <c r="O62" s="131">
        <f t="shared" si="32"/>
        <v>3.4063739203687105</v>
      </c>
      <c r="P62" s="249">
        <f t="shared" si="33"/>
        <v>24</v>
      </c>
      <c r="Q62" s="250">
        <f t="shared" si="34"/>
        <v>0</v>
      </c>
      <c r="R62" s="250">
        <f t="shared" si="35"/>
        <v>63</v>
      </c>
      <c r="T62">
        <v>524</v>
      </c>
      <c r="U62">
        <v>9696</v>
      </c>
      <c r="V62" t="s">
        <v>1048</v>
      </c>
      <c r="W62">
        <v>1849.4739999999999</v>
      </c>
      <c r="X62">
        <v>669.72299999999996</v>
      </c>
      <c r="Y62">
        <v>2.762</v>
      </c>
      <c r="Z62">
        <v>8.3539999999999992</v>
      </c>
      <c r="AA62">
        <v>144.38853700000001</v>
      </c>
      <c r="AB62">
        <v>6.8849309999999999</v>
      </c>
      <c r="AC62">
        <v>51.551046999999997</v>
      </c>
      <c r="AD62" s="1">
        <v>125</v>
      </c>
      <c r="AE62">
        <v>0</v>
      </c>
      <c r="AF62">
        <v>63</v>
      </c>
      <c r="AG62">
        <v>62</v>
      </c>
      <c r="AH62">
        <v>12.809008</v>
      </c>
      <c r="AI62">
        <v>11.7</v>
      </c>
      <c r="AJ62">
        <v>0</v>
      </c>
      <c r="AK62">
        <v>24</v>
      </c>
      <c r="AL62">
        <v>17177</v>
      </c>
      <c r="AM62" t="s">
        <v>1049</v>
      </c>
      <c r="AN62" t="s">
        <v>1050</v>
      </c>
      <c r="AO62">
        <v>328.28800000000001</v>
      </c>
      <c r="AR62" t="s">
        <v>144</v>
      </c>
      <c r="AS62" t="s">
        <v>278</v>
      </c>
      <c r="AT62" t="s">
        <v>846</v>
      </c>
      <c r="AU62" t="s">
        <v>772</v>
      </c>
      <c r="AV62" t="s">
        <v>49</v>
      </c>
      <c r="AW62">
        <v>9</v>
      </c>
      <c r="BB62">
        <v>0.91610000000000003</v>
      </c>
      <c r="BC62" t="s">
        <v>71</v>
      </c>
      <c r="BF62" t="s">
        <v>144</v>
      </c>
      <c r="BG62" t="s">
        <v>278</v>
      </c>
      <c r="BH62" t="s">
        <v>1048</v>
      </c>
      <c r="BI62">
        <v>9696</v>
      </c>
      <c r="BJ62">
        <v>9</v>
      </c>
      <c r="BK62" t="s">
        <v>846</v>
      </c>
      <c r="BL62" t="s">
        <v>852</v>
      </c>
      <c r="BM62">
        <v>0.91610000000000003</v>
      </c>
      <c r="BN62" t="s">
        <v>71</v>
      </c>
      <c r="BO62" t="s">
        <v>756</v>
      </c>
      <c r="BP62">
        <v>1849.4739999999999</v>
      </c>
    </row>
    <row r="63" spans="1:68" ht="16.5">
      <c r="A63" s="137" t="str">
        <f t="shared" si="18"/>
        <v>신화여객</v>
      </c>
      <c r="B63" s="138" t="str">
        <f t="shared" si="19"/>
        <v>유창희</v>
      </c>
      <c r="C63" s="139" t="str">
        <f t="shared" si="20"/>
        <v>S</v>
      </c>
      <c r="D63" s="140">
        <f t="shared" si="21"/>
        <v>1.0781000000000001</v>
      </c>
      <c r="E63" s="141">
        <f t="shared" si="22"/>
        <v>3369</v>
      </c>
      <c r="F63" s="142" t="str">
        <f t="shared" si="23"/>
        <v>555</v>
      </c>
      <c r="G63" s="143" t="str">
        <f t="shared" si="24"/>
        <v>72바1105</v>
      </c>
      <c r="H63" s="144">
        <f t="shared" si="25"/>
        <v>2</v>
      </c>
      <c r="I63" s="145">
        <f t="shared" si="26"/>
        <v>1848.115</v>
      </c>
      <c r="J63" s="146">
        <f t="shared" si="27"/>
        <v>2.9485415839600307E-2</v>
      </c>
      <c r="K63" s="146">
        <f t="shared" si="28"/>
        <v>0.33115928674445888</v>
      </c>
      <c r="L63" s="146">
        <f t="shared" si="29"/>
        <v>0.14555371283713406</v>
      </c>
      <c r="M63" s="147">
        <f t="shared" si="30"/>
        <v>7.3689999999999998</v>
      </c>
      <c r="N63" s="148">
        <f t="shared" si="31"/>
        <v>0</v>
      </c>
      <c r="O63" s="148">
        <f t="shared" si="32"/>
        <v>2.27258585098871</v>
      </c>
      <c r="P63" s="247">
        <f t="shared" si="33"/>
        <v>6</v>
      </c>
      <c r="Q63" s="248">
        <f t="shared" si="34"/>
        <v>0</v>
      </c>
      <c r="R63" s="248">
        <f t="shared" si="35"/>
        <v>42</v>
      </c>
      <c r="T63">
        <v>524</v>
      </c>
      <c r="U63">
        <v>3369</v>
      </c>
      <c r="V63" t="s">
        <v>1051</v>
      </c>
      <c r="W63">
        <v>1848.115</v>
      </c>
      <c r="X63">
        <v>613.79200000000003</v>
      </c>
      <c r="Y63">
        <v>3.0110000000000001</v>
      </c>
      <c r="Z63">
        <v>7.3689999999999998</v>
      </c>
      <c r="AA63">
        <v>130.00518700000001</v>
      </c>
      <c r="AB63">
        <v>3.8332570000000001</v>
      </c>
      <c r="AC63">
        <v>43.052424999999999</v>
      </c>
      <c r="AD63" s="1">
        <v>269</v>
      </c>
      <c r="AE63">
        <v>0</v>
      </c>
      <c r="AF63">
        <v>42</v>
      </c>
      <c r="AG63">
        <v>68</v>
      </c>
      <c r="AH63">
        <v>14.215702</v>
      </c>
      <c r="AI63">
        <v>58.4</v>
      </c>
      <c r="AJ63">
        <v>0</v>
      </c>
      <c r="AK63">
        <v>6</v>
      </c>
      <c r="AL63">
        <v>1615</v>
      </c>
      <c r="AM63" t="s">
        <v>1052</v>
      </c>
      <c r="AN63" t="s">
        <v>1053</v>
      </c>
      <c r="AO63">
        <v>1651.7650000000001</v>
      </c>
      <c r="AR63" t="s">
        <v>144</v>
      </c>
      <c r="AS63" t="s">
        <v>279</v>
      </c>
      <c r="AT63" t="s">
        <v>871</v>
      </c>
      <c r="AU63" t="s">
        <v>772</v>
      </c>
      <c r="AV63" t="s">
        <v>49</v>
      </c>
      <c r="AW63">
        <v>2</v>
      </c>
      <c r="BB63">
        <v>1.0781000000000001</v>
      </c>
      <c r="BC63" t="s">
        <v>74</v>
      </c>
      <c r="BF63" t="s">
        <v>144</v>
      </c>
      <c r="BG63" t="s">
        <v>279</v>
      </c>
      <c r="BH63" t="s">
        <v>1051</v>
      </c>
      <c r="BI63">
        <v>3369</v>
      </c>
      <c r="BJ63">
        <v>2</v>
      </c>
      <c r="BK63" t="s">
        <v>871</v>
      </c>
      <c r="BL63" t="s">
        <v>842</v>
      </c>
      <c r="BM63">
        <v>1.0781000000000001</v>
      </c>
      <c r="BN63" t="s">
        <v>74</v>
      </c>
      <c r="BO63" t="s">
        <v>757</v>
      </c>
      <c r="BP63">
        <v>1848.115</v>
      </c>
    </row>
    <row r="64" spans="1:68" ht="16.5">
      <c r="A64" s="120" t="str">
        <f t="shared" si="18"/>
        <v>신화여객</v>
      </c>
      <c r="B64" s="121" t="str">
        <f t="shared" si="19"/>
        <v>윤대영</v>
      </c>
      <c r="C64" s="122" t="str">
        <f t="shared" si="20"/>
        <v>A</v>
      </c>
      <c r="D64" s="123">
        <f t="shared" si="21"/>
        <v>0.95679999999999998</v>
      </c>
      <c r="E64" s="124">
        <f t="shared" si="22"/>
        <v>1006</v>
      </c>
      <c r="F64" s="125" t="str">
        <f t="shared" si="23"/>
        <v>555</v>
      </c>
      <c r="G64" s="126" t="str">
        <f t="shared" si="24"/>
        <v>71바6157</v>
      </c>
      <c r="H64" s="127">
        <f t="shared" si="25"/>
        <v>1</v>
      </c>
      <c r="I64" s="128">
        <f t="shared" si="26"/>
        <v>1596.931</v>
      </c>
      <c r="J64" s="129">
        <f t="shared" si="27"/>
        <v>2.4816007927914732E-2</v>
      </c>
      <c r="K64" s="129">
        <f t="shared" si="28"/>
        <v>0.3596135121373138</v>
      </c>
      <c r="L64" s="129">
        <f t="shared" si="29"/>
        <v>8.5163353958311289E-2</v>
      </c>
      <c r="M64" s="130">
        <f t="shared" si="30"/>
        <v>8.4320000000000004</v>
      </c>
      <c r="N64" s="131">
        <f t="shared" si="31"/>
        <v>0.12524022640928131</v>
      </c>
      <c r="O64" s="131">
        <f t="shared" si="32"/>
        <v>8.0779946033986434</v>
      </c>
      <c r="P64" s="249">
        <f t="shared" si="33"/>
        <v>7</v>
      </c>
      <c r="Q64" s="250">
        <f t="shared" si="34"/>
        <v>2</v>
      </c>
      <c r="R64" s="250">
        <f t="shared" si="35"/>
        <v>129</v>
      </c>
      <c r="T64">
        <v>524</v>
      </c>
      <c r="U64">
        <v>1006</v>
      </c>
      <c r="V64" t="s">
        <v>1054</v>
      </c>
      <c r="W64">
        <v>1596.931</v>
      </c>
      <c r="X64">
        <v>596.03</v>
      </c>
      <c r="Y64">
        <v>2.6789999999999998</v>
      </c>
      <c r="Z64">
        <v>8.4320000000000004</v>
      </c>
      <c r="AA64">
        <v>118.83881599999999</v>
      </c>
      <c r="AB64">
        <v>2.9491049999999999</v>
      </c>
      <c r="AC64">
        <v>42.736044</v>
      </c>
      <c r="AD64" s="1">
        <v>136</v>
      </c>
      <c r="AE64">
        <v>2</v>
      </c>
      <c r="AF64">
        <v>129</v>
      </c>
      <c r="AG64">
        <v>75</v>
      </c>
      <c r="AH64">
        <v>13.437789</v>
      </c>
      <c r="AI64">
        <v>358.5</v>
      </c>
      <c r="AJ64">
        <v>0</v>
      </c>
      <c r="AK64">
        <v>7</v>
      </c>
      <c r="AL64">
        <v>1464</v>
      </c>
      <c r="AM64" t="s">
        <v>1055</v>
      </c>
      <c r="AN64" t="s">
        <v>1056</v>
      </c>
      <c r="AO64">
        <v>1596.931</v>
      </c>
      <c r="AR64" t="s">
        <v>144</v>
      </c>
      <c r="AS64" t="s">
        <v>279</v>
      </c>
      <c r="AT64" t="s">
        <v>865</v>
      </c>
      <c r="AU64" t="s">
        <v>772</v>
      </c>
      <c r="AV64" t="s">
        <v>49</v>
      </c>
      <c r="AW64">
        <v>1</v>
      </c>
      <c r="BB64">
        <v>0.95679999999999998</v>
      </c>
      <c r="BC64" t="s">
        <v>69</v>
      </c>
      <c r="BF64" t="s">
        <v>144</v>
      </c>
      <c r="BG64" t="s">
        <v>279</v>
      </c>
      <c r="BH64" t="s">
        <v>1054</v>
      </c>
      <c r="BI64">
        <v>1006</v>
      </c>
      <c r="BJ64">
        <v>1</v>
      </c>
      <c r="BK64" t="s">
        <v>865</v>
      </c>
      <c r="BL64" t="s">
        <v>755</v>
      </c>
      <c r="BM64">
        <v>0.95679999999999998</v>
      </c>
      <c r="BN64" t="s">
        <v>69</v>
      </c>
      <c r="BO64" t="s">
        <v>759</v>
      </c>
      <c r="BP64">
        <v>1596.931</v>
      </c>
    </row>
    <row r="65" spans="1:68" ht="16.5">
      <c r="A65" s="137" t="str">
        <f t="shared" si="18"/>
        <v>신화여객</v>
      </c>
      <c r="B65" s="138" t="str">
        <f t="shared" si="19"/>
        <v>윤부수</v>
      </c>
      <c r="C65" s="139" t="str">
        <f t="shared" si="20"/>
        <v>A</v>
      </c>
      <c r="D65" s="140">
        <f t="shared" si="21"/>
        <v>0.9768</v>
      </c>
      <c r="E65" s="141">
        <f t="shared" si="22"/>
        <v>5037</v>
      </c>
      <c r="F65" s="142" t="str">
        <f t="shared" si="23"/>
        <v>34</v>
      </c>
      <c r="G65" s="143" t="str">
        <f t="shared" si="24"/>
        <v>72바1114</v>
      </c>
      <c r="H65" s="144">
        <f t="shared" si="25"/>
        <v>1</v>
      </c>
      <c r="I65" s="145">
        <f t="shared" si="26"/>
        <v>1428.3130000000001</v>
      </c>
      <c r="J65" s="146">
        <f t="shared" si="27"/>
        <v>2.3738087069796642E-2</v>
      </c>
      <c r="K65" s="146">
        <f t="shared" si="28"/>
        <v>0.31290212190605166</v>
      </c>
      <c r="L65" s="146">
        <f t="shared" si="29"/>
        <v>0.10991988450710732</v>
      </c>
      <c r="M65" s="147">
        <f t="shared" si="30"/>
        <v>8.68</v>
      </c>
      <c r="N65" s="148">
        <f t="shared" si="31"/>
        <v>0</v>
      </c>
      <c r="O65" s="148">
        <f t="shared" si="32"/>
        <v>21.423875579092257</v>
      </c>
      <c r="P65" s="247">
        <f t="shared" si="33"/>
        <v>2</v>
      </c>
      <c r="Q65" s="248">
        <f t="shared" si="34"/>
        <v>0</v>
      </c>
      <c r="R65" s="248">
        <f t="shared" si="35"/>
        <v>306</v>
      </c>
      <c r="T65">
        <v>524</v>
      </c>
      <c r="U65">
        <v>5037</v>
      </c>
      <c r="V65" t="s">
        <v>1057</v>
      </c>
      <c r="W65">
        <v>1428.3130000000001</v>
      </c>
      <c r="X65">
        <v>584.92999999999995</v>
      </c>
      <c r="Y65">
        <v>2.4420000000000002</v>
      </c>
      <c r="Z65">
        <v>8.68</v>
      </c>
      <c r="AA65">
        <v>93.086354999999998</v>
      </c>
      <c r="AB65">
        <v>2.209692</v>
      </c>
      <c r="AC65">
        <v>29.126918</v>
      </c>
      <c r="AD65" s="1">
        <v>157</v>
      </c>
      <c r="AE65">
        <v>0</v>
      </c>
      <c r="AF65">
        <v>306</v>
      </c>
      <c r="AG65">
        <v>76</v>
      </c>
      <c r="AH65">
        <v>15.343956</v>
      </c>
      <c r="AI65">
        <v>190</v>
      </c>
      <c r="AJ65">
        <v>0</v>
      </c>
      <c r="AK65">
        <v>2</v>
      </c>
      <c r="AL65">
        <v>84</v>
      </c>
      <c r="AM65" t="s">
        <v>1058</v>
      </c>
      <c r="AN65" t="s">
        <v>1059</v>
      </c>
      <c r="AO65">
        <v>1428.3130000000001</v>
      </c>
      <c r="AR65" t="s">
        <v>144</v>
      </c>
      <c r="AS65" t="s">
        <v>276</v>
      </c>
      <c r="AT65" t="s">
        <v>814</v>
      </c>
      <c r="AU65" t="s">
        <v>775</v>
      </c>
      <c r="AV65" t="s">
        <v>49</v>
      </c>
      <c r="AW65">
        <v>1</v>
      </c>
      <c r="BB65">
        <v>0.9768</v>
      </c>
      <c r="BC65" t="s">
        <v>69</v>
      </c>
      <c r="BF65" t="s">
        <v>144</v>
      </c>
      <c r="BG65" t="s">
        <v>276</v>
      </c>
      <c r="BH65" t="s">
        <v>1057</v>
      </c>
      <c r="BI65">
        <v>5037</v>
      </c>
      <c r="BJ65">
        <v>1</v>
      </c>
      <c r="BK65" t="s">
        <v>814</v>
      </c>
      <c r="BL65" t="s">
        <v>755</v>
      </c>
      <c r="BM65">
        <v>0.9768</v>
      </c>
      <c r="BN65" t="s">
        <v>69</v>
      </c>
      <c r="BO65" t="s">
        <v>759</v>
      </c>
      <c r="BP65">
        <v>1428.3130000000001</v>
      </c>
    </row>
    <row r="66" spans="1:68" ht="16.5">
      <c r="A66" s="120" t="str">
        <f t="shared" si="18"/>
        <v>신화여객</v>
      </c>
      <c r="B66" s="121" t="str">
        <f t="shared" si="19"/>
        <v>윤영철</v>
      </c>
      <c r="C66" s="122" t="str">
        <f t="shared" si="20"/>
        <v>S</v>
      </c>
      <c r="D66" s="123">
        <f t="shared" si="21"/>
        <v>1.0063</v>
      </c>
      <c r="E66" s="124">
        <f t="shared" si="22"/>
        <v>9971</v>
      </c>
      <c r="F66" s="125" t="str">
        <f t="shared" si="23"/>
        <v>34</v>
      </c>
      <c r="G66" s="126" t="str">
        <f t="shared" si="24"/>
        <v>71바6156</v>
      </c>
      <c r="H66" s="127">
        <f t="shared" si="25"/>
        <v>1</v>
      </c>
      <c r="I66" s="128">
        <f t="shared" si="26"/>
        <v>2587.4259999999999</v>
      </c>
      <c r="J66" s="129">
        <f t="shared" si="27"/>
        <v>1.9220331100321567E-2</v>
      </c>
      <c r="K66" s="129">
        <f t="shared" si="28"/>
        <v>0.33154740256211518</v>
      </c>
      <c r="L66" s="129">
        <f t="shared" si="29"/>
        <v>0.20097193117793513</v>
      </c>
      <c r="M66" s="130">
        <f t="shared" si="30"/>
        <v>7.0229999999999997</v>
      </c>
      <c r="N66" s="131">
        <f t="shared" si="31"/>
        <v>3.8648448303449066E-2</v>
      </c>
      <c r="O66" s="131">
        <f t="shared" si="32"/>
        <v>2.0870162083862493</v>
      </c>
      <c r="P66" s="249">
        <f t="shared" si="33"/>
        <v>3</v>
      </c>
      <c r="Q66" s="250">
        <f t="shared" si="34"/>
        <v>1</v>
      </c>
      <c r="R66" s="250">
        <f t="shared" si="35"/>
        <v>54</v>
      </c>
      <c r="T66">
        <v>524</v>
      </c>
      <c r="U66">
        <v>9971</v>
      </c>
      <c r="V66" t="s">
        <v>1060</v>
      </c>
      <c r="W66">
        <v>2587.4259999999999</v>
      </c>
      <c r="X66">
        <v>1071.2919999999999</v>
      </c>
      <c r="Y66">
        <v>2.415</v>
      </c>
      <c r="Z66">
        <v>7.0229999999999997</v>
      </c>
      <c r="AA66">
        <v>166.44411500000001</v>
      </c>
      <c r="AB66">
        <v>3.1991109999999998</v>
      </c>
      <c r="AC66">
        <v>55.184114000000001</v>
      </c>
      <c r="AD66" s="1">
        <v>520</v>
      </c>
      <c r="AE66">
        <v>1</v>
      </c>
      <c r="AF66">
        <v>54</v>
      </c>
      <c r="AG66">
        <v>72</v>
      </c>
      <c r="AH66">
        <v>15.545313</v>
      </c>
      <c r="AI66">
        <v>161.4</v>
      </c>
      <c r="AJ66">
        <v>0</v>
      </c>
      <c r="AK66">
        <v>3</v>
      </c>
      <c r="AL66">
        <v>4466</v>
      </c>
      <c r="AM66" t="s">
        <v>1061</v>
      </c>
      <c r="AN66" t="s">
        <v>1062</v>
      </c>
      <c r="AO66">
        <v>2587.4259999999999</v>
      </c>
      <c r="AR66" t="s">
        <v>144</v>
      </c>
      <c r="AS66" t="s">
        <v>276</v>
      </c>
      <c r="AT66" t="s">
        <v>786</v>
      </c>
      <c r="AU66" t="s">
        <v>775</v>
      </c>
      <c r="AV66" t="s">
        <v>49</v>
      </c>
      <c r="AW66">
        <v>1</v>
      </c>
      <c r="BB66">
        <v>1.0063</v>
      </c>
      <c r="BC66" t="s">
        <v>74</v>
      </c>
      <c r="BF66" t="s">
        <v>144</v>
      </c>
      <c r="BG66" t="s">
        <v>276</v>
      </c>
      <c r="BH66" t="s">
        <v>1060</v>
      </c>
      <c r="BI66">
        <v>9971</v>
      </c>
      <c r="BJ66">
        <v>1</v>
      </c>
      <c r="BK66" t="s">
        <v>786</v>
      </c>
      <c r="BL66" t="s">
        <v>755</v>
      </c>
      <c r="BM66">
        <v>1.0063</v>
      </c>
      <c r="BN66" t="s">
        <v>74</v>
      </c>
      <c r="BO66" t="s">
        <v>757</v>
      </c>
      <c r="BP66">
        <v>2587.4259999999999</v>
      </c>
    </row>
    <row r="67" spans="1:68" ht="16.5">
      <c r="A67" s="137" t="str">
        <f t="shared" si="18"/>
        <v>신화여객</v>
      </c>
      <c r="B67" s="138" t="str">
        <f t="shared" si="19"/>
        <v>윤완수</v>
      </c>
      <c r="C67" s="139" t="str">
        <f t="shared" si="20"/>
        <v>C</v>
      </c>
      <c r="D67" s="140">
        <f t="shared" si="21"/>
        <v>0.88280000000000003</v>
      </c>
      <c r="E67" s="141">
        <f t="shared" si="22"/>
        <v>487</v>
      </c>
      <c r="F67" s="142" t="str">
        <f t="shared" si="23"/>
        <v>34</v>
      </c>
      <c r="G67" s="143" t="str">
        <f t="shared" si="24"/>
        <v>72바1096</v>
      </c>
      <c r="H67" s="144">
        <f t="shared" si="25"/>
        <v>1</v>
      </c>
      <c r="I67" s="145">
        <f t="shared" si="26"/>
        <v>2569.6729999999998</v>
      </c>
      <c r="J67" s="146">
        <f t="shared" si="27"/>
        <v>4.0226851536271771E-2</v>
      </c>
      <c r="K67" s="146">
        <f t="shared" si="28"/>
        <v>0.38160363349763537</v>
      </c>
      <c r="L67" s="146">
        <f t="shared" si="29"/>
        <v>0.23115781657821835</v>
      </c>
      <c r="M67" s="147">
        <f t="shared" si="30"/>
        <v>14.266</v>
      </c>
      <c r="N67" s="148">
        <f t="shared" si="31"/>
        <v>0.35023911602760355</v>
      </c>
      <c r="O67" s="148">
        <f t="shared" si="32"/>
        <v>14.982451074514152</v>
      </c>
      <c r="P67" s="247">
        <f t="shared" si="33"/>
        <v>36</v>
      </c>
      <c r="Q67" s="248">
        <f t="shared" si="34"/>
        <v>9</v>
      </c>
      <c r="R67" s="248">
        <f t="shared" si="35"/>
        <v>385</v>
      </c>
      <c r="T67">
        <v>524</v>
      </c>
      <c r="U67">
        <v>487</v>
      </c>
      <c r="V67" t="s">
        <v>1063</v>
      </c>
      <c r="W67">
        <v>2569.6729999999998</v>
      </c>
      <c r="X67">
        <v>1164.32</v>
      </c>
      <c r="Y67">
        <v>2.2069999999999999</v>
      </c>
      <c r="Z67">
        <v>14.266</v>
      </c>
      <c r="AA67">
        <v>170.61466999999999</v>
      </c>
      <c r="AB67">
        <v>6.8632910000000003</v>
      </c>
      <c r="AC67">
        <v>65.107178000000005</v>
      </c>
      <c r="AD67" s="1">
        <v>594</v>
      </c>
      <c r="AE67">
        <v>9</v>
      </c>
      <c r="AF67">
        <v>385</v>
      </c>
      <c r="AG67">
        <v>76</v>
      </c>
      <c r="AH67">
        <v>15.061266</v>
      </c>
      <c r="AI67">
        <v>2379.6</v>
      </c>
      <c r="AJ67">
        <v>0</v>
      </c>
      <c r="AK67">
        <v>36</v>
      </c>
      <c r="AL67">
        <v>12997</v>
      </c>
      <c r="AM67" t="s">
        <v>1064</v>
      </c>
      <c r="AN67" t="s">
        <v>1065</v>
      </c>
      <c r="AO67">
        <v>2569.6729999999998</v>
      </c>
      <c r="AR67" t="s">
        <v>144</v>
      </c>
      <c r="AS67" t="s">
        <v>276</v>
      </c>
      <c r="AT67" t="s">
        <v>800</v>
      </c>
      <c r="AU67" t="s">
        <v>775</v>
      </c>
      <c r="AV67" t="s">
        <v>49</v>
      </c>
      <c r="AW67">
        <v>1</v>
      </c>
      <c r="BB67">
        <v>0.88280000000000003</v>
      </c>
      <c r="BC67" t="s">
        <v>72</v>
      </c>
      <c r="BF67" t="s">
        <v>144</v>
      </c>
      <c r="BG67" t="s">
        <v>276</v>
      </c>
      <c r="BH67" t="s">
        <v>1063</v>
      </c>
      <c r="BI67">
        <v>487</v>
      </c>
      <c r="BJ67">
        <v>1</v>
      </c>
      <c r="BK67" t="s">
        <v>800</v>
      </c>
      <c r="BL67" t="s">
        <v>755</v>
      </c>
      <c r="BM67">
        <v>0.88280000000000003</v>
      </c>
      <c r="BN67" t="s">
        <v>72</v>
      </c>
      <c r="BO67" t="s">
        <v>758</v>
      </c>
      <c r="BP67">
        <v>2569.6729999999998</v>
      </c>
    </row>
    <row r="68" spans="1:68" ht="16.5">
      <c r="A68" s="120" t="str">
        <f t="shared" si="18"/>
        <v>신화여객</v>
      </c>
      <c r="B68" s="121" t="str">
        <f t="shared" si="19"/>
        <v>윤종록</v>
      </c>
      <c r="C68" s="122" t="str">
        <f t="shared" si="20"/>
        <v>S</v>
      </c>
      <c r="D68" s="123">
        <f t="shared" si="21"/>
        <v>1.0279</v>
      </c>
      <c r="E68" s="124">
        <f t="shared" si="22"/>
        <v>3223</v>
      </c>
      <c r="F68" s="125" t="str">
        <f t="shared" si="23"/>
        <v>37</v>
      </c>
      <c r="G68" s="126" t="str">
        <f t="shared" si="24"/>
        <v>71바6164</v>
      </c>
      <c r="H68" s="127">
        <f t="shared" si="25"/>
        <v>2</v>
      </c>
      <c r="I68" s="128">
        <f t="shared" si="26"/>
        <v>1546.85</v>
      </c>
      <c r="J68" s="129">
        <f t="shared" si="27"/>
        <v>4.8579626887616481E-2</v>
      </c>
      <c r="K68" s="129">
        <f t="shared" si="28"/>
        <v>0.29779174412184278</v>
      </c>
      <c r="L68" s="129">
        <f t="shared" si="29"/>
        <v>0.17002294986585642</v>
      </c>
      <c r="M68" s="130">
        <f t="shared" si="30"/>
        <v>7.1970000000000001</v>
      </c>
      <c r="N68" s="131">
        <f t="shared" si="31"/>
        <v>6.4647509454698257E-2</v>
      </c>
      <c r="O68" s="131">
        <f t="shared" si="32"/>
        <v>3.9434980767365939</v>
      </c>
      <c r="P68" s="249">
        <f t="shared" si="33"/>
        <v>4</v>
      </c>
      <c r="Q68" s="250">
        <f t="shared" si="34"/>
        <v>1</v>
      </c>
      <c r="R68" s="250">
        <f t="shared" si="35"/>
        <v>61</v>
      </c>
      <c r="T68">
        <v>524</v>
      </c>
      <c r="U68">
        <v>3223</v>
      </c>
      <c r="V68" t="s">
        <v>1066</v>
      </c>
      <c r="W68">
        <v>1546.85</v>
      </c>
      <c r="X68">
        <v>602.41099999999994</v>
      </c>
      <c r="Y68">
        <v>2.5680000000000001</v>
      </c>
      <c r="Z68">
        <v>7.1970000000000001</v>
      </c>
      <c r="AA68">
        <v>107.86884000000001</v>
      </c>
      <c r="AB68">
        <v>5.2402280000000001</v>
      </c>
      <c r="AC68">
        <v>32.122450000000001</v>
      </c>
      <c r="AD68" s="1">
        <v>263</v>
      </c>
      <c r="AE68">
        <v>1</v>
      </c>
      <c r="AF68">
        <v>61</v>
      </c>
      <c r="AG68">
        <v>70</v>
      </c>
      <c r="AH68">
        <v>14.3401</v>
      </c>
      <c r="AI68">
        <v>45</v>
      </c>
      <c r="AJ68">
        <v>0</v>
      </c>
      <c r="AK68">
        <v>4</v>
      </c>
      <c r="AL68">
        <v>2937</v>
      </c>
      <c r="AM68" t="s">
        <v>1067</v>
      </c>
      <c r="AN68" t="s">
        <v>1068</v>
      </c>
      <c r="AO68">
        <v>1334.2280000000001</v>
      </c>
      <c r="AR68" t="s">
        <v>144</v>
      </c>
      <c r="AS68" t="s">
        <v>277</v>
      </c>
      <c r="AT68" t="s">
        <v>823</v>
      </c>
      <c r="AU68" t="s">
        <v>775</v>
      </c>
      <c r="AV68" t="s">
        <v>49</v>
      </c>
      <c r="AW68">
        <v>2</v>
      </c>
      <c r="BB68">
        <v>1.0279</v>
      </c>
      <c r="BC68" t="s">
        <v>74</v>
      </c>
      <c r="BF68" t="s">
        <v>144</v>
      </c>
      <c r="BG68" t="s">
        <v>277</v>
      </c>
      <c r="BH68" t="s">
        <v>1066</v>
      </c>
      <c r="BI68">
        <v>3223</v>
      </c>
      <c r="BJ68">
        <v>2</v>
      </c>
      <c r="BK68" t="s">
        <v>823</v>
      </c>
      <c r="BL68" t="s">
        <v>837</v>
      </c>
      <c r="BM68">
        <v>1.0279</v>
      </c>
      <c r="BN68" t="s">
        <v>74</v>
      </c>
      <c r="BO68" t="s">
        <v>757</v>
      </c>
      <c r="BP68">
        <v>1546.85</v>
      </c>
    </row>
    <row r="69" spans="1:68" ht="16.5">
      <c r="A69" s="137" t="str">
        <f t="shared" si="18"/>
        <v>신화여객</v>
      </c>
      <c r="B69" s="138" t="str">
        <f t="shared" si="19"/>
        <v>윤청락</v>
      </c>
      <c r="C69" s="139" t="str">
        <f t="shared" si="20"/>
        <v>S</v>
      </c>
      <c r="D69" s="140">
        <f t="shared" si="21"/>
        <v>1.0965</v>
      </c>
      <c r="E69" s="141">
        <f t="shared" si="22"/>
        <v>3241</v>
      </c>
      <c r="F69" s="142" t="str">
        <f t="shared" si="23"/>
        <v>34</v>
      </c>
      <c r="G69" s="143" t="str">
        <f t="shared" si="24"/>
        <v>72바1114</v>
      </c>
      <c r="H69" s="144">
        <f t="shared" si="25"/>
        <v>8</v>
      </c>
      <c r="I69" s="145">
        <f t="shared" si="26"/>
        <v>2447.4609999999998</v>
      </c>
      <c r="J69" s="146">
        <f t="shared" si="27"/>
        <v>2.1551909442272317E-2</v>
      </c>
      <c r="K69" s="146">
        <f t="shared" si="28"/>
        <v>0.33158884723307325</v>
      </c>
      <c r="L69" s="146">
        <f t="shared" si="29"/>
        <v>3.7998562592008622E-2</v>
      </c>
      <c r="M69" s="147">
        <f t="shared" si="30"/>
        <v>7.8529999999999998</v>
      </c>
      <c r="N69" s="148">
        <f t="shared" si="31"/>
        <v>0</v>
      </c>
      <c r="O69" s="148">
        <f t="shared" si="32"/>
        <v>6.4965284431498604</v>
      </c>
      <c r="P69" s="247">
        <f t="shared" si="33"/>
        <v>5</v>
      </c>
      <c r="Q69" s="248">
        <f t="shared" si="34"/>
        <v>0</v>
      </c>
      <c r="R69" s="248">
        <f t="shared" si="35"/>
        <v>159</v>
      </c>
      <c r="T69">
        <v>524</v>
      </c>
      <c r="U69">
        <v>3241</v>
      </c>
      <c r="V69" t="s">
        <v>1069</v>
      </c>
      <c r="W69">
        <v>2447.4609999999998</v>
      </c>
      <c r="X69">
        <v>900.47</v>
      </c>
      <c r="Y69">
        <v>2.718</v>
      </c>
      <c r="Z69">
        <v>7.8529999999999998</v>
      </c>
      <c r="AA69">
        <v>160.84908899999999</v>
      </c>
      <c r="AB69">
        <v>3.4666049999999999</v>
      </c>
      <c r="AC69">
        <v>53.335763999999998</v>
      </c>
      <c r="AD69" s="1">
        <v>93</v>
      </c>
      <c r="AE69">
        <v>0</v>
      </c>
      <c r="AF69">
        <v>159</v>
      </c>
      <c r="AG69">
        <v>72</v>
      </c>
      <c r="AH69">
        <v>15.215883</v>
      </c>
      <c r="AI69">
        <v>219</v>
      </c>
      <c r="AJ69">
        <v>0</v>
      </c>
      <c r="AK69">
        <v>5</v>
      </c>
      <c r="AL69">
        <v>535</v>
      </c>
      <c r="AM69" t="s">
        <v>1070</v>
      </c>
      <c r="AN69" t="s">
        <v>1071</v>
      </c>
      <c r="AO69">
        <v>592.98299999999995</v>
      </c>
      <c r="AR69" t="s">
        <v>144</v>
      </c>
      <c r="AS69" t="s">
        <v>276</v>
      </c>
      <c r="AT69" t="s">
        <v>814</v>
      </c>
      <c r="AU69" t="s">
        <v>775</v>
      </c>
      <c r="AV69" t="s">
        <v>49</v>
      </c>
      <c r="AW69">
        <v>8</v>
      </c>
      <c r="BB69">
        <v>1.0965</v>
      </c>
      <c r="BC69" t="s">
        <v>74</v>
      </c>
      <c r="BF69" t="s">
        <v>144</v>
      </c>
      <c r="BG69" t="s">
        <v>276</v>
      </c>
      <c r="BH69" t="s">
        <v>1069</v>
      </c>
      <c r="BI69">
        <v>3241</v>
      </c>
      <c r="BJ69">
        <v>8</v>
      </c>
      <c r="BK69" t="s">
        <v>814</v>
      </c>
      <c r="BL69" t="s">
        <v>796</v>
      </c>
      <c r="BM69">
        <v>1.0965</v>
      </c>
      <c r="BN69" t="s">
        <v>74</v>
      </c>
      <c r="BO69" t="s">
        <v>757</v>
      </c>
      <c r="BP69">
        <v>2447.4609999999998</v>
      </c>
    </row>
    <row r="70" spans="1:68" ht="16.5">
      <c r="A70" s="120" t="str">
        <f t="shared" si="18"/>
        <v>신화여객</v>
      </c>
      <c r="B70" s="121" t="str">
        <f t="shared" si="19"/>
        <v>윤택수</v>
      </c>
      <c r="C70" s="122" t="str">
        <f t="shared" si="20"/>
        <v>S</v>
      </c>
      <c r="D70" s="123">
        <f t="shared" si="21"/>
        <v>1.0088999999999999</v>
      </c>
      <c r="E70" s="124">
        <f t="shared" si="22"/>
        <v>3873</v>
      </c>
      <c r="F70" s="125" t="str">
        <f t="shared" si="23"/>
        <v>34</v>
      </c>
      <c r="G70" s="126" t="str">
        <f t="shared" si="24"/>
        <v>72바1100</v>
      </c>
      <c r="H70" s="127">
        <f t="shared" si="25"/>
        <v>2</v>
      </c>
      <c r="I70" s="128">
        <f t="shared" si="26"/>
        <v>2424.518</v>
      </c>
      <c r="J70" s="129">
        <f t="shared" si="27"/>
        <v>3.4317695337487478E-2</v>
      </c>
      <c r="K70" s="129">
        <f t="shared" si="28"/>
        <v>0.3340822442102071</v>
      </c>
      <c r="L70" s="129">
        <f t="shared" si="29"/>
        <v>0.14312123069410085</v>
      </c>
      <c r="M70" s="130">
        <f t="shared" si="30"/>
        <v>9.7370000000000001</v>
      </c>
      <c r="N70" s="131">
        <f t="shared" si="31"/>
        <v>0</v>
      </c>
      <c r="O70" s="131">
        <f t="shared" si="32"/>
        <v>3.4646061608946601</v>
      </c>
      <c r="P70" s="249">
        <f t="shared" si="33"/>
        <v>9</v>
      </c>
      <c r="Q70" s="250">
        <f t="shared" si="34"/>
        <v>0</v>
      </c>
      <c r="R70" s="250">
        <f t="shared" si="35"/>
        <v>84</v>
      </c>
      <c r="T70">
        <v>524</v>
      </c>
      <c r="U70">
        <v>3873</v>
      </c>
      <c r="V70" t="s">
        <v>1072</v>
      </c>
      <c r="W70">
        <v>2424.518</v>
      </c>
      <c r="X70">
        <v>962.02300000000002</v>
      </c>
      <c r="Y70">
        <v>2.52</v>
      </c>
      <c r="Z70">
        <v>9.7370000000000001</v>
      </c>
      <c r="AA70">
        <v>153.74103500000001</v>
      </c>
      <c r="AB70">
        <v>5.2760379999999998</v>
      </c>
      <c r="AC70">
        <v>51.36215</v>
      </c>
      <c r="AD70" s="1">
        <v>347</v>
      </c>
      <c r="AE70">
        <v>0</v>
      </c>
      <c r="AF70">
        <v>84</v>
      </c>
      <c r="AG70">
        <v>75</v>
      </c>
      <c r="AH70">
        <v>15.770142</v>
      </c>
      <c r="AI70">
        <v>1533.1</v>
      </c>
      <c r="AJ70">
        <v>0</v>
      </c>
      <c r="AK70">
        <v>9</v>
      </c>
      <c r="AL70">
        <v>3306</v>
      </c>
      <c r="AM70" t="s">
        <v>1073</v>
      </c>
      <c r="AN70" t="s">
        <v>1074</v>
      </c>
      <c r="AO70">
        <v>2312.6489999999999</v>
      </c>
      <c r="AR70" t="s">
        <v>144</v>
      </c>
      <c r="AS70" t="s">
        <v>276</v>
      </c>
      <c r="AT70" t="s">
        <v>806</v>
      </c>
      <c r="AU70" t="s">
        <v>775</v>
      </c>
      <c r="AV70" t="s">
        <v>49</v>
      </c>
      <c r="AW70">
        <v>2</v>
      </c>
      <c r="BB70">
        <v>1.0088999999999999</v>
      </c>
      <c r="BC70" t="s">
        <v>74</v>
      </c>
      <c r="BF70" t="s">
        <v>144</v>
      </c>
      <c r="BG70" t="s">
        <v>276</v>
      </c>
      <c r="BH70" t="s">
        <v>1072</v>
      </c>
      <c r="BI70">
        <v>3873</v>
      </c>
      <c r="BJ70">
        <v>2</v>
      </c>
      <c r="BK70" t="s">
        <v>806</v>
      </c>
      <c r="BL70" t="s">
        <v>788</v>
      </c>
      <c r="BM70">
        <v>1.0088999999999999</v>
      </c>
      <c r="BN70" t="s">
        <v>74</v>
      </c>
      <c r="BO70" t="s">
        <v>757</v>
      </c>
      <c r="BP70">
        <v>2424.518</v>
      </c>
    </row>
    <row r="71" spans="1:68" ht="16.5">
      <c r="A71" s="137" t="str">
        <f t="shared" si="18"/>
        <v>신화여객</v>
      </c>
      <c r="B71" s="138" t="str">
        <f t="shared" si="19"/>
        <v>이강민</v>
      </c>
      <c r="C71" s="139" t="str">
        <f t="shared" si="20"/>
        <v>B</v>
      </c>
      <c r="D71" s="140">
        <f t="shared" si="21"/>
        <v>0.93710000000000004</v>
      </c>
      <c r="E71" s="141">
        <f t="shared" si="22"/>
        <v>7118</v>
      </c>
      <c r="F71" s="142" t="str">
        <f t="shared" si="23"/>
        <v>34</v>
      </c>
      <c r="G71" s="143" t="str">
        <f t="shared" si="24"/>
        <v>71바6154</v>
      </c>
      <c r="H71" s="144">
        <f t="shared" si="25"/>
        <v>1</v>
      </c>
      <c r="I71" s="145">
        <f t="shared" si="26"/>
        <v>2391.172</v>
      </c>
      <c r="J71" s="146">
        <f t="shared" si="27"/>
        <v>2.3640679750825223E-2</v>
      </c>
      <c r="K71" s="146">
        <f t="shared" si="28"/>
        <v>0.36507815716153569</v>
      </c>
      <c r="L71" s="146">
        <f t="shared" si="29"/>
        <v>9.1586887099715117E-2</v>
      </c>
      <c r="M71" s="147">
        <f t="shared" si="30"/>
        <v>10.763999999999999</v>
      </c>
      <c r="N71" s="148">
        <f t="shared" si="31"/>
        <v>0.16728198557025592</v>
      </c>
      <c r="O71" s="148">
        <f t="shared" si="32"/>
        <v>14.469891751827138</v>
      </c>
      <c r="P71" s="247">
        <f t="shared" si="33"/>
        <v>24</v>
      </c>
      <c r="Q71" s="248">
        <f t="shared" si="34"/>
        <v>4</v>
      </c>
      <c r="R71" s="248">
        <f t="shared" si="35"/>
        <v>346</v>
      </c>
      <c r="T71">
        <v>524</v>
      </c>
      <c r="U71">
        <v>7118</v>
      </c>
      <c r="V71" t="s">
        <v>1075</v>
      </c>
      <c r="W71">
        <v>2391.172</v>
      </c>
      <c r="X71">
        <v>1062.9590000000001</v>
      </c>
      <c r="Y71">
        <v>2.25</v>
      </c>
      <c r="Z71">
        <v>10.763999999999999</v>
      </c>
      <c r="AA71">
        <v>159.397997</v>
      </c>
      <c r="AB71">
        <v>3.7682769999999999</v>
      </c>
      <c r="AC71">
        <v>58.192726999999998</v>
      </c>
      <c r="AD71" s="1">
        <v>219</v>
      </c>
      <c r="AE71">
        <v>4</v>
      </c>
      <c r="AF71">
        <v>346</v>
      </c>
      <c r="AG71">
        <v>79</v>
      </c>
      <c r="AH71">
        <v>15.001267</v>
      </c>
      <c r="AI71">
        <v>1715.7</v>
      </c>
      <c r="AJ71">
        <v>0</v>
      </c>
      <c r="AK71">
        <v>24</v>
      </c>
      <c r="AL71">
        <v>12041</v>
      </c>
      <c r="AM71" t="s">
        <v>1076</v>
      </c>
      <c r="AN71" t="s">
        <v>1077</v>
      </c>
      <c r="AO71">
        <v>2367.931</v>
      </c>
      <c r="AR71" t="s">
        <v>144</v>
      </c>
      <c r="AS71" t="s">
        <v>276</v>
      </c>
      <c r="AT71" t="s">
        <v>784</v>
      </c>
      <c r="AU71" t="s">
        <v>775</v>
      </c>
      <c r="AV71" t="s">
        <v>49</v>
      </c>
      <c r="AW71">
        <v>1</v>
      </c>
      <c r="BB71">
        <v>0.93710000000000004</v>
      </c>
      <c r="BC71" t="s">
        <v>71</v>
      </c>
      <c r="BF71" t="s">
        <v>144</v>
      </c>
      <c r="BG71" t="s">
        <v>276</v>
      </c>
      <c r="BH71" t="s">
        <v>1075</v>
      </c>
      <c r="BI71">
        <v>7118</v>
      </c>
      <c r="BJ71">
        <v>1</v>
      </c>
      <c r="BK71" t="s">
        <v>784</v>
      </c>
      <c r="BL71" t="s">
        <v>755</v>
      </c>
      <c r="BM71">
        <v>0.93710000000000004</v>
      </c>
      <c r="BN71" t="s">
        <v>71</v>
      </c>
      <c r="BO71" t="s">
        <v>756</v>
      </c>
      <c r="BP71">
        <v>2391.172</v>
      </c>
    </row>
    <row r="72" spans="1:68" ht="16.5">
      <c r="A72" s="120" t="str">
        <f t="shared" ref="A72:A111" si="36">BF72</f>
        <v>신화여객</v>
      </c>
      <c r="B72" s="121" t="str">
        <f t="shared" ref="B72:B111" si="37">BH72</f>
        <v>이기학</v>
      </c>
      <c r="C72" s="122" t="str">
        <f t="shared" ref="C72:C111" si="38">BN72</f>
        <v>A</v>
      </c>
      <c r="D72" s="123">
        <f t="shared" ref="D72:D111" si="39">BM72</f>
        <v>0.97699999999999998</v>
      </c>
      <c r="E72" s="124">
        <f t="shared" ref="E72:E111" si="40">U72</f>
        <v>4500</v>
      </c>
      <c r="F72" s="125" t="str">
        <f t="shared" ref="F72:F111" si="41">BG72</f>
        <v>34</v>
      </c>
      <c r="G72" s="126" t="str">
        <f t="shared" ref="G72:G111" si="42">BK72</f>
        <v>72바1110</v>
      </c>
      <c r="H72" s="127">
        <f t="shared" ref="H72:H111" si="43">BJ72</f>
        <v>2</v>
      </c>
      <c r="I72" s="128">
        <f t="shared" ref="I72:I111" si="44">BP72</f>
        <v>2571.0360000000001</v>
      </c>
      <c r="J72" s="129">
        <f t="shared" ref="J72:J111" si="45">AB72/AA72</f>
        <v>2.793775849520486E-2</v>
      </c>
      <c r="K72" s="129">
        <f t="shared" ref="K72:K111" si="46">AC72/AA72</f>
        <v>0.32337215748941045</v>
      </c>
      <c r="L72" s="129">
        <f t="shared" ref="L72:L111" si="47">AD72/I72</f>
        <v>0.14157716967012518</v>
      </c>
      <c r="M72" s="130">
        <f t="shared" ref="M72:M111" si="48">Z72</f>
        <v>9.7530000000000001</v>
      </c>
      <c r="N72" s="131">
        <f t="shared" ref="N72:N111" si="49">AE72*100/W72</f>
        <v>7.7789653664903952E-2</v>
      </c>
      <c r="O72" s="131">
        <f t="shared" ref="O72:O111" si="50">AF72*100/W72</f>
        <v>8.7513360373016944</v>
      </c>
      <c r="P72" s="249">
        <f t="shared" ref="P72:P111" si="51">AK72</f>
        <v>1</v>
      </c>
      <c r="Q72" s="250">
        <f t="shared" ref="Q72:Q111" si="52">AE72</f>
        <v>2</v>
      </c>
      <c r="R72" s="250">
        <f t="shared" ref="R72:R111" si="53">AF72</f>
        <v>225</v>
      </c>
      <c r="T72">
        <v>524</v>
      </c>
      <c r="U72">
        <v>4500</v>
      </c>
      <c r="V72" t="s">
        <v>1078</v>
      </c>
      <c r="W72">
        <v>2571.0360000000001</v>
      </c>
      <c r="X72">
        <v>1053.174</v>
      </c>
      <c r="Y72">
        <v>2.4409999999999998</v>
      </c>
      <c r="Z72">
        <v>9.7530000000000001</v>
      </c>
      <c r="AA72">
        <v>166.54854399999999</v>
      </c>
      <c r="AB72">
        <v>4.6529930000000004</v>
      </c>
      <c r="AC72">
        <v>53.857162000000002</v>
      </c>
      <c r="AD72" s="1">
        <v>364</v>
      </c>
      <c r="AE72">
        <v>2</v>
      </c>
      <c r="AF72">
        <v>225</v>
      </c>
      <c r="AG72">
        <v>76</v>
      </c>
      <c r="AH72">
        <v>15.437156</v>
      </c>
      <c r="AI72">
        <v>590.1</v>
      </c>
      <c r="AJ72">
        <v>0</v>
      </c>
      <c r="AK72">
        <v>1</v>
      </c>
      <c r="AL72">
        <v>34</v>
      </c>
      <c r="AM72" t="s">
        <v>1079</v>
      </c>
      <c r="AN72" t="s">
        <v>1080</v>
      </c>
      <c r="AO72">
        <v>2425.6979999999999</v>
      </c>
      <c r="AR72" t="s">
        <v>144</v>
      </c>
      <c r="AS72" t="s">
        <v>276</v>
      </c>
      <c r="AT72" t="s">
        <v>810</v>
      </c>
      <c r="AU72" t="s">
        <v>775</v>
      </c>
      <c r="AV72" t="s">
        <v>49</v>
      </c>
      <c r="AW72">
        <v>2</v>
      </c>
      <c r="BB72">
        <v>0.97699999999999998</v>
      </c>
      <c r="BC72" t="s">
        <v>69</v>
      </c>
      <c r="BF72" t="s">
        <v>144</v>
      </c>
      <c r="BG72" t="s">
        <v>276</v>
      </c>
      <c r="BH72" t="s">
        <v>1078</v>
      </c>
      <c r="BI72">
        <v>4500</v>
      </c>
      <c r="BJ72">
        <v>2</v>
      </c>
      <c r="BK72" t="s">
        <v>810</v>
      </c>
      <c r="BL72" t="s">
        <v>814</v>
      </c>
      <c r="BM72">
        <v>0.97699999999999998</v>
      </c>
      <c r="BN72" t="s">
        <v>69</v>
      </c>
      <c r="BO72" t="s">
        <v>759</v>
      </c>
      <c r="BP72">
        <v>2571.0360000000001</v>
      </c>
    </row>
    <row r="73" spans="1:68" ht="16.5">
      <c r="A73" s="137" t="str">
        <f t="shared" si="36"/>
        <v>신화여객</v>
      </c>
      <c r="B73" s="138" t="str">
        <f t="shared" si="37"/>
        <v>이덕선</v>
      </c>
      <c r="C73" s="139" t="str">
        <f t="shared" si="38"/>
        <v>B</v>
      </c>
      <c r="D73" s="140">
        <f t="shared" si="39"/>
        <v>0.92620000000000002</v>
      </c>
      <c r="E73" s="141">
        <f t="shared" si="40"/>
        <v>3366</v>
      </c>
      <c r="F73" s="142" t="str">
        <f t="shared" si="41"/>
        <v>34</v>
      </c>
      <c r="G73" s="143" t="str">
        <f t="shared" si="42"/>
        <v>71바6161</v>
      </c>
      <c r="H73" s="144">
        <f t="shared" si="43"/>
        <v>3</v>
      </c>
      <c r="I73" s="145">
        <f t="shared" si="44"/>
        <v>2742.9569999999999</v>
      </c>
      <c r="J73" s="146">
        <f t="shared" si="45"/>
        <v>4.0394594915021745E-2</v>
      </c>
      <c r="K73" s="146">
        <f t="shared" si="46"/>
        <v>0.3625338086547592</v>
      </c>
      <c r="L73" s="146">
        <f t="shared" si="47"/>
        <v>0.13197436197505102</v>
      </c>
      <c r="M73" s="147">
        <f t="shared" si="48"/>
        <v>11.209</v>
      </c>
      <c r="N73" s="148">
        <f t="shared" si="49"/>
        <v>0.10937101821136824</v>
      </c>
      <c r="O73" s="148">
        <f t="shared" si="50"/>
        <v>16.697308780268887</v>
      </c>
      <c r="P73" s="247">
        <f t="shared" si="51"/>
        <v>37</v>
      </c>
      <c r="Q73" s="248">
        <f t="shared" si="52"/>
        <v>3</v>
      </c>
      <c r="R73" s="248">
        <f t="shared" si="53"/>
        <v>458</v>
      </c>
      <c r="T73">
        <v>524</v>
      </c>
      <c r="U73">
        <v>3366</v>
      </c>
      <c r="V73" t="s">
        <v>1081</v>
      </c>
      <c r="W73">
        <v>2742.9569999999999</v>
      </c>
      <c r="X73">
        <v>1228.067</v>
      </c>
      <c r="Y73">
        <v>2.234</v>
      </c>
      <c r="Z73">
        <v>11.209</v>
      </c>
      <c r="AA73">
        <v>191.07940099999999</v>
      </c>
      <c r="AB73">
        <v>7.7185750000000004</v>
      </c>
      <c r="AC73">
        <v>69.272743000000006</v>
      </c>
      <c r="AD73" s="1">
        <v>362</v>
      </c>
      <c r="AE73">
        <v>3</v>
      </c>
      <c r="AF73">
        <v>458</v>
      </c>
      <c r="AG73">
        <v>71</v>
      </c>
      <c r="AH73">
        <v>14.355062999999999</v>
      </c>
      <c r="AI73">
        <v>527.4</v>
      </c>
      <c r="AJ73">
        <v>0</v>
      </c>
      <c r="AK73">
        <v>37</v>
      </c>
      <c r="AL73">
        <v>14411</v>
      </c>
      <c r="AM73" t="s">
        <v>1082</v>
      </c>
      <c r="AN73" t="s">
        <v>1083</v>
      </c>
      <c r="AO73">
        <v>2405.0100000000002</v>
      </c>
      <c r="AR73" t="s">
        <v>144</v>
      </c>
      <c r="AS73" t="s">
        <v>276</v>
      </c>
      <c r="AT73" t="s">
        <v>792</v>
      </c>
      <c r="AU73" t="s">
        <v>775</v>
      </c>
      <c r="AV73" t="s">
        <v>49</v>
      </c>
      <c r="AW73">
        <v>3</v>
      </c>
      <c r="BB73">
        <v>0.92620000000000002</v>
      </c>
      <c r="BC73" t="s">
        <v>71</v>
      </c>
      <c r="BF73" t="s">
        <v>144</v>
      </c>
      <c r="BG73" t="s">
        <v>276</v>
      </c>
      <c r="BH73" t="s">
        <v>1081</v>
      </c>
      <c r="BI73">
        <v>3366</v>
      </c>
      <c r="BJ73">
        <v>3</v>
      </c>
      <c r="BK73" t="s">
        <v>792</v>
      </c>
      <c r="BL73" t="s">
        <v>808</v>
      </c>
      <c r="BM73">
        <v>0.92620000000000002</v>
      </c>
      <c r="BN73" t="s">
        <v>71</v>
      </c>
      <c r="BO73" t="s">
        <v>756</v>
      </c>
      <c r="BP73">
        <v>2742.9569999999999</v>
      </c>
    </row>
    <row r="74" spans="1:68" ht="16.5">
      <c r="A74" s="120" t="str">
        <f t="shared" si="36"/>
        <v>신화여객</v>
      </c>
      <c r="B74" s="121" t="str">
        <f t="shared" si="37"/>
        <v>이득희</v>
      </c>
      <c r="C74" s="122" t="str">
        <f t="shared" si="38"/>
        <v>S</v>
      </c>
      <c r="D74" s="123">
        <f t="shared" si="39"/>
        <v>1.0148999999999999</v>
      </c>
      <c r="E74" s="124">
        <f t="shared" si="40"/>
        <v>7040</v>
      </c>
      <c r="F74" s="125" t="str">
        <f t="shared" si="41"/>
        <v>34</v>
      </c>
      <c r="G74" s="126" t="str">
        <f t="shared" si="42"/>
        <v>72바1100</v>
      </c>
      <c r="H74" s="127">
        <f t="shared" si="43"/>
        <v>2</v>
      </c>
      <c r="I74" s="128">
        <f t="shared" si="44"/>
        <v>2625.3029999999999</v>
      </c>
      <c r="J74" s="129">
        <f t="shared" si="45"/>
        <v>2.2544662700451693E-2</v>
      </c>
      <c r="K74" s="129">
        <f t="shared" si="46"/>
        <v>0.32008767534382782</v>
      </c>
      <c r="L74" s="129">
        <f t="shared" si="47"/>
        <v>9.0275293937499793E-2</v>
      </c>
      <c r="M74" s="130">
        <f t="shared" si="48"/>
        <v>8.6890000000000001</v>
      </c>
      <c r="N74" s="131">
        <f t="shared" si="49"/>
        <v>0.19045420661919787</v>
      </c>
      <c r="O74" s="131">
        <f t="shared" si="50"/>
        <v>6.5897155490242465</v>
      </c>
      <c r="P74" s="249">
        <f t="shared" si="51"/>
        <v>9</v>
      </c>
      <c r="Q74" s="250">
        <f t="shared" si="52"/>
        <v>5</v>
      </c>
      <c r="R74" s="250">
        <f t="shared" si="53"/>
        <v>173</v>
      </c>
      <c r="T74">
        <v>524</v>
      </c>
      <c r="U74">
        <v>7040</v>
      </c>
      <c r="V74" t="s">
        <v>1084</v>
      </c>
      <c r="W74">
        <v>2625.3029999999999</v>
      </c>
      <c r="X74">
        <v>1035.5550000000001</v>
      </c>
      <c r="Y74">
        <v>2.5350000000000001</v>
      </c>
      <c r="Z74">
        <v>8.6890000000000001</v>
      </c>
      <c r="AA74">
        <v>169.46383499999999</v>
      </c>
      <c r="AB74">
        <v>3.8205049999999998</v>
      </c>
      <c r="AC74">
        <v>54.243285</v>
      </c>
      <c r="AD74" s="1">
        <v>237</v>
      </c>
      <c r="AE74">
        <v>5</v>
      </c>
      <c r="AF74">
        <v>173</v>
      </c>
      <c r="AG74">
        <v>84</v>
      </c>
      <c r="AH74">
        <v>15.491818</v>
      </c>
      <c r="AI74">
        <v>918.4</v>
      </c>
      <c r="AJ74">
        <v>7.2</v>
      </c>
      <c r="AK74">
        <v>9</v>
      </c>
      <c r="AL74">
        <v>1293</v>
      </c>
      <c r="AM74" t="s">
        <v>1085</v>
      </c>
      <c r="AN74" t="s">
        <v>1086</v>
      </c>
      <c r="AO74">
        <v>2470.3090000000002</v>
      </c>
      <c r="AR74" t="s">
        <v>144</v>
      </c>
      <c r="AS74" t="s">
        <v>276</v>
      </c>
      <c r="AT74" t="s">
        <v>806</v>
      </c>
      <c r="AU74" t="s">
        <v>775</v>
      </c>
      <c r="AV74" t="s">
        <v>49</v>
      </c>
      <c r="AW74">
        <v>2</v>
      </c>
      <c r="BB74">
        <v>1.0148999999999999</v>
      </c>
      <c r="BC74" t="s">
        <v>74</v>
      </c>
      <c r="BF74" t="s">
        <v>144</v>
      </c>
      <c r="BG74" t="s">
        <v>276</v>
      </c>
      <c r="BH74" t="s">
        <v>1084</v>
      </c>
      <c r="BI74">
        <v>7040</v>
      </c>
      <c r="BJ74">
        <v>2</v>
      </c>
      <c r="BK74" t="s">
        <v>806</v>
      </c>
      <c r="BL74" t="s">
        <v>788</v>
      </c>
      <c r="BM74">
        <v>1.0148999999999999</v>
      </c>
      <c r="BN74" t="s">
        <v>74</v>
      </c>
      <c r="BO74" t="s">
        <v>757</v>
      </c>
      <c r="BP74">
        <v>2625.3029999999999</v>
      </c>
    </row>
    <row r="75" spans="1:68" ht="16.5">
      <c r="A75" s="137" t="str">
        <f t="shared" si="36"/>
        <v>신화여객</v>
      </c>
      <c r="B75" s="138" t="str">
        <f t="shared" si="37"/>
        <v>이봉식</v>
      </c>
      <c r="C75" s="139" t="str">
        <f t="shared" si="38"/>
        <v>C</v>
      </c>
      <c r="D75" s="140">
        <f t="shared" si="39"/>
        <v>0.85970000000000002</v>
      </c>
      <c r="E75" s="141">
        <f t="shared" si="40"/>
        <v>9340</v>
      </c>
      <c r="F75" s="142" t="str">
        <f t="shared" si="41"/>
        <v>37</v>
      </c>
      <c r="G75" s="143" t="str">
        <f t="shared" si="42"/>
        <v>71바6166</v>
      </c>
      <c r="H75" s="144">
        <f t="shared" si="43"/>
        <v>3</v>
      </c>
      <c r="I75" s="145">
        <f t="shared" si="44"/>
        <v>2336.7759999999998</v>
      </c>
      <c r="J75" s="146">
        <f t="shared" si="45"/>
        <v>4.6324056403916694E-2</v>
      </c>
      <c r="K75" s="146">
        <f t="shared" si="46"/>
        <v>0.33241861206292017</v>
      </c>
      <c r="L75" s="146">
        <f t="shared" si="47"/>
        <v>0.11126440874093196</v>
      </c>
      <c r="M75" s="147">
        <f t="shared" si="48"/>
        <v>10.127000000000001</v>
      </c>
      <c r="N75" s="148">
        <f t="shared" si="49"/>
        <v>0</v>
      </c>
      <c r="O75" s="148">
        <f t="shared" si="50"/>
        <v>5.9483664673036705</v>
      </c>
      <c r="P75" s="247">
        <f t="shared" si="51"/>
        <v>15</v>
      </c>
      <c r="Q75" s="248">
        <f t="shared" si="52"/>
        <v>0</v>
      </c>
      <c r="R75" s="248">
        <f t="shared" si="53"/>
        <v>139</v>
      </c>
      <c r="T75">
        <v>524</v>
      </c>
      <c r="U75">
        <v>9340</v>
      </c>
      <c r="V75" t="s">
        <v>1087</v>
      </c>
      <c r="W75">
        <v>2336.7759999999998</v>
      </c>
      <c r="X75">
        <v>1091.921</v>
      </c>
      <c r="Y75">
        <v>2.14</v>
      </c>
      <c r="Z75">
        <v>10.127000000000001</v>
      </c>
      <c r="AA75">
        <v>161.28993399999999</v>
      </c>
      <c r="AB75">
        <v>7.4716040000000001</v>
      </c>
      <c r="AC75">
        <v>53.615775999999997</v>
      </c>
      <c r="AD75" s="1">
        <v>260</v>
      </c>
      <c r="AE75">
        <v>0</v>
      </c>
      <c r="AF75">
        <v>139</v>
      </c>
      <c r="AG75">
        <v>75</v>
      </c>
      <c r="AH75">
        <v>14.488046000000001</v>
      </c>
      <c r="AI75">
        <v>402</v>
      </c>
      <c r="AJ75">
        <v>0</v>
      </c>
      <c r="AK75">
        <v>15</v>
      </c>
      <c r="AL75">
        <v>6186</v>
      </c>
      <c r="AM75" t="s">
        <v>1088</v>
      </c>
      <c r="AN75" t="s">
        <v>1089</v>
      </c>
      <c r="AO75">
        <v>1872.395</v>
      </c>
      <c r="AR75" t="s">
        <v>144</v>
      </c>
      <c r="AS75" t="s">
        <v>277</v>
      </c>
      <c r="AT75" t="s">
        <v>827</v>
      </c>
      <c r="AU75" t="s">
        <v>775</v>
      </c>
      <c r="AV75" t="s">
        <v>49</v>
      </c>
      <c r="AW75">
        <v>3</v>
      </c>
      <c r="BB75">
        <v>0.85970000000000002</v>
      </c>
      <c r="BC75" t="s">
        <v>72</v>
      </c>
      <c r="BF75" t="s">
        <v>144</v>
      </c>
      <c r="BG75" t="s">
        <v>277</v>
      </c>
      <c r="BH75" t="s">
        <v>1087</v>
      </c>
      <c r="BI75">
        <v>9340</v>
      </c>
      <c r="BJ75">
        <v>3</v>
      </c>
      <c r="BK75" t="s">
        <v>827</v>
      </c>
      <c r="BL75" t="s">
        <v>820</v>
      </c>
      <c r="BM75">
        <v>0.85970000000000002</v>
      </c>
      <c r="BN75" t="s">
        <v>72</v>
      </c>
      <c r="BO75" t="s">
        <v>758</v>
      </c>
      <c r="BP75">
        <v>2336.7759999999998</v>
      </c>
    </row>
    <row r="76" spans="1:68" ht="16.5">
      <c r="A76" s="120" t="str">
        <f t="shared" si="36"/>
        <v>신화여객</v>
      </c>
      <c r="B76" s="121" t="str">
        <f t="shared" si="37"/>
        <v>이상구</v>
      </c>
      <c r="C76" s="122" t="str">
        <f t="shared" si="38"/>
        <v>B</v>
      </c>
      <c r="D76" s="123">
        <f t="shared" si="39"/>
        <v>0.90459999999999996</v>
      </c>
      <c r="E76" s="124">
        <f t="shared" si="40"/>
        <v>9205</v>
      </c>
      <c r="F76" s="125" t="str">
        <f t="shared" si="41"/>
        <v>555</v>
      </c>
      <c r="G76" s="126" t="str">
        <f t="shared" si="42"/>
        <v>71바6153</v>
      </c>
      <c r="H76" s="127">
        <f t="shared" si="43"/>
        <v>1</v>
      </c>
      <c r="I76" s="128">
        <f t="shared" si="44"/>
        <v>1873.1679999999999</v>
      </c>
      <c r="J76" s="129">
        <f t="shared" si="45"/>
        <v>3.4281618289236274E-2</v>
      </c>
      <c r="K76" s="129">
        <f t="shared" si="46"/>
        <v>0.43286909792555478</v>
      </c>
      <c r="L76" s="129">
        <f t="shared" si="47"/>
        <v>0.211940413246436</v>
      </c>
      <c r="M76" s="130">
        <f t="shared" si="48"/>
        <v>13.67</v>
      </c>
      <c r="N76" s="131">
        <f t="shared" si="49"/>
        <v>5.3385494520512847E-2</v>
      </c>
      <c r="O76" s="131">
        <f t="shared" si="50"/>
        <v>62.407643094479518</v>
      </c>
      <c r="P76" s="249">
        <f t="shared" si="51"/>
        <v>49</v>
      </c>
      <c r="Q76" s="250">
        <f t="shared" si="52"/>
        <v>1</v>
      </c>
      <c r="R76" s="250">
        <f t="shared" si="53"/>
        <v>1169</v>
      </c>
      <c r="T76">
        <v>524</v>
      </c>
      <c r="U76">
        <v>9205</v>
      </c>
      <c r="V76" t="s">
        <v>1090</v>
      </c>
      <c r="W76">
        <v>1873.1679999999999</v>
      </c>
      <c r="X76">
        <v>739.37300000000005</v>
      </c>
      <c r="Y76">
        <v>2.5329999999999999</v>
      </c>
      <c r="Z76">
        <v>13.67</v>
      </c>
      <c r="AA76">
        <v>145.14381900000001</v>
      </c>
      <c r="AB76">
        <v>4.975765</v>
      </c>
      <c r="AC76">
        <v>62.828274</v>
      </c>
      <c r="AD76" s="1">
        <v>397</v>
      </c>
      <c r="AE76">
        <v>1</v>
      </c>
      <c r="AF76">
        <v>1169</v>
      </c>
      <c r="AG76">
        <v>75</v>
      </c>
      <c r="AH76">
        <v>12.905599</v>
      </c>
      <c r="AI76">
        <v>1403.9</v>
      </c>
      <c r="AJ76">
        <v>0</v>
      </c>
      <c r="AK76">
        <v>49</v>
      </c>
      <c r="AL76">
        <v>17469</v>
      </c>
      <c r="AM76" t="s">
        <v>1091</v>
      </c>
      <c r="AN76" t="s">
        <v>1092</v>
      </c>
      <c r="AO76">
        <v>1873.1679999999999</v>
      </c>
      <c r="AR76" t="s">
        <v>144</v>
      </c>
      <c r="AS76" t="s">
        <v>279</v>
      </c>
      <c r="AT76" t="s">
        <v>863</v>
      </c>
      <c r="AU76" t="s">
        <v>772</v>
      </c>
      <c r="AV76" t="s">
        <v>49</v>
      </c>
      <c r="AW76">
        <v>1</v>
      </c>
      <c r="BB76">
        <v>0.90459999999999996</v>
      </c>
      <c r="BC76" t="s">
        <v>71</v>
      </c>
      <c r="BF76" t="s">
        <v>144</v>
      </c>
      <c r="BG76" t="s">
        <v>279</v>
      </c>
      <c r="BH76" t="s">
        <v>1090</v>
      </c>
      <c r="BI76">
        <v>9205</v>
      </c>
      <c r="BJ76">
        <v>1</v>
      </c>
      <c r="BK76" t="s">
        <v>863</v>
      </c>
      <c r="BL76" t="s">
        <v>755</v>
      </c>
      <c r="BM76">
        <v>0.90459999999999996</v>
      </c>
      <c r="BN76" t="s">
        <v>71</v>
      </c>
      <c r="BO76" t="s">
        <v>756</v>
      </c>
      <c r="BP76">
        <v>1873.1679999999999</v>
      </c>
    </row>
    <row r="77" spans="1:68" ht="16.5">
      <c r="A77" s="137" t="str">
        <f t="shared" si="36"/>
        <v>신화여객</v>
      </c>
      <c r="B77" s="138" t="str">
        <f t="shared" si="37"/>
        <v>이성진</v>
      </c>
      <c r="C77" s="139" t="str">
        <f t="shared" si="38"/>
        <v>A</v>
      </c>
      <c r="D77" s="140">
        <f t="shared" si="39"/>
        <v>0.99239999999999995</v>
      </c>
      <c r="E77" s="141">
        <f t="shared" si="40"/>
        <v>8309</v>
      </c>
      <c r="F77" s="142" t="str">
        <f t="shared" si="41"/>
        <v>34</v>
      </c>
      <c r="G77" s="143" t="str">
        <f t="shared" si="42"/>
        <v>72바1113</v>
      </c>
      <c r="H77" s="144">
        <f t="shared" si="43"/>
        <v>1</v>
      </c>
      <c r="I77" s="145">
        <f t="shared" si="44"/>
        <v>2512.4360000000001</v>
      </c>
      <c r="J77" s="146">
        <f t="shared" si="45"/>
        <v>2.4581182013546858E-2</v>
      </c>
      <c r="K77" s="146">
        <f t="shared" si="46"/>
        <v>0.32569148912807533</v>
      </c>
      <c r="L77" s="146">
        <f t="shared" si="47"/>
        <v>0.14368525208204308</v>
      </c>
      <c r="M77" s="147">
        <f t="shared" si="48"/>
        <v>8.9830000000000005</v>
      </c>
      <c r="N77" s="148">
        <f t="shared" si="49"/>
        <v>3.9802008886992542E-2</v>
      </c>
      <c r="O77" s="148">
        <f t="shared" si="50"/>
        <v>12.21921672830671</v>
      </c>
      <c r="P77" s="247">
        <f t="shared" si="51"/>
        <v>11</v>
      </c>
      <c r="Q77" s="248">
        <f t="shared" si="52"/>
        <v>1</v>
      </c>
      <c r="R77" s="248">
        <f t="shared" si="53"/>
        <v>307</v>
      </c>
      <c r="T77">
        <v>524</v>
      </c>
      <c r="U77">
        <v>8309</v>
      </c>
      <c r="V77" t="s">
        <v>1093</v>
      </c>
      <c r="W77">
        <v>2512.4360000000001</v>
      </c>
      <c r="X77">
        <v>1012.729</v>
      </c>
      <c r="Y77">
        <v>2.4809999999999999</v>
      </c>
      <c r="Z77">
        <v>8.9830000000000005</v>
      </c>
      <c r="AA77">
        <v>161.65076999999999</v>
      </c>
      <c r="AB77">
        <v>3.9735670000000001</v>
      </c>
      <c r="AC77">
        <v>52.64828</v>
      </c>
      <c r="AD77" s="1">
        <v>361</v>
      </c>
      <c r="AE77">
        <v>1</v>
      </c>
      <c r="AF77">
        <v>307</v>
      </c>
      <c r="AG77">
        <v>78</v>
      </c>
      <c r="AH77">
        <v>15.542369000000001</v>
      </c>
      <c r="AI77">
        <v>504.2</v>
      </c>
      <c r="AJ77">
        <v>0</v>
      </c>
      <c r="AK77">
        <v>11</v>
      </c>
      <c r="AL77">
        <v>2563</v>
      </c>
      <c r="AM77" t="s">
        <v>1094</v>
      </c>
      <c r="AN77" t="s">
        <v>1095</v>
      </c>
      <c r="AO77">
        <v>2512.4360000000001</v>
      </c>
      <c r="AR77" t="s">
        <v>144</v>
      </c>
      <c r="AS77" t="s">
        <v>276</v>
      </c>
      <c r="AT77" t="s">
        <v>812</v>
      </c>
      <c r="AU77" t="s">
        <v>775</v>
      </c>
      <c r="AV77" t="s">
        <v>49</v>
      </c>
      <c r="AW77">
        <v>1</v>
      </c>
      <c r="BB77">
        <v>0.99239999999999995</v>
      </c>
      <c r="BC77" t="s">
        <v>69</v>
      </c>
      <c r="BF77" t="s">
        <v>144</v>
      </c>
      <c r="BG77" t="s">
        <v>276</v>
      </c>
      <c r="BH77" t="s">
        <v>1093</v>
      </c>
      <c r="BI77">
        <v>8309</v>
      </c>
      <c r="BJ77">
        <v>1</v>
      </c>
      <c r="BK77" t="s">
        <v>812</v>
      </c>
      <c r="BL77" t="s">
        <v>755</v>
      </c>
      <c r="BM77">
        <v>0.99239999999999995</v>
      </c>
      <c r="BN77" t="s">
        <v>69</v>
      </c>
      <c r="BO77" t="s">
        <v>759</v>
      </c>
      <c r="BP77">
        <v>2512.4360000000001</v>
      </c>
    </row>
    <row r="78" spans="1:68" ht="16.5">
      <c r="A78" s="120" t="str">
        <f t="shared" si="36"/>
        <v>신화여객</v>
      </c>
      <c r="B78" s="121" t="str">
        <f t="shared" si="37"/>
        <v>이승령</v>
      </c>
      <c r="C78" s="122" t="str">
        <f t="shared" si="38"/>
        <v>B</v>
      </c>
      <c r="D78" s="123">
        <f t="shared" si="39"/>
        <v>0.91080000000000005</v>
      </c>
      <c r="E78" s="124">
        <f t="shared" si="40"/>
        <v>9821</v>
      </c>
      <c r="F78" s="125" t="str">
        <f t="shared" si="41"/>
        <v>555</v>
      </c>
      <c r="G78" s="126" t="str">
        <f t="shared" si="42"/>
        <v>71바6159</v>
      </c>
      <c r="H78" s="127">
        <f t="shared" si="43"/>
        <v>10</v>
      </c>
      <c r="I78" s="128">
        <f t="shared" si="44"/>
        <v>1553.578</v>
      </c>
      <c r="J78" s="129">
        <f t="shared" si="45"/>
        <v>7.7472293709661952E-2</v>
      </c>
      <c r="K78" s="129">
        <f t="shared" si="46"/>
        <v>0.33907246628452442</v>
      </c>
      <c r="L78" s="129">
        <f t="shared" si="47"/>
        <v>0.12358568414331306</v>
      </c>
      <c r="M78" s="130">
        <f t="shared" si="48"/>
        <v>9.1039999999999992</v>
      </c>
      <c r="N78" s="131">
        <f t="shared" si="49"/>
        <v>0</v>
      </c>
      <c r="O78" s="131">
        <f t="shared" si="50"/>
        <v>17.314869288828756</v>
      </c>
      <c r="P78" s="249">
        <f t="shared" si="51"/>
        <v>16</v>
      </c>
      <c r="Q78" s="250">
        <f t="shared" si="52"/>
        <v>0</v>
      </c>
      <c r="R78" s="250">
        <f t="shared" si="53"/>
        <v>269</v>
      </c>
      <c r="T78">
        <v>524</v>
      </c>
      <c r="U78">
        <v>9821</v>
      </c>
      <c r="V78" t="s">
        <v>1096</v>
      </c>
      <c r="W78">
        <v>1553.578</v>
      </c>
      <c r="X78">
        <v>577.16600000000005</v>
      </c>
      <c r="Y78">
        <v>2.6920000000000002</v>
      </c>
      <c r="Z78">
        <v>9.1039999999999992</v>
      </c>
      <c r="AA78">
        <v>121.06050500000001</v>
      </c>
      <c r="AB78">
        <v>9.3788350000000005</v>
      </c>
      <c r="AC78">
        <v>41.048284000000002</v>
      </c>
      <c r="AD78" s="1">
        <v>192</v>
      </c>
      <c r="AE78">
        <v>0</v>
      </c>
      <c r="AF78">
        <v>269</v>
      </c>
      <c r="AG78">
        <v>78</v>
      </c>
      <c r="AH78">
        <v>12.833069999999999</v>
      </c>
      <c r="AI78">
        <v>52.8</v>
      </c>
      <c r="AJ78">
        <v>0</v>
      </c>
      <c r="AK78">
        <v>16</v>
      </c>
      <c r="AL78">
        <v>5070</v>
      </c>
      <c r="AM78" t="s">
        <v>1097</v>
      </c>
      <c r="AN78" t="s">
        <v>1098</v>
      </c>
      <c r="AO78">
        <v>281.07600000000002</v>
      </c>
      <c r="AR78" t="s">
        <v>144</v>
      </c>
      <c r="AS78" t="s">
        <v>279</v>
      </c>
      <c r="AT78" t="s">
        <v>867</v>
      </c>
      <c r="AU78" t="s">
        <v>772</v>
      </c>
      <c r="AV78" t="s">
        <v>49</v>
      </c>
      <c r="AW78">
        <v>10</v>
      </c>
      <c r="BB78">
        <v>0.91080000000000005</v>
      </c>
      <c r="BC78" t="s">
        <v>71</v>
      </c>
      <c r="BF78" t="s">
        <v>144</v>
      </c>
      <c r="BG78" t="s">
        <v>279</v>
      </c>
      <c r="BH78" t="s">
        <v>1096</v>
      </c>
      <c r="BI78">
        <v>9821</v>
      </c>
      <c r="BJ78">
        <v>10</v>
      </c>
      <c r="BK78" t="s">
        <v>867</v>
      </c>
      <c r="BL78" t="s">
        <v>850</v>
      </c>
      <c r="BM78">
        <v>0.91080000000000005</v>
      </c>
      <c r="BN78" t="s">
        <v>71</v>
      </c>
      <c r="BO78" t="s">
        <v>756</v>
      </c>
      <c r="BP78">
        <v>1553.578</v>
      </c>
    </row>
    <row r="79" spans="1:68" ht="16.5">
      <c r="A79" s="137" t="str">
        <f t="shared" si="36"/>
        <v>신화여객</v>
      </c>
      <c r="B79" s="138" t="str">
        <f t="shared" si="37"/>
        <v>이영배</v>
      </c>
      <c r="C79" s="139" t="str">
        <f t="shared" si="38"/>
        <v>C</v>
      </c>
      <c r="D79" s="140">
        <f t="shared" si="39"/>
        <v>0.8931</v>
      </c>
      <c r="E79" s="141">
        <f t="shared" si="40"/>
        <v>9914</v>
      </c>
      <c r="F79" s="142" t="str">
        <f t="shared" si="41"/>
        <v>34</v>
      </c>
      <c r="G79" s="143" t="str">
        <f t="shared" si="42"/>
        <v>71바1115</v>
      </c>
      <c r="H79" s="144">
        <f t="shared" si="43"/>
        <v>9</v>
      </c>
      <c r="I79" s="145">
        <f t="shared" si="44"/>
        <v>2119.1329999999998</v>
      </c>
      <c r="J79" s="146">
        <f t="shared" si="45"/>
        <v>4.182813130655131E-2</v>
      </c>
      <c r="K79" s="146">
        <f t="shared" si="46"/>
        <v>0.38071554121703405</v>
      </c>
      <c r="L79" s="146">
        <f t="shared" si="47"/>
        <v>0.13732030976819296</v>
      </c>
      <c r="M79" s="147">
        <f t="shared" si="48"/>
        <v>12.031000000000001</v>
      </c>
      <c r="N79" s="148">
        <f t="shared" si="49"/>
        <v>4.7189109885976958E-2</v>
      </c>
      <c r="O79" s="148">
        <f t="shared" si="50"/>
        <v>32.135783832350306</v>
      </c>
      <c r="P79" s="247">
        <f t="shared" si="51"/>
        <v>29</v>
      </c>
      <c r="Q79" s="248">
        <f t="shared" si="52"/>
        <v>1</v>
      </c>
      <c r="R79" s="248">
        <f t="shared" si="53"/>
        <v>681</v>
      </c>
      <c r="T79">
        <v>524</v>
      </c>
      <c r="U79">
        <v>9914</v>
      </c>
      <c r="V79" t="s">
        <v>1099</v>
      </c>
      <c r="W79">
        <v>2119.1329999999998</v>
      </c>
      <c r="X79">
        <v>959.697</v>
      </c>
      <c r="Y79">
        <v>2.2080000000000002</v>
      </c>
      <c r="Z79">
        <v>12.031000000000001</v>
      </c>
      <c r="AA79">
        <v>148.191631</v>
      </c>
      <c r="AB79">
        <v>6.1985789999999996</v>
      </c>
      <c r="AC79">
        <v>56.418857000000003</v>
      </c>
      <c r="AD79" s="1">
        <v>291</v>
      </c>
      <c r="AE79">
        <v>1</v>
      </c>
      <c r="AF79">
        <v>681</v>
      </c>
      <c r="AG79">
        <v>71</v>
      </c>
      <c r="AH79">
        <v>14.299950000000001</v>
      </c>
      <c r="AI79">
        <v>640.70000000000005</v>
      </c>
      <c r="AJ79">
        <v>0</v>
      </c>
      <c r="AK79">
        <v>29</v>
      </c>
      <c r="AL79">
        <v>8178</v>
      </c>
      <c r="AM79" t="s">
        <v>1100</v>
      </c>
      <c r="AN79" t="s">
        <v>1101</v>
      </c>
      <c r="AO79">
        <v>343.399</v>
      </c>
      <c r="AR79" t="s">
        <v>144</v>
      </c>
      <c r="AS79" t="s">
        <v>276</v>
      </c>
      <c r="AT79" t="s">
        <v>774</v>
      </c>
      <c r="AU79" t="s">
        <v>775</v>
      </c>
      <c r="AV79" t="s">
        <v>49</v>
      </c>
      <c r="AW79">
        <v>9</v>
      </c>
      <c r="BB79">
        <v>0.8931</v>
      </c>
      <c r="BC79" t="s">
        <v>72</v>
      </c>
      <c r="BF79" t="s">
        <v>144</v>
      </c>
      <c r="BG79" t="s">
        <v>276</v>
      </c>
      <c r="BH79" t="s">
        <v>1099</v>
      </c>
      <c r="BI79">
        <v>9914</v>
      </c>
      <c r="BJ79">
        <v>9</v>
      </c>
      <c r="BK79" t="s">
        <v>774</v>
      </c>
      <c r="BL79" t="s">
        <v>796</v>
      </c>
      <c r="BM79">
        <v>0.8931</v>
      </c>
      <c r="BN79" t="s">
        <v>72</v>
      </c>
      <c r="BO79" t="s">
        <v>758</v>
      </c>
      <c r="BP79">
        <v>2119.1329999999998</v>
      </c>
    </row>
    <row r="80" spans="1:68" ht="16.5">
      <c r="A80" s="120" t="str">
        <f t="shared" si="36"/>
        <v>신화여객</v>
      </c>
      <c r="B80" s="121" t="str">
        <f t="shared" si="37"/>
        <v>이옥선</v>
      </c>
      <c r="C80" s="122" t="str">
        <f t="shared" si="38"/>
        <v>A</v>
      </c>
      <c r="D80" s="123">
        <f t="shared" si="39"/>
        <v>0.96350000000000002</v>
      </c>
      <c r="E80" s="124">
        <f t="shared" si="40"/>
        <v>4922</v>
      </c>
      <c r="F80" s="125" t="str">
        <f t="shared" si="41"/>
        <v>526</v>
      </c>
      <c r="G80" s="126" t="str">
        <f t="shared" si="42"/>
        <v>72바1111</v>
      </c>
      <c r="H80" s="127">
        <f t="shared" si="43"/>
        <v>1</v>
      </c>
      <c r="I80" s="128">
        <f t="shared" si="44"/>
        <v>1266.55</v>
      </c>
      <c r="J80" s="129">
        <f t="shared" si="45"/>
        <v>3.8600308427103484E-2</v>
      </c>
      <c r="K80" s="129">
        <f t="shared" si="46"/>
        <v>0.3040042164829011</v>
      </c>
      <c r="L80" s="129">
        <f t="shared" si="47"/>
        <v>7.8954640558998854E-2</v>
      </c>
      <c r="M80" s="130">
        <f t="shared" si="48"/>
        <v>7.0369999999999999</v>
      </c>
      <c r="N80" s="131">
        <f t="shared" si="49"/>
        <v>0.15790928111799771</v>
      </c>
      <c r="O80" s="131">
        <f t="shared" si="50"/>
        <v>2.2896845762109668</v>
      </c>
      <c r="P80" s="249">
        <f t="shared" si="51"/>
        <v>3</v>
      </c>
      <c r="Q80" s="250">
        <f t="shared" si="52"/>
        <v>2</v>
      </c>
      <c r="R80" s="250">
        <f t="shared" si="53"/>
        <v>29</v>
      </c>
      <c r="T80">
        <v>524</v>
      </c>
      <c r="U80">
        <v>4922</v>
      </c>
      <c r="V80" t="s">
        <v>1102</v>
      </c>
      <c r="W80">
        <v>1266.55</v>
      </c>
      <c r="X80">
        <v>424.00599999999997</v>
      </c>
      <c r="Y80">
        <v>2.9870000000000001</v>
      </c>
      <c r="Z80">
        <v>7.0369999999999999</v>
      </c>
      <c r="AA80">
        <v>91.175515000000004</v>
      </c>
      <c r="AB80">
        <v>3.5194030000000001</v>
      </c>
      <c r="AC80">
        <v>27.717741</v>
      </c>
      <c r="AD80" s="1">
        <v>100</v>
      </c>
      <c r="AE80">
        <v>2</v>
      </c>
      <c r="AF80">
        <v>29</v>
      </c>
      <c r="AG80">
        <v>67</v>
      </c>
      <c r="AH80">
        <v>13.891339</v>
      </c>
      <c r="AI80">
        <v>53.5</v>
      </c>
      <c r="AJ80">
        <v>0</v>
      </c>
      <c r="AK80">
        <v>3</v>
      </c>
      <c r="AL80">
        <v>1445</v>
      </c>
      <c r="AM80" t="s">
        <v>1103</v>
      </c>
      <c r="AN80" t="s">
        <v>1104</v>
      </c>
      <c r="AO80">
        <v>1266.55</v>
      </c>
      <c r="AR80" t="s">
        <v>144</v>
      </c>
      <c r="AS80" t="s">
        <v>278</v>
      </c>
      <c r="AT80" t="s">
        <v>856</v>
      </c>
      <c r="AU80" t="s">
        <v>772</v>
      </c>
      <c r="AV80" t="s">
        <v>49</v>
      </c>
      <c r="AW80">
        <v>1</v>
      </c>
      <c r="BB80">
        <v>0.96350000000000002</v>
      </c>
      <c r="BC80" t="s">
        <v>69</v>
      </c>
      <c r="BF80" t="s">
        <v>144</v>
      </c>
      <c r="BG80" t="s">
        <v>278</v>
      </c>
      <c r="BH80" t="s">
        <v>1102</v>
      </c>
      <c r="BI80">
        <v>4922</v>
      </c>
      <c r="BJ80">
        <v>1</v>
      </c>
      <c r="BK80" t="s">
        <v>856</v>
      </c>
      <c r="BL80" t="s">
        <v>755</v>
      </c>
      <c r="BM80">
        <v>0.96350000000000002</v>
      </c>
      <c r="BN80" t="s">
        <v>69</v>
      </c>
      <c r="BO80" t="s">
        <v>759</v>
      </c>
      <c r="BP80">
        <v>1266.55</v>
      </c>
    </row>
    <row r="81" spans="1:68" ht="16.5">
      <c r="A81" s="137" t="str">
        <f t="shared" si="36"/>
        <v>신화여객</v>
      </c>
      <c r="B81" s="138" t="str">
        <f t="shared" si="37"/>
        <v>이우빈</v>
      </c>
      <c r="C81" s="139" t="str">
        <f t="shared" si="38"/>
        <v>A</v>
      </c>
      <c r="D81" s="140">
        <f t="shared" si="39"/>
        <v>0.97289999999999999</v>
      </c>
      <c r="E81" s="141">
        <f t="shared" si="40"/>
        <v>4242</v>
      </c>
      <c r="F81" s="142" t="str">
        <f t="shared" si="41"/>
        <v>555</v>
      </c>
      <c r="G81" s="143" t="str">
        <f t="shared" si="42"/>
        <v>72바1104</v>
      </c>
      <c r="H81" s="144">
        <f t="shared" si="43"/>
        <v>7</v>
      </c>
      <c r="I81" s="145">
        <f t="shared" si="44"/>
        <v>2015.8119999999999</v>
      </c>
      <c r="J81" s="146">
        <f t="shared" si="45"/>
        <v>3.0798521029527643E-2</v>
      </c>
      <c r="K81" s="146">
        <f t="shared" si="46"/>
        <v>0.35871200443008355</v>
      </c>
      <c r="L81" s="146">
        <f t="shared" si="47"/>
        <v>0.19247826682250133</v>
      </c>
      <c r="M81" s="147">
        <f t="shared" si="48"/>
        <v>7.8780000000000001</v>
      </c>
      <c r="N81" s="148">
        <f t="shared" si="49"/>
        <v>0</v>
      </c>
      <c r="O81" s="148">
        <f t="shared" si="50"/>
        <v>2.7780368407371325</v>
      </c>
      <c r="P81" s="247">
        <f t="shared" si="51"/>
        <v>6</v>
      </c>
      <c r="Q81" s="248">
        <f t="shared" si="52"/>
        <v>0</v>
      </c>
      <c r="R81" s="248">
        <f t="shared" si="53"/>
        <v>56</v>
      </c>
      <c r="T81">
        <v>524</v>
      </c>
      <c r="U81">
        <v>4242</v>
      </c>
      <c r="V81" t="s">
        <v>1105</v>
      </c>
      <c r="W81">
        <v>2015.8119999999999</v>
      </c>
      <c r="X81">
        <v>696.25800000000004</v>
      </c>
      <c r="Y81">
        <v>2.895</v>
      </c>
      <c r="Z81">
        <v>7.8780000000000001</v>
      </c>
      <c r="AA81">
        <v>151.20437100000001</v>
      </c>
      <c r="AB81">
        <v>4.6568709999999998</v>
      </c>
      <c r="AC81">
        <v>54.238822999999996</v>
      </c>
      <c r="AD81" s="1">
        <v>388</v>
      </c>
      <c r="AE81">
        <v>0</v>
      </c>
      <c r="AF81">
        <v>56</v>
      </c>
      <c r="AG81">
        <v>73</v>
      </c>
      <c r="AH81">
        <v>13.331704</v>
      </c>
      <c r="AI81">
        <v>279.7</v>
      </c>
      <c r="AJ81">
        <v>0</v>
      </c>
      <c r="AK81">
        <v>6</v>
      </c>
      <c r="AL81">
        <v>726</v>
      </c>
      <c r="AM81" t="s">
        <v>1106</v>
      </c>
      <c r="AN81" t="s">
        <v>1107</v>
      </c>
      <c r="AO81">
        <v>381.947</v>
      </c>
      <c r="AR81" t="s">
        <v>144</v>
      </c>
      <c r="AS81" t="s">
        <v>279</v>
      </c>
      <c r="AT81" t="s">
        <v>869</v>
      </c>
      <c r="AU81" t="s">
        <v>772</v>
      </c>
      <c r="AV81" t="s">
        <v>49</v>
      </c>
      <c r="AW81">
        <v>7</v>
      </c>
      <c r="BB81">
        <v>0.97289999999999999</v>
      </c>
      <c r="BC81" t="s">
        <v>69</v>
      </c>
      <c r="BF81" t="s">
        <v>144</v>
      </c>
      <c r="BG81" t="s">
        <v>279</v>
      </c>
      <c r="BH81" t="s">
        <v>1105</v>
      </c>
      <c r="BI81">
        <v>4242</v>
      </c>
      <c r="BJ81">
        <v>7</v>
      </c>
      <c r="BK81" t="s">
        <v>869</v>
      </c>
      <c r="BL81" t="s">
        <v>842</v>
      </c>
      <c r="BM81">
        <v>0.97289999999999999</v>
      </c>
      <c r="BN81" t="s">
        <v>69</v>
      </c>
      <c r="BO81" t="s">
        <v>759</v>
      </c>
      <c r="BP81">
        <v>2015.8119999999999</v>
      </c>
    </row>
    <row r="82" spans="1:68" ht="16.5">
      <c r="A82" s="120" t="str">
        <f t="shared" si="36"/>
        <v>신화여객</v>
      </c>
      <c r="B82" s="121" t="str">
        <f t="shared" si="37"/>
        <v>이재선</v>
      </c>
      <c r="C82" s="122" t="str">
        <f t="shared" si="38"/>
        <v>B</v>
      </c>
      <c r="D82" s="123">
        <f t="shared" si="39"/>
        <v>0.93820000000000003</v>
      </c>
      <c r="E82" s="124">
        <f t="shared" si="40"/>
        <v>435</v>
      </c>
      <c r="F82" s="125" t="str">
        <f t="shared" si="41"/>
        <v>37</v>
      </c>
      <c r="G82" s="126" t="str">
        <f t="shared" si="42"/>
        <v>71바6168</v>
      </c>
      <c r="H82" s="127">
        <f t="shared" si="43"/>
        <v>8</v>
      </c>
      <c r="I82" s="128">
        <f t="shared" si="44"/>
        <v>1855.7760000000001</v>
      </c>
      <c r="J82" s="129">
        <f t="shared" si="45"/>
        <v>6.14855703833707E-2</v>
      </c>
      <c r="K82" s="129">
        <f t="shared" si="46"/>
        <v>0.38470099043298939</v>
      </c>
      <c r="L82" s="129">
        <f t="shared" si="47"/>
        <v>8.1906436983773895E-2</v>
      </c>
      <c r="M82" s="130">
        <f t="shared" si="48"/>
        <v>9.5679999999999996</v>
      </c>
      <c r="N82" s="131">
        <f t="shared" si="49"/>
        <v>0.64662976566137287</v>
      </c>
      <c r="O82" s="131">
        <f t="shared" si="50"/>
        <v>8.1367578845722761</v>
      </c>
      <c r="P82" s="249">
        <f t="shared" si="51"/>
        <v>28</v>
      </c>
      <c r="Q82" s="250">
        <f t="shared" si="52"/>
        <v>12</v>
      </c>
      <c r="R82" s="250">
        <f t="shared" si="53"/>
        <v>151</v>
      </c>
      <c r="T82">
        <v>524</v>
      </c>
      <c r="U82">
        <v>435</v>
      </c>
      <c r="V82" t="s">
        <v>1108</v>
      </c>
      <c r="W82">
        <v>1855.7760000000001</v>
      </c>
      <c r="X82">
        <v>795.40200000000004</v>
      </c>
      <c r="Y82">
        <v>2.3330000000000002</v>
      </c>
      <c r="Z82">
        <v>9.5679999999999996</v>
      </c>
      <c r="AA82">
        <v>143.23523299999999</v>
      </c>
      <c r="AB82">
        <v>8.8069000000000006</v>
      </c>
      <c r="AC82">
        <v>55.102736</v>
      </c>
      <c r="AD82" s="1">
        <v>152</v>
      </c>
      <c r="AE82">
        <v>12</v>
      </c>
      <c r="AF82">
        <v>151</v>
      </c>
      <c r="AG82">
        <v>75</v>
      </c>
      <c r="AH82">
        <v>12.956141000000001</v>
      </c>
      <c r="AI82">
        <v>749.8</v>
      </c>
      <c r="AJ82">
        <v>0</v>
      </c>
      <c r="AK82">
        <v>28</v>
      </c>
      <c r="AL82">
        <v>23384</v>
      </c>
      <c r="AM82" t="s">
        <v>1109</v>
      </c>
      <c r="AN82" t="s">
        <v>1110</v>
      </c>
      <c r="AO82">
        <v>375.755</v>
      </c>
      <c r="AR82" t="s">
        <v>144</v>
      </c>
      <c r="AS82" t="s">
        <v>277</v>
      </c>
      <c r="AT82" t="s">
        <v>831</v>
      </c>
      <c r="AU82" t="s">
        <v>775</v>
      </c>
      <c r="AV82" t="s">
        <v>49</v>
      </c>
      <c r="AW82">
        <v>8</v>
      </c>
      <c r="BB82">
        <v>0.93820000000000003</v>
      </c>
      <c r="BC82" t="s">
        <v>71</v>
      </c>
      <c r="BF82" t="s">
        <v>144</v>
      </c>
      <c r="BG82" t="s">
        <v>277</v>
      </c>
      <c r="BH82" t="s">
        <v>1108</v>
      </c>
      <c r="BI82">
        <v>435</v>
      </c>
      <c r="BJ82">
        <v>8</v>
      </c>
      <c r="BK82" t="s">
        <v>831</v>
      </c>
      <c r="BL82" t="s">
        <v>825</v>
      </c>
      <c r="BM82">
        <v>0.93820000000000003</v>
      </c>
      <c r="BN82" t="s">
        <v>71</v>
      </c>
      <c r="BO82" t="s">
        <v>756</v>
      </c>
      <c r="BP82">
        <v>1855.7760000000001</v>
      </c>
    </row>
    <row r="83" spans="1:68" ht="16.5">
      <c r="A83" s="137" t="str">
        <f t="shared" si="36"/>
        <v>신화여객</v>
      </c>
      <c r="B83" s="138" t="str">
        <f t="shared" si="37"/>
        <v>이재형</v>
      </c>
      <c r="C83" s="139" t="str">
        <f t="shared" si="38"/>
        <v>S</v>
      </c>
      <c r="D83" s="140">
        <f t="shared" si="39"/>
        <v>1.0616000000000001</v>
      </c>
      <c r="E83" s="141">
        <f t="shared" si="40"/>
        <v>8439</v>
      </c>
      <c r="F83" s="142" t="str">
        <f t="shared" si="41"/>
        <v>34</v>
      </c>
      <c r="G83" s="143" t="str">
        <f t="shared" si="42"/>
        <v>71바6158</v>
      </c>
      <c r="H83" s="144">
        <f t="shared" si="43"/>
        <v>1</v>
      </c>
      <c r="I83" s="145">
        <f t="shared" si="44"/>
        <v>2708.413</v>
      </c>
      <c r="J83" s="146">
        <f t="shared" si="45"/>
        <v>2.0719722876609767E-2</v>
      </c>
      <c r="K83" s="146">
        <f t="shared" si="46"/>
        <v>0.30406894413552921</v>
      </c>
      <c r="L83" s="146">
        <f t="shared" si="47"/>
        <v>6.0921284900050325E-2</v>
      </c>
      <c r="M83" s="147">
        <f t="shared" si="48"/>
        <v>9.6240000000000006</v>
      </c>
      <c r="N83" s="148">
        <f t="shared" si="49"/>
        <v>3.692199084851535E-2</v>
      </c>
      <c r="O83" s="148">
        <f t="shared" si="50"/>
        <v>20.491704920926018</v>
      </c>
      <c r="P83" s="247">
        <f t="shared" si="51"/>
        <v>12</v>
      </c>
      <c r="Q83" s="248">
        <f t="shared" si="52"/>
        <v>1</v>
      </c>
      <c r="R83" s="248">
        <f t="shared" si="53"/>
        <v>555</v>
      </c>
      <c r="T83">
        <v>524</v>
      </c>
      <c r="U83">
        <v>8439</v>
      </c>
      <c r="V83" t="s">
        <v>1111</v>
      </c>
      <c r="W83">
        <v>2708.413</v>
      </c>
      <c r="X83">
        <v>1020.375</v>
      </c>
      <c r="Y83">
        <v>2.6539999999999999</v>
      </c>
      <c r="Z83">
        <v>9.6240000000000006</v>
      </c>
      <c r="AA83">
        <v>163.997705</v>
      </c>
      <c r="AB83">
        <v>3.3979870000000001</v>
      </c>
      <c r="AC83">
        <v>49.866608999999997</v>
      </c>
      <c r="AD83" s="1">
        <v>165</v>
      </c>
      <c r="AE83">
        <v>1</v>
      </c>
      <c r="AF83">
        <v>555</v>
      </c>
      <c r="AG83">
        <v>81</v>
      </c>
      <c r="AH83">
        <v>16.514944</v>
      </c>
      <c r="AI83">
        <v>750.6</v>
      </c>
      <c r="AJ83">
        <v>0</v>
      </c>
      <c r="AK83">
        <v>12</v>
      </c>
      <c r="AL83">
        <v>6590</v>
      </c>
      <c r="AM83" t="s">
        <v>1112</v>
      </c>
      <c r="AN83" t="s">
        <v>1113</v>
      </c>
      <c r="AO83">
        <v>2708.413</v>
      </c>
      <c r="AR83" t="s">
        <v>144</v>
      </c>
      <c r="AS83" t="s">
        <v>276</v>
      </c>
      <c r="AT83" t="s">
        <v>788</v>
      </c>
      <c r="AU83" t="s">
        <v>775</v>
      </c>
      <c r="AV83" t="s">
        <v>49</v>
      </c>
      <c r="AW83">
        <v>1</v>
      </c>
      <c r="BB83">
        <v>1.0616000000000001</v>
      </c>
      <c r="BC83" t="s">
        <v>74</v>
      </c>
      <c r="BF83" t="s">
        <v>144</v>
      </c>
      <c r="BG83" t="s">
        <v>276</v>
      </c>
      <c r="BH83" t="s">
        <v>1111</v>
      </c>
      <c r="BI83">
        <v>8439</v>
      </c>
      <c r="BJ83">
        <v>1</v>
      </c>
      <c r="BK83" t="s">
        <v>788</v>
      </c>
      <c r="BL83" t="s">
        <v>755</v>
      </c>
      <c r="BM83">
        <v>1.0616000000000001</v>
      </c>
      <c r="BN83" t="s">
        <v>74</v>
      </c>
      <c r="BO83" t="s">
        <v>757</v>
      </c>
      <c r="BP83">
        <v>2708.413</v>
      </c>
    </row>
    <row r="84" spans="1:68" ht="16.5">
      <c r="A84" s="120" t="str">
        <f t="shared" si="36"/>
        <v>신화여객</v>
      </c>
      <c r="B84" s="121" t="str">
        <f t="shared" si="37"/>
        <v>이정주</v>
      </c>
      <c r="C84" s="122" t="str">
        <f t="shared" si="38"/>
        <v>B</v>
      </c>
      <c r="D84" s="123">
        <f t="shared" si="39"/>
        <v>0.93759999999999999</v>
      </c>
      <c r="E84" s="124">
        <f t="shared" si="40"/>
        <v>3430</v>
      </c>
      <c r="F84" s="125" t="str">
        <f t="shared" si="41"/>
        <v>37</v>
      </c>
      <c r="G84" s="126" t="str">
        <f t="shared" si="42"/>
        <v>71바6162</v>
      </c>
      <c r="H84" s="127">
        <f t="shared" si="43"/>
        <v>6</v>
      </c>
      <c r="I84" s="128">
        <f t="shared" si="44"/>
        <v>1628.039</v>
      </c>
      <c r="J84" s="129">
        <f t="shared" si="45"/>
        <v>5.1082392550335157E-2</v>
      </c>
      <c r="K84" s="129">
        <f t="shared" si="46"/>
        <v>0.32934032144779041</v>
      </c>
      <c r="L84" s="129">
        <f t="shared" si="47"/>
        <v>4.1153805283534364E-2</v>
      </c>
      <c r="M84" s="130">
        <f t="shared" si="48"/>
        <v>9.7360000000000007</v>
      </c>
      <c r="N84" s="131">
        <f t="shared" si="49"/>
        <v>2.2112492391152792</v>
      </c>
      <c r="O84" s="131">
        <f t="shared" si="50"/>
        <v>8.1079138767560242</v>
      </c>
      <c r="P84" s="249">
        <f t="shared" si="51"/>
        <v>3</v>
      </c>
      <c r="Q84" s="250">
        <f t="shared" si="52"/>
        <v>36</v>
      </c>
      <c r="R84" s="250">
        <f t="shared" si="53"/>
        <v>132</v>
      </c>
      <c r="T84">
        <v>524</v>
      </c>
      <c r="U84">
        <v>3430</v>
      </c>
      <c r="V84" t="s">
        <v>1114</v>
      </c>
      <c r="W84">
        <v>1628.039</v>
      </c>
      <c r="X84">
        <v>696.21600000000001</v>
      </c>
      <c r="Y84">
        <v>2.3380000000000001</v>
      </c>
      <c r="Z84">
        <v>9.7360000000000007</v>
      </c>
      <c r="AA84">
        <v>111.54520599999999</v>
      </c>
      <c r="AB84">
        <v>5.6979959999999998</v>
      </c>
      <c r="AC84">
        <v>36.736333999999999</v>
      </c>
      <c r="AD84" s="1">
        <v>67</v>
      </c>
      <c r="AE84">
        <v>36</v>
      </c>
      <c r="AF84">
        <v>132</v>
      </c>
      <c r="AG84">
        <v>88</v>
      </c>
      <c r="AH84">
        <v>14.595329</v>
      </c>
      <c r="AI84">
        <v>384.6</v>
      </c>
      <c r="AJ84">
        <v>1.2</v>
      </c>
      <c r="AK84">
        <v>3</v>
      </c>
      <c r="AL84">
        <v>1609</v>
      </c>
      <c r="AM84" t="s">
        <v>1115</v>
      </c>
      <c r="AN84" t="s">
        <v>1116</v>
      </c>
      <c r="AO84">
        <v>377.87400000000002</v>
      </c>
      <c r="AR84" t="s">
        <v>144</v>
      </c>
      <c r="AS84" t="s">
        <v>277</v>
      </c>
      <c r="AT84" t="s">
        <v>820</v>
      </c>
      <c r="AU84" t="s">
        <v>775</v>
      </c>
      <c r="AV84" t="s">
        <v>49</v>
      </c>
      <c r="AW84">
        <v>6</v>
      </c>
      <c r="BB84">
        <v>0.93759999999999999</v>
      </c>
      <c r="BC84" t="s">
        <v>71</v>
      </c>
      <c r="BF84" t="s">
        <v>144</v>
      </c>
      <c r="BG84" t="s">
        <v>277</v>
      </c>
      <c r="BH84" t="s">
        <v>1114</v>
      </c>
      <c r="BI84">
        <v>3430</v>
      </c>
      <c r="BJ84">
        <v>6</v>
      </c>
      <c r="BK84" t="s">
        <v>820</v>
      </c>
      <c r="BL84" t="s">
        <v>835</v>
      </c>
      <c r="BM84">
        <v>0.93759999999999999</v>
      </c>
      <c r="BN84" t="s">
        <v>71</v>
      </c>
      <c r="BO84" t="s">
        <v>756</v>
      </c>
      <c r="BP84">
        <v>1628.039</v>
      </c>
    </row>
    <row r="85" spans="1:68" ht="16.5">
      <c r="A85" s="137" t="str">
        <f t="shared" si="36"/>
        <v>신화여객</v>
      </c>
      <c r="B85" s="138" t="str">
        <f t="shared" si="37"/>
        <v>이주호</v>
      </c>
      <c r="C85" s="139" t="str">
        <f t="shared" si="38"/>
        <v>S</v>
      </c>
      <c r="D85" s="140">
        <f t="shared" si="39"/>
        <v>1.0003</v>
      </c>
      <c r="E85" s="141">
        <f t="shared" si="40"/>
        <v>6611</v>
      </c>
      <c r="F85" s="142" t="str">
        <f t="shared" si="41"/>
        <v>37</v>
      </c>
      <c r="G85" s="143" t="str">
        <f t="shared" si="42"/>
        <v>71바6168</v>
      </c>
      <c r="H85" s="144">
        <f t="shared" si="43"/>
        <v>2</v>
      </c>
      <c r="I85" s="145">
        <f t="shared" si="44"/>
        <v>2072.732</v>
      </c>
      <c r="J85" s="146">
        <f t="shared" si="45"/>
        <v>5.3097536487131843E-2</v>
      </c>
      <c r="K85" s="146">
        <f t="shared" si="46"/>
        <v>0.32329085662232782</v>
      </c>
      <c r="L85" s="146">
        <f t="shared" si="47"/>
        <v>0.18574519040570608</v>
      </c>
      <c r="M85" s="147">
        <f t="shared" si="48"/>
        <v>7.8239999999999998</v>
      </c>
      <c r="N85" s="148">
        <f t="shared" si="49"/>
        <v>0</v>
      </c>
      <c r="O85" s="148">
        <f t="shared" si="50"/>
        <v>1.6885926400518736</v>
      </c>
      <c r="P85" s="247">
        <f t="shared" si="51"/>
        <v>6</v>
      </c>
      <c r="Q85" s="248">
        <f t="shared" si="52"/>
        <v>0</v>
      </c>
      <c r="R85" s="248">
        <f t="shared" si="53"/>
        <v>35</v>
      </c>
      <c r="T85">
        <v>524</v>
      </c>
      <c r="U85">
        <v>6611</v>
      </c>
      <c r="V85" t="s">
        <v>1117</v>
      </c>
      <c r="W85">
        <v>2072.732</v>
      </c>
      <c r="X85">
        <v>828.94899999999996</v>
      </c>
      <c r="Y85">
        <v>2.5</v>
      </c>
      <c r="Z85">
        <v>7.8239999999999998</v>
      </c>
      <c r="AA85">
        <v>146.464102</v>
      </c>
      <c r="AB85">
        <v>7.7768829999999998</v>
      </c>
      <c r="AC85">
        <v>47.350504999999998</v>
      </c>
      <c r="AD85" s="1">
        <v>385</v>
      </c>
      <c r="AE85">
        <v>0</v>
      </c>
      <c r="AF85">
        <v>35</v>
      </c>
      <c r="AG85">
        <v>69</v>
      </c>
      <c r="AH85">
        <v>14.151809</v>
      </c>
      <c r="AI85">
        <v>266.2</v>
      </c>
      <c r="AJ85">
        <v>0</v>
      </c>
      <c r="AK85">
        <v>6</v>
      </c>
      <c r="AL85">
        <v>4147</v>
      </c>
      <c r="AM85" t="s">
        <v>1118</v>
      </c>
      <c r="AN85" t="s">
        <v>1119</v>
      </c>
      <c r="AO85">
        <v>1897.11</v>
      </c>
      <c r="AR85" t="s">
        <v>144</v>
      </c>
      <c r="AS85" t="s">
        <v>277</v>
      </c>
      <c r="AT85" t="s">
        <v>831</v>
      </c>
      <c r="AU85" t="s">
        <v>775</v>
      </c>
      <c r="AV85" t="s">
        <v>49</v>
      </c>
      <c r="AW85">
        <v>2</v>
      </c>
      <c r="BB85">
        <v>1.0003</v>
      </c>
      <c r="BC85" t="s">
        <v>74</v>
      </c>
      <c r="BF85" t="s">
        <v>144</v>
      </c>
      <c r="BG85" t="s">
        <v>277</v>
      </c>
      <c r="BH85" t="s">
        <v>1117</v>
      </c>
      <c r="BI85">
        <v>6611</v>
      </c>
      <c r="BJ85">
        <v>2</v>
      </c>
      <c r="BK85" t="s">
        <v>831</v>
      </c>
      <c r="BL85" t="s">
        <v>837</v>
      </c>
      <c r="BM85">
        <v>1.0003</v>
      </c>
      <c r="BN85" t="s">
        <v>74</v>
      </c>
      <c r="BO85" t="s">
        <v>757</v>
      </c>
      <c r="BP85">
        <v>2072.732</v>
      </c>
    </row>
    <row r="86" spans="1:68" ht="16.5">
      <c r="A86" s="120" t="str">
        <f t="shared" si="36"/>
        <v>신화여객</v>
      </c>
      <c r="B86" s="121" t="str">
        <f t="shared" si="37"/>
        <v>이진영</v>
      </c>
      <c r="C86" s="122" t="str">
        <f t="shared" si="38"/>
        <v>S</v>
      </c>
      <c r="D86" s="123">
        <f t="shared" si="39"/>
        <v>1.0107999999999999</v>
      </c>
      <c r="E86" s="124">
        <f t="shared" si="40"/>
        <v>5352</v>
      </c>
      <c r="F86" s="125" t="str">
        <f t="shared" si="41"/>
        <v>34</v>
      </c>
      <c r="G86" s="126" t="str">
        <f t="shared" si="42"/>
        <v>71바1115</v>
      </c>
      <c r="H86" s="127">
        <f t="shared" si="43"/>
        <v>1</v>
      </c>
      <c r="I86" s="128">
        <f t="shared" si="44"/>
        <v>2281.7420000000002</v>
      </c>
      <c r="J86" s="129">
        <f t="shared" si="45"/>
        <v>2.7298896218680466E-2</v>
      </c>
      <c r="K86" s="129">
        <f t="shared" si="46"/>
        <v>0.32789399346591214</v>
      </c>
      <c r="L86" s="129">
        <f t="shared" si="47"/>
        <v>7.8887095911807731E-2</v>
      </c>
      <c r="M86" s="130">
        <f t="shared" si="48"/>
        <v>7.6459999999999999</v>
      </c>
      <c r="N86" s="131">
        <f t="shared" si="49"/>
        <v>4.3826164395448737E-2</v>
      </c>
      <c r="O86" s="131">
        <f t="shared" si="50"/>
        <v>1.8845250690042956</v>
      </c>
      <c r="P86" s="249">
        <f t="shared" si="51"/>
        <v>1</v>
      </c>
      <c r="Q86" s="250">
        <f t="shared" si="52"/>
        <v>1</v>
      </c>
      <c r="R86" s="250">
        <f t="shared" si="53"/>
        <v>43</v>
      </c>
      <c r="T86">
        <v>524</v>
      </c>
      <c r="U86">
        <v>5352</v>
      </c>
      <c r="V86" t="s">
        <v>1120</v>
      </c>
      <c r="W86">
        <v>2281.7420000000002</v>
      </c>
      <c r="X86">
        <v>902.82100000000003</v>
      </c>
      <c r="Y86">
        <v>2.5270000000000001</v>
      </c>
      <c r="Z86">
        <v>7.6459999999999999</v>
      </c>
      <c r="AA86">
        <v>152.73133999999999</v>
      </c>
      <c r="AB86">
        <v>4.169397</v>
      </c>
      <c r="AC86">
        <v>50.079689000000002</v>
      </c>
      <c r="AD86" s="1">
        <v>180</v>
      </c>
      <c r="AE86">
        <v>1</v>
      </c>
      <c r="AF86">
        <v>43</v>
      </c>
      <c r="AG86">
        <v>61</v>
      </c>
      <c r="AH86">
        <v>14.939579</v>
      </c>
      <c r="AI86">
        <v>0</v>
      </c>
      <c r="AJ86">
        <v>0</v>
      </c>
      <c r="AK86">
        <v>1</v>
      </c>
      <c r="AL86">
        <v>22</v>
      </c>
      <c r="AM86" t="s">
        <v>1121</v>
      </c>
      <c r="AN86" t="s">
        <v>1122</v>
      </c>
      <c r="AO86">
        <v>2281.7420000000002</v>
      </c>
      <c r="AR86" t="s">
        <v>144</v>
      </c>
      <c r="AS86" t="s">
        <v>276</v>
      </c>
      <c r="AT86" t="s">
        <v>774</v>
      </c>
      <c r="AU86" t="s">
        <v>775</v>
      </c>
      <c r="AV86" t="s">
        <v>49</v>
      </c>
      <c r="AW86">
        <v>1</v>
      </c>
      <c r="BB86">
        <v>1.0107999999999999</v>
      </c>
      <c r="BC86" t="s">
        <v>74</v>
      </c>
      <c r="BF86" t="s">
        <v>144</v>
      </c>
      <c r="BG86" t="s">
        <v>276</v>
      </c>
      <c r="BH86" t="s">
        <v>1120</v>
      </c>
      <c r="BI86">
        <v>5352</v>
      </c>
      <c r="BJ86">
        <v>1</v>
      </c>
      <c r="BK86" t="s">
        <v>774</v>
      </c>
      <c r="BL86" t="s">
        <v>755</v>
      </c>
      <c r="BM86">
        <v>1.0107999999999999</v>
      </c>
      <c r="BN86" t="s">
        <v>74</v>
      </c>
      <c r="BO86" t="s">
        <v>757</v>
      </c>
      <c r="BP86">
        <v>2281.7420000000002</v>
      </c>
    </row>
    <row r="87" spans="1:68" ht="16.5">
      <c r="A87" s="137" t="str">
        <f t="shared" si="36"/>
        <v>신화여객</v>
      </c>
      <c r="B87" s="138" t="str">
        <f t="shared" si="37"/>
        <v>이희광</v>
      </c>
      <c r="C87" s="139" t="str">
        <f t="shared" si="38"/>
        <v>A</v>
      </c>
      <c r="D87" s="140">
        <f t="shared" si="39"/>
        <v>0.95840000000000003</v>
      </c>
      <c r="E87" s="141">
        <f t="shared" si="40"/>
        <v>8788</v>
      </c>
      <c r="F87" s="142" t="str">
        <f t="shared" si="41"/>
        <v>34</v>
      </c>
      <c r="G87" s="143" t="str">
        <f t="shared" si="42"/>
        <v>71바6173</v>
      </c>
      <c r="H87" s="144">
        <f t="shared" si="43"/>
        <v>1</v>
      </c>
      <c r="I87" s="145">
        <f t="shared" si="44"/>
        <v>2291.69</v>
      </c>
      <c r="J87" s="146">
        <f t="shared" si="45"/>
        <v>1.6631938866859215E-2</v>
      </c>
      <c r="K87" s="146">
        <f t="shared" si="46"/>
        <v>0.34103531336489057</v>
      </c>
      <c r="L87" s="146">
        <f t="shared" si="47"/>
        <v>0.27359721428290912</v>
      </c>
      <c r="M87" s="147">
        <f t="shared" si="48"/>
        <v>11.244</v>
      </c>
      <c r="N87" s="148">
        <f t="shared" si="49"/>
        <v>0.39272327409030017</v>
      </c>
      <c r="O87" s="148">
        <f t="shared" si="50"/>
        <v>11.650790464678904</v>
      </c>
      <c r="P87" s="247">
        <f t="shared" si="51"/>
        <v>3</v>
      </c>
      <c r="Q87" s="248">
        <f t="shared" si="52"/>
        <v>9</v>
      </c>
      <c r="R87" s="248">
        <f t="shared" si="53"/>
        <v>267</v>
      </c>
      <c r="T87">
        <v>524</v>
      </c>
      <c r="U87">
        <v>8788</v>
      </c>
      <c r="V87" t="s">
        <v>1123</v>
      </c>
      <c r="W87">
        <v>2291.69</v>
      </c>
      <c r="X87">
        <v>956.55399999999997</v>
      </c>
      <c r="Y87">
        <v>2.3959999999999999</v>
      </c>
      <c r="Z87">
        <v>11.244</v>
      </c>
      <c r="AA87">
        <v>142.36049199999999</v>
      </c>
      <c r="AB87">
        <v>2.367731</v>
      </c>
      <c r="AC87">
        <v>48.549954999999997</v>
      </c>
      <c r="AD87" s="1">
        <v>627</v>
      </c>
      <c r="AE87">
        <v>9</v>
      </c>
      <c r="AF87">
        <v>267</v>
      </c>
      <c r="AG87">
        <v>78</v>
      </c>
      <c r="AH87">
        <v>16.097794</v>
      </c>
      <c r="AI87">
        <v>842.4</v>
      </c>
      <c r="AJ87">
        <v>0</v>
      </c>
      <c r="AK87">
        <v>3</v>
      </c>
      <c r="AL87">
        <v>332</v>
      </c>
      <c r="AM87" t="s">
        <v>1124</v>
      </c>
      <c r="AN87" t="s">
        <v>1125</v>
      </c>
      <c r="AO87">
        <v>2291.69</v>
      </c>
      <c r="AR87" t="s">
        <v>144</v>
      </c>
      <c r="AS87" t="s">
        <v>276</v>
      </c>
      <c r="AT87" t="s">
        <v>794</v>
      </c>
      <c r="AU87" t="s">
        <v>775</v>
      </c>
      <c r="AV87" t="s">
        <v>49</v>
      </c>
      <c r="AW87">
        <v>1</v>
      </c>
      <c r="BB87">
        <v>0.95840000000000003</v>
      </c>
      <c r="BC87" t="s">
        <v>69</v>
      </c>
      <c r="BF87" t="s">
        <v>144</v>
      </c>
      <c r="BG87" t="s">
        <v>276</v>
      </c>
      <c r="BH87" t="s">
        <v>1123</v>
      </c>
      <c r="BI87">
        <v>8788</v>
      </c>
      <c r="BJ87">
        <v>1</v>
      </c>
      <c r="BK87" t="s">
        <v>794</v>
      </c>
      <c r="BL87" t="s">
        <v>755</v>
      </c>
      <c r="BM87">
        <v>0.95840000000000003</v>
      </c>
      <c r="BN87" t="s">
        <v>69</v>
      </c>
      <c r="BO87" t="s">
        <v>759</v>
      </c>
      <c r="BP87">
        <v>2291.69</v>
      </c>
    </row>
    <row r="88" spans="1:68" ht="16.5">
      <c r="A88" s="120" t="str">
        <f t="shared" si="36"/>
        <v>신화여객</v>
      </c>
      <c r="B88" s="121" t="str">
        <f t="shared" si="37"/>
        <v>인환근</v>
      </c>
      <c r="C88" s="122" t="str">
        <f t="shared" si="38"/>
        <v>B</v>
      </c>
      <c r="D88" s="123">
        <f t="shared" si="39"/>
        <v>0.9284</v>
      </c>
      <c r="E88" s="124">
        <f t="shared" si="40"/>
        <v>4727</v>
      </c>
      <c r="F88" s="125" t="str">
        <f t="shared" si="41"/>
        <v>555</v>
      </c>
      <c r="G88" s="126" t="str">
        <f t="shared" si="42"/>
        <v>71바6151</v>
      </c>
      <c r="H88" s="127">
        <f t="shared" si="43"/>
        <v>2</v>
      </c>
      <c r="I88" s="128">
        <f t="shared" si="44"/>
        <v>2061.2950000000001</v>
      </c>
      <c r="J88" s="129">
        <f t="shared" si="45"/>
        <v>4.1218006511100844E-2</v>
      </c>
      <c r="K88" s="129">
        <f t="shared" si="46"/>
        <v>0.39503546584713339</v>
      </c>
      <c r="L88" s="129">
        <f t="shared" si="47"/>
        <v>0.17852854637497301</v>
      </c>
      <c r="M88" s="130">
        <f t="shared" si="48"/>
        <v>10.54</v>
      </c>
      <c r="N88" s="131">
        <f t="shared" si="49"/>
        <v>0</v>
      </c>
      <c r="O88" s="131">
        <f t="shared" si="50"/>
        <v>4.8998323869218137</v>
      </c>
      <c r="P88" s="249">
        <f t="shared" si="51"/>
        <v>44</v>
      </c>
      <c r="Q88" s="250">
        <f t="shared" si="52"/>
        <v>0</v>
      </c>
      <c r="R88" s="250">
        <f t="shared" si="53"/>
        <v>101</v>
      </c>
      <c r="T88">
        <v>524</v>
      </c>
      <c r="U88">
        <v>4727</v>
      </c>
      <c r="V88" t="s">
        <v>1126</v>
      </c>
      <c r="W88">
        <v>2061.2950000000001</v>
      </c>
      <c r="X88">
        <v>793.07399999999996</v>
      </c>
      <c r="Y88">
        <v>2.5990000000000002</v>
      </c>
      <c r="Z88">
        <v>10.54</v>
      </c>
      <c r="AA88">
        <v>158.81461899999999</v>
      </c>
      <c r="AB88">
        <v>6.5460219999999998</v>
      </c>
      <c r="AC88">
        <v>62.737406999999997</v>
      </c>
      <c r="AD88" s="1">
        <v>368</v>
      </c>
      <c r="AE88">
        <v>0</v>
      </c>
      <c r="AF88">
        <v>101</v>
      </c>
      <c r="AG88">
        <v>74</v>
      </c>
      <c r="AH88">
        <v>12.979252000000001</v>
      </c>
      <c r="AI88">
        <v>1645.6</v>
      </c>
      <c r="AJ88">
        <v>0</v>
      </c>
      <c r="AK88">
        <v>44</v>
      </c>
      <c r="AL88">
        <v>14472</v>
      </c>
      <c r="AM88" t="s">
        <v>1127</v>
      </c>
      <c r="AN88" t="s">
        <v>1128</v>
      </c>
      <c r="AO88">
        <v>1952.712</v>
      </c>
      <c r="AR88" t="s">
        <v>144</v>
      </c>
      <c r="AS88" t="s">
        <v>279</v>
      </c>
      <c r="AT88" t="s">
        <v>860</v>
      </c>
      <c r="AU88" t="s">
        <v>772</v>
      </c>
      <c r="AV88" t="s">
        <v>49</v>
      </c>
      <c r="AW88">
        <v>2</v>
      </c>
      <c r="BB88">
        <v>0.9284</v>
      </c>
      <c r="BC88" t="s">
        <v>71</v>
      </c>
      <c r="BF88" t="s">
        <v>144</v>
      </c>
      <c r="BG88" t="s">
        <v>279</v>
      </c>
      <c r="BH88" t="s">
        <v>1126</v>
      </c>
      <c r="BI88">
        <v>4727</v>
      </c>
      <c r="BJ88">
        <v>2</v>
      </c>
      <c r="BK88" t="s">
        <v>860</v>
      </c>
      <c r="BL88" t="s">
        <v>867</v>
      </c>
      <c r="BM88">
        <v>0.9284</v>
      </c>
      <c r="BN88" t="s">
        <v>71</v>
      </c>
      <c r="BO88" t="s">
        <v>756</v>
      </c>
      <c r="BP88">
        <v>2061.2950000000001</v>
      </c>
    </row>
    <row r="89" spans="1:68" ht="16.5">
      <c r="A89" s="137" t="str">
        <f t="shared" si="36"/>
        <v>신화여객</v>
      </c>
      <c r="B89" s="138" t="str">
        <f t="shared" si="37"/>
        <v>임종수</v>
      </c>
      <c r="C89" s="139" t="str">
        <f t="shared" si="38"/>
        <v>B</v>
      </c>
      <c r="D89" s="140">
        <f t="shared" si="39"/>
        <v>0.93830000000000002</v>
      </c>
      <c r="E89" s="141">
        <f t="shared" si="40"/>
        <v>4430</v>
      </c>
      <c r="F89" s="142" t="str">
        <f t="shared" si="41"/>
        <v>34</v>
      </c>
      <c r="G89" s="143" t="str">
        <f t="shared" si="42"/>
        <v>71바6152</v>
      </c>
      <c r="H89" s="144">
        <f t="shared" si="43"/>
        <v>8</v>
      </c>
      <c r="I89" s="145">
        <f t="shared" si="44"/>
        <v>2014.212</v>
      </c>
      <c r="J89" s="146">
        <f t="shared" si="45"/>
        <v>3.1224521387820392E-2</v>
      </c>
      <c r="K89" s="146">
        <f t="shared" si="46"/>
        <v>0.34907574605968572</v>
      </c>
      <c r="L89" s="146">
        <f t="shared" si="47"/>
        <v>0.17674405673285631</v>
      </c>
      <c r="M89" s="147">
        <f t="shared" si="48"/>
        <v>10.194000000000001</v>
      </c>
      <c r="N89" s="148">
        <f t="shared" si="49"/>
        <v>4.9647206947431549E-2</v>
      </c>
      <c r="O89" s="148">
        <f t="shared" si="50"/>
        <v>18.270172156654812</v>
      </c>
      <c r="P89" s="247">
        <f t="shared" si="51"/>
        <v>42</v>
      </c>
      <c r="Q89" s="248">
        <f t="shared" si="52"/>
        <v>1</v>
      </c>
      <c r="R89" s="248">
        <f t="shared" si="53"/>
        <v>368</v>
      </c>
      <c r="T89">
        <v>524</v>
      </c>
      <c r="U89">
        <v>4430</v>
      </c>
      <c r="V89" t="s">
        <v>1129</v>
      </c>
      <c r="W89">
        <v>2014.212</v>
      </c>
      <c r="X89">
        <v>878.42499999999995</v>
      </c>
      <c r="Y89">
        <v>2.2930000000000001</v>
      </c>
      <c r="Z89">
        <v>10.194000000000001</v>
      </c>
      <c r="AA89">
        <v>133.70773399999999</v>
      </c>
      <c r="AB89">
        <v>4.1749599999999996</v>
      </c>
      <c r="AC89">
        <v>46.674126999999999</v>
      </c>
      <c r="AD89" s="1">
        <v>356</v>
      </c>
      <c r="AE89">
        <v>1</v>
      </c>
      <c r="AF89">
        <v>368</v>
      </c>
      <c r="AG89">
        <v>75</v>
      </c>
      <c r="AH89">
        <v>15.064289</v>
      </c>
      <c r="AI89">
        <v>1033.9000000000001</v>
      </c>
      <c r="AJ89">
        <v>0</v>
      </c>
      <c r="AK89">
        <v>42</v>
      </c>
      <c r="AL89">
        <v>9034</v>
      </c>
      <c r="AM89" t="s">
        <v>1130</v>
      </c>
      <c r="AN89" t="s">
        <v>1131</v>
      </c>
      <c r="AO89">
        <v>376.28500000000003</v>
      </c>
      <c r="AR89" t="s">
        <v>144</v>
      </c>
      <c r="AS89" t="s">
        <v>276</v>
      </c>
      <c r="AT89" t="s">
        <v>782</v>
      </c>
      <c r="AU89" t="s">
        <v>775</v>
      </c>
      <c r="AV89" t="s">
        <v>49</v>
      </c>
      <c r="AW89">
        <v>8</v>
      </c>
      <c r="BB89">
        <v>0.93830000000000002</v>
      </c>
      <c r="BC89" t="s">
        <v>71</v>
      </c>
      <c r="BF89" t="s">
        <v>144</v>
      </c>
      <c r="BG89" t="s">
        <v>276</v>
      </c>
      <c r="BH89" t="s">
        <v>1129</v>
      </c>
      <c r="BI89">
        <v>4430</v>
      </c>
      <c r="BJ89">
        <v>8</v>
      </c>
      <c r="BK89" t="s">
        <v>782</v>
      </c>
      <c r="BL89" t="s">
        <v>786</v>
      </c>
      <c r="BM89">
        <v>0.93830000000000002</v>
      </c>
      <c r="BN89" t="s">
        <v>71</v>
      </c>
      <c r="BO89" t="s">
        <v>756</v>
      </c>
      <c r="BP89">
        <v>2014.212</v>
      </c>
    </row>
    <row r="90" spans="1:68" ht="16.5">
      <c r="A90" s="120" t="str">
        <f t="shared" si="36"/>
        <v>신화여객</v>
      </c>
      <c r="B90" s="121" t="str">
        <f t="shared" si="37"/>
        <v>임창순</v>
      </c>
      <c r="C90" s="122" t="str">
        <f t="shared" si="38"/>
        <v>S</v>
      </c>
      <c r="D90" s="123">
        <f t="shared" si="39"/>
        <v>1.028</v>
      </c>
      <c r="E90" s="124">
        <f t="shared" si="40"/>
        <v>4947</v>
      </c>
      <c r="F90" s="125" t="str">
        <f t="shared" si="41"/>
        <v>34</v>
      </c>
      <c r="G90" s="126" t="str">
        <f t="shared" si="42"/>
        <v>71바6173</v>
      </c>
      <c r="H90" s="127">
        <f t="shared" si="43"/>
        <v>1</v>
      </c>
      <c r="I90" s="128">
        <f t="shared" si="44"/>
        <v>2531.7750000000001</v>
      </c>
      <c r="J90" s="129">
        <f t="shared" si="45"/>
        <v>3.5432213996740437E-2</v>
      </c>
      <c r="K90" s="129">
        <f t="shared" si="46"/>
        <v>0.28903929607879247</v>
      </c>
      <c r="L90" s="129">
        <f t="shared" si="47"/>
        <v>0.10032487089097569</v>
      </c>
      <c r="M90" s="130">
        <f t="shared" si="48"/>
        <v>8.1020000000000003</v>
      </c>
      <c r="N90" s="131">
        <f t="shared" si="49"/>
        <v>0.11849394199721539</v>
      </c>
      <c r="O90" s="131">
        <f t="shared" si="50"/>
        <v>4.8582516218858309</v>
      </c>
      <c r="P90" s="249">
        <f t="shared" si="51"/>
        <v>4</v>
      </c>
      <c r="Q90" s="250">
        <f t="shared" si="52"/>
        <v>3</v>
      </c>
      <c r="R90" s="250">
        <f t="shared" si="53"/>
        <v>123</v>
      </c>
      <c r="T90">
        <v>524</v>
      </c>
      <c r="U90">
        <v>4947</v>
      </c>
      <c r="V90" t="s">
        <v>1132</v>
      </c>
      <c r="W90">
        <v>2531.7750000000001</v>
      </c>
      <c r="X90">
        <v>984.20500000000004</v>
      </c>
      <c r="Y90">
        <v>2.5720000000000001</v>
      </c>
      <c r="Z90">
        <v>8.1020000000000003</v>
      </c>
      <c r="AA90">
        <v>168.13631799999999</v>
      </c>
      <c r="AB90">
        <v>5.9574420000000003</v>
      </c>
      <c r="AC90">
        <v>48.598002999999999</v>
      </c>
      <c r="AD90" s="1">
        <v>254</v>
      </c>
      <c r="AE90">
        <v>3</v>
      </c>
      <c r="AF90">
        <v>123</v>
      </c>
      <c r="AG90">
        <v>68</v>
      </c>
      <c r="AH90">
        <v>15.057871</v>
      </c>
      <c r="AI90">
        <v>132.4</v>
      </c>
      <c r="AJ90">
        <v>0</v>
      </c>
      <c r="AK90">
        <v>4</v>
      </c>
      <c r="AL90">
        <v>671</v>
      </c>
      <c r="AM90" t="s">
        <v>1133</v>
      </c>
      <c r="AN90" t="s">
        <v>1134</v>
      </c>
      <c r="AO90">
        <v>2432.114</v>
      </c>
      <c r="AR90" t="s">
        <v>144</v>
      </c>
      <c r="AS90" t="s">
        <v>276</v>
      </c>
      <c r="AT90" t="s">
        <v>794</v>
      </c>
      <c r="AU90" t="s">
        <v>775</v>
      </c>
      <c r="AV90" t="s">
        <v>49</v>
      </c>
      <c r="AW90">
        <v>1</v>
      </c>
      <c r="BB90">
        <v>1.028</v>
      </c>
      <c r="BC90" t="s">
        <v>74</v>
      </c>
      <c r="BF90" t="s">
        <v>144</v>
      </c>
      <c r="BG90" t="s">
        <v>276</v>
      </c>
      <c r="BH90" t="s">
        <v>1132</v>
      </c>
      <c r="BI90">
        <v>4947</v>
      </c>
      <c r="BJ90">
        <v>1</v>
      </c>
      <c r="BK90" t="s">
        <v>794</v>
      </c>
      <c r="BL90" t="s">
        <v>755</v>
      </c>
      <c r="BM90">
        <v>1.028</v>
      </c>
      <c r="BN90" t="s">
        <v>74</v>
      </c>
      <c r="BO90" t="s">
        <v>757</v>
      </c>
      <c r="BP90">
        <v>2531.7750000000001</v>
      </c>
    </row>
    <row r="91" spans="1:68" ht="16.5">
      <c r="A91" s="137" t="str">
        <f t="shared" si="36"/>
        <v>신화여객</v>
      </c>
      <c r="B91" s="138" t="str">
        <f t="shared" si="37"/>
        <v>임호영</v>
      </c>
      <c r="C91" s="139" t="str">
        <f t="shared" si="38"/>
        <v>S</v>
      </c>
      <c r="D91" s="140">
        <f t="shared" si="39"/>
        <v>1.1345000000000001</v>
      </c>
      <c r="E91" s="141">
        <f t="shared" si="40"/>
        <v>9144</v>
      </c>
      <c r="F91" s="142" t="str">
        <f t="shared" si="41"/>
        <v>37</v>
      </c>
      <c r="G91" s="143" t="str">
        <f t="shared" si="42"/>
        <v>71바6169</v>
      </c>
      <c r="H91" s="144">
        <f t="shared" si="43"/>
        <v>11</v>
      </c>
      <c r="I91" s="145">
        <f t="shared" si="44"/>
        <v>1719.069</v>
      </c>
      <c r="J91" s="146">
        <f t="shared" si="45"/>
        <v>1.5161745035001719E-2</v>
      </c>
      <c r="K91" s="146">
        <f t="shared" si="46"/>
        <v>0.3116181323474923</v>
      </c>
      <c r="L91" s="146">
        <f t="shared" si="47"/>
        <v>0.10587125938516721</v>
      </c>
      <c r="M91" s="147">
        <f t="shared" si="48"/>
        <v>5.7130000000000001</v>
      </c>
      <c r="N91" s="148">
        <f t="shared" si="49"/>
        <v>0.23268408656080705</v>
      </c>
      <c r="O91" s="148">
        <f t="shared" si="50"/>
        <v>2.6758669954492809</v>
      </c>
      <c r="P91" s="247">
        <f t="shared" si="51"/>
        <v>2</v>
      </c>
      <c r="Q91" s="248">
        <f t="shared" si="52"/>
        <v>4</v>
      </c>
      <c r="R91" s="248">
        <f t="shared" si="53"/>
        <v>46</v>
      </c>
      <c r="T91">
        <v>524</v>
      </c>
      <c r="U91">
        <v>9144</v>
      </c>
      <c r="V91" t="s">
        <v>1135</v>
      </c>
      <c r="W91">
        <v>1719.069</v>
      </c>
      <c r="X91">
        <v>564.95100000000002</v>
      </c>
      <c r="Y91">
        <v>3.0430000000000001</v>
      </c>
      <c r="Z91">
        <v>5.7130000000000001</v>
      </c>
      <c r="AA91">
        <v>115.601601</v>
      </c>
      <c r="AB91">
        <v>1.7527219999999999</v>
      </c>
      <c r="AC91">
        <v>36.023555000000002</v>
      </c>
      <c r="AD91" s="1">
        <v>182</v>
      </c>
      <c r="AE91">
        <v>4</v>
      </c>
      <c r="AF91">
        <v>46</v>
      </c>
      <c r="AG91">
        <v>83</v>
      </c>
      <c r="AH91">
        <v>14.870633</v>
      </c>
      <c r="AI91">
        <v>284.7</v>
      </c>
      <c r="AJ91">
        <v>0</v>
      </c>
      <c r="AK91">
        <v>2</v>
      </c>
      <c r="AL91">
        <v>2414</v>
      </c>
      <c r="AM91" t="s">
        <v>1136</v>
      </c>
      <c r="AN91" t="s">
        <v>1137</v>
      </c>
      <c r="AO91">
        <v>367.94099999999997</v>
      </c>
      <c r="AR91" t="s">
        <v>144</v>
      </c>
      <c r="AS91" t="s">
        <v>277</v>
      </c>
      <c r="AT91" t="s">
        <v>833</v>
      </c>
      <c r="AU91" t="s">
        <v>775</v>
      </c>
      <c r="AV91" t="s">
        <v>49</v>
      </c>
      <c r="AW91">
        <v>11</v>
      </c>
      <c r="BB91">
        <v>1.1345000000000001</v>
      </c>
      <c r="BC91" t="s">
        <v>74</v>
      </c>
      <c r="BF91" t="s">
        <v>144</v>
      </c>
      <c r="BG91" t="s">
        <v>277</v>
      </c>
      <c r="BH91" t="s">
        <v>1135</v>
      </c>
      <c r="BI91">
        <v>9144</v>
      </c>
      <c r="BJ91">
        <v>11</v>
      </c>
      <c r="BK91" t="s">
        <v>833</v>
      </c>
      <c r="BL91" t="s">
        <v>812</v>
      </c>
      <c r="BM91">
        <v>1.1345000000000001</v>
      </c>
      <c r="BN91" t="s">
        <v>74</v>
      </c>
      <c r="BO91" t="s">
        <v>757</v>
      </c>
      <c r="BP91">
        <v>1719.069</v>
      </c>
    </row>
    <row r="92" spans="1:68" ht="16.5">
      <c r="A92" s="120" t="str">
        <f t="shared" si="36"/>
        <v>신화여객</v>
      </c>
      <c r="B92" s="121" t="str">
        <f t="shared" si="37"/>
        <v>장문성</v>
      </c>
      <c r="C92" s="122" t="str">
        <f t="shared" si="38"/>
        <v>A</v>
      </c>
      <c r="D92" s="123">
        <f t="shared" si="39"/>
        <v>0.9829</v>
      </c>
      <c r="E92" s="124">
        <f t="shared" si="40"/>
        <v>2502</v>
      </c>
      <c r="F92" s="125" t="str">
        <f t="shared" si="41"/>
        <v>37</v>
      </c>
      <c r="G92" s="126" t="str">
        <f t="shared" si="42"/>
        <v>71바6167</v>
      </c>
      <c r="H92" s="127">
        <f t="shared" si="43"/>
        <v>2</v>
      </c>
      <c r="I92" s="128">
        <f t="shared" si="44"/>
        <v>2086.4540000000002</v>
      </c>
      <c r="J92" s="129">
        <f t="shared" si="45"/>
        <v>5.6536263647235525E-2</v>
      </c>
      <c r="K92" s="129">
        <f t="shared" si="46"/>
        <v>0.34201431700479235</v>
      </c>
      <c r="L92" s="129">
        <f t="shared" si="47"/>
        <v>0.18452359841146748</v>
      </c>
      <c r="M92" s="130">
        <f t="shared" si="48"/>
        <v>8.7200000000000006</v>
      </c>
      <c r="N92" s="131">
        <f t="shared" si="49"/>
        <v>0</v>
      </c>
      <c r="O92" s="131">
        <f t="shared" si="50"/>
        <v>5.5596720560338255</v>
      </c>
      <c r="P92" s="249">
        <f t="shared" si="51"/>
        <v>18</v>
      </c>
      <c r="Q92" s="250">
        <f t="shared" si="52"/>
        <v>0</v>
      </c>
      <c r="R92" s="250">
        <f t="shared" si="53"/>
        <v>116</v>
      </c>
      <c r="T92">
        <v>524</v>
      </c>
      <c r="U92">
        <v>2502</v>
      </c>
      <c r="V92" t="s">
        <v>1138</v>
      </c>
      <c r="W92">
        <v>2086.4540000000002</v>
      </c>
      <c r="X92">
        <v>848.94399999999996</v>
      </c>
      <c r="Y92">
        <v>2.4580000000000002</v>
      </c>
      <c r="Z92">
        <v>8.7200000000000006</v>
      </c>
      <c r="AA92">
        <v>151.08188000000001</v>
      </c>
      <c r="AB92">
        <v>8.5416050000000006</v>
      </c>
      <c r="AC92">
        <v>51.672165999999997</v>
      </c>
      <c r="AD92" s="1">
        <v>385</v>
      </c>
      <c r="AE92">
        <v>0</v>
      </c>
      <c r="AF92">
        <v>116</v>
      </c>
      <c r="AG92">
        <v>70</v>
      </c>
      <c r="AH92">
        <v>13.810086999999999</v>
      </c>
      <c r="AI92">
        <v>252.1</v>
      </c>
      <c r="AJ92">
        <v>0</v>
      </c>
      <c r="AK92">
        <v>18</v>
      </c>
      <c r="AL92">
        <v>9477</v>
      </c>
      <c r="AM92" t="s">
        <v>1139</v>
      </c>
      <c r="AN92" t="s">
        <v>1140</v>
      </c>
      <c r="AO92">
        <v>1961.126</v>
      </c>
      <c r="AR92" t="s">
        <v>144</v>
      </c>
      <c r="AS92" t="s">
        <v>277</v>
      </c>
      <c r="AT92" t="s">
        <v>829</v>
      </c>
      <c r="AU92" t="s">
        <v>775</v>
      </c>
      <c r="AV92" t="s">
        <v>49</v>
      </c>
      <c r="AW92">
        <v>2</v>
      </c>
      <c r="BB92">
        <v>0.9829</v>
      </c>
      <c r="BC92" t="s">
        <v>69</v>
      </c>
      <c r="BF92" t="s">
        <v>144</v>
      </c>
      <c r="BG92" t="s">
        <v>277</v>
      </c>
      <c r="BH92" t="s">
        <v>1138</v>
      </c>
      <c r="BI92">
        <v>2502</v>
      </c>
      <c r="BJ92">
        <v>2</v>
      </c>
      <c r="BK92" t="s">
        <v>829</v>
      </c>
      <c r="BL92" t="s">
        <v>831</v>
      </c>
      <c r="BM92">
        <v>0.9829</v>
      </c>
      <c r="BN92" t="s">
        <v>69</v>
      </c>
      <c r="BO92" t="s">
        <v>759</v>
      </c>
      <c r="BP92">
        <v>2086.4540000000002</v>
      </c>
    </row>
    <row r="93" spans="1:68" ht="16.5">
      <c r="A93" s="137" t="str">
        <f t="shared" si="36"/>
        <v>신화여객</v>
      </c>
      <c r="B93" s="138" t="str">
        <f t="shared" si="37"/>
        <v>장병문</v>
      </c>
      <c r="C93" s="139" t="str">
        <f t="shared" si="38"/>
        <v>B</v>
      </c>
      <c r="D93" s="140">
        <f t="shared" si="39"/>
        <v>0.92610000000000003</v>
      </c>
      <c r="E93" s="141">
        <f t="shared" si="40"/>
        <v>3330</v>
      </c>
      <c r="F93" s="142" t="str">
        <f t="shared" si="41"/>
        <v>34</v>
      </c>
      <c r="G93" s="143" t="str">
        <f t="shared" si="42"/>
        <v>72바1473</v>
      </c>
      <c r="H93" s="144">
        <f t="shared" si="43"/>
        <v>3</v>
      </c>
      <c r="I93" s="145">
        <f t="shared" si="44"/>
        <v>2761.88</v>
      </c>
      <c r="J93" s="146">
        <f t="shared" si="45"/>
        <v>4.2940899846205922E-2</v>
      </c>
      <c r="K93" s="146">
        <f t="shared" si="46"/>
        <v>0.37284642879340685</v>
      </c>
      <c r="L93" s="146">
        <f t="shared" si="47"/>
        <v>0.17053601170217386</v>
      </c>
      <c r="M93" s="147">
        <f t="shared" si="48"/>
        <v>11.927</v>
      </c>
      <c r="N93" s="148">
        <f t="shared" si="49"/>
        <v>0.10862166350456935</v>
      </c>
      <c r="O93" s="148">
        <f t="shared" si="50"/>
        <v>15.858762871667125</v>
      </c>
      <c r="P93" s="247">
        <f t="shared" si="51"/>
        <v>38</v>
      </c>
      <c r="Q93" s="248">
        <f t="shared" si="52"/>
        <v>3</v>
      </c>
      <c r="R93" s="248">
        <f t="shared" si="53"/>
        <v>438</v>
      </c>
      <c r="T93">
        <v>524</v>
      </c>
      <c r="U93">
        <v>3330</v>
      </c>
      <c r="V93" t="s">
        <v>1141</v>
      </c>
      <c r="W93">
        <v>2761.88</v>
      </c>
      <c r="X93">
        <v>1239.0060000000001</v>
      </c>
      <c r="Y93">
        <v>2.2290000000000001</v>
      </c>
      <c r="Z93">
        <v>11.927</v>
      </c>
      <c r="AA93">
        <v>183.94661099999999</v>
      </c>
      <c r="AB93">
        <v>7.8988329999999998</v>
      </c>
      <c r="AC93">
        <v>68.583837000000003</v>
      </c>
      <c r="AD93" s="1">
        <v>471</v>
      </c>
      <c r="AE93">
        <v>3</v>
      </c>
      <c r="AF93">
        <v>438</v>
      </c>
      <c r="AG93">
        <v>71</v>
      </c>
      <c r="AH93">
        <v>15.014573</v>
      </c>
      <c r="AI93">
        <v>1102.9000000000001</v>
      </c>
      <c r="AJ93">
        <v>0</v>
      </c>
      <c r="AK93">
        <v>38</v>
      </c>
      <c r="AL93">
        <v>18065</v>
      </c>
      <c r="AM93" t="s">
        <v>1142</v>
      </c>
      <c r="AN93" t="s">
        <v>1143</v>
      </c>
      <c r="AO93">
        <v>2493.1990000000001</v>
      </c>
      <c r="AR93" t="s">
        <v>144</v>
      </c>
      <c r="AS93" t="s">
        <v>276</v>
      </c>
      <c r="AT93" t="s">
        <v>818</v>
      </c>
      <c r="AU93" t="s">
        <v>775</v>
      </c>
      <c r="AV93" t="s">
        <v>49</v>
      </c>
      <c r="AW93">
        <v>3</v>
      </c>
      <c r="BB93">
        <v>0.92610000000000003</v>
      </c>
      <c r="BC93" t="s">
        <v>71</v>
      </c>
      <c r="BF93" t="s">
        <v>144</v>
      </c>
      <c r="BG93" t="s">
        <v>276</v>
      </c>
      <c r="BH93" t="s">
        <v>1141</v>
      </c>
      <c r="BI93">
        <v>3330</v>
      </c>
      <c r="BJ93">
        <v>3</v>
      </c>
      <c r="BK93" t="s">
        <v>818</v>
      </c>
      <c r="BL93" t="s">
        <v>800</v>
      </c>
      <c r="BM93">
        <v>0.92610000000000003</v>
      </c>
      <c r="BN93" t="s">
        <v>71</v>
      </c>
      <c r="BO93" t="s">
        <v>756</v>
      </c>
      <c r="BP93">
        <v>2761.88</v>
      </c>
    </row>
    <row r="94" spans="1:68" ht="16.5">
      <c r="A94" s="120" t="str">
        <f t="shared" si="36"/>
        <v>신화여객</v>
      </c>
      <c r="B94" s="121" t="str">
        <f t="shared" si="37"/>
        <v>장세영</v>
      </c>
      <c r="C94" s="122" t="str">
        <f t="shared" si="38"/>
        <v>S</v>
      </c>
      <c r="D94" s="123">
        <f t="shared" si="39"/>
        <v>1.0871999999999999</v>
      </c>
      <c r="E94" s="124">
        <f t="shared" si="40"/>
        <v>2321</v>
      </c>
      <c r="F94" s="125" t="str">
        <f t="shared" si="41"/>
        <v>34</v>
      </c>
      <c r="G94" s="126" t="str">
        <f t="shared" si="42"/>
        <v>71바5104</v>
      </c>
      <c r="H94" s="127">
        <f t="shared" si="43"/>
        <v>1</v>
      </c>
      <c r="I94" s="128">
        <f t="shared" si="44"/>
        <v>2469.4479999999999</v>
      </c>
      <c r="J94" s="129">
        <f t="shared" si="45"/>
        <v>2.2346051992897215E-2</v>
      </c>
      <c r="K94" s="129">
        <f t="shared" si="46"/>
        <v>0.2976201053129589</v>
      </c>
      <c r="L94" s="129">
        <f t="shared" si="47"/>
        <v>0.19882985995250763</v>
      </c>
      <c r="M94" s="130">
        <f t="shared" si="48"/>
        <v>7.5540000000000003</v>
      </c>
      <c r="N94" s="131">
        <f t="shared" si="49"/>
        <v>0</v>
      </c>
      <c r="O94" s="131">
        <f t="shared" si="50"/>
        <v>0.64791807723831407</v>
      </c>
      <c r="P94" s="249">
        <f t="shared" si="51"/>
        <v>0</v>
      </c>
      <c r="Q94" s="250">
        <f t="shared" si="52"/>
        <v>0</v>
      </c>
      <c r="R94" s="250">
        <f t="shared" si="53"/>
        <v>16</v>
      </c>
      <c r="T94">
        <v>524</v>
      </c>
      <c r="U94">
        <v>2321</v>
      </c>
      <c r="V94" t="s">
        <v>1144</v>
      </c>
      <c r="W94">
        <v>2469.4479999999999</v>
      </c>
      <c r="X94">
        <v>908.7</v>
      </c>
      <c r="Y94">
        <v>2.718</v>
      </c>
      <c r="Z94">
        <v>7.5540000000000003</v>
      </c>
      <c r="AA94">
        <v>162.75299999999999</v>
      </c>
      <c r="AB94">
        <v>3.6368870000000002</v>
      </c>
      <c r="AC94">
        <v>48.438564999999997</v>
      </c>
      <c r="AD94" s="1">
        <v>491</v>
      </c>
      <c r="AE94">
        <v>0</v>
      </c>
      <c r="AF94">
        <v>16</v>
      </c>
      <c r="AG94">
        <v>63</v>
      </c>
      <c r="AH94">
        <v>15.172979</v>
      </c>
      <c r="AI94">
        <v>0</v>
      </c>
      <c r="AJ94">
        <v>0</v>
      </c>
      <c r="AK94">
        <v>0</v>
      </c>
      <c r="AL94">
        <v>0</v>
      </c>
      <c r="AM94" t="s">
        <v>1145</v>
      </c>
      <c r="AN94" t="s">
        <v>1146</v>
      </c>
      <c r="AO94">
        <v>2469.4479999999999</v>
      </c>
      <c r="AR94" t="s">
        <v>144</v>
      </c>
      <c r="AS94" t="s">
        <v>276</v>
      </c>
      <c r="AT94" t="s">
        <v>778</v>
      </c>
      <c r="AU94" t="s">
        <v>775</v>
      </c>
      <c r="AV94" t="s">
        <v>49</v>
      </c>
      <c r="AW94">
        <v>1</v>
      </c>
      <c r="BB94">
        <v>1.0871999999999999</v>
      </c>
      <c r="BC94" t="s">
        <v>74</v>
      </c>
      <c r="BF94" t="s">
        <v>144</v>
      </c>
      <c r="BG94" t="s">
        <v>276</v>
      </c>
      <c r="BH94" t="s">
        <v>1144</v>
      </c>
      <c r="BI94">
        <v>2321</v>
      </c>
      <c r="BJ94">
        <v>1</v>
      </c>
      <c r="BK94" t="s">
        <v>778</v>
      </c>
      <c r="BL94" t="s">
        <v>755</v>
      </c>
      <c r="BM94">
        <v>1.0871999999999999</v>
      </c>
      <c r="BN94" t="s">
        <v>74</v>
      </c>
      <c r="BO94" t="s">
        <v>757</v>
      </c>
      <c r="BP94">
        <v>2469.4479999999999</v>
      </c>
    </row>
    <row r="95" spans="1:68" ht="16.5">
      <c r="A95" s="137" t="str">
        <f t="shared" si="36"/>
        <v>신화여객</v>
      </c>
      <c r="B95" s="138" t="str">
        <f t="shared" si="37"/>
        <v>장진구</v>
      </c>
      <c r="C95" s="139" t="str">
        <f t="shared" si="38"/>
        <v>D</v>
      </c>
      <c r="D95" s="140">
        <f t="shared" si="39"/>
        <v>0.83840000000000003</v>
      </c>
      <c r="E95" s="141">
        <f t="shared" si="40"/>
        <v>5915</v>
      </c>
      <c r="F95" s="142" t="str">
        <f t="shared" si="41"/>
        <v>37</v>
      </c>
      <c r="G95" s="143" t="str">
        <f t="shared" si="42"/>
        <v>71바6170</v>
      </c>
      <c r="H95" s="144">
        <f t="shared" si="43"/>
        <v>1</v>
      </c>
      <c r="I95" s="145">
        <f t="shared" si="44"/>
        <v>1785.2909999999999</v>
      </c>
      <c r="J95" s="146">
        <f t="shared" si="45"/>
        <v>6.2050816989540264E-2</v>
      </c>
      <c r="K95" s="146">
        <f t="shared" si="46"/>
        <v>0.35864233474879725</v>
      </c>
      <c r="L95" s="146">
        <f t="shared" si="47"/>
        <v>0.25934147430306881</v>
      </c>
      <c r="M95" s="147">
        <f t="shared" si="48"/>
        <v>10.018000000000001</v>
      </c>
      <c r="N95" s="148">
        <f t="shared" si="49"/>
        <v>7.3377393377326161</v>
      </c>
      <c r="O95" s="148">
        <f t="shared" si="50"/>
        <v>7.6178057246689761</v>
      </c>
      <c r="P95" s="247">
        <f t="shared" si="51"/>
        <v>17</v>
      </c>
      <c r="Q95" s="248">
        <f t="shared" si="52"/>
        <v>131</v>
      </c>
      <c r="R95" s="248">
        <f t="shared" si="53"/>
        <v>136</v>
      </c>
      <c r="T95">
        <v>524</v>
      </c>
      <c r="U95">
        <v>5915</v>
      </c>
      <c r="V95" t="s">
        <v>1147</v>
      </c>
      <c r="W95">
        <v>1785.2909999999999</v>
      </c>
      <c r="X95">
        <v>851.96400000000006</v>
      </c>
      <c r="Y95">
        <v>2.0960000000000001</v>
      </c>
      <c r="Z95">
        <v>10.018000000000001</v>
      </c>
      <c r="AA95">
        <v>148.29131100000001</v>
      </c>
      <c r="AB95">
        <v>9.2015969999999996</v>
      </c>
      <c r="AC95">
        <v>53.183542000000003</v>
      </c>
      <c r="AD95" s="1">
        <v>463</v>
      </c>
      <c r="AE95">
        <v>131</v>
      </c>
      <c r="AF95">
        <v>136</v>
      </c>
      <c r="AG95">
        <v>75</v>
      </c>
      <c r="AH95">
        <v>12.03908</v>
      </c>
      <c r="AI95">
        <v>450</v>
      </c>
      <c r="AJ95">
        <v>0</v>
      </c>
      <c r="AK95">
        <v>17</v>
      </c>
      <c r="AL95">
        <v>15182</v>
      </c>
      <c r="AM95" t="s">
        <v>1148</v>
      </c>
      <c r="AN95" t="s">
        <v>1149</v>
      </c>
      <c r="AO95">
        <v>1785.2909999999999</v>
      </c>
      <c r="AR95" t="s">
        <v>144</v>
      </c>
      <c r="AS95" t="s">
        <v>277</v>
      </c>
      <c r="AT95" t="s">
        <v>835</v>
      </c>
      <c r="AU95" t="s">
        <v>775</v>
      </c>
      <c r="AV95" t="s">
        <v>49</v>
      </c>
      <c r="AW95">
        <v>1</v>
      </c>
      <c r="BB95">
        <v>0.83840000000000003</v>
      </c>
      <c r="BC95" t="s">
        <v>70</v>
      </c>
      <c r="BF95" t="s">
        <v>144</v>
      </c>
      <c r="BG95" t="s">
        <v>277</v>
      </c>
      <c r="BH95" t="s">
        <v>1147</v>
      </c>
      <c r="BI95">
        <v>5915</v>
      </c>
      <c r="BJ95">
        <v>1</v>
      </c>
      <c r="BK95" t="s">
        <v>835</v>
      </c>
      <c r="BL95" t="s">
        <v>755</v>
      </c>
      <c r="BM95">
        <v>0.83840000000000003</v>
      </c>
      <c r="BN95" t="s">
        <v>70</v>
      </c>
      <c r="BO95" t="s">
        <v>760</v>
      </c>
      <c r="BP95">
        <v>1785.2909999999999</v>
      </c>
    </row>
    <row r="96" spans="1:68" ht="16.5">
      <c r="A96" s="120" t="str">
        <f t="shared" si="36"/>
        <v>신화여객</v>
      </c>
      <c r="B96" s="121" t="str">
        <f t="shared" si="37"/>
        <v>전명구</v>
      </c>
      <c r="C96" s="122" t="str">
        <f t="shared" si="38"/>
        <v>A</v>
      </c>
      <c r="D96" s="123">
        <f t="shared" si="39"/>
        <v>0.97599999999999998</v>
      </c>
      <c r="E96" s="124">
        <f t="shared" si="40"/>
        <v>4814</v>
      </c>
      <c r="F96" s="125" t="str">
        <f t="shared" si="41"/>
        <v>526</v>
      </c>
      <c r="G96" s="126" t="str">
        <f t="shared" si="42"/>
        <v>71바5101</v>
      </c>
      <c r="H96" s="127">
        <f t="shared" si="43"/>
        <v>2</v>
      </c>
      <c r="I96" s="128">
        <f t="shared" si="44"/>
        <v>2173.8850000000002</v>
      </c>
      <c r="J96" s="129">
        <f t="shared" si="45"/>
        <v>3.7932256033651218E-2</v>
      </c>
      <c r="K96" s="129">
        <f t="shared" si="46"/>
        <v>0.31072784664894965</v>
      </c>
      <c r="L96" s="129">
        <f t="shared" si="47"/>
        <v>0.23552303824719337</v>
      </c>
      <c r="M96" s="130">
        <f t="shared" si="48"/>
        <v>6.9969999999999999</v>
      </c>
      <c r="N96" s="131">
        <f t="shared" si="49"/>
        <v>0</v>
      </c>
      <c r="O96" s="131">
        <f t="shared" si="50"/>
        <v>8.3721080001932009</v>
      </c>
      <c r="P96" s="249">
        <f t="shared" si="51"/>
        <v>7</v>
      </c>
      <c r="Q96" s="250">
        <f t="shared" si="52"/>
        <v>0</v>
      </c>
      <c r="R96" s="250">
        <f t="shared" si="53"/>
        <v>182</v>
      </c>
      <c r="T96">
        <v>524</v>
      </c>
      <c r="U96">
        <v>4814</v>
      </c>
      <c r="V96" t="s">
        <v>1150</v>
      </c>
      <c r="W96">
        <v>2173.8850000000002</v>
      </c>
      <c r="X96">
        <v>719.81799999999998</v>
      </c>
      <c r="Y96">
        <v>3.02</v>
      </c>
      <c r="Z96">
        <v>6.9969999999999999</v>
      </c>
      <c r="AA96">
        <v>147.102429</v>
      </c>
      <c r="AB96">
        <v>5.5799269999999996</v>
      </c>
      <c r="AC96">
        <v>45.708821</v>
      </c>
      <c r="AD96" s="1">
        <v>512</v>
      </c>
      <c r="AE96">
        <v>0</v>
      </c>
      <c r="AF96">
        <v>182</v>
      </c>
      <c r="AG96">
        <v>65</v>
      </c>
      <c r="AH96">
        <v>14.778036</v>
      </c>
      <c r="AI96">
        <v>26.2</v>
      </c>
      <c r="AJ96">
        <v>0</v>
      </c>
      <c r="AK96">
        <v>7</v>
      </c>
      <c r="AL96">
        <v>3727</v>
      </c>
      <c r="AM96" t="s">
        <v>1151</v>
      </c>
      <c r="AN96" t="s">
        <v>1152</v>
      </c>
      <c r="AO96">
        <v>2030.116</v>
      </c>
      <c r="AR96" t="s">
        <v>144</v>
      </c>
      <c r="AS96" t="s">
        <v>278</v>
      </c>
      <c r="AT96" t="s">
        <v>839</v>
      </c>
      <c r="AU96" t="s">
        <v>772</v>
      </c>
      <c r="AV96" t="s">
        <v>49</v>
      </c>
      <c r="AW96">
        <v>2</v>
      </c>
      <c r="BB96">
        <v>0.97599999999999998</v>
      </c>
      <c r="BC96" t="s">
        <v>69</v>
      </c>
      <c r="BF96" t="s">
        <v>144</v>
      </c>
      <c r="BG96" t="s">
        <v>278</v>
      </c>
      <c r="BH96" t="s">
        <v>1150</v>
      </c>
      <c r="BI96">
        <v>4814</v>
      </c>
      <c r="BJ96">
        <v>2</v>
      </c>
      <c r="BK96" t="s">
        <v>839</v>
      </c>
      <c r="BL96" t="s">
        <v>842</v>
      </c>
      <c r="BM96">
        <v>0.97599999999999998</v>
      </c>
      <c r="BN96" t="s">
        <v>69</v>
      </c>
      <c r="BO96" t="s">
        <v>759</v>
      </c>
      <c r="BP96">
        <v>2173.8850000000002</v>
      </c>
    </row>
    <row r="97" spans="1:68" ht="16.5">
      <c r="A97" s="137" t="str">
        <f t="shared" si="36"/>
        <v>신화여객</v>
      </c>
      <c r="B97" s="138" t="str">
        <f t="shared" si="37"/>
        <v>정병선</v>
      </c>
      <c r="C97" s="139" t="str">
        <f t="shared" si="38"/>
        <v>C</v>
      </c>
      <c r="D97" s="140">
        <f t="shared" si="39"/>
        <v>0.85470000000000002</v>
      </c>
      <c r="E97" s="141">
        <f t="shared" si="40"/>
        <v>229</v>
      </c>
      <c r="F97" s="142" t="str">
        <f t="shared" si="41"/>
        <v>37</v>
      </c>
      <c r="G97" s="143" t="str">
        <f t="shared" si="42"/>
        <v>71바6167</v>
      </c>
      <c r="H97" s="144">
        <f t="shared" si="43"/>
        <v>6</v>
      </c>
      <c r="I97" s="145">
        <f t="shared" si="44"/>
        <v>2011.664</v>
      </c>
      <c r="J97" s="146">
        <f t="shared" si="45"/>
        <v>7.906570182820076E-2</v>
      </c>
      <c r="K97" s="146">
        <f t="shared" si="46"/>
        <v>0.38387237153844106</v>
      </c>
      <c r="L97" s="146">
        <f t="shared" si="47"/>
        <v>0.1486331713447176</v>
      </c>
      <c r="M97" s="147">
        <f t="shared" si="48"/>
        <v>10.933</v>
      </c>
      <c r="N97" s="148">
        <f t="shared" si="49"/>
        <v>1.3421724502700252</v>
      </c>
      <c r="O97" s="148">
        <f t="shared" si="50"/>
        <v>6.9594127051038344</v>
      </c>
      <c r="P97" s="247">
        <f t="shared" si="51"/>
        <v>33</v>
      </c>
      <c r="Q97" s="248">
        <f t="shared" si="52"/>
        <v>27</v>
      </c>
      <c r="R97" s="248">
        <f t="shared" si="53"/>
        <v>140</v>
      </c>
      <c r="T97">
        <v>524</v>
      </c>
      <c r="U97">
        <v>229</v>
      </c>
      <c r="V97" t="s">
        <v>1153</v>
      </c>
      <c r="W97">
        <v>2011.664</v>
      </c>
      <c r="X97">
        <v>944.90800000000002</v>
      </c>
      <c r="Y97">
        <v>2.129</v>
      </c>
      <c r="Z97">
        <v>10.933</v>
      </c>
      <c r="AA97">
        <v>163.86438999999999</v>
      </c>
      <c r="AB97">
        <v>12.956053000000001</v>
      </c>
      <c r="AC97">
        <v>62.903011999999997</v>
      </c>
      <c r="AD97" s="1">
        <v>299</v>
      </c>
      <c r="AE97">
        <v>27</v>
      </c>
      <c r="AF97">
        <v>140</v>
      </c>
      <c r="AG97">
        <v>75</v>
      </c>
      <c r="AH97">
        <v>12.276395000000001</v>
      </c>
      <c r="AI97">
        <v>1419.8</v>
      </c>
      <c r="AJ97">
        <v>0</v>
      </c>
      <c r="AK97">
        <v>33</v>
      </c>
      <c r="AL97">
        <v>32357</v>
      </c>
      <c r="AM97" t="s">
        <v>1154</v>
      </c>
      <c r="AN97" t="s">
        <v>1155</v>
      </c>
      <c r="AO97">
        <v>504.67200000000003</v>
      </c>
      <c r="AR97" t="s">
        <v>144</v>
      </c>
      <c r="AS97" t="s">
        <v>277</v>
      </c>
      <c r="AT97" t="s">
        <v>829</v>
      </c>
      <c r="AU97" t="s">
        <v>775</v>
      </c>
      <c r="AV97" t="s">
        <v>49</v>
      </c>
      <c r="AW97">
        <v>6</v>
      </c>
      <c r="BB97">
        <v>0.85470000000000002</v>
      </c>
      <c r="BC97" t="s">
        <v>72</v>
      </c>
      <c r="BF97" t="s">
        <v>144</v>
      </c>
      <c r="BG97" t="s">
        <v>277</v>
      </c>
      <c r="BH97" t="s">
        <v>1153</v>
      </c>
      <c r="BI97">
        <v>229</v>
      </c>
      <c r="BJ97">
        <v>6</v>
      </c>
      <c r="BK97" t="s">
        <v>829</v>
      </c>
      <c r="BL97" t="s">
        <v>835</v>
      </c>
      <c r="BM97">
        <v>0.85470000000000002</v>
      </c>
      <c r="BN97" t="s">
        <v>72</v>
      </c>
      <c r="BO97" t="s">
        <v>758</v>
      </c>
      <c r="BP97">
        <v>2011.664</v>
      </c>
    </row>
    <row r="98" spans="1:68" ht="16.5">
      <c r="A98" s="120" t="str">
        <f t="shared" si="36"/>
        <v>신화여객</v>
      </c>
      <c r="B98" s="121" t="str">
        <f t="shared" si="37"/>
        <v>정상호</v>
      </c>
      <c r="C98" s="122" t="str">
        <f t="shared" si="38"/>
        <v>S</v>
      </c>
      <c r="D98" s="123">
        <f t="shared" si="39"/>
        <v>1.0751999999999999</v>
      </c>
      <c r="E98" s="124">
        <f t="shared" si="40"/>
        <v>4866</v>
      </c>
      <c r="F98" s="125" t="str">
        <f t="shared" si="41"/>
        <v>34</v>
      </c>
      <c r="G98" s="126" t="str">
        <f t="shared" si="42"/>
        <v>72바1094</v>
      </c>
      <c r="H98" s="127">
        <f t="shared" si="43"/>
        <v>1</v>
      </c>
      <c r="I98" s="128">
        <f t="shared" si="44"/>
        <v>1676.9269999999999</v>
      </c>
      <c r="J98" s="129">
        <f t="shared" si="45"/>
        <v>2.7497134382210634E-2</v>
      </c>
      <c r="K98" s="129">
        <f t="shared" si="46"/>
        <v>0.36321122868137012</v>
      </c>
      <c r="L98" s="129">
        <f t="shared" si="47"/>
        <v>0.10197223850531359</v>
      </c>
      <c r="M98" s="130">
        <f t="shared" si="48"/>
        <v>10.586</v>
      </c>
      <c r="N98" s="131">
        <f t="shared" si="49"/>
        <v>0</v>
      </c>
      <c r="O98" s="131">
        <f t="shared" si="50"/>
        <v>6.8577821217023764</v>
      </c>
      <c r="P98" s="249">
        <f t="shared" si="51"/>
        <v>2</v>
      </c>
      <c r="Q98" s="250">
        <f t="shared" si="52"/>
        <v>0</v>
      </c>
      <c r="R98" s="250">
        <f t="shared" si="53"/>
        <v>115</v>
      </c>
      <c r="T98">
        <v>524</v>
      </c>
      <c r="U98">
        <v>4866</v>
      </c>
      <c r="V98" t="s">
        <v>1156</v>
      </c>
      <c r="W98">
        <v>1676.9269999999999</v>
      </c>
      <c r="X98">
        <v>623.74400000000003</v>
      </c>
      <c r="Y98">
        <v>2.6880000000000002</v>
      </c>
      <c r="Z98">
        <v>10.586</v>
      </c>
      <c r="AA98">
        <v>110.343571</v>
      </c>
      <c r="AB98">
        <v>3.0341320000000001</v>
      </c>
      <c r="AC98">
        <v>40.078023999999999</v>
      </c>
      <c r="AD98" s="1">
        <v>171</v>
      </c>
      <c r="AE98">
        <v>0</v>
      </c>
      <c r="AF98">
        <v>115</v>
      </c>
      <c r="AG98">
        <v>66</v>
      </c>
      <c r="AH98">
        <v>15.197324</v>
      </c>
      <c r="AI98">
        <v>65.099999999999994</v>
      </c>
      <c r="AJ98">
        <v>0</v>
      </c>
      <c r="AK98">
        <v>2</v>
      </c>
      <c r="AL98">
        <v>65</v>
      </c>
      <c r="AM98" t="s">
        <v>1157</v>
      </c>
      <c r="AN98" t="s">
        <v>1158</v>
      </c>
      <c r="AO98">
        <v>1676.9269999999999</v>
      </c>
      <c r="AR98" t="s">
        <v>144</v>
      </c>
      <c r="AS98" t="s">
        <v>276</v>
      </c>
      <c r="AT98" t="s">
        <v>796</v>
      </c>
      <c r="AU98" t="s">
        <v>775</v>
      </c>
      <c r="AV98" t="s">
        <v>49</v>
      </c>
      <c r="AW98">
        <v>1</v>
      </c>
      <c r="BB98">
        <v>1.0751999999999999</v>
      </c>
      <c r="BC98" t="s">
        <v>74</v>
      </c>
      <c r="BF98" t="s">
        <v>144</v>
      </c>
      <c r="BG98" t="s">
        <v>276</v>
      </c>
      <c r="BH98" t="s">
        <v>1156</v>
      </c>
      <c r="BI98">
        <v>4866</v>
      </c>
      <c r="BJ98">
        <v>1</v>
      </c>
      <c r="BK98" t="s">
        <v>796</v>
      </c>
      <c r="BL98" t="s">
        <v>755</v>
      </c>
      <c r="BM98">
        <v>1.0751999999999999</v>
      </c>
      <c r="BN98" t="s">
        <v>74</v>
      </c>
      <c r="BO98" t="s">
        <v>757</v>
      </c>
      <c r="BP98">
        <v>1676.9269999999999</v>
      </c>
    </row>
    <row r="99" spans="1:68" ht="16.5">
      <c r="A99" s="137" t="str">
        <f t="shared" si="36"/>
        <v>신화여객</v>
      </c>
      <c r="B99" s="138" t="str">
        <f t="shared" si="37"/>
        <v>정성수</v>
      </c>
      <c r="C99" s="139" t="str">
        <f t="shared" si="38"/>
        <v>S</v>
      </c>
      <c r="D99" s="140">
        <f t="shared" si="39"/>
        <v>1.0132000000000001</v>
      </c>
      <c r="E99" s="141">
        <f t="shared" si="40"/>
        <v>5877</v>
      </c>
      <c r="F99" s="142" t="str">
        <f t="shared" si="41"/>
        <v>526</v>
      </c>
      <c r="G99" s="143" t="str">
        <f t="shared" si="42"/>
        <v>72바1103</v>
      </c>
      <c r="H99" s="144">
        <f t="shared" si="43"/>
        <v>1</v>
      </c>
      <c r="I99" s="145">
        <f t="shared" si="44"/>
        <v>2112.8139999999999</v>
      </c>
      <c r="J99" s="146">
        <f t="shared" si="45"/>
        <v>1.8998150401674869E-2</v>
      </c>
      <c r="K99" s="146">
        <f t="shared" si="46"/>
        <v>0.30634468303678053</v>
      </c>
      <c r="L99" s="146">
        <f t="shared" si="47"/>
        <v>0.14767035811008447</v>
      </c>
      <c r="M99" s="147">
        <f t="shared" si="48"/>
        <v>6.8730000000000002</v>
      </c>
      <c r="N99" s="148">
        <f t="shared" si="49"/>
        <v>4.7330242984001437E-2</v>
      </c>
      <c r="O99" s="148">
        <f t="shared" si="50"/>
        <v>6.3422525598561919</v>
      </c>
      <c r="P99" s="247">
        <f t="shared" si="51"/>
        <v>9</v>
      </c>
      <c r="Q99" s="248">
        <f t="shared" si="52"/>
        <v>1</v>
      </c>
      <c r="R99" s="248">
        <f t="shared" si="53"/>
        <v>134</v>
      </c>
      <c r="T99">
        <v>524</v>
      </c>
      <c r="U99">
        <v>5877</v>
      </c>
      <c r="V99" t="s">
        <v>1159</v>
      </c>
      <c r="W99">
        <v>2112.8139999999999</v>
      </c>
      <c r="X99">
        <v>672.69799999999998</v>
      </c>
      <c r="Y99">
        <v>3.141</v>
      </c>
      <c r="Z99">
        <v>6.8730000000000002</v>
      </c>
      <c r="AA99">
        <v>142.72936799999999</v>
      </c>
      <c r="AB99">
        <v>2.7115939999999998</v>
      </c>
      <c r="AC99">
        <v>43.724383000000003</v>
      </c>
      <c r="AD99" s="1">
        <v>312</v>
      </c>
      <c r="AE99">
        <v>1</v>
      </c>
      <c r="AF99">
        <v>134</v>
      </c>
      <c r="AG99">
        <v>67</v>
      </c>
      <c r="AH99">
        <v>14.802937999999999</v>
      </c>
      <c r="AI99">
        <v>160.9</v>
      </c>
      <c r="AJ99">
        <v>0</v>
      </c>
      <c r="AK99">
        <v>9</v>
      </c>
      <c r="AL99">
        <v>6112</v>
      </c>
      <c r="AM99" t="s">
        <v>1160</v>
      </c>
      <c r="AN99" t="s">
        <v>1161</v>
      </c>
      <c r="AO99">
        <v>2112.8139999999999</v>
      </c>
      <c r="AR99" t="s">
        <v>144</v>
      </c>
      <c r="AS99" t="s">
        <v>278</v>
      </c>
      <c r="AT99" t="s">
        <v>852</v>
      </c>
      <c r="AU99" t="s">
        <v>772</v>
      </c>
      <c r="AV99" t="s">
        <v>49</v>
      </c>
      <c r="AW99">
        <v>1</v>
      </c>
      <c r="BB99">
        <v>1.0132000000000001</v>
      </c>
      <c r="BC99" t="s">
        <v>74</v>
      </c>
      <c r="BF99" t="s">
        <v>144</v>
      </c>
      <c r="BG99" t="s">
        <v>278</v>
      </c>
      <c r="BH99" t="s">
        <v>1159</v>
      </c>
      <c r="BI99">
        <v>5877</v>
      </c>
      <c r="BJ99">
        <v>1</v>
      </c>
      <c r="BK99" t="s">
        <v>852</v>
      </c>
      <c r="BL99" t="s">
        <v>755</v>
      </c>
      <c r="BM99">
        <v>1.0132000000000001</v>
      </c>
      <c r="BN99" t="s">
        <v>74</v>
      </c>
      <c r="BO99" t="s">
        <v>757</v>
      </c>
      <c r="BP99">
        <v>2112.8139999999999</v>
      </c>
    </row>
    <row r="100" spans="1:68" ht="16.5">
      <c r="A100" s="120" t="str">
        <f t="shared" si="36"/>
        <v>신화여객</v>
      </c>
      <c r="B100" s="121" t="str">
        <f t="shared" si="37"/>
        <v>정성환</v>
      </c>
      <c r="C100" s="122" t="str">
        <f t="shared" si="38"/>
        <v>A</v>
      </c>
      <c r="D100" s="123">
        <f t="shared" si="39"/>
        <v>0.95250000000000001</v>
      </c>
      <c r="E100" s="124">
        <f t="shared" si="40"/>
        <v>6657</v>
      </c>
      <c r="F100" s="125" t="str">
        <f t="shared" si="41"/>
        <v>37</v>
      </c>
      <c r="G100" s="126" t="str">
        <f t="shared" si="42"/>
        <v>71바6167</v>
      </c>
      <c r="H100" s="127">
        <f t="shared" si="43"/>
        <v>6</v>
      </c>
      <c r="I100" s="128">
        <f t="shared" si="44"/>
        <v>1561.329</v>
      </c>
      <c r="J100" s="129">
        <f t="shared" si="45"/>
        <v>4.3029134659945824E-2</v>
      </c>
      <c r="K100" s="129">
        <f t="shared" si="46"/>
        <v>0.32337076453619124</v>
      </c>
      <c r="L100" s="129">
        <f t="shared" si="47"/>
        <v>0.20815600043296448</v>
      </c>
      <c r="M100" s="130">
        <f t="shared" si="48"/>
        <v>8.6999999999999993</v>
      </c>
      <c r="N100" s="131">
        <f t="shared" si="49"/>
        <v>1.6012000033304961</v>
      </c>
      <c r="O100" s="131">
        <f t="shared" si="50"/>
        <v>3.1383520065277724</v>
      </c>
      <c r="P100" s="249">
        <f t="shared" si="51"/>
        <v>6</v>
      </c>
      <c r="Q100" s="250">
        <f t="shared" si="52"/>
        <v>25</v>
      </c>
      <c r="R100" s="250">
        <f t="shared" si="53"/>
        <v>49</v>
      </c>
      <c r="T100">
        <v>524</v>
      </c>
      <c r="U100">
        <v>6657</v>
      </c>
      <c r="V100" t="s">
        <v>1162</v>
      </c>
      <c r="W100">
        <v>1561.329</v>
      </c>
      <c r="X100">
        <v>652.51099999999997</v>
      </c>
      <c r="Y100">
        <v>2.3929999999999998</v>
      </c>
      <c r="Z100">
        <v>8.6999999999999993</v>
      </c>
      <c r="AA100">
        <v>108.297437</v>
      </c>
      <c r="AB100">
        <v>4.6599449999999996</v>
      </c>
      <c r="AC100">
        <v>35.020225000000003</v>
      </c>
      <c r="AD100" s="1">
        <v>325</v>
      </c>
      <c r="AE100">
        <v>25</v>
      </c>
      <c r="AF100">
        <v>49</v>
      </c>
      <c r="AG100">
        <v>78</v>
      </c>
      <c r="AH100">
        <v>14.417044000000001</v>
      </c>
      <c r="AI100">
        <v>36.6</v>
      </c>
      <c r="AJ100">
        <v>0</v>
      </c>
      <c r="AK100">
        <v>6</v>
      </c>
      <c r="AL100">
        <v>574</v>
      </c>
      <c r="AM100" t="s">
        <v>1163</v>
      </c>
      <c r="AN100" t="s">
        <v>1164</v>
      </c>
      <c r="AO100">
        <v>333.66500000000002</v>
      </c>
      <c r="AR100" t="s">
        <v>144</v>
      </c>
      <c r="AS100" t="s">
        <v>277</v>
      </c>
      <c r="AT100" t="s">
        <v>829</v>
      </c>
      <c r="AU100" t="s">
        <v>775</v>
      </c>
      <c r="AV100" t="s">
        <v>49</v>
      </c>
      <c r="AW100">
        <v>6</v>
      </c>
      <c r="BB100">
        <v>0.95250000000000001</v>
      </c>
      <c r="BC100" t="s">
        <v>69</v>
      </c>
      <c r="BF100" t="s">
        <v>144</v>
      </c>
      <c r="BG100" t="s">
        <v>277</v>
      </c>
      <c r="BH100" t="s">
        <v>1162</v>
      </c>
      <c r="BI100">
        <v>6657</v>
      </c>
      <c r="BJ100">
        <v>6</v>
      </c>
      <c r="BK100" t="s">
        <v>829</v>
      </c>
      <c r="BL100" t="s">
        <v>835</v>
      </c>
      <c r="BM100">
        <v>0.95250000000000001</v>
      </c>
      <c r="BN100" t="s">
        <v>69</v>
      </c>
      <c r="BO100" t="s">
        <v>759</v>
      </c>
      <c r="BP100">
        <v>1561.329</v>
      </c>
    </row>
    <row r="101" spans="1:68" ht="16.5">
      <c r="A101" s="137" t="str">
        <f t="shared" si="36"/>
        <v>신화여객</v>
      </c>
      <c r="B101" s="138" t="str">
        <f t="shared" si="37"/>
        <v>정영환</v>
      </c>
      <c r="C101" s="139" t="str">
        <f t="shared" si="38"/>
        <v>B</v>
      </c>
      <c r="D101" s="140">
        <f t="shared" si="39"/>
        <v>0.94</v>
      </c>
      <c r="E101" s="141">
        <f t="shared" si="40"/>
        <v>4021</v>
      </c>
      <c r="F101" s="142" t="str">
        <f t="shared" si="41"/>
        <v>34</v>
      </c>
      <c r="G101" s="143" t="str">
        <f t="shared" si="42"/>
        <v>71바5106</v>
      </c>
      <c r="H101" s="144">
        <f t="shared" si="43"/>
        <v>1</v>
      </c>
      <c r="I101" s="145">
        <f t="shared" si="44"/>
        <v>1687.914</v>
      </c>
      <c r="J101" s="146">
        <f t="shared" si="45"/>
        <v>1.0468342944022111E-2</v>
      </c>
      <c r="K101" s="146">
        <f t="shared" si="46"/>
        <v>0.36173479978221035</v>
      </c>
      <c r="L101" s="146">
        <f t="shared" si="47"/>
        <v>0.2026169579729773</v>
      </c>
      <c r="M101" s="147">
        <f t="shared" si="48"/>
        <v>9.6270000000000007</v>
      </c>
      <c r="N101" s="148">
        <f t="shared" si="49"/>
        <v>0.17773417366050639</v>
      </c>
      <c r="O101" s="148">
        <f t="shared" si="50"/>
        <v>4.1471307187451494</v>
      </c>
      <c r="P101" s="247">
        <f t="shared" si="51"/>
        <v>9</v>
      </c>
      <c r="Q101" s="248">
        <f t="shared" si="52"/>
        <v>3</v>
      </c>
      <c r="R101" s="248">
        <f t="shared" si="53"/>
        <v>70</v>
      </c>
      <c r="T101">
        <v>524</v>
      </c>
      <c r="U101">
        <v>4021</v>
      </c>
      <c r="V101" t="s">
        <v>1165</v>
      </c>
      <c r="W101">
        <v>1687.914</v>
      </c>
      <c r="X101">
        <v>718.30399999999997</v>
      </c>
      <c r="Y101">
        <v>2.35</v>
      </c>
      <c r="Z101">
        <v>9.6270000000000007</v>
      </c>
      <c r="AA101">
        <v>115.636353</v>
      </c>
      <c r="AB101">
        <v>1.210521</v>
      </c>
      <c r="AC101">
        <v>41.829692999999999</v>
      </c>
      <c r="AD101" s="1">
        <v>342</v>
      </c>
      <c r="AE101">
        <v>3</v>
      </c>
      <c r="AF101">
        <v>70</v>
      </c>
      <c r="AG101">
        <v>67</v>
      </c>
      <c r="AH101">
        <v>14.596741</v>
      </c>
      <c r="AI101">
        <v>185.5</v>
      </c>
      <c r="AJ101">
        <v>0</v>
      </c>
      <c r="AK101">
        <v>9</v>
      </c>
      <c r="AL101">
        <v>2654</v>
      </c>
      <c r="AM101" t="s">
        <v>1166</v>
      </c>
      <c r="AN101" t="s">
        <v>1167</v>
      </c>
      <c r="AO101">
        <v>1687.914</v>
      </c>
      <c r="AR101" t="s">
        <v>144</v>
      </c>
      <c r="AS101" t="s">
        <v>276</v>
      </c>
      <c r="AT101" t="s">
        <v>780</v>
      </c>
      <c r="AU101" t="s">
        <v>775</v>
      </c>
      <c r="AV101" t="s">
        <v>49</v>
      </c>
      <c r="AW101">
        <v>1</v>
      </c>
      <c r="BB101">
        <v>0.94</v>
      </c>
      <c r="BC101" t="s">
        <v>71</v>
      </c>
      <c r="BF101" t="s">
        <v>144</v>
      </c>
      <c r="BG101" t="s">
        <v>276</v>
      </c>
      <c r="BH101" t="s">
        <v>1165</v>
      </c>
      <c r="BI101">
        <v>4021</v>
      </c>
      <c r="BJ101">
        <v>1</v>
      </c>
      <c r="BK101" t="s">
        <v>780</v>
      </c>
      <c r="BL101" t="s">
        <v>755</v>
      </c>
      <c r="BM101">
        <v>0.94</v>
      </c>
      <c r="BN101" t="s">
        <v>71</v>
      </c>
      <c r="BO101" t="s">
        <v>756</v>
      </c>
      <c r="BP101">
        <v>1687.914</v>
      </c>
    </row>
    <row r="102" spans="1:68" ht="16.5">
      <c r="A102" s="120" t="str">
        <f t="shared" si="36"/>
        <v>신화여객</v>
      </c>
      <c r="B102" s="121" t="str">
        <f t="shared" si="37"/>
        <v>정재호</v>
      </c>
      <c r="C102" s="122" t="str">
        <f t="shared" si="38"/>
        <v>A</v>
      </c>
      <c r="D102" s="123">
        <f t="shared" si="39"/>
        <v>0.95579999999999998</v>
      </c>
      <c r="E102" s="124">
        <f t="shared" si="40"/>
        <v>8292</v>
      </c>
      <c r="F102" s="125" t="str">
        <f t="shared" si="41"/>
        <v>526</v>
      </c>
      <c r="G102" s="126" t="str">
        <f t="shared" si="42"/>
        <v>71바6155</v>
      </c>
      <c r="H102" s="127">
        <f t="shared" si="43"/>
        <v>1</v>
      </c>
      <c r="I102" s="128">
        <f t="shared" si="44"/>
        <v>2069.623</v>
      </c>
      <c r="J102" s="129">
        <f t="shared" si="45"/>
        <v>6.1181061890606604E-2</v>
      </c>
      <c r="K102" s="129">
        <f t="shared" si="46"/>
        <v>0.33381224591374903</v>
      </c>
      <c r="L102" s="129">
        <f t="shared" si="47"/>
        <v>0.16379794774217332</v>
      </c>
      <c r="M102" s="130">
        <f t="shared" si="48"/>
        <v>8.9220000000000006</v>
      </c>
      <c r="N102" s="131">
        <f t="shared" si="49"/>
        <v>0</v>
      </c>
      <c r="O102" s="131">
        <f t="shared" si="50"/>
        <v>12.900900308896837</v>
      </c>
      <c r="P102" s="249">
        <f t="shared" si="51"/>
        <v>9</v>
      </c>
      <c r="Q102" s="250">
        <f t="shared" si="52"/>
        <v>0</v>
      </c>
      <c r="R102" s="250">
        <f t="shared" si="53"/>
        <v>267</v>
      </c>
      <c r="T102">
        <v>524</v>
      </c>
      <c r="U102">
        <v>8292</v>
      </c>
      <c r="V102" t="s">
        <v>1168</v>
      </c>
      <c r="W102">
        <v>2069.623</v>
      </c>
      <c r="X102">
        <v>698.44799999999998</v>
      </c>
      <c r="Y102">
        <v>2.9630000000000001</v>
      </c>
      <c r="Z102">
        <v>8.9220000000000006</v>
      </c>
      <c r="AA102">
        <v>143.97965199999999</v>
      </c>
      <c r="AB102">
        <v>8.8088280000000001</v>
      </c>
      <c r="AC102">
        <v>48.062170999999999</v>
      </c>
      <c r="AD102" s="1">
        <v>339</v>
      </c>
      <c r="AE102">
        <v>0</v>
      </c>
      <c r="AF102">
        <v>267</v>
      </c>
      <c r="AG102">
        <v>82</v>
      </c>
      <c r="AH102">
        <v>14.374413000000001</v>
      </c>
      <c r="AI102">
        <v>656.4</v>
      </c>
      <c r="AJ102">
        <v>0</v>
      </c>
      <c r="AK102">
        <v>9</v>
      </c>
      <c r="AL102">
        <v>5279</v>
      </c>
      <c r="AM102" t="s">
        <v>1169</v>
      </c>
      <c r="AN102" t="s">
        <v>1170</v>
      </c>
      <c r="AO102">
        <v>2069.623</v>
      </c>
      <c r="AR102" t="s">
        <v>144</v>
      </c>
      <c r="AS102" t="s">
        <v>278</v>
      </c>
      <c r="AT102" t="s">
        <v>848</v>
      </c>
      <c r="AU102" t="s">
        <v>772</v>
      </c>
      <c r="AV102" t="s">
        <v>49</v>
      </c>
      <c r="AW102">
        <v>1</v>
      </c>
      <c r="BB102">
        <v>0.95579999999999998</v>
      </c>
      <c r="BC102" t="s">
        <v>69</v>
      </c>
      <c r="BF102" t="s">
        <v>144</v>
      </c>
      <c r="BG102" t="s">
        <v>278</v>
      </c>
      <c r="BH102" t="s">
        <v>1168</v>
      </c>
      <c r="BI102">
        <v>8292</v>
      </c>
      <c r="BJ102">
        <v>1</v>
      </c>
      <c r="BK102" t="s">
        <v>848</v>
      </c>
      <c r="BL102" t="s">
        <v>755</v>
      </c>
      <c r="BM102">
        <v>0.95579999999999998</v>
      </c>
      <c r="BN102" t="s">
        <v>69</v>
      </c>
      <c r="BO102" t="s">
        <v>759</v>
      </c>
      <c r="BP102">
        <v>2069.623</v>
      </c>
    </row>
    <row r="103" spans="1:68" ht="16.5">
      <c r="A103" s="137" t="str">
        <f t="shared" si="36"/>
        <v>신화여객</v>
      </c>
      <c r="B103" s="138" t="str">
        <f t="shared" si="37"/>
        <v>정태성</v>
      </c>
      <c r="C103" s="139" t="str">
        <f t="shared" si="38"/>
        <v>A</v>
      </c>
      <c r="D103" s="140">
        <f t="shared" si="39"/>
        <v>0.9768</v>
      </c>
      <c r="E103" s="141">
        <f t="shared" si="40"/>
        <v>7500</v>
      </c>
      <c r="F103" s="142" t="str">
        <f t="shared" si="41"/>
        <v>555</v>
      </c>
      <c r="G103" s="143" t="str">
        <f t="shared" si="42"/>
        <v>71바6151</v>
      </c>
      <c r="H103" s="144">
        <f t="shared" si="43"/>
        <v>2</v>
      </c>
      <c r="I103" s="145">
        <f t="shared" si="44"/>
        <v>1887.933</v>
      </c>
      <c r="J103" s="146">
        <f t="shared" si="45"/>
        <v>4.7301940236769521E-2</v>
      </c>
      <c r="K103" s="146">
        <f t="shared" si="46"/>
        <v>0.38872715047599354</v>
      </c>
      <c r="L103" s="146">
        <f t="shared" si="47"/>
        <v>9.5342366492878722E-2</v>
      </c>
      <c r="M103" s="147">
        <f t="shared" si="48"/>
        <v>10.074</v>
      </c>
      <c r="N103" s="148">
        <f t="shared" si="49"/>
        <v>0.10593596276986525</v>
      </c>
      <c r="O103" s="148">
        <f t="shared" si="50"/>
        <v>7.521453356660432</v>
      </c>
      <c r="P103" s="247">
        <f t="shared" si="51"/>
        <v>22</v>
      </c>
      <c r="Q103" s="248">
        <f t="shared" si="52"/>
        <v>2</v>
      </c>
      <c r="R103" s="248">
        <f t="shared" si="53"/>
        <v>142</v>
      </c>
      <c r="T103">
        <v>524</v>
      </c>
      <c r="U103">
        <v>7500</v>
      </c>
      <c r="V103" t="s">
        <v>1171</v>
      </c>
      <c r="W103">
        <v>1887.933</v>
      </c>
      <c r="X103">
        <v>690.327</v>
      </c>
      <c r="Y103">
        <v>2.7349999999999999</v>
      </c>
      <c r="Z103">
        <v>10.074</v>
      </c>
      <c r="AA103">
        <v>142.692688</v>
      </c>
      <c r="AB103">
        <v>6.7496409999999996</v>
      </c>
      <c r="AC103">
        <v>55.468522</v>
      </c>
      <c r="AD103" s="1">
        <v>180</v>
      </c>
      <c r="AE103">
        <v>2</v>
      </c>
      <c r="AF103">
        <v>142</v>
      </c>
      <c r="AG103">
        <v>75</v>
      </c>
      <c r="AH103">
        <v>13.230762</v>
      </c>
      <c r="AI103">
        <v>413.6</v>
      </c>
      <c r="AJ103">
        <v>0</v>
      </c>
      <c r="AK103">
        <v>22</v>
      </c>
      <c r="AL103">
        <v>16079</v>
      </c>
      <c r="AM103" t="s">
        <v>1172</v>
      </c>
      <c r="AN103" t="s">
        <v>1173</v>
      </c>
      <c r="AO103">
        <v>1723.405</v>
      </c>
      <c r="AR103" t="s">
        <v>144</v>
      </c>
      <c r="AS103" t="s">
        <v>279</v>
      </c>
      <c r="AT103" t="s">
        <v>860</v>
      </c>
      <c r="AU103" t="s">
        <v>772</v>
      </c>
      <c r="AV103" t="s">
        <v>49</v>
      </c>
      <c r="AW103">
        <v>2</v>
      </c>
      <c r="BB103">
        <v>0.9768</v>
      </c>
      <c r="BC103" t="s">
        <v>69</v>
      </c>
      <c r="BF103" t="s">
        <v>144</v>
      </c>
      <c r="BG103" t="s">
        <v>279</v>
      </c>
      <c r="BH103" t="s">
        <v>1171</v>
      </c>
      <c r="BI103">
        <v>7500</v>
      </c>
      <c r="BJ103">
        <v>2</v>
      </c>
      <c r="BK103" t="s">
        <v>860</v>
      </c>
      <c r="BL103" t="s">
        <v>867</v>
      </c>
      <c r="BM103">
        <v>0.9768</v>
      </c>
      <c r="BN103" t="s">
        <v>69</v>
      </c>
      <c r="BO103" t="s">
        <v>759</v>
      </c>
      <c r="BP103">
        <v>1887.933</v>
      </c>
    </row>
    <row r="104" spans="1:68" ht="16.5">
      <c r="A104" s="120" t="str">
        <f t="shared" si="36"/>
        <v>신화여객</v>
      </c>
      <c r="B104" s="121" t="str">
        <f t="shared" si="37"/>
        <v>정태훈</v>
      </c>
      <c r="C104" s="122" t="str">
        <f t="shared" si="38"/>
        <v>S</v>
      </c>
      <c r="D104" s="123">
        <f t="shared" si="39"/>
        <v>1.0251999999999999</v>
      </c>
      <c r="E104" s="124">
        <f t="shared" si="40"/>
        <v>6505</v>
      </c>
      <c r="F104" s="125" t="str">
        <f t="shared" si="41"/>
        <v>34</v>
      </c>
      <c r="G104" s="126" t="str">
        <f t="shared" si="42"/>
        <v>71바5104</v>
      </c>
      <c r="H104" s="127">
        <f t="shared" si="43"/>
        <v>1</v>
      </c>
      <c r="I104" s="128">
        <f t="shared" si="44"/>
        <v>2276.0140000000001</v>
      </c>
      <c r="J104" s="129">
        <f t="shared" si="45"/>
        <v>1.5637311116263937E-2</v>
      </c>
      <c r="K104" s="129">
        <f t="shared" si="46"/>
        <v>0.29999853145422756</v>
      </c>
      <c r="L104" s="129">
        <f t="shared" si="47"/>
        <v>8.30399110023049E-2</v>
      </c>
      <c r="M104" s="130">
        <f t="shared" si="48"/>
        <v>7.6890000000000001</v>
      </c>
      <c r="N104" s="131">
        <f t="shared" si="49"/>
        <v>0.13180938254334112</v>
      </c>
      <c r="O104" s="131">
        <f t="shared" si="50"/>
        <v>0.92266567780338782</v>
      </c>
      <c r="P104" s="249">
        <f t="shared" si="51"/>
        <v>3</v>
      </c>
      <c r="Q104" s="250">
        <f t="shared" si="52"/>
        <v>3</v>
      </c>
      <c r="R104" s="250">
        <f t="shared" si="53"/>
        <v>21</v>
      </c>
      <c r="T104">
        <v>524</v>
      </c>
      <c r="U104">
        <v>6505</v>
      </c>
      <c r="V104" t="s">
        <v>1174</v>
      </c>
      <c r="W104">
        <v>2276.0140000000001</v>
      </c>
      <c r="X104">
        <v>888.03</v>
      </c>
      <c r="Y104">
        <v>2.5630000000000002</v>
      </c>
      <c r="Z104">
        <v>7.6890000000000001</v>
      </c>
      <c r="AA104">
        <v>156.95799500000001</v>
      </c>
      <c r="AB104">
        <v>2.4544009999999998</v>
      </c>
      <c r="AC104">
        <v>47.087167999999998</v>
      </c>
      <c r="AD104" s="1">
        <v>189</v>
      </c>
      <c r="AE104">
        <v>3</v>
      </c>
      <c r="AF104">
        <v>21</v>
      </c>
      <c r="AG104">
        <v>67</v>
      </c>
      <c r="AH104">
        <v>14.500783999999999</v>
      </c>
      <c r="AI104">
        <v>5.7</v>
      </c>
      <c r="AJ104">
        <v>0</v>
      </c>
      <c r="AK104">
        <v>3</v>
      </c>
      <c r="AL104">
        <v>1393</v>
      </c>
      <c r="AM104" t="s">
        <v>1175</v>
      </c>
      <c r="AN104" t="s">
        <v>1176</v>
      </c>
      <c r="AO104">
        <v>2276.0140000000001</v>
      </c>
      <c r="AR104" t="s">
        <v>144</v>
      </c>
      <c r="AS104" t="s">
        <v>276</v>
      </c>
      <c r="AT104" t="s">
        <v>778</v>
      </c>
      <c r="AU104" t="s">
        <v>775</v>
      </c>
      <c r="AV104" t="s">
        <v>49</v>
      </c>
      <c r="AW104">
        <v>1</v>
      </c>
      <c r="BB104">
        <v>1.0251999999999999</v>
      </c>
      <c r="BC104" t="s">
        <v>74</v>
      </c>
      <c r="BF104" t="s">
        <v>144</v>
      </c>
      <c r="BG104" t="s">
        <v>276</v>
      </c>
      <c r="BH104" t="s">
        <v>1174</v>
      </c>
      <c r="BI104">
        <v>6505</v>
      </c>
      <c r="BJ104">
        <v>1</v>
      </c>
      <c r="BK104" t="s">
        <v>778</v>
      </c>
      <c r="BL104" t="s">
        <v>755</v>
      </c>
      <c r="BM104">
        <v>1.0251999999999999</v>
      </c>
      <c r="BN104" t="s">
        <v>74</v>
      </c>
      <c r="BO104" t="s">
        <v>757</v>
      </c>
      <c r="BP104">
        <v>2276.0140000000001</v>
      </c>
    </row>
    <row r="105" spans="1:68" ht="16.5">
      <c r="A105" s="137" t="str">
        <f t="shared" si="36"/>
        <v>신화여객</v>
      </c>
      <c r="B105" s="138" t="str">
        <f t="shared" si="37"/>
        <v>조성근</v>
      </c>
      <c r="C105" s="139" t="str">
        <f t="shared" si="38"/>
        <v>S</v>
      </c>
      <c r="D105" s="140">
        <f t="shared" si="39"/>
        <v>1.0193000000000001</v>
      </c>
      <c r="E105" s="141">
        <f t="shared" si="40"/>
        <v>7970</v>
      </c>
      <c r="F105" s="142" t="str">
        <f t="shared" si="41"/>
        <v>34</v>
      </c>
      <c r="G105" s="143" t="str">
        <f t="shared" si="42"/>
        <v>72바1473</v>
      </c>
      <c r="H105" s="144">
        <f t="shared" si="43"/>
        <v>2</v>
      </c>
      <c r="I105" s="145">
        <f t="shared" si="44"/>
        <v>2774.9879999999998</v>
      </c>
      <c r="J105" s="146">
        <f t="shared" si="45"/>
        <v>6.259101564301725E-2</v>
      </c>
      <c r="K105" s="146">
        <f t="shared" si="46"/>
        <v>0.31290767340773751</v>
      </c>
      <c r="L105" s="146">
        <f t="shared" si="47"/>
        <v>0.15459526311465133</v>
      </c>
      <c r="M105" s="147">
        <f t="shared" si="48"/>
        <v>9.4130000000000003</v>
      </c>
      <c r="N105" s="148">
        <f t="shared" si="49"/>
        <v>3.6036191868217091E-2</v>
      </c>
      <c r="O105" s="148">
        <f t="shared" si="50"/>
        <v>9.2252651182635752</v>
      </c>
      <c r="P105" s="247">
        <f t="shared" si="51"/>
        <v>13</v>
      </c>
      <c r="Q105" s="248">
        <f t="shared" si="52"/>
        <v>1</v>
      </c>
      <c r="R105" s="248">
        <f t="shared" si="53"/>
        <v>256</v>
      </c>
      <c r="T105">
        <v>524</v>
      </c>
      <c r="U105">
        <v>7970</v>
      </c>
      <c r="V105" t="s">
        <v>1177</v>
      </c>
      <c r="W105">
        <v>2774.9879999999998</v>
      </c>
      <c r="X105">
        <v>1139.992</v>
      </c>
      <c r="Y105">
        <v>2.4340000000000002</v>
      </c>
      <c r="Z105">
        <v>9.4130000000000003</v>
      </c>
      <c r="AA105">
        <v>182.724084</v>
      </c>
      <c r="AB105">
        <v>11.436885999999999</v>
      </c>
      <c r="AC105">
        <v>57.175767999999998</v>
      </c>
      <c r="AD105" s="1">
        <v>429</v>
      </c>
      <c r="AE105">
        <v>1</v>
      </c>
      <c r="AF105">
        <v>256</v>
      </c>
      <c r="AG105">
        <v>74</v>
      </c>
      <c r="AH105">
        <v>15.186766</v>
      </c>
      <c r="AI105">
        <v>235</v>
      </c>
      <c r="AJ105">
        <v>0</v>
      </c>
      <c r="AK105">
        <v>13</v>
      </c>
      <c r="AL105">
        <v>10215</v>
      </c>
      <c r="AM105" t="s">
        <v>1178</v>
      </c>
      <c r="AN105" t="s">
        <v>1179</v>
      </c>
      <c r="AO105">
        <v>2566.5050000000001</v>
      </c>
      <c r="AR105" t="s">
        <v>144</v>
      </c>
      <c r="AS105" t="s">
        <v>276</v>
      </c>
      <c r="AT105" t="s">
        <v>818</v>
      </c>
      <c r="AU105" t="s">
        <v>775</v>
      </c>
      <c r="AV105" t="s">
        <v>49</v>
      </c>
      <c r="AW105">
        <v>2</v>
      </c>
      <c r="BB105">
        <v>1.0193000000000001</v>
      </c>
      <c r="BC105" t="s">
        <v>74</v>
      </c>
      <c r="BF105" t="s">
        <v>144</v>
      </c>
      <c r="BG105" t="s">
        <v>276</v>
      </c>
      <c r="BH105" t="s">
        <v>1177</v>
      </c>
      <c r="BI105">
        <v>7970</v>
      </c>
      <c r="BJ105">
        <v>2</v>
      </c>
      <c r="BK105" t="s">
        <v>818</v>
      </c>
      <c r="BL105" t="s">
        <v>802</v>
      </c>
      <c r="BM105">
        <v>1.0193000000000001</v>
      </c>
      <c r="BN105" t="s">
        <v>74</v>
      </c>
      <c r="BO105" t="s">
        <v>757</v>
      </c>
      <c r="BP105">
        <v>2774.9879999999998</v>
      </c>
    </row>
    <row r="106" spans="1:68" ht="16.5">
      <c r="A106" s="120" t="str">
        <f t="shared" si="36"/>
        <v>신화여객</v>
      </c>
      <c r="B106" s="121" t="str">
        <f t="shared" si="37"/>
        <v>조집현</v>
      </c>
      <c r="C106" s="122" t="str">
        <f t="shared" si="38"/>
        <v>A</v>
      </c>
      <c r="D106" s="123">
        <f t="shared" si="39"/>
        <v>0.99980000000000002</v>
      </c>
      <c r="E106" s="124">
        <f t="shared" si="40"/>
        <v>8805</v>
      </c>
      <c r="F106" s="125" t="str">
        <f t="shared" si="41"/>
        <v>526</v>
      </c>
      <c r="G106" s="126" t="str">
        <f t="shared" si="42"/>
        <v>71바6155</v>
      </c>
      <c r="H106" s="127">
        <f t="shared" si="43"/>
        <v>2</v>
      </c>
      <c r="I106" s="128">
        <f t="shared" si="44"/>
        <v>2233.076</v>
      </c>
      <c r="J106" s="129">
        <f t="shared" si="45"/>
        <v>4.7678445714688211E-2</v>
      </c>
      <c r="K106" s="129">
        <f t="shared" si="46"/>
        <v>0.28271223682807839</v>
      </c>
      <c r="L106" s="129">
        <f t="shared" si="47"/>
        <v>0.17464698917546917</v>
      </c>
      <c r="M106" s="130">
        <f t="shared" si="48"/>
        <v>6.99</v>
      </c>
      <c r="N106" s="131">
        <f t="shared" si="49"/>
        <v>0</v>
      </c>
      <c r="O106" s="131">
        <f t="shared" si="50"/>
        <v>5.2841909545398362</v>
      </c>
      <c r="P106" s="249">
        <f t="shared" si="51"/>
        <v>3</v>
      </c>
      <c r="Q106" s="250">
        <f t="shared" si="52"/>
        <v>0</v>
      </c>
      <c r="R106" s="250">
        <f t="shared" si="53"/>
        <v>118</v>
      </c>
      <c r="T106">
        <v>524</v>
      </c>
      <c r="U106">
        <v>8805</v>
      </c>
      <c r="V106" t="s">
        <v>1180</v>
      </c>
      <c r="W106">
        <v>2233.076</v>
      </c>
      <c r="X106">
        <v>721.71400000000006</v>
      </c>
      <c r="Y106">
        <v>3.0939999999999999</v>
      </c>
      <c r="Z106">
        <v>6.99</v>
      </c>
      <c r="AA106">
        <v>152.87406899999999</v>
      </c>
      <c r="AB106">
        <v>7.2887979999999999</v>
      </c>
      <c r="AC106">
        <v>43.219369999999998</v>
      </c>
      <c r="AD106" s="1">
        <v>390</v>
      </c>
      <c r="AE106">
        <v>0</v>
      </c>
      <c r="AF106">
        <v>118</v>
      </c>
      <c r="AG106">
        <v>75</v>
      </c>
      <c r="AH106">
        <v>14.607290000000001</v>
      </c>
      <c r="AI106">
        <v>198.8</v>
      </c>
      <c r="AJ106">
        <v>0</v>
      </c>
      <c r="AK106">
        <v>3</v>
      </c>
      <c r="AL106">
        <v>1279</v>
      </c>
      <c r="AM106" t="s">
        <v>1181</v>
      </c>
      <c r="AN106" t="s">
        <v>1182</v>
      </c>
      <c r="AO106">
        <v>2120.306</v>
      </c>
      <c r="AR106" t="s">
        <v>144</v>
      </c>
      <c r="AS106" t="s">
        <v>278</v>
      </c>
      <c r="AT106" t="s">
        <v>848</v>
      </c>
      <c r="AU106" t="s">
        <v>772</v>
      </c>
      <c r="AV106" t="s">
        <v>49</v>
      </c>
      <c r="AW106">
        <v>2</v>
      </c>
      <c r="BB106">
        <v>0.99980000000000002</v>
      </c>
      <c r="BC106" t="s">
        <v>69</v>
      </c>
      <c r="BF106" t="s">
        <v>144</v>
      </c>
      <c r="BG106" t="s">
        <v>278</v>
      </c>
      <c r="BH106" t="s">
        <v>1180</v>
      </c>
      <c r="BI106">
        <v>8805</v>
      </c>
      <c r="BJ106">
        <v>2</v>
      </c>
      <c r="BK106" t="s">
        <v>848</v>
      </c>
      <c r="BL106" t="s">
        <v>842</v>
      </c>
      <c r="BM106">
        <v>0.99980000000000002</v>
      </c>
      <c r="BN106" t="s">
        <v>69</v>
      </c>
      <c r="BO106" t="s">
        <v>759</v>
      </c>
      <c r="BP106">
        <v>2233.076</v>
      </c>
    </row>
    <row r="107" spans="1:68" ht="16.5">
      <c r="A107" s="137" t="str">
        <f t="shared" si="36"/>
        <v>신화여객</v>
      </c>
      <c r="B107" s="138" t="str">
        <f t="shared" si="37"/>
        <v>주상건</v>
      </c>
      <c r="C107" s="139" t="str">
        <f t="shared" si="38"/>
        <v>B</v>
      </c>
      <c r="D107" s="140">
        <f t="shared" si="39"/>
        <v>0.90310000000000001</v>
      </c>
      <c r="E107" s="141">
        <f t="shared" si="40"/>
        <v>517</v>
      </c>
      <c r="F107" s="142" t="str">
        <f t="shared" si="41"/>
        <v>34</v>
      </c>
      <c r="G107" s="143" t="str">
        <f t="shared" si="42"/>
        <v>72바1100</v>
      </c>
      <c r="H107" s="144">
        <f t="shared" si="43"/>
        <v>6</v>
      </c>
      <c r="I107" s="145">
        <f t="shared" si="44"/>
        <v>1937.616</v>
      </c>
      <c r="J107" s="146">
        <f t="shared" si="45"/>
        <v>3.6445152194351273E-2</v>
      </c>
      <c r="K107" s="146">
        <f t="shared" si="46"/>
        <v>0.41228011784821567</v>
      </c>
      <c r="L107" s="146">
        <f t="shared" si="47"/>
        <v>0.15070065482531111</v>
      </c>
      <c r="M107" s="147">
        <f t="shared" si="48"/>
        <v>12.007999999999999</v>
      </c>
      <c r="N107" s="148">
        <f t="shared" si="49"/>
        <v>0</v>
      </c>
      <c r="O107" s="148">
        <f t="shared" si="50"/>
        <v>23.121196356760059</v>
      </c>
      <c r="P107" s="247">
        <f t="shared" si="51"/>
        <v>59</v>
      </c>
      <c r="Q107" s="248">
        <f t="shared" si="52"/>
        <v>0</v>
      </c>
      <c r="R107" s="248">
        <f t="shared" si="53"/>
        <v>448</v>
      </c>
      <c r="T107">
        <v>524</v>
      </c>
      <c r="U107">
        <v>517</v>
      </c>
      <c r="V107" t="s">
        <v>1183</v>
      </c>
      <c r="W107">
        <v>1937.616</v>
      </c>
      <c r="X107">
        <v>881.96400000000006</v>
      </c>
      <c r="Y107">
        <v>2.1970000000000001</v>
      </c>
      <c r="Z107">
        <v>12.007999999999999</v>
      </c>
      <c r="AA107">
        <v>136.45246900000001</v>
      </c>
      <c r="AB107">
        <v>4.9730309999999998</v>
      </c>
      <c r="AC107">
        <v>56.256639999999997</v>
      </c>
      <c r="AD107" s="1">
        <v>292</v>
      </c>
      <c r="AE107">
        <v>0</v>
      </c>
      <c r="AF107">
        <v>448</v>
      </c>
      <c r="AG107">
        <v>72</v>
      </c>
      <c r="AH107">
        <v>14.199933</v>
      </c>
      <c r="AI107">
        <v>960.2</v>
      </c>
      <c r="AJ107">
        <v>0</v>
      </c>
      <c r="AK107">
        <v>59</v>
      </c>
      <c r="AL107">
        <v>22085</v>
      </c>
      <c r="AM107" t="s">
        <v>1184</v>
      </c>
      <c r="AN107" t="s">
        <v>1185</v>
      </c>
      <c r="AO107">
        <v>560.452</v>
      </c>
      <c r="AR107" t="s">
        <v>144</v>
      </c>
      <c r="AS107" t="s">
        <v>276</v>
      </c>
      <c r="AT107" t="s">
        <v>806</v>
      </c>
      <c r="AU107" t="s">
        <v>775</v>
      </c>
      <c r="AV107" t="s">
        <v>49</v>
      </c>
      <c r="AW107">
        <v>6</v>
      </c>
      <c r="BB107">
        <v>0.90310000000000001</v>
      </c>
      <c r="BC107" t="s">
        <v>71</v>
      </c>
      <c r="BF107" t="s">
        <v>144</v>
      </c>
      <c r="BG107" t="s">
        <v>276</v>
      </c>
      <c r="BH107" t="s">
        <v>1183</v>
      </c>
      <c r="BI107">
        <v>517</v>
      </c>
      <c r="BJ107">
        <v>6</v>
      </c>
      <c r="BK107" t="s">
        <v>806</v>
      </c>
      <c r="BL107" t="s">
        <v>786</v>
      </c>
      <c r="BM107">
        <v>0.90310000000000001</v>
      </c>
      <c r="BN107" t="s">
        <v>71</v>
      </c>
      <c r="BO107" t="s">
        <v>756</v>
      </c>
      <c r="BP107">
        <v>1937.616</v>
      </c>
    </row>
    <row r="108" spans="1:68" ht="16.5">
      <c r="A108" s="120" t="str">
        <f t="shared" si="36"/>
        <v>신화여객</v>
      </c>
      <c r="B108" s="121" t="str">
        <f t="shared" si="37"/>
        <v>최동석</v>
      </c>
      <c r="C108" s="122" t="str">
        <f t="shared" si="38"/>
        <v>S</v>
      </c>
      <c r="D108" s="123">
        <f t="shared" si="39"/>
        <v>1.0283</v>
      </c>
      <c r="E108" s="124">
        <f t="shared" si="40"/>
        <v>3626</v>
      </c>
      <c r="F108" s="125" t="str">
        <f t="shared" si="41"/>
        <v>34</v>
      </c>
      <c r="G108" s="126" t="str">
        <f t="shared" si="42"/>
        <v>71바6160</v>
      </c>
      <c r="H108" s="127">
        <f t="shared" si="43"/>
        <v>2</v>
      </c>
      <c r="I108" s="128">
        <f t="shared" si="44"/>
        <v>2157.3249999999998</v>
      </c>
      <c r="J108" s="129">
        <f t="shared" si="45"/>
        <v>2.098861281645524E-2</v>
      </c>
      <c r="K108" s="129">
        <f t="shared" si="46"/>
        <v>0.34033729907886501</v>
      </c>
      <c r="L108" s="129">
        <f t="shared" si="47"/>
        <v>0.28924709999652348</v>
      </c>
      <c r="M108" s="130">
        <f t="shared" si="48"/>
        <v>9.0549999999999997</v>
      </c>
      <c r="N108" s="131">
        <f t="shared" si="49"/>
        <v>0</v>
      </c>
      <c r="O108" s="131">
        <f t="shared" si="50"/>
        <v>4.2181868749493008</v>
      </c>
      <c r="P108" s="249">
        <f t="shared" si="51"/>
        <v>0</v>
      </c>
      <c r="Q108" s="250">
        <f t="shared" si="52"/>
        <v>0</v>
      </c>
      <c r="R108" s="250">
        <f t="shared" si="53"/>
        <v>91</v>
      </c>
      <c r="T108">
        <v>524</v>
      </c>
      <c r="U108">
        <v>3626</v>
      </c>
      <c r="V108" t="s">
        <v>1186</v>
      </c>
      <c r="W108">
        <v>2157.3249999999998</v>
      </c>
      <c r="X108">
        <v>863.41200000000003</v>
      </c>
      <c r="Y108">
        <v>2.4990000000000001</v>
      </c>
      <c r="Z108">
        <v>9.0549999999999997</v>
      </c>
      <c r="AA108">
        <v>142.45577</v>
      </c>
      <c r="AB108">
        <v>2.9899490000000002</v>
      </c>
      <c r="AC108">
        <v>48.483012000000002</v>
      </c>
      <c r="AD108" s="1">
        <v>624</v>
      </c>
      <c r="AE108">
        <v>0</v>
      </c>
      <c r="AF108">
        <v>91</v>
      </c>
      <c r="AG108">
        <v>71</v>
      </c>
      <c r="AH108">
        <v>15.143822999999999</v>
      </c>
      <c r="AI108">
        <v>348.4</v>
      </c>
      <c r="AJ108">
        <v>0</v>
      </c>
      <c r="AK108">
        <v>0</v>
      </c>
      <c r="AL108">
        <v>0</v>
      </c>
      <c r="AM108" t="s">
        <v>1187</v>
      </c>
      <c r="AN108" t="s">
        <v>1188</v>
      </c>
      <c r="AO108">
        <v>2008.1859999999999</v>
      </c>
      <c r="AR108" t="s">
        <v>144</v>
      </c>
      <c r="AS108" t="s">
        <v>276</v>
      </c>
      <c r="AT108" t="s">
        <v>790</v>
      </c>
      <c r="AU108" t="s">
        <v>775</v>
      </c>
      <c r="AV108" t="s">
        <v>49</v>
      </c>
      <c r="AW108">
        <v>2</v>
      </c>
      <c r="BB108">
        <v>1.0283</v>
      </c>
      <c r="BC108" t="s">
        <v>74</v>
      </c>
      <c r="BF108" t="s">
        <v>144</v>
      </c>
      <c r="BG108" t="s">
        <v>276</v>
      </c>
      <c r="BH108" t="s">
        <v>1186</v>
      </c>
      <c r="BI108">
        <v>3626</v>
      </c>
      <c r="BJ108">
        <v>2</v>
      </c>
      <c r="BK108" t="s">
        <v>790</v>
      </c>
      <c r="BL108" t="s">
        <v>796</v>
      </c>
      <c r="BM108">
        <v>1.0283</v>
      </c>
      <c r="BN108" t="s">
        <v>74</v>
      </c>
      <c r="BO108" t="s">
        <v>757</v>
      </c>
      <c r="BP108">
        <v>2157.3249999999998</v>
      </c>
    </row>
    <row r="109" spans="1:68" ht="16.5">
      <c r="A109" s="137" t="str">
        <f t="shared" si="36"/>
        <v>신화여객</v>
      </c>
      <c r="B109" s="138" t="str">
        <f t="shared" si="37"/>
        <v>최용선</v>
      </c>
      <c r="C109" s="139" t="str">
        <f t="shared" si="38"/>
        <v>A</v>
      </c>
      <c r="D109" s="140">
        <f t="shared" si="39"/>
        <v>0.98250000000000004</v>
      </c>
      <c r="E109" s="141">
        <f t="shared" si="40"/>
        <v>9291</v>
      </c>
      <c r="F109" s="142" t="str">
        <f t="shared" si="41"/>
        <v>555</v>
      </c>
      <c r="G109" s="143" t="str">
        <f t="shared" si="42"/>
        <v>73아2101</v>
      </c>
      <c r="H109" s="144">
        <f t="shared" si="43"/>
        <v>9</v>
      </c>
      <c r="I109" s="145">
        <f t="shared" si="44"/>
        <v>1840.537</v>
      </c>
      <c r="J109" s="146">
        <f t="shared" si="45"/>
        <v>6.8552025400866121E-2</v>
      </c>
      <c r="K109" s="146">
        <f t="shared" si="46"/>
        <v>0.32856168646673434</v>
      </c>
      <c r="L109" s="146">
        <f t="shared" si="47"/>
        <v>0.16734246581296655</v>
      </c>
      <c r="M109" s="147">
        <f t="shared" si="48"/>
        <v>8.8719999999999999</v>
      </c>
      <c r="N109" s="148">
        <f t="shared" si="49"/>
        <v>0</v>
      </c>
      <c r="O109" s="148">
        <f t="shared" si="50"/>
        <v>3.2055861957678653</v>
      </c>
      <c r="P109" s="247">
        <f t="shared" si="51"/>
        <v>6</v>
      </c>
      <c r="Q109" s="248">
        <f t="shared" si="52"/>
        <v>0</v>
      </c>
      <c r="R109" s="248">
        <f t="shared" si="53"/>
        <v>59</v>
      </c>
      <c r="T109">
        <v>524</v>
      </c>
      <c r="U109">
        <v>9291</v>
      </c>
      <c r="V109" t="s">
        <v>1189</v>
      </c>
      <c r="W109">
        <v>1840.537</v>
      </c>
      <c r="X109">
        <v>665.61599999999999</v>
      </c>
      <c r="Y109">
        <v>2.7650000000000001</v>
      </c>
      <c r="Z109">
        <v>8.8719999999999999</v>
      </c>
      <c r="AA109">
        <v>137.570742</v>
      </c>
      <c r="AB109">
        <v>9.4307529999999993</v>
      </c>
      <c r="AC109">
        <v>45.200474999999997</v>
      </c>
      <c r="AD109" s="1">
        <v>308</v>
      </c>
      <c r="AE109">
        <v>0</v>
      </c>
      <c r="AF109">
        <v>59</v>
      </c>
      <c r="AG109">
        <v>83</v>
      </c>
      <c r="AH109">
        <v>13.37884</v>
      </c>
      <c r="AI109">
        <v>780.9</v>
      </c>
      <c r="AJ109">
        <v>16.899999999999999</v>
      </c>
      <c r="AK109">
        <v>6</v>
      </c>
      <c r="AL109">
        <v>4401</v>
      </c>
      <c r="AM109" t="s">
        <v>1190</v>
      </c>
      <c r="AN109" t="s">
        <v>1191</v>
      </c>
      <c r="AO109">
        <v>409.48899999999998</v>
      </c>
      <c r="AR109" t="s">
        <v>144</v>
      </c>
      <c r="AS109" t="s">
        <v>279</v>
      </c>
      <c r="AT109" t="s">
        <v>875</v>
      </c>
      <c r="AU109" t="s">
        <v>772</v>
      </c>
      <c r="AV109" t="s">
        <v>49</v>
      </c>
      <c r="AW109">
        <v>9</v>
      </c>
      <c r="BB109">
        <v>0.98250000000000004</v>
      </c>
      <c r="BC109" t="s">
        <v>69</v>
      </c>
      <c r="BF109" t="s">
        <v>144</v>
      </c>
      <c r="BG109" t="s">
        <v>279</v>
      </c>
      <c r="BH109" t="s">
        <v>1189</v>
      </c>
      <c r="BI109">
        <v>9291</v>
      </c>
      <c r="BJ109">
        <v>9</v>
      </c>
      <c r="BK109" t="s">
        <v>875</v>
      </c>
      <c r="BL109" t="s">
        <v>865</v>
      </c>
      <c r="BM109">
        <v>0.98250000000000004</v>
      </c>
      <c r="BN109" t="s">
        <v>69</v>
      </c>
      <c r="BO109" t="s">
        <v>759</v>
      </c>
      <c r="BP109">
        <v>1840.537</v>
      </c>
    </row>
    <row r="110" spans="1:68" ht="16.5">
      <c r="A110" s="120" t="str">
        <f t="shared" si="36"/>
        <v>신화여객</v>
      </c>
      <c r="B110" s="121" t="str">
        <f t="shared" si="37"/>
        <v>최중이</v>
      </c>
      <c r="C110" s="122" t="str">
        <f t="shared" si="38"/>
        <v>S</v>
      </c>
      <c r="D110" s="123">
        <f t="shared" si="39"/>
        <v>1.0904</v>
      </c>
      <c r="E110" s="124">
        <f t="shared" si="40"/>
        <v>377</v>
      </c>
      <c r="F110" s="125" t="str">
        <f t="shared" si="41"/>
        <v>34</v>
      </c>
      <c r="G110" s="126" t="str">
        <f t="shared" si="42"/>
        <v>71바5104</v>
      </c>
      <c r="H110" s="127">
        <f t="shared" si="43"/>
        <v>8</v>
      </c>
      <c r="I110" s="128">
        <f t="shared" si="44"/>
        <v>2155.674</v>
      </c>
      <c r="J110" s="129">
        <f t="shared" si="45"/>
        <v>1.5116490139380153E-2</v>
      </c>
      <c r="K110" s="129">
        <f t="shared" si="46"/>
        <v>0.31594986908670553</v>
      </c>
      <c r="L110" s="129">
        <f t="shared" si="47"/>
        <v>0.19344297885487324</v>
      </c>
      <c r="M110" s="130">
        <f t="shared" si="48"/>
        <v>7.3239999999999998</v>
      </c>
      <c r="N110" s="131">
        <f t="shared" si="49"/>
        <v>0.18555681424927889</v>
      </c>
      <c r="O110" s="131">
        <f t="shared" si="50"/>
        <v>4.3141959312957336</v>
      </c>
      <c r="P110" s="249">
        <f t="shared" si="51"/>
        <v>1</v>
      </c>
      <c r="Q110" s="250">
        <f t="shared" si="52"/>
        <v>4</v>
      </c>
      <c r="R110" s="250">
        <f t="shared" si="53"/>
        <v>93</v>
      </c>
      <c r="T110">
        <v>524</v>
      </c>
      <c r="U110">
        <v>377</v>
      </c>
      <c r="V110" t="s">
        <v>1192</v>
      </c>
      <c r="W110">
        <v>2155.674</v>
      </c>
      <c r="X110">
        <v>781.07</v>
      </c>
      <c r="Y110">
        <v>2.76</v>
      </c>
      <c r="Z110">
        <v>7.3239999999999998</v>
      </c>
      <c r="AA110">
        <v>139.229939</v>
      </c>
      <c r="AB110">
        <v>2.1046680000000002</v>
      </c>
      <c r="AC110">
        <v>43.989680999999997</v>
      </c>
      <c r="AD110" s="1">
        <v>417</v>
      </c>
      <c r="AE110">
        <v>4</v>
      </c>
      <c r="AF110">
        <v>93</v>
      </c>
      <c r="AG110">
        <v>73</v>
      </c>
      <c r="AH110">
        <v>15.482832999999999</v>
      </c>
      <c r="AI110">
        <v>217.6</v>
      </c>
      <c r="AJ110">
        <v>0</v>
      </c>
      <c r="AK110">
        <v>1</v>
      </c>
      <c r="AL110">
        <v>11</v>
      </c>
      <c r="AM110" t="s">
        <v>1193</v>
      </c>
      <c r="AN110" t="s">
        <v>1194</v>
      </c>
      <c r="AO110">
        <v>485.44799999999998</v>
      </c>
      <c r="AR110" t="s">
        <v>144</v>
      </c>
      <c r="AS110" t="s">
        <v>276</v>
      </c>
      <c r="AT110" t="s">
        <v>778</v>
      </c>
      <c r="AU110" t="s">
        <v>775</v>
      </c>
      <c r="AV110" t="s">
        <v>49</v>
      </c>
      <c r="AW110">
        <v>8</v>
      </c>
      <c r="BB110">
        <v>1.0904</v>
      </c>
      <c r="BC110" t="s">
        <v>74</v>
      </c>
      <c r="BF110" t="s">
        <v>144</v>
      </c>
      <c r="BG110" t="s">
        <v>276</v>
      </c>
      <c r="BH110" t="s">
        <v>1192</v>
      </c>
      <c r="BI110">
        <v>377</v>
      </c>
      <c r="BJ110">
        <v>8</v>
      </c>
      <c r="BK110" t="s">
        <v>778</v>
      </c>
      <c r="BL110" t="s">
        <v>810</v>
      </c>
      <c r="BM110">
        <v>1.0904</v>
      </c>
      <c r="BN110" t="s">
        <v>74</v>
      </c>
      <c r="BO110" t="s">
        <v>757</v>
      </c>
      <c r="BP110">
        <v>2155.674</v>
      </c>
    </row>
    <row r="111" spans="1:68" ht="16.5">
      <c r="A111" s="137" t="str">
        <f t="shared" si="36"/>
        <v>신화여객</v>
      </c>
      <c r="B111" s="138" t="str">
        <f t="shared" si="37"/>
        <v>최진혁</v>
      </c>
      <c r="C111" s="139" t="str">
        <f t="shared" si="38"/>
        <v>S</v>
      </c>
      <c r="D111" s="140">
        <f t="shared" si="39"/>
        <v>1.0202</v>
      </c>
      <c r="E111" s="141">
        <f t="shared" si="40"/>
        <v>2756</v>
      </c>
      <c r="F111" s="142" t="str">
        <f t="shared" si="41"/>
        <v>555</v>
      </c>
      <c r="G111" s="143" t="str">
        <f t="shared" si="42"/>
        <v>73아2101</v>
      </c>
      <c r="H111" s="144">
        <f t="shared" si="43"/>
        <v>2</v>
      </c>
      <c r="I111" s="145">
        <f t="shared" si="44"/>
        <v>2006.2829999999999</v>
      </c>
      <c r="J111" s="146">
        <f t="shared" si="45"/>
        <v>7.4150798483328936E-2</v>
      </c>
      <c r="K111" s="146">
        <f t="shared" si="46"/>
        <v>0.30121558652882341</v>
      </c>
      <c r="L111" s="146">
        <f t="shared" si="47"/>
        <v>0.15650832908418205</v>
      </c>
      <c r="M111" s="147">
        <f t="shared" si="48"/>
        <v>7.4320000000000004</v>
      </c>
      <c r="N111" s="148">
        <f t="shared" si="49"/>
        <v>9.968683381158093E-2</v>
      </c>
      <c r="O111" s="148">
        <f t="shared" si="50"/>
        <v>3.4890391834053323</v>
      </c>
      <c r="P111" s="247">
        <f t="shared" si="51"/>
        <v>5</v>
      </c>
      <c r="Q111" s="248">
        <f t="shared" si="52"/>
        <v>2</v>
      </c>
      <c r="R111" s="248">
        <f t="shared" si="53"/>
        <v>70</v>
      </c>
      <c r="T111">
        <v>524</v>
      </c>
      <c r="U111">
        <v>2756</v>
      </c>
      <c r="V111" t="s">
        <v>1195</v>
      </c>
      <c r="W111">
        <v>2006.2829999999999</v>
      </c>
      <c r="X111">
        <v>724.90700000000004</v>
      </c>
      <c r="Y111">
        <v>2.7679999999999998</v>
      </c>
      <c r="Z111">
        <v>7.4320000000000004</v>
      </c>
      <c r="AA111">
        <v>153.27489700000001</v>
      </c>
      <c r="AB111">
        <v>11.365456</v>
      </c>
      <c r="AC111">
        <v>46.168787999999999</v>
      </c>
      <c r="AD111" s="1">
        <v>314</v>
      </c>
      <c r="AE111">
        <v>2</v>
      </c>
      <c r="AF111">
        <v>70</v>
      </c>
      <c r="AG111">
        <v>64</v>
      </c>
      <c r="AH111">
        <v>13.089442</v>
      </c>
      <c r="AI111">
        <v>6</v>
      </c>
      <c r="AJ111">
        <v>0</v>
      </c>
      <c r="AK111">
        <v>5</v>
      </c>
      <c r="AL111">
        <v>3209</v>
      </c>
      <c r="AM111" t="s">
        <v>1196</v>
      </c>
      <c r="AN111" t="s">
        <v>1197</v>
      </c>
      <c r="AO111">
        <v>1722.991</v>
      </c>
      <c r="AR111" t="s">
        <v>144</v>
      </c>
      <c r="AS111" t="s">
        <v>279</v>
      </c>
      <c r="AT111" t="s">
        <v>875</v>
      </c>
      <c r="AU111" t="s">
        <v>772</v>
      </c>
      <c r="AV111" t="s">
        <v>49</v>
      </c>
      <c r="AW111">
        <v>2</v>
      </c>
      <c r="BB111">
        <v>1.0202</v>
      </c>
      <c r="BC111" t="s">
        <v>74</v>
      </c>
      <c r="BF111" t="s">
        <v>144</v>
      </c>
      <c r="BG111" t="s">
        <v>279</v>
      </c>
      <c r="BH111" t="s">
        <v>1195</v>
      </c>
      <c r="BI111">
        <v>2756</v>
      </c>
      <c r="BJ111">
        <v>2</v>
      </c>
      <c r="BK111" t="s">
        <v>875</v>
      </c>
      <c r="BL111" t="s">
        <v>865</v>
      </c>
      <c r="BM111">
        <v>1.0202</v>
      </c>
      <c r="BN111" t="s">
        <v>74</v>
      </c>
      <c r="BO111" t="s">
        <v>757</v>
      </c>
      <c r="BP111">
        <v>2006.2829999999999</v>
      </c>
    </row>
    <row r="112" spans="1:68" ht="16.5">
      <c r="A112" s="120" t="str">
        <f t="shared" ref="A112:A118" si="54">BF112</f>
        <v>신화여객</v>
      </c>
      <c r="B112" s="121" t="str">
        <f t="shared" ref="B112:B118" si="55">BH112</f>
        <v>한광목</v>
      </c>
      <c r="C112" s="122" t="str">
        <f t="shared" ref="C112:C118" si="56">BN112</f>
        <v>D</v>
      </c>
      <c r="D112" s="123">
        <f t="shared" ref="D112:D118" si="57">BM112</f>
        <v>0.83460000000000001</v>
      </c>
      <c r="E112" s="124">
        <f t="shared" ref="E112:E118" si="58">U112</f>
        <v>2787</v>
      </c>
      <c r="F112" s="125" t="str">
        <f t="shared" ref="F112:F118" si="59">BG112</f>
        <v>34</v>
      </c>
      <c r="G112" s="126" t="str">
        <f t="shared" ref="G112:G118" si="60">BK112</f>
        <v>71바6161</v>
      </c>
      <c r="H112" s="127">
        <f t="shared" ref="H112:H118" si="61">BJ112</f>
        <v>2</v>
      </c>
      <c r="I112" s="128">
        <f t="shared" ref="I112:I118" si="62">BP112</f>
        <v>2515.5189999999998</v>
      </c>
      <c r="J112" s="129">
        <f t="shared" ref="J112:J118" si="63">AB112/AA112</f>
        <v>1.4218828466061203E-2</v>
      </c>
      <c r="K112" s="129">
        <f t="shared" ref="K112:K118" si="64">AC112/AA112</f>
        <v>0.39889643381806827</v>
      </c>
      <c r="L112" s="129">
        <f t="shared" ref="L112:L118" si="65">AD112/I112</f>
        <v>0.17451667031733811</v>
      </c>
      <c r="M112" s="130">
        <f t="shared" ref="M112:M118" si="66">Z112</f>
        <v>13.452</v>
      </c>
      <c r="N112" s="131">
        <f t="shared" ref="N112:N118" si="67">AE112*100/W112</f>
        <v>3.9753227862719384E-2</v>
      </c>
      <c r="O112" s="131">
        <f t="shared" ref="O112:O118" si="68">AF112*100/W112</f>
        <v>6.559282597348699</v>
      </c>
      <c r="P112" s="249">
        <f t="shared" ref="P112:P118" si="69">AK112</f>
        <v>21</v>
      </c>
      <c r="Q112" s="250">
        <f t="shared" ref="Q112:Q118" si="70">AE112</f>
        <v>1</v>
      </c>
      <c r="R112" s="250">
        <f t="shared" ref="R112:R118" si="71">AF112</f>
        <v>165</v>
      </c>
      <c r="T112">
        <v>524</v>
      </c>
      <c r="U112">
        <v>2787</v>
      </c>
      <c r="V112" t="s">
        <v>1198</v>
      </c>
      <c r="W112">
        <v>2515.5189999999998</v>
      </c>
      <c r="X112">
        <v>1253.3879999999999</v>
      </c>
      <c r="Y112">
        <v>2.0070000000000001</v>
      </c>
      <c r="Z112">
        <v>13.452</v>
      </c>
      <c r="AA112">
        <v>175.41023200000001</v>
      </c>
      <c r="AB112">
        <v>2.4941279999999999</v>
      </c>
      <c r="AC112">
        <v>69.970516000000003</v>
      </c>
      <c r="AD112" s="1">
        <v>439</v>
      </c>
      <c r="AE112">
        <v>1</v>
      </c>
      <c r="AF112">
        <v>165</v>
      </c>
      <c r="AG112">
        <v>70</v>
      </c>
      <c r="AH112">
        <v>14.340776</v>
      </c>
      <c r="AI112">
        <v>610.1</v>
      </c>
      <c r="AJ112">
        <v>0</v>
      </c>
      <c r="AK112">
        <v>21</v>
      </c>
      <c r="AL112">
        <v>6325</v>
      </c>
      <c r="AM112" t="s">
        <v>1199</v>
      </c>
      <c r="AN112" t="s">
        <v>1200</v>
      </c>
      <c r="AO112">
        <v>2363.279</v>
      </c>
      <c r="AR112" t="s">
        <v>144</v>
      </c>
      <c r="AS112" t="s">
        <v>276</v>
      </c>
      <c r="AT112" t="s">
        <v>792</v>
      </c>
      <c r="AU112" t="s">
        <v>775</v>
      </c>
      <c r="AV112" t="s">
        <v>49</v>
      </c>
      <c r="AW112">
        <v>2</v>
      </c>
      <c r="BB112">
        <v>0.83460000000000001</v>
      </c>
      <c r="BC112" t="s">
        <v>70</v>
      </c>
      <c r="BF112" t="s">
        <v>144</v>
      </c>
      <c r="BG112" t="s">
        <v>276</v>
      </c>
      <c r="BH112" t="s">
        <v>1198</v>
      </c>
      <c r="BI112">
        <v>2787</v>
      </c>
      <c r="BJ112">
        <v>2</v>
      </c>
      <c r="BK112" t="s">
        <v>792</v>
      </c>
      <c r="BL112" t="s">
        <v>808</v>
      </c>
      <c r="BM112">
        <v>0.83460000000000001</v>
      </c>
      <c r="BN112" t="s">
        <v>70</v>
      </c>
      <c r="BO112" t="s">
        <v>760</v>
      </c>
      <c r="BP112">
        <v>2515.5189999999998</v>
      </c>
    </row>
    <row r="113" spans="1:68" ht="16.5">
      <c r="A113" s="137" t="str">
        <f t="shared" si="54"/>
        <v>신화여객</v>
      </c>
      <c r="B113" s="138" t="str">
        <f t="shared" si="55"/>
        <v>한상천</v>
      </c>
      <c r="C113" s="139" t="str">
        <f t="shared" si="56"/>
        <v>S</v>
      </c>
      <c r="D113" s="140">
        <f t="shared" si="57"/>
        <v>1.0648</v>
      </c>
      <c r="E113" s="141">
        <f t="shared" si="58"/>
        <v>64</v>
      </c>
      <c r="F113" s="142" t="str">
        <f t="shared" si="59"/>
        <v>526</v>
      </c>
      <c r="G113" s="143" t="str">
        <f t="shared" si="60"/>
        <v>72바1109</v>
      </c>
      <c r="H113" s="144">
        <f t="shared" si="61"/>
        <v>1</v>
      </c>
      <c r="I113" s="145">
        <f t="shared" si="62"/>
        <v>2139.5450000000001</v>
      </c>
      <c r="J113" s="146">
        <f t="shared" si="63"/>
        <v>1.8759168355903973E-2</v>
      </c>
      <c r="K113" s="146">
        <f t="shared" si="64"/>
        <v>0.33479399319038639</v>
      </c>
      <c r="L113" s="146">
        <f t="shared" si="65"/>
        <v>0.16171662666594999</v>
      </c>
      <c r="M113" s="147">
        <f t="shared" si="66"/>
        <v>7.2690000000000001</v>
      </c>
      <c r="N113" s="148">
        <f t="shared" si="67"/>
        <v>0</v>
      </c>
      <c r="O113" s="148">
        <f t="shared" si="68"/>
        <v>0.65434473217436417</v>
      </c>
      <c r="P113" s="247">
        <f t="shared" si="69"/>
        <v>6</v>
      </c>
      <c r="Q113" s="248">
        <f t="shared" si="70"/>
        <v>0</v>
      </c>
      <c r="R113" s="248">
        <f t="shared" si="71"/>
        <v>14</v>
      </c>
      <c r="T113">
        <v>524</v>
      </c>
      <c r="U113">
        <v>64</v>
      </c>
      <c r="V113" t="s">
        <v>1201</v>
      </c>
      <c r="W113">
        <v>2139.5450000000001</v>
      </c>
      <c r="X113">
        <v>648.14700000000005</v>
      </c>
      <c r="Y113">
        <v>3.3010000000000002</v>
      </c>
      <c r="Z113">
        <v>7.2690000000000001</v>
      </c>
      <c r="AA113">
        <v>151.98131100000001</v>
      </c>
      <c r="AB113">
        <v>2.8510430000000002</v>
      </c>
      <c r="AC113">
        <v>50.882429999999999</v>
      </c>
      <c r="AD113" s="1">
        <v>346</v>
      </c>
      <c r="AE113">
        <v>0</v>
      </c>
      <c r="AF113">
        <v>14</v>
      </c>
      <c r="AG113">
        <v>64</v>
      </c>
      <c r="AH113">
        <v>14.077684</v>
      </c>
      <c r="AI113">
        <v>60.8</v>
      </c>
      <c r="AJ113">
        <v>0</v>
      </c>
      <c r="AK113">
        <v>6</v>
      </c>
      <c r="AL113">
        <v>2919</v>
      </c>
      <c r="AM113" t="s">
        <v>1202</v>
      </c>
      <c r="AN113" t="s">
        <v>1203</v>
      </c>
      <c r="AO113">
        <v>2139.5450000000001</v>
      </c>
      <c r="AR113" t="s">
        <v>144</v>
      </c>
      <c r="AS113" t="s">
        <v>278</v>
      </c>
      <c r="AT113" t="s">
        <v>854</v>
      </c>
      <c r="AU113" t="s">
        <v>772</v>
      </c>
      <c r="AV113" t="s">
        <v>49</v>
      </c>
      <c r="AW113">
        <v>1</v>
      </c>
      <c r="BB113">
        <v>1.0648</v>
      </c>
      <c r="BC113" t="s">
        <v>74</v>
      </c>
      <c r="BF113" t="s">
        <v>144</v>
      </c>
      <c r="BG113" t="s">
        <v>278</v>
      </c>
      <c r="BH113" t="s">
        <v>1201</v>
      </c>
      <c r="BI113">
        <v>64</v>
      </c>
      <c r="BJ113">
        <v>1</v>
      </c>
      <c r="BK113" t="s">
        <v>854</v>
      </c>
      <c r="BL113" t="s">
        <v>755</v>
      </c>
      <c r="BM113">
        <v>1.0648</v>
      </c>
      <c r="BN113" t="s">
        <v>74</v>
      </c>
      <c r="BO113" t="s">
        <v>757</v>
      </c>
      <c r="BP113">
        <v>2139.5450000000001</v>
      </c>
    </row>
    <row r="114" spans="1:68" ht="16.5">
      <c r="A114" s="120" t="str">
        <f t="shared" si="54"/>
        <v>신화여객</v>
      </c>
      <c r="B114" s="121" t="str">
        <f t="shared" si="55"/>
        <v>한영남</v>
      </c>
      <c r="C114" s="122" t="str">
        <f t="shared" si="56"/>
        <v>C</v>
      </c>
      <c r="D114" s="123">
        <f t="shared" si="57"/>
        <v>0.89929999999999999</v>
      </c>
      <c r="E114" s="124">
        <f t="shared" si="58"/>
        <v>3329</v>
      </c>
      <c r="F114" s="125" t="str">
        <f t="shared" si="59"/>
        <v>526</v>
      </c>
      <c r="G114" s="126" t="str">
        <f t="shared" si="60"/>
        <v>71바5102</v>
      </c>
      <c r="H114" s="127">
        <f t="shared" si="61"/>
        <v>8</v>
      </c>
      <c r="I114" s="128">
        <f t="shared" si="62"/>
        <v>1703.9449999999999</v>
      </c>
      <c r="J114" s="129">
        <f t="shared" si="63"/>
        <v>7.3804470749446169E-2</v>
      </c>
      <c r="K114" s="129">
        <f t="shared" si="64"/>
        <v>0.34040388192767368</v>
      </c>
      <c r="L114" s="129">
        <f t="shared" si="65"/>
        <v>0.22242501958689981</v>
      </c>
      <c r="M114" s="130">
        <f t="shared" si="66"/>
        <v>9.2010000000000005</v>
      </c>
      <c r="N114" s="131">
        <f t="shared" si="67"/>
        <v>0</v>
      </c>
      <c r="O114" s="131">
        <f t="shared" si="68"/>
        <v>16.608517293691992</v>
      </c>
      <c r="P114" s="249">
        <f t="shared" si="69"/>
        <v>20</v>
      </c>
      <c r="Q114" s="250">
        <f t="shared" si="70"/>
        <v>0</v>
      </c>
      <c r="R114" s="250">
        <f t="shared" si="71"/>
        <v>283</v>
      </c>
      <c r="T114">
        <v>524</v>
      </c>
      <c r="U114">
        <v>3329</v>
      </c>
      <c r="V114" t="s">
        <v>1204</v>
      </c>
      <c r="W114">
        <v>1703.9449999999999</v>
      </c>
      <c r="X114">
        <v>619.51099999999997</v>
      </c>
      <c r="Y114">
        <v>2.75</v>
      </c>
      <c r="Z114">
        <v>9.2010000000000005</v>
      </c>
      <c r="AA114">
        <v>127.336324</v>
      </c>
      <c r="AB114">
        <v>9.3979900000000001</v>
      </c>
      <c r="AC114">
        <v>43.345779</v>
      </c>
      <c r="AD114" s="1">
        <v>379</v>
      </c>
      <c r="AE114">
        <v>0</v>
      </c>
      <c r="AF114">
        <v>283</v>
      </c>
      <c r="AG114">
        <v>71</v>
      </c>
      <c r="AH114">
        <v>13.381451999999999</v>
      </c>
      <c r="AI114">
        <v>261.89999999999998</v>
      </c>
      <c r="AJ114">
        <v>0</v>
      </c>
      <c r="AK114">
        <v>20</v>
      </c>
      <c r="AL114">
        <v>11737</v>
      </c>
      <c r="AM114" t="s">
        <v>1205</v>
      </c>
      <c r="AN114" t="s">
        <v>1206</v>
      </c>
      <c r="AO114">
        <v>319.85500000000002</v>
      </c>
      <c r="AR114" t="s">
        <v>144</v>
      </c>
      <c r="AS114" t="s">
        <v>278</v>
      </c>
      <c r="AT114" t="s">
        <v>842</v>
      </c>
      <c r="AU114" t="s">
        <v>772</v>
      </c>
      <c r="AV114" t="s">
        <v>49</v>
      </c>
      <c r="AW114">
        <v>8</v>
      </c>
      <c r="BB114">
        <v>0.89929999999999999</v>
      </c>
      <c r="BC114" t="s">
        <v>72</v>
      </c>
      <c r="BF114" t="s">
        <v>144</v>
      </c>
      <c r="BG114" t="s">
        <v>278</v>
      </c>
      <c r="BH114" t="s">
        <v>1204</v>
      </c>
      <c r="BI114">
        <v>3329</v>
      </c>
      <c r="BJ114">
        <v>8</v>
      </c>
      <c r="BK114" t="s">
        <v>842</v>
      </c>
      <c r="BL114" t="s">
        <v>846</v>
      </c>
      <c r="BM114">
        <v>0.89929999999999999</v>
      </c>
      <c r="BN114" t="s">
        <v>72</v>
      </c>
      <c r="BO114" t="s">
        <v>758</v>
      </c>
      <c r="BP114">
        <v>1703.9449999999999</v>
      </c>
    </row>
    <row r="115" spans="1:68" ht="16.5">
      <c r="A115" s="137" t="str">
        <f t="shared" si="54"/>
        <v>신화여객</v>
      </c>
      <c r="B115" s="138" t="str">
        <f t="shared" si="55"/>
        <v>한종현</v>
      </c>
      <c r="C115" s="139" t="str">
        <f t="shared" si="56"/>
        <v>B</v>
      </c>
      <c r="D115" s="140">
        <f t="shared" si="57"/>
        <v>0.93540000000000001</v>
      </c>
      <c r="E115" s="141">
        <f t="shared" si="58"/>
        <v>1300</v>
      </c>
      <c r="F115" s="142" t="str">
        <f t="shared" si="59"/>
        <v>555</v>
      </c>
      <c r="G115" s="143" t="str">
        <f t="shared" si="60"/>
        <v>71바6159</v>
      </c>
      <c r="H115" s="144">
        <f t="shared" si="61"/>
        <v>9</v>
      </c>
      <c r="I115" s="145">
        <f t="shared" si="62"/>
        <v>1634.97</v>
      </c>
      <c r="J115" s="146">
        <f t="shared" si="63"/>
        <v>3.8282010679848898E-2</v>
      </c>
      <c r="K115" s="146">
        <f t="shared" si="64"/>
        <v>0.36702580991847361</v>
      </c>
      <c r="L115" s="146">
        <f t="shared" si="65"/>
        <v>0.14067536407395853</v>
      </c>
      <c r="M115" s="147">
        <f t="shared" si="66"/>
        <v>10.7</v>
      </c>
      <c r="N115" s="148">
        <f t="shared" si="67"/>
        <v>0.18348960531385897</v>
      </c>
      <c r="O115" s="148">
        <f t="shared" si="68"/>
        <v>15.902432460534444</v>
      </c>
      <c r="P115" s="247">
        <f t="shared" si="69"/>
        <v>11</v>
      </c>
      <c r="Q115" s="248">
        <f t="shared" si="70"/>
        <v>3</v>
      </c>
      <c r="R115" s="248">
        <f t="shared" si="71"/>
        <v>260</v>
      </c>
      <c r="T115">
        <v>524</v>
      </c>
      <c r="U115">
        <v>1300</v>
      </c>
      <c r="V115" t="s">
        <v>1207</v>
      </c>
      <c r="W115">
        <v>1634.97</v>
      </c>
      <c r="X115">
        <v>589.64200000000005</v>
      </c>
      <c r="Y115">
        <v>2.7730000000000001</v>
      </c>
      <c r="Z115">
        <v>10.7</v>
      </c>
      <c r="AA115">
        <v>110.472724</v>
      </c>
      <c r="AB115">
        <v>4.2291179999999997</v>
      </c>
      <c r="AC115">
        <v>40.546340999999998</v>
      </c>
      <c r="AD115" s="1">
        <v>230</v>
      </c>
      <c r="AE115">
        <v>3</v>
      </c>
      <c r="AF115">
        <v>260</v>
      </c>
      <c r="AG115">
        <v>83</v>
      </c>
      <c r="AH115">
        <v>14.799761</v>
      </c>
      <c r="AI115">
        <v>670.9</v>
      </c>
      <c r="AJ115">
        <v>4</v>
      </c>
      <c r="AK115">
        <v>11</v>
      </c>
      <c r="AL115">
        <v>2216</v>
      </c>
      <c r="AM115" t="s">
        <v>1208</v>
      </c>
      <c r="AN115" t="s">
        <v>1209</v>
      </c>
      <c r="AO115">
        <v>295.76100000000002</v>
      </c>
      <c r="AR115" t="s">
        <v>144</v>
      </c>
      <c r="AS115" t="s">
        <v>279</v>
      </c>
      <c r="AT115" t="s">
        <v>867</v>
      </c>
      <c r="AU115" t="s">
        <v>772</v>
      </c>
      <c r="AV115" t="s">
        <v>49</v>
      </c>
      <c r="AW115">
        <v>9</v>
      </c>
      <c r="BB115">
        <v>0.93540000000000001</v>
      </c>
      <c r="BC115" t="s">
        <v>71</v>
      </c>
      <c r="BF115" t="s">
        <v>144</v>
      </c>
      <c r="BG115" t="s">
        <v>279</v>
      </c>
      <c r="BH115" t="s">
        <v>1207</v>
      </c>
      <c r="BI115">
        <v>1300</v>
      </c>
      <c r="BJ115">
        <v>9</v>
      </c>
      <c r="BK115" t="s">
        <v>867</v>
      </c>
      <c r="BL115" t="s">
        <v>852</v>
      </c>
      <c r="BM115">
        <v>0.93540000000000001</v>
      </c>
      <c r="BN115" t="s">
        <v>71</v>
      </c>
      <c r="BO115" t="s">
        <v>756</v>
      </c>
      <c r="BP115">
        <v>1634.97</v>
      </c>
    </row>
    <row r="116" spans="1:68" ht="16.5">
      <c r="A116" s="120" t="str">
        <f t="shared" si="54"/>
        <v>신화여객</v>
      </c>
      <c r="B116" s="121" t="str">
        <f t="shared" si="55"/>
        <v>한준수</v>
      </c>
      <c r="C116" s="122" t="str">
        <f t="shared" si="56"/>
        <v>F</v>
      </c>
      <c r="D116" s="123">
        <f t="shared" si="57"/>
        <v>0.7944</v>
      </c>
      <c r="E116" s="124">
        <f t="shared" si="58"/>
        <v>1530</v>
      </c>
      <c r="F116" s="125" t="str">
        <f t="shared" si="59"/>
        <v>37</v>
      </c>
      <c r="G116" s="126" t="str">
        <f t="shared" si="60"/>
        <v>71바6170</v>
      </c>
      <c r="H116" s="127">
        <f t="shared" si="61"/>
        <v>1</v>
      </c>
      <c r="I116" s="128">
        <f t="shared" si="62"/>
        <v>1853.442</v>
      </c>
      <c r="J116" s="129">
        <f t="shared" si="63"/>
        <v>4.497570525893347E-2</v>
      </c>
      <c r="K116" s="129">
        <f t="shared" si="64"/>
        <v>0.35570320507420744</v>
      </c>
      <c r="L116" s="129">
        <f t="shared" si="65"/>
        <v>0.17966572463556993</v>
      </c>
      <c r="M116" s="130">
        <f t="shared" si="66"/>
        <v>10.069000000000001</v>
      </c>
      <c r="N116" s="131">
        <f t="shared" si="67"/>
        <v>6.906069895901787</v>
      </c>
      <c r="O116" s="131">
        <f t="shared" si="68"/>
        <v>4.5860620402472803</v>
      </c>
      <c r="P116" s="249">
        <f t="shared" si="69"/>
        <v>40</v>
      </c>
      <c r="Q116" s="250">
        <f t="shared" si="70"/>
        <v>128</v>
      </c>
      <c r="R116" s="250">
        <f t="shared" si="71"/>
        <v>85</v>
      </c>
      <c r="T116">
        <v>524</v>
      </c>
      <c r="U116">
        <v>1530</v>
      </c>
      <c r="V116" t="s">
        <v>1210</v>
      </c>
      <c r="W116">
        <v>1853.442</v>
      </c>
      <c r="X116">
        <v>933.30200000000002</v>
      </c>
      <c r="Y116">
        <v>1.986</v>
      </c>
      <c r="Z116">
        <v>10.069000000000001</v>
      </c>
      <c r="AA116">
        <v>156.58327</v>
      </c>
      <c r="AB116">
        <v>7.0424429999999996</v>
      </c>
      <c r="AC116">
        <v>55.697170999999997</v>
      </c>
      <c r="AD116" s="1">
        <v>333</v>
      </c>
      <c r="AE116">
        <v>128</v>
      </c>
      <c r="AF116">
        <v>85</v>
      </c>
      <c r="AG116">
        <v>74</v>
      </c>
      <c r="AH116">
        <v>11.836781</v>
      </c>
      <c r="AI116">
        <v>430.9</v>
      </c>
      <c r="AJ116">
        <v>0</v>
      </c>
      <c r="AK116">
        <v>40</v>
      </c>
      <c r="AL116">
        <v>20290</v>
      </c>
      <c r="AM116" t="s">
        <v>1211</v>
      </c>
      <c r="AN116" t="s">
        <v>1212</v>
      </c>
      <c r="AO116">
        <v>1853.442</v>
      </c>
      <c r="AR116" t="s">
        <v>144</v>
      </c>
      <c r="AS116" t="s">
        <v>277</v>
      </c>
      <c r="AT116" t="s">
        <v>835</v>
      </c>
      <c r="AU116" t="s">
        <v>775</v>
      </c>
      <c r="AV116" t="s">
        <v>49</v>
      </c>
      <c r="AW116">
        <v>1</v>
      </c>
      <c r="BB116">
        <v>0.7944</v>
      </c>
      <c r="BC116" t="s">
        <v>73</v>
      </c>
      <c r="BF116" t="s">
        <v>144</v>
      </c>
      <c r="BG116" t="s">
        <v>277</v>
      </c>
      <c r="BH116" t="s">
        <v>1210</v>
      </c>
      <c r="BI116">
        <v>1530</v>
      </c>
      <c r="BJ116">
        <v>1</v>
      </c>
      <c r="BK116" t="s">
        <v>835</v>
      </c>
      <c r="BL116" t="s">
        <v>755</v>
      </c>
      <c r="BM116">
        <v>0.7944</v>
      </c>
      <c r="BN116" t="s">
        <v>73</v>
      </c>
      <c r="BO116" t="s">
        <v>773</v>
      </c>
      <c r="BP116">
        <v>1853.442</v>
      </c>
    </row>
    <row r="117" spans="1:68" ht="16.5">
      <c r="A117" s="137" t="str">
        <f t="shared" si="54"/>
        <v>신화여객</v>
      </c>
      <c r="B117" s="138" t="str">
        <f t="shared" si="55"/>
        <v>홍성진</v>
      </c>
      <c r="C117" s="139" t="str">
        <f t="shared" si="56"/>
        <v>S</v>
      </c>
      <c r="D117" s="140">
        <f t="shared" si="57"/>
        <v>1.0142</v>
      </c>
      <c r="E117" s="141">
        <f t="shared" si="58"/>
        <v>3453</v>
      </c>
      <c r="F117" s="142" t="str">
        <f t="shared" si="59"/>
        <v>526</v>
      </c>
      <c r="G117" s="143" t="str">
        <f t="shared" si="60"/>
        <v>71바5105</v>
      </c>
      <c r="H117" s="144">
        <f t="shared" si="61"/>
        <v>1</v>
      </c>
      <c r="I117" s="145">
        <f t="shared" si="62"/>
        <v>2049.9119999999998</v>
      </c>
      <c r="J117" s="146">
        <f t="shared" si="63"/>
        <v>2.8680759200692577E-2</v>
      </c>
      <c r="K117" s="146">
        <f t="shared" si="64"/>
        <v>0.32537875602279559</v>
      </c>
      <c r="L117" s="146">
        <f t="shared" si="65"/>
        <v>0.16683643005163151</v>
      </c>
      <c r="M117" s="147">
        <f t="shared" si="66"/>
        <v>5.6429999999999998</v>
      </c>
      <c r="N117" s="148">
        <f t="shared" si="67"/>
        <v>0</v>
      </c>
      <c r="O117" s="148">
        <f t="shared" si="68"/>
        <v>3.7562588052560311</v>
      </c>
      <c r="P117" s="247">
        <f t="shared" si="69"/>
        <v>11</v>
      </c>
      <c r="Q117" s="248">
        <f t="shared" si="70"/>
        <v>0</v>
      </c>
      <c r="R117" s="248">
        <f t="shared" si="71"/>
        <v>77</v>
      </c>
      <c r="T117">
        <v>524</v>
      </c>
      <c r="U117">
        <v>3453</v>
      </c>
      <c r="V117" t="s">
        <v>1213</v>
      </c>
      <c r="W117">
        <v>2049.9119999999998</v>
      </c>
      <c r="X117">
        <v>651.99800000000005</v>
      </c>
      <c r="Y117">
        <v>3.1440000000000001</v>
      </c>
      <c r="Z117">
        <v>5.6429999999999998</v>
      </c>
      <c r="AA117">
        <v>148.85882100000001</v>
      </c>
      <c r="AB117">
        <v>4.2693839999999996</v>
      </c>
      <c r="AC117">
        <v>48.435498000000003</v>
      </c>
      <c r="AD117" s="1">
        <v>342</v>
      </c>
      <c r="AE117">
        <v>0</v>
      </c>
      <c r="AF117">
        <v>77</v>
      </c>
      <c r="AG117">
        <v>62</v>
      </c>
      <c r="AH117">
        <v>13.770846000000001</v>
      </c>
      <c r="AI117">
        <v>0</v>
      </c>
      <c r="AJ117">
        <v>0</v>
      </c>
      <c r="AK117">
        <v>11</v>
      </c>
      <c r="AL117">
        <v>1941</v>
      </c>
      <c r="AM117" t="s">
        <v>1214</v>
      </c>
      <c r="AN117" t="s">
        <v>1215</v>
      </c>
      <c r="AO117">
        <v>2049.9119999999998</v>
      </c>
      <c r="AR117" t="s">
        <v>144</v>
      </c>
      <c r="AS117" t="s">
        <v>278</v>
      </c>
      <c r="AT117" t="s">
        <v>844</v>
      </c>
      <c r="AU117" t="s">
        <v>772</v>
      </c>
      <c r="AV117" t="s">
        <v>49</v>
      </c>
      <c r="AW117">
        <v>1</v>
      </c>
      <c r="BB117">
        <v>1.0142</v>
      </c>
      <c r="BC117" t="s">
        <v>74</v>
      </c>
      <c r="BF117" t="s">
        <v>144</v>
      </c>
      <c r="BG117" t="s">
        <v>278</v>
      </c>
      <c r="BH117" t="s">
        <v>1213</v>
      </c>
      <c r="BI117">
        <v>3453</v>
      </c>
      <c r="BJ117">
        <v>1</v>
      </c>
      <c r="BK117" t="s">
        <v>844</v>
      </c>
      <c r="BL117" t="s">
        <v>755</v>
      </c>
      <c r="BM117">
        <v>1.0142</v>
      </c>
      <c r="BN117" t="s">
        <v>74</v>
      </c>
      <c r="BO117" t="s">
        <v>757</v>
      </c>
      <c r="BP117">
        <v>2049.9119999999998</v>
      </c>
    </row>
    <row r="118" spans="1:68" ht="16.5">
      <c r="A118" s="120" t="str">
        <f t="shared" si="54"/>
        <v>신화여객</v>
      </c>
      <c r="B118" s="121" t="str">
        <f t="shared" si="55"/>
        <v>홍천수</v>
      </c>
      <c r="C118" s="122" t="str">
        <f t="shared" si="56"/>
        <v>A</v>
      </c>
      <c r="D118" s="123">
        <f t="shared" si="57"/>
        <v>0.95640000000000003</v>
      </c>
      <c r="E118" s="124">
        <f t="shared" si="58"/>
        <v>4871</v>
      </c>
      <c r="F118" s="125" t="str">
        <f t="shared" si="59"/>
        <v>34</v>
      </c>
      <c r="G118" s="126" t="str">
        <f t="shared" si="60"/>
        <v>72바1114</v>
      </c>
      <c r="H118" s="127">
        <f t="shared" si="61"/>
        <v>1</v>
      </c>
      <c r="I118" s="128">
        <f t="shared" si="62"/>
        <v>2395.643</v>
      </c>
      <c r="J118" s="129">
        <f t="shared" si="63"/>
        <v>2.1311355770403027E-2</v>
      </c>
      <c r="K118" s="129">
        <f t="shared" si="64"/>
        <v>0.37683721417116023</v>
      </c>
      <c r="L118" s="129">
        <f t="shared" si="65"/>
        <v>0.13649780038177642</v>
      </c>
      <c r="M118" s="130">
        <f t="shared" si="66"/>
        <v>9.8949999999999996</v>
      </c>
      <c r="N118" s="131">
        <f t="shared" si="67"/>
        <v>0</v>
      </c>
      <c r="O118" s="131">
        <f t="shared" si="68"/>
        <v>10.978263455782017</v>
      </c>
      <c r="P118" s="249">
        <f t="shared" si="69"/>
        <v>13</v>
      </c>
      <c r="Q118" s="250">
        <f t="shared" si="70"/>
        <v>0</v>
      </c>
      <c r="R118" s="250">
        <f t="shared" si="71"/>
        <v>263</v>
      </c>
      <c r="T118">
        <v>524</v>
      </c>
      <c r="U118">
        <v>4871</v>
      </c>
      <c r="V118" t="s">
        <v>1216</v>
      </c>
      <c r="W118">
        <v>2395.643</v>
      </c>
      <c r="X118">
        <v>1001.437</v>
      </c>
      <c r="Y118">
        <v>2.3919999999999999</v>
      </c>
      <c r="Z118">
        <v>9.8949999999999996</v>
      </c>
      <c r="AA118">
        <v>163.56523899999999</v>
      </c>
      <c r="AB118">
        <v>3.4857969999999998</v>
      </c>
      <c r="AC118">
        <v>61.637469000000003</v>
      </c>
      <c r="AD118" s="1">
        <v>327</v>
      </c>
      <c r="AE118">
        <v>0</v>
      </c>
      <c r="AF118">
        <v>263</v>
      </c>
      <c r="AG118">
        <v>73</v>
      </c>
      <c r="AH118">
        <v>14.646406000000001</v>
      </c>
      <c r="AI118">
        <v>1182</v>
      </c>
      <c r="AJ118">
        <v>0</v>
      </c>
      <c r="AK118">
        <v>13</v>
      </c>
      <c r="AL118">
        <v>7123</v>
      </c>
      <c r="AM118" t="s">
        <v>1065</v>
      </c>
      <c r="AN118" t="s">
        <v>1217</v>
      </c>
      <c r="AO118">
        <v>2348.0610000000001</v>
      </c>
      <c r="AR118" t="s">
        <v>144</v>
      </c>
      <c r="AS118" t="s">
        <v>276</v>
      </c>
      <c r="AT118" t="s">
        <v>814</v>
      </c>
      <c r="AU118" t="s">
        <v>775</v>
      </c>
      <c r="AV118" t="s">
        <v>49</v>
      </c>
      <c r="AW118">
        <v>1</v>
      </c>
      <c r="BB118">
        <v>0.95640000000000003</v>
      </c>
      <c r="BC118" t="s">
        <v>69</v>
      </c>
      <c r="BF118" t="s">
        <v>144</v>
      </c>
      <c r="BG118" t="s">
        <v>276</v>
      </c>
      <c r="BH118" t="s">
        <v>1216</v>
      </c>
      <c r="BI118">
        <v>4871</v>
      </c>
      <c r="BJ118">
        <v>1</v>
      </c>
      <c r="BK118" t="s">
        <v>814</v>
      </c>
      <c r="BL118" t="s">
        <v>755</v>
      </c>
      <c r="BM118">
        <v>0.95640000000000003</v>
      </c>
      <c r="BN118" t="s">
        <v>69</v>
      </c>
      <c r="BO118" t="s">
        <v>759</v>
      </c>
      <c r="BP118">
        <v>2395.643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1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8"/>
  <sheetViews>
    <sheetView showGridLines="0" zoomScale="85" zoomScaleNormal="85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144</v>
      </c>
      <c r="B14" s="258" t="s">
        <v>964</v>
      </c>
      <c r="C14" s="259" t="s">
        <v>70</v>
      </c>
      <c r="D14" s="260">
        <v>0.81220000000000003</v>
      </c>
      <c r="E14" s="261">
        <v>3437</v>
      </c>
      <c r="F14" s="262" t="s">
        <v>276</v>
      </c>
      <c r="G14" s="263" t="s">
        <v>800</v>
      </c>
      <c r="H14" s="264">
        <v>7</v>
      </c>
      <c r="I14" s="265">
        <v>1904.0219999999999</v>
      </c>
      <c r="J14" s="266">
        <v>5.22948213228328E-2</v>
      </c>
      <c r="K14" s="266">
        <v>0.37209409988753994</v>
      </c>
      <c r="L14" s="266">
        <v>0.15756120464994627</v>
      </c>
      <c r="M14" s="267">
        <v>14.661</v>
      </c>
      <c r="N14" s="268">
        <v>0.57772441704980304</v>
      </c>
      <c r="O14" s="268">
        <v>29.674026875739884</v>
      </c>
      <c r="P14" s="269">
        <v>24</v>
      </c>
      <c r="Q14" s="270">
        <v>11</v>
      </c>
      <c r="R14" s="270">
        <v>565</v>
      </c>
    </row>
    <row r="15" spans="1:18" ht="16.5">
      <c r="A15" s="257" t="s">
        <v>144</v>
      </c>
      <c r="B15" s="258" t="s">
        <v>1042</v>
      </c>
      <c r="C15" s="259" t="s">
        <v>73</v>
      </c>
      <c r="D15" s="260">
        <v>0.78310000000000002</v>
      </c>
      <c r="E15" s="261">
        <v>939</v>
      </c>
      <c r="F15" s="262" t="s">
        <v>278</v>
      </c>
      <c r="G15" s="263" t="s">
        <v>858</v>
      </c>
      <c r="H15" s="264">
        <v>2</v>
      </c>
      <c r="I15" s="265">
        <v>1422.046</v>
      </c>
      <c r="J15" s="266">
        <v>0.11045632550027326</v>
      </c>
      <c r="K15" s="266">
        <v>0.36272031497802498</v>
      </c>
      <c r="L15" s="266">
        <v>0.21026042758110497</v>
      </c>
      <c r="M15" s="267">
        <v>15.641</v>
      </c>
      <c r="N15" s="268">
        <v>0.56256970590262201</v>
      </c>
      <c r="O15" s="268">
        <v>28.05816408189327</v>
      </c>
      <c r="P15" s="269">
        <v>9</v>
      </c>
      <c r="Q15" s="270">
        <v>8</v>
      </c>
      <c r="R15" s="270">
        <v>399</v>
      </c>
    </row>
    <row r="16" spans="1:18" ht="16.5">
      <c r="A16" s="257" t="s">
        <v>144</v>
      </c>
      <c r="B16" s="258" t="s">
        <v>1147</v>
      </c>
      <c r="C16" s="259" t="s">
        <v>70</v>
      </c>
      <c r="D16" s="260">
        <v>0.83840000000000003</v>
      </c>
      <c r="E16" s="261">
        <v>5915</v>
      </c>
      <c r="F16" s="262" t="s">
        <v>277</v>
      </c>
      <c r="G16" s="263" t="s">
        <v>835</v>
      </c>
      <c r="H16" s="264">
        <v>1</v>
      </c>
      <c r="I16" s="265">
        <v>1785.2909999999999</v>
      </c>
      <c r="J16" s="266">
        <v>6.2050816989540264E-2</v>
      </c>
      <c r="K16" s="266">
        <v>0.35864233474879725</v>
      </c>
      <c r="L16" s="266">
        <v>0.25934147430306881</v>
      </c>
      <c r="M16" s="267">
        <v>10.018000000000001</v>
      </c>
      <c r="N16" s="268">
        <v>7.3377393377326161</v>
      </c>
      <c r="O16" s="268">
        <v>7.6178057246689761</v>
      </c>
      <c r="P16" s="269">
        <v>17</v>
      </c>
      <c r="Q16" s="270">
        <v>131</v>
      </c>
      <c r="R16" s="270">
        <v>136</v>
      </c>
    </row>
    <row r="17" spans="1:18" ht="16.5">
      <c r="A17" s="257" t="s">
        <v>144</v>
      </c>
      <c r="B17" s="258" t="s">
        <v>1198</v>
      </c>
      <c r="C17" s="259" t="s">
        <v>70</v>
      </c>
      <c r="D17" s="260">
        <v>0.83460000000000001</v>
      </c>
      <c r="E17" s="261">
        <v>2787</v>
      </c>
      <c r="F17" s="262" t="s">
        <v>276</v>
      </c>
      <c r="G17" s="263" t="s">
        <v>792</v>
      </c>
      <c r="H17" s="264">
        <v>2</v>
      </c>
      <c r="I17" s="265">
        <v>2515.5189999999998</v>
      </c>
      <c r="J17" s="266">
        <v>1.4218828466061203E-2</v>
      </c>
      <c r="K17" s="266">
        <v>0.39889643381806827</v>
      </c>
      <c r="L17" s="266">
        <v>0.17451667031733811</v>
      </c>
      <c r="M17" s="267">
        <v>13.452</v>
      </c>
      <c r="N17" s="268">
        <v>3.9753227862719384E-2</v>
      </c>
      <c r="O17" s="268">
        <v>6.559282597348699</v>
      </c>
      <c r="P17" s="269">
        <v>21</v>
      </c>
      <c r="Q17" s="270">
        <v>1</v>
      </c>
      <c r="R17" s="270">
        <v>165</v>
      </c>
    </row>
    <row r="18" spans="1:18" ht="16.5">
      <c r="A18" s="257" t="s">
        <v>144</v>
      </c>
      <c r="B18" s="258" t="s">
        <v>1210</v>
      </c>
      <c r="C18" s="259" t="s">
        <v>73</v>
      </c>
      <c r="D18" s="260">
        <v>0.7944</v>
      </c>
      <c r="E18" s="261">
        <v>1530</v>
      </c>
      <c r="F18" s="262" t="s">
        <v>277</v>
      </c>
      <c r="G18" s="263" t="s">
        <v>835</v>
      </c>
      <c r="H18" s="264">
        <v>1</v>
      </c>
      <c r="I18" s="265">
        <v>1853.442</v>
      </c>
      <c r="J18" s="266">
        <v>4.497570525893347E-2</v>
      </c>
      <c r="K18" s="266">
        <v>0.35570320507420744</v>
      </c>
      <c r="L18" s="266">
        <v>0.17966572463556993</v>
      </c>
      <c r="M18" s="267">
        <v>10.069000000000001</v>
      </c>
      <c r="N18" s="268">
        <v>6.906069895901787</v>
      </c>
      <c r="O18" s="268">
        <v>4.5860620402472803</v>
      </c>
      <c r="P18" s="269">
        <v>40</v>
      </c>
      <c r="Q18" s="270">
        <v>128</v>
      </c>
      <c r="R18" s="270">
        <v>85</v>
      </c>
    </row>
  </sheetData>
  <autoFilter ref="A13:R18" xr:uid="{6EB4B155-3669-4AC9-8F0D-6A4CA1B564F2}"/>
  <phoneticPr fontId="2" type="noConversion"/>
  <conditionalFormatting sqref="C14:D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2024-03-05T07:19:56Z</dcterms:modified>
</cp:coreProperties>
</file>