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D8D1D45B-3D7E-473E-BF1D-24CC58BCE8C8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명단'!$A$13:$R$23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운전자별!$A$1:$R$88</definedName>
    <definedName name="_xlnm.Print_Area" localSheetId="1">종합!$A$1:$L$91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18" i="12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37" i="60" l="1"/>
  <c r="F33" i="60"/>
  <c r="F29" i="60"/>
  <c r="F25" i="60"/>
  <c r="F21" i="60"/>
  <c r="F34" i="60"/>
  <c r="F30" i="60"/>
  <c r="F26" i="60"/>
  <c r="F22" i="60"/>
  <c r="F18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80" i="12" s="1"/>
  <c r="E50" i="12"/>
  <c r="B79" i="12" s="1"/>
  <c r="D50" i="12"/>
  <c r="B78" i="12" s="1"/>
  <c r="C50" i="12"/>
  <c r="B77" i="12" s="1"/>
  <c r="K50" i="12"/>
  <c r="I50" i="12"/>
  <c r="J50" i="12"/>
  <c r="H50" i="12"/>
  <c r="G50" i="12"/>
  <c r="B71" i="12" l="1"/>
  <c r="D71" i="12" s="1"/>
  <c r="B82" i="12"/>
  <c r="B73" i="12"/>
  <c r="J73" i="12" s="1"/>
  <c r="B83" i="12"/>
  <c r="B69" i="12"/>
  <c r="H69" i="12" s="1"/>
  <c r="B81" i="12"/>
  <c r="B72" i="12"/>
  <c r="I71" i="12"/>
  <c r="J71" i="12"/>
  <c r="E71" i="12"/>
  <c r="B70" i="12"/>
  <c r="D69" i="12"/>
  <c r="U57" i="12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74" i="12" l="1"/>
  <c r="I69" i="12"/>
  <c r="F69" i="12"/>
  <c r="E73" i="12"/>
  <c r="D73" i="12"/>
  <c r="F73" i="12"/>
  <c r="E69" i="12"/>
  <c r="J69" i="12"/>
  <c r="F71" i="12"/>
  <c r="G71" i="12"/>
  <c r="G73" i="12"/>
  <c r="H73" i="12"/>
  <c r="G69" i="12"/>
  <c r="H71" i="12"/>
  <c r="I73" i="12"/>
  <c r="K70" i="12"/>
  <c r="G70" i="12"/>
  <c r="I70" i="12"/>
  <c r="D70" i="12"/>
  <c r="J70" i="12"/>
  <c r="F70" i="12"/>
  <c r="E70" i="12"/>
  <c r="H70" i="12"/>
  <c r="H72" i="12"/>
  <c r="D72" i="12"/>
  <c r="J72" i="12"/>
  <c r="E72" i="12"/>
  <c r="K72" i="12"/>
  <c r="G72" i="12"/>
  <c r="F72" i="12"/>
  <c r="I72" i="12"/>
  <c r="I74" i="12"/>
  <c r="E74" i="12"/>
  <c r="K74" i="12"/>
  <c r="F74" i="12"/>
  <c r="H74" i="12"/>
  <c r="D74" i="12"/>
  <c r="G74" i="12"/>
  <c r="J74" i="12"/>
  <c r="B62" i="12"/>
  <c r="F62" i="12" s="1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F68" i="12"/>
  <c r="H68" i="12"/>
  <c r="I68" i="12"/>
  <c r="J68" i="12"/>
  <c r="K68" i="12"/>
  <c r="D65" i="12"/>
  <c r="J62" i="12"/>
  <c r="E62" i="12"/>
  <c r="J66" i="12"/>
  <c r="I66" i="12"/>
  <c r="H66" i="12"/>
  <c r="G66" i="12"/>
  <c r="F66" i="12"/>
  <c r="E66" i="12"/>
  <c r="D66" i="12"/>
  <c r="K66" i="12"/>
  <c r="F65" i="12"/>
  <c r="I64" i="12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F81" i="12" l="1"/>
  <c r="G62" i="12"/>
  <c r="G81" i="12" s="1"/>
  <c r="J79" i="12"/>
  <c r="F78" i="12"/>
  <c r="G79" i="12"/>
  <c r="J81" i="12"/>
  <c r="F80" i="12"/>
  <c r="E80" i="12"/>
  <c r="F77" i="12"/>
  <c r="E77" i="12"/>
  <c r="D62" i="12"/>
  <c r="D79" i="12" s="1"/>
  <c r="H62" i="12"/>
  <c r="H81" i="12" s="1"/>
  <c r="E78" i="12"/>
  <c r="J80" i="12"/>
  <c r="F79" i="12"/>
  <c r="J77" i="12"/>
  <c r="G80" i="12"/>
  <c r="J78" i="12"/>
  <c r="K62" i="12"/>
  <c r="I62" i="12"/>
  <c r="I78" i="12" s="1"/>
  <c r="G78" i="12"/>
  <c r="E81" i="12"/>
  <c r="H79" i="12"/>
  <c r="E79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G77" i="12" l="1"/>
  <c r="I79" i="12"/>
  <c r="H80" i="12"/>
  <c r="I80" i="12"/>
  <c r="D78" i="12"/>
  <c r="D80" i="12"/>
  <c r="I77" i="12"/>
  <c r="I81" i="12"/>
  <c r="H77" i="12"/>
  <c r="H78" i="12"/>
  <c r="D77" i="12"/>
  <c r="D81" i="12"/>
  <c r="N21" i="12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<sst xmlns="http://schemas.openxmlformats.org/spreadsheetml/2006/main" count="4189" uniqueCount="1104">
  <si>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</si>
  <si>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</si>
  <si>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</si>
  <si>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</si>
  <si>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</si>
  <si>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</si>
  <si>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</si>
  <si>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</si>
  <si>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</si>
  <si>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</si>
  <si>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</si>
  <si>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</si>
  <si>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</si>
  <si>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</si>
  <si>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</si>
  <si>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</si>
  <si>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</si>
  <si>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</si>
  <si>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</si>
  <si>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</si>
  <si>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</si>
  <si>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</si>
  <si>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</si>
  <si>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</si>
  <si>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</si>
  <si>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</si>
  <si>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</si>
  <si>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</si>
  <si>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</si>
  <si>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</si>
  <si>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</si>
  <si>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</si>
  <si>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</si>
  <si>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</si>
  <si>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</si>
  <si>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</si>
  <si>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</si>
  <si>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</si>
  <si>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</si>
  <si>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</si>
  <si>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</si>
  <si>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</si>
  <si>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</si>
  <si>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</si>
  <si>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</si>
  <si>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</si>
  <si>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</si>
  <si>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</si>
  <si>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</si>
  <si>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</si>
  <si>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</si>
  <si>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</si>
  <si>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</si>
  <si>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</si>
  <si>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</si>
  <si>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</si>
  <si>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</si>
  <si>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</si>
  <si>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</si>
  <si>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</si>
  <si>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</si>
  <si>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</si>
  <si>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</si>
  <si>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</si>
  <si>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</si>
  <si>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</si>
  <si>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</si>
  <si>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</si>
  <si>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</si>
  <si>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</si>
  <si>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</si>
  <si>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</si>
  <si>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</si>
  <si>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</si>
  <si>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</si>
  <si>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</si>
  <si>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</si>
  <si>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</si>
  <si>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</si>
  <si>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</si>
  <si>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</si>
  <si>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</si>
  <si>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</si>
  <si>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</si>
  <si>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</si>
  <si>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</si>
  <si>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</si>
  <si>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</si>
  <si>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</si>
  <si>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</si>
  <si>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</si>
  <si>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</si>
  <si>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</si>
  <si>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</si>
  <si>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</si>
  <si>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</si>
  <si>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</si>
  <si>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</si>
  <si>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</si>
  <si>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</si>
  <si>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</si>
  <si>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</si>
  <si>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</si>
  <si>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</si>
  <si>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</si>
  <si>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</si>
  <si>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</si>
  <si>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</si>
  <si>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</si>
  <si>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</si>
  <si>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</si>
  <si>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</si>
  <si>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</si>
  <si>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</si>
  <si>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</si>
  <si>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</si>
  <si>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</si>
  <si>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</si>
  <si>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</si>
  <si>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</si>
  <si>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</si>
  <si>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</si>
  <si>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</si>
  <si>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</si>
  <si>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</si>
  <si>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</si>
  <si>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</si>
  <si>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</si>
  <si>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</si>
  <si>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</si>
  <si>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</si>
  <si>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</si>
  <si>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</si>
  <si>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</si>
  <si>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</si>
  <si>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</si>
  <si>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</si>
  <si>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</si>
  <si>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</si>
  <si>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</si>
  <si>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</si>
  <si>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</si>
  <si>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</si>
  <si>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</si>
  <si>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</si>
  <si>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</si>
  <si>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</si>
  <si>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</si>
  <si>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</si>
  <si>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</si>
  <si>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</si>
  <si>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</si>
  <si>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</si>
  <si>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</si>
  <si>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</si>
  <si>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</si>
  <si>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</si>
  <si>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</si>
  <si>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</si>
  <si>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</si>
  <si>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</si>
  <si>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</si>
  <si>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</si>
  <si>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</si>
  <si>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</si>
  <si>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</si>
  <si>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</si>
  <si>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</si>
  <si>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</si>
  <si>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</si>
  <si>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</si>
  <si>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</si>
  <si>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</si>
  <si>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</si>
  <si>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</si>
  <si>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</si>
  <si>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</si>
  <si>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</si>
  <si>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</si>
  <si>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</si>
  <si>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</si>
  <si>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</si>
  <si>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</si>
  <si>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</si>
  <si>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</si>
  <si>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</si>
  <si>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</si>
  <si>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</si>
  <si>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</si>
  <si>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</si>
  <si>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</si>
  <si>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</si>
  <si>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</si>
  <si>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</si>
  <si>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</si>
  <si>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</si>
  <si>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</si>
  <si>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</si>
  <si>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</si>
  <si>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</si>
  <si>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</si>
  <si>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</si>
  <si>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</si>
  <si>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</si>
  <si>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</si>
  <si>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</si>
  <si>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</si>
  <si>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</si>
  <si>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</si>
  <si>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</si>
  <si>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</si>
  <si>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</si>
  <si>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</si>
  <si>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</si>
  <si>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</si>
  <si>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</si>
  <si>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</si>
  <si>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</si>
  <si>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</si>
  <si>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</si>
  <si>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</si>
  <si>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</si>
  <si>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</si>
  <si>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</si>
  <si>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</si>
  <si>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</si>
  <si>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</si>
  <si>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</si>
  <si>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</si>
  <si>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</si>
  <si>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</si>
  <si>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</si>
  <si>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</si>
  <si>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</si>
  <si>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</si>
  <si>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</si>
  <si>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</si>
  <si>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</si>
  <si>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</si>
  <si>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</si>
  <si>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</si>
  <si>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</si>
  <si>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</si>
  <si>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</si>
  <si>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</si>
  <si>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</si>
  <si>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</si>
  <si>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</si>
  <si>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</si>
  <si>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</si>
  <si>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</si>
  <si>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</si>
  <si>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</si>
  <si>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</si>
  <si>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</si>
  <si>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</si>
  <si>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</si>
  <si>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</si>
  <si>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</si>
  <si>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</si>
  <si>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</si>
  <si>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</si>
  <si>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</si>
  <si>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</si>
  <si>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</si>
  <si>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</si>
  <si>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</si>
  <si>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</si>
  <si>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</si>
  <si>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</si>
  <si>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</si>
  <si>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</si>
  <si>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</si>
  <si>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</si>
  <si>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</si>
  <si>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</si>
  <si>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</si>
  <si>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</si>
  <si>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</si>
  <si>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</si>
  <si>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</si>
  <si>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</si>
  <si>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</si>
  <si>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</si>
  <si>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</si>
  <si>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</si>
  <si>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</si>
  <si>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</si>
  <si>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</si>
  <si>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</si>
  <si>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</si>
  <si>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</si>
  <si>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</si>
  <si>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</si>
  <si>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</si>
  <si>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</si>
  <si>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</si>
  <si>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</si>
  <si>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</si>
  <si>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</si>
  <si>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</si>
  <si>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</si>
  <si>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</si>
  <si>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</si>
  <si>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</si>
  <si>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</si>
  <si>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</si>
  <si>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</si>
  <si>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</si>
  <si>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</si>
  <si>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</si>
  <si>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</si>
  <si>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</si>
  <si>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</si>
  <si>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</si>
  <si>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</si>
  <si>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</si>
  <si>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</si>
  <si>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</si>
  <si>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</si>
  <si>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</si>
  <si>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</si>
  <si>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</si>
  <si>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</si>
  <si>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</si>
  <si>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</si>
  <si>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</si>
  <si>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</si>
  <si>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</si>
  <si>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</si>
  <si>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</si>
  <si>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</si>
  <si>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</si>
  <si>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</si>
  <si>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</si>
  <si>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</si>
  <si>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</si>
  <si>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</si>
  <si>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</si>
  <si>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</si>
  <si>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</si>
  <si>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</si>
  <si>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</si>
  <si>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</si>
  <si>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</si>
  <si>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</si>
  <si>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</si>
  <si>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</si>
  <si>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</si>
  <si>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</si>
  <si>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</si>
  <si>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</si>
  <si>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</si>
  <si>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</si>
  <si>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</si>
  <si>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</si>
  <si>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</si>
  <si>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</si>
  <si>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</si>
  <si>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</si>
  <si>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</si>
  <si>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</si>
  <si>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</si>
  <si>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</si>
  <si>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</si>
  <si>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</si>
  <si>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</si>
  <si>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</si>
  <si>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</si>
  <si>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</si>
  <si>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</si>
  <si>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</si>
  <si>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</si>
  <si>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</si>
  <si>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</si>
  <si>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</si>
  <si>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</si>
  <si>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</si>
  <si>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</si>
  <si>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</si>
  <si>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</si>
  <si>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</si>
  <si>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</si>
  <si>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</si>
  <si>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</si>
  <si>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</si>
  <si>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</si>
  <si>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</si>
  <si>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</si>
  <si>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</si>
  <si>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</si>
  <si>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</si>
  <si>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</si>
  <si>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</si>
  <si>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</si>
  <si>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</si>
  <si>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</si>
  <si>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</si>
  <si>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</si>
  <si>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</si>
  <si>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</si>
  <si>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</si>
  <si>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</si>
  <si>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</si>
  <si>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</si>
  <si>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</si>
  <si>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</si>
  <si>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</si>
  <si>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</si>
  <si>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</si>
  <si>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</si>
  <si>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</si>
  <si>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</si>
  <si>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</si>
  <si>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</si>
  <si>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</si>
  <si>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</si>
  <si>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</si>
  <si>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</si>
  <si>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</si>
  <si>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</si>
  <si>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</si>
  <si>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</si>
  <si>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</si>
  <si>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</si>
  <si>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</si>
  <si>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</si>
  <si>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</si>
  <si>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</si>
  <si>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</si>
  <si>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</si>
  <si>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</si>
  <si>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</si>
  <si>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</si>
  <si>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</si>
  <si>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</si>
  <si>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</si>
  <si>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</si>
  <si>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</si>
  <si>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</si>
  <si>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</si>
  <si>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</si>
  <si>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</si>
  <si>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</si>
  <si>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</si>
  <si>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</si>
  <si>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</si>
  <si>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</si>
  <si>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</si>
  <si>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</si>
  <si>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</si>
  <si>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</si>
  <si>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</si>
  <si>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</si>
  <si>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</si>
  <si>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</si>
  <si>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</si>
  <si>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</si>
  <si>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</si>
  <si>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</si>
  <si>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</si>
  <si>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</si>
  <si>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</si>
  <si>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</si>
  <si>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</si>
  <si>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</si>
  <si>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</si>
  <si>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</si>
  <si>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</si>
  <si>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</si>
  <si>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</si>
  <si>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</si>
  <si>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</si>
  <si>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</si>
  <si>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</si>
  <si>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</si>
  <si>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</si>
  <si>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</si>
  <si>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</si>
  <si>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</si>
  <si>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</si>
  <si>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</si>
  <si>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</si>
  <si>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</si>
  <si>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</si>
  <si>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</si>
  <si>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</si>
  <si>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</si>
  <si>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</si>
  <si>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</si>
  <si>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</si>
  <si>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</si>
  <si>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</si>
  <si>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</si>
  <si>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</si>
  <si>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</si>
  <si>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</si>
  <si>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</si>
  <si>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</si>
  <si>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</si>
  <si>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</si>
  <si>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</si>
  <si>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</si>
  <si>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</si>
  <si>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</si>
  <si>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</si>
  <si>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</si>
  <si>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</si>
  <si>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</si>
  <si>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</si>
  <si>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</si>
  <si>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</si>
  <si>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</si>
  <si>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</si>
  <si>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</si>
  <si>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</si>
  <si>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</si>
  <si>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</si>
  <si>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</si>
  <si>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</si>
  <si>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</si>
  <si>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</si>
  <si>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</si>
  <si>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</si>
  <si>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</si>
  <si>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</si>
  <si>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</si>
  <si>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</si>
  <si>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</si>
  <si>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</si>
  <si>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</si>
  <si>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</si>
  <si>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</si>
  <si>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</si>
  <si>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</si>
  <si>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</si>
  <si>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</si>
  <si>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</si>
  <si>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</si>
  <si>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</si>
  <si>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</si>
  <si>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</si>
  <si>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</si>
  <si>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</si>
  <si>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</si>
  <si>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</si>
  <si>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</si>
  <si>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</si>
  <si>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</si>
  <si>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</si>
  <si>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</si>
  <si>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</si>
  <si>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</si>
  <si>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</si>
  <si>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</si>
  <si>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</si>
  <si>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</si>
  <si>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</si>
  <si>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</si>
  <si>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</si>
  <si>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</si>
  <si>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</si>
  <si>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</si>
  <si>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</si>
  <si>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</si>
  <si>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</si>
  <si>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</si>
  <si>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</si>
  <si>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</si>
  <si>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</si>
  <si>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</si>
  <si>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</si>
  <si>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</si>
  <si>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</si>
  <si>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</si>
  <si>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</si>
  <si>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</si>
  <si>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</si>
  <si>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</si>
  <si>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</si>
  <si>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</si>
  <si>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</si>
  <si>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</si>
  <si>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</si>
  <si>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</si>
  <si>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</si>
  <si>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</si>
  <si>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</si>
  <si>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</si>
  <si>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</si>
  <si>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</si>
  <si>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</si>
  <si>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</si>
  <si>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</si>
  <si>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</si>
  <si>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</si>
  <si>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</si>
  <si>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</si>
  <si>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</si>
  <si>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</si>
  <si>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</si>
  <si>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</si>
  <si>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</si>
  <si>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</si>
  <si>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</si>
  <si>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</si>
  <si>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</si>
  <si>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</si>
  <si>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</si>
  <si>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</si>
  <si>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</si>
  <si>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</si>
  <si>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</si>
  <si>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</si>
  <si>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</si>
  <si>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</si>
  <si>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</si>
  <si>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</si>
  <si>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</si>
  <si>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</si>
  <si>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</si>
  <si>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</si>
  <si>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</si>
  <si>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</si>
  <si>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</si>
  <si>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</si>
  <si>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</si>
  <si>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</si>
  <si>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</si>
  <si>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</si>
  <si>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</si>
  <si>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</si>
  <si>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</si>
  <si>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</si>
  <si>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</si>
  <si>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</si>
  <si>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</si>
  <si>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</si>
  <si>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</si>
  <si>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</si>
  <si>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</si>
  <si>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</si>
  <si>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</si>
  <si>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</si>
  <si>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</si>
  <si>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</si>
  <si>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</si>
  <si>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</si>
  <si>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</si>
  <si>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</si>
  <si>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</si>
  <si>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</si>
  <si>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</si>
  <si>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</si>
  <si>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</si>
  <si>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</si>
  <si>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</si>
  <si>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</si>
  <si>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</si>
  <si>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</si>
  <si>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</si>
  <si>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</si>
  <si>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</si>
  <si>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</si>
  <si>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</si>
  <si>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</si>
  <si>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</si>
  <si>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</si>
  <si>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</si>
  <si>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</si>
  <si>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</si>
  <si>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</si>
  <si>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</si>
  <si>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</si>
  <si>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</si>
  <si>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</si>
  <si>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</si>
  <si>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</si>
  <si>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</si>
  <si>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</si>
  <si>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</si>
  <si>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</si>
  <si>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</si>
  <si>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</si>
  <si>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</si>
  <si>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</si>
  <si>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</si>
  <si>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</si>
  <si>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</si>
  <si>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</si>
  <si>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</si>
  <si>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</si>
  <si>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</si>
  <si>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</si>
  <si>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</si>
  <si>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</si>
  <si>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</si>
  <si>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</si>
  <si>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</si>
  <si>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</si>
  <si>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</si>
  <si>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</si>
  <si>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</si>
  <si>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</si>
  <si>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</si>
  <si>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</si>
  <si>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</si>
  <si>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</si>
  <si>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</si>
  <si>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</si>
  <si>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</si>
  <si>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</si>
  <si>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</si>
  <si>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</si>
  <si>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</si>
  <si>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</si>
  <si>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</si>
  <si>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</si>
  <si>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</si>
  <si>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</si>
  <si>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</si>
  <si>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</si>
  <si>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</si>
  <si>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</si>
  <si>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</si>
  <si>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</si>
  <si>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</si>
  <si>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</si>
  <si>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</si>
  <si>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</si>
  <si>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</si>
  <si>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</si>
  <si>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</si>
  <si>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</si>
  <si>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</si>
  <si>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</si>
  <si>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</si>
  <si>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</si>
  <si>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</si>
  <si>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</si>
  <si>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</si>
  <si>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</si>
  <si>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</si>
  <si>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</si>
  <si>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</si>
  <si>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</si>
  <si>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</si>
  <si>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</si>
  <si>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</si>
  <si>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</si>
  <si>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</si>
  <si>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</si>
  <si>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</si>
  <si>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</si>
  <si>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</si>
  <si>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</si>
  <si>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</si>
  <si>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</si>
  <si>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</si>
  <si>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</si>
  <si>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</si>
  <si>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</si>
  <si>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</si>
  <si>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</si>
  <si>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</si>
  <si>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</si>
  <si>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</si>
  <si>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</si>
  <si>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</si>
  <si>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</si>
  <si>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</si>
  <si>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</si>
  <si>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WC</t>
  </si>
  <si>
    <t>중형</t>
  </si>
  <si>
    <t>(경  고)</t>
  </si>
  <si>
    <t>권영진</t>
  </si>
  <si>
    <t>70바2205</t>
  </si>
  <si>
    <t>대형</t>
  </si>
  <si>
    <t>202202</t>
  </si>
  <si>
    <t>영종운수202B4</t>
  </si>
  <si>
    <t>70바2259</t>
  </si>
  <si>
    <t>영종운수202D1</t>
  </si>
  <si>
    <t>70바2311</t>
  </si>
  <si>
    <t>영종운수202C2</t>
  </si>
  <si>
    <t>70바2514</t>
  </si>
  <si>
    <t>영종운수202D2</t>
  </si>
  <si>
    <t>71바7511</t>
  </si>
  <si>
    <t>영종운수202B2</t>
  </si>
  <si>
    <t>71바7512</t>
  </si>
  <si>
    <t>영종운수202A2</t>
  </si>
  <si>
    <t>73아1213</t>
  </si>
  <si>
    <t>영종운수202A5</t>
  </si>
  <si>
    <t>73아1216</t>
  </si>
  <si>
    <t>영종운수202B3</t>
  </si>
  <si>
    <t>73아1220</t>
  </si>
  <si>
    <t>영종운수202A4</t>
  </si>
  <si>
    <t>73아1240</t>
  </si>
  <si>
    <t>영종운수202S1</t>
  </si>
  <si>
    <t>73아1242</t>
  </si>
  <si>
    <t>영종운수202B5</t>
  </si>
  <si>
    <t>73아1256</t>
  </si>
  <si>
    <t>영종운수202C1</t>
  </si>
  <si>
    <t>73아1278</t>
  </si>
  <si>
    <t>영종운수202B1</t>
  </si>
  <si>
    <t>73아1280</t>
  </si>
  <si>
    <t>영종운수202A3</t>
  </si>
  <si>
    <t>73아1281</t>
  </si>
  <si>
    <t>영종운수202B6</t>
  </si>
  <si>
    <t>73아1282</t>
  </si>
  <si>
    <t>영종운수202A1</t>
  </si>
  <si>
    <t>70바2212</t>
  </si>
  <si>
    <t>203203</t>
  </si>
  <si>
    <t>영종운수203S1</t>
  </si>
  <si>
    <t>70바2269</t>
  </si>
  <si>
    <t>영종운수203S2</t>
  </si>
  <si>
    <t>70바2526</t>
  </si>
  <si>
    <t>저상</t>
  </si>
  <si>
    <t>영종운수203B3</t>
  </si>
  <si>
    <t>70바2546</t>
  </si>
  <si>
    <t>영종운수203C1</t>
  </si>
  <si>
    <t>71바7513</t>
  </si>
  <si>
    <t>영종운수203B1</t>
  </si>
  <si>
    <t>71바7514</t>
  </si>
  <si>
    <t>영종운수203A1</t>
  </si>
  <si>
    <t>73아1218</t>
  </si>
  <si>
    <t>영종운수203S3</t>
  </si>
  <si>
    <t>73아1238</t>
  </si>
  <si>
    <t>영종운수203B2</t>
  </si>
  <si>
    <t>70바2512</t>
  </si>
  <si>
    <t>205205</t>
  </si>
  <si>
    <t>영종운수205S1</t>
  </si>
  <si>
    <t>71바7516</t>
  </si>
  <si>
    <t>영종운수205A1</t>
  </si>
  <si>
    <t>73아1209</t>
  </si>
  <si>
    <t>222222</t>
  </si>
  <si>
    <t>영종운수222C1</t>
  </si>
  <si>
    <t>73아1210</t>
  </si>
  <si>
    <t>예비예비</t>
  </si>
  <si>
    <t>영종운수예비D5</t>
  </si>
  <si>
    <t>73아1567</t>
  </si>
  <si>
    <t>e음13e음13</t>
  </si>
  <si>
    <t>영종운수e음13A1</t>
  </si>
  <si>
    <t>73아1568</t>
  </si>
  <si>
    <t>영종운수e음13B1</t>
  </si>
  <si>
    <t>73아9158</t>
  </si>
  <si>
    <t>영종운수e음13S1</t>
  </si>
  <si>
    <t>73아9157</t>
  </si>
  <si>
    <t>e음15e음15</t>
  </si>
  <si>
    <t>영종운수e음15F1</t>
  </si>
  <si>
    <t>73아9159</t>
  </si>
  <si>
    <t>e음16e음16</t>
  </si>
  <si>
    <t>영종운수e음16A1</t>
  </si>
  <si>
    <t>강범</t>
  </si>
  <si>
    <t>5268086</t>
  </si>
  <si>
    <t>52680861</t>
  </si>
  <si>
    <t>5267705</t>
  </si>
  <si>
    <t>52677051</t>
  </si>
  <si>
    <t>김광철</t>
  </si>
  <si>
    <t>526277</t>
  </si>
  <si>
    <t>5262771</t>
  </si>
  <si>
    <t>김길수</t>
  </si>
  <si>
    <t>5268908</t>
  </si>
  <si>
    <t>52689081</t>
  </si>
  <si>
    <t>김낙훈</t>
  </si>
  <si>
    <t>5267782</t>
  </si>
  <si>
    <t>52677821</t>
  </si>
  <si>
    <t>김덕수</t>
  </si>
  <si>
    <t>5266900</t>
  </si>
  <si>
    <t>52669001</t>
  </si>
  <si>
    <t>김만수</t>
  </si>
  <si>
    <t>5266529</t>
  </si>
  <si>
    <t>52665291</t>
  </si>
  <si>
    <t>김보람</t>
  </si>
  <si>
    <t>5261190</t>
  </si>
  <si>
    <t>52611901</t>
  </si>
  <si>
    <t>김봉선</t>
  </si>
  <si>
    <t>5268084</t>
  </si>
  <si>
    <t>52680841</t>
  </si>
  <si>
    <t>김승재</t>
  </si>
  <si>
    <t>5262110</t>
  </si>
  <si>
    <t>52621101</t>
  </si>
  <si>
    <t>김시헌</t>
  </si>
  <si>
    <t>5265640</t>
  </si>
  <si>
    <t>52656401</t>
  </si>
  <si>
    <t>김영강</t>
  </si>
  <si>
    <t>5268855</t>
  </si>
  <si>
    <t>52688551</t>
  </si>
  <si>
    <t>김영준</t>
  </si>
  <si>
    <t>526423</t>
  </si>
  <si>
    <t>5264231</t>
  </si>
  <si>
    <t>김영태</t>
  </si>
  <si>
    <t>5267671</t>
  </si>
  <si>
    <t>52676711</t>
  </si>
  <si>
    <t>김용석</t>
  </si>
  <si>
    <t>5266710</t>
  </si>
  <si>
    <t>52667101</t>
  </si>
  <si>
    <t>김용순</t>
  </si>
  <si>
    <t>5269910</t>
  </si>
  <si>
    <t>52699101</t>
  </si>
  <si>
    <t>김유환</t>
  </si>
  <si>
    <t>5262511</t>
  </si>
  <si>
    <t>52625111</t>
  </si>
  <si>
    <t>김제학</t>
  </si>
  <si>
    <t>5268006</t>
  </si>
  <si>
    <t>52680061</t>
  </si>
  <si>
    <t>김종두</t>
  </si>
  <si>
    <t>5262896</t>
  </si>
  <si>
    <t>52628961</t>
  </si>
  <si>
    <t>김지현</t>
  </si>
  <si>
    <t>5264482</t>
  </si>
  <si>
    <t>52644821</t>
  </si>
  <si>
    <t>김지훈</t>
  </si>
  <si>
    <t>5265504</t>
  </si>
  <si>
    <t>52655041</t>
  </si>
  <si>
    <t>김진광</t>
  </si>
  <si>
    <t>5265882</t>
  </si>
  <si>
    <t>52658821</t>
  </si>
  <si>
    <t>김홍철</t>
  </si>
  <si>
    <t>526288</t>
  </si>
  <si>
    <t>5262881</t>
  </si>
  <si>
    <t>노형준</t>
  </si>
  <si>
    <t>5262000</t>
  </si>
  <si>
    <t>52620001</t>
  </si>
  <si>
    <t>류정송</t>
  </si>
  <si>
    <t>526780</t>
  </si>
  <si>
    <t>5267801</t>
  </si>
  <si>
    <t>박건배</t>
  </si>
  <si>
    <t>5268011</t>
  </si>
  <si>
    <t>52680111</t>
  </si>
  <si>
    <t>박경해</t>
  </si>
  <si>
    <t>5267842</t>
  </si>
  <si>
    <t>52678421</t>
  </si>
  <si>
    <t>박기정</t>
  </si>
  <si>
    <t>5268197</t>
  </si>
  <si>
    <t>52681971</t>
  </si>
  <si>
    <t>박상우</t>
  </si>
  <si>
    <t>5262949</t>
  </si>
  <si>
    <t>52629491</t>
  </si>
  <si>
    <t>박주홍</t>
  </si>
  <si>
    <t>5264654</t>
  </si>
  <si>
    <t>52646541</t>
  </si>
  <si>
    <t>박준규</t>
  </si>
  <si>
    <t>5262451</t>
  </si>
  <si>
    <t>52624511</t>
  </si>
  <si>
    <t>박준서</t>
  </si>
  <si>
    <t>5265571</t>
  </si>
  <si>
    <t>52655711</t>
  </si>
  <si>
    <t>백승철</t>
  </si>
  <si>
    <t>5261313</t>
  </si>
  <si>
    <t>52613131</t>
  </si>
  <si>
    <t>서찬용</t>
  </si>
  <si>
    <t>5263199</t>
  </si>
  <si>
    <t>52631991</t>
  </si>
  <si>
    <t>선경호</t>
  </si>
  <si>
    <t>5261182</t>
  </si>
  <si>
    <t>52611821</t>
  </si>
  <si>
    <t>송성호</t>
  </si>
  <si>
    <t>5264476</t>
  </si>
  <si>
    <t>52644761</t>
  </si>
  <si>
    <t>송영선</t>
  </si>
  <si>
    <t>526674</t>
  </si>
  <si>
    <t>5266741</t>
  </si>
  <si>
    <t>신감찬</t>
  </si>
  <si>
    <t>5266740</t>
  </si>
  <si>
    <t>52667401</t>
  </si>
  <si>
    <t>신이호</t>
  </si>
  <si>
    <t>5262704</t>
  </si>
  <si>
    <t>52627041</t>
  </si>
  <si>
    <t>심명섭</t>
  </si>
  <si>
    <t>5261115</t>
  </si>
  <si>
    <t>52611151</t>
  </si>
  <si>
    <t>심영택</t>
  </si>
  <si>
    <t>5265005</t>
  </si>
  <si>
    <t>52650051</t>
  </si>
  <si>
    <t>안기태</t>
  </si>
  <si>
    <t>5262274</t>
  </si>
  <si>
    <t>52622741</t>
  </si>
  <si>
    <t>안병윤</t>
  </si>
  <si>
    <t>5262225</t>
  </si>
  <si>
    <t>52622251</t>
  </si>
  <si>
    <t>안춘근</t>
  </si>
  <si>
    <t>5267206</t>
  </si>
  <si>
    <t>52672061</t>
  </si>
  <si>
    <t>엄성근</t>
  </si>
  <si>
    <t>5269096</t>
  </si>
  <si>
    <t>52690961</t>
  </si>
  <si>
    <t>원재영</t>
  </si>
  <si>
    <t>5265653</t>
  </si>
  <si>
    <t>52656531</t>
  </si>
  <si>
    <t>유지훈</t>
  </si>
  <si>
    <t>5261463</t>
  </si>
  <si>
    <t>52614631</t>
  </si>
  <si>
    <t>이기현</t>
  </si>
  <si>
    <t>5268132</t>
  </si>
  <si>
    <t>52681321</t>
  </si>
  <si>
    <t>이대범</t>
  </si>
  <si>
    <t>5265974</t>
  </si>
  <si>
    <t>52659741</t>
  </si>
  <si>
    <t>이명희</t>
  </si>
  <si>
    <t>5265170</t>
  </si>
  <si>
    <t>52651701</t>
  </si>
  <si>
    <t>이선호</t>
  </si>
  <si>
    <t>5265652</t>
  </si>
  <si>
    <t>52656521</t>
  </si>
  <si>
    <t>이승용</t>
  </si>
  <si>
    <t>5261117</t>
  </si>
  <si>
    <t>52611171</t>
  </si>
  <si>
    <t>이신영</t>
  </si>
  <si>
    <t>5266448</t>
  </si>
  <si>
    <t>52664481</t>
  </si>
  <si>
    <t>이용식</t>
  </si>
  <si>
    <t>5268384</t>
  </si>
  <si>
    <t>52683841</t>
  </si>
  <si>
    <t>이은영</t>
  </si>
  <si>
    <t>5261282</t>
  </si>
  <si>
    <t>52612821</t>
  </si>
  <si>
    <t>이재식</t>
  </si>
  <si>
    <t>5261422</t>
  </si>
  <si>
    <t>52614221</t>
  </si>
  <si>
    <t>이주철</t>
  </si>
  <si>
    <t>5269119</t>
  </si>
  <si>
    <t>52691191</t>
  </si>
  <si>
    <t>이준복</t>
  </si>
  <si>
    <t>5263653</t>
  </si>
  <si>
    <t>52636531</t>
  </si>
  <si>
    <t>이향철</t>
  </si>
  <si>
    <t>5268117</t>
  </si>
  <si>
    <t>52681171</t>
  </si>
  <si>
    <t>이효진</t>
  </si>
  <si>
    <t>5269129</t>
  </si>
  <si>
    <t>52691291</t>
  </si>
  <si>
    <t>이희범</t>
  </si>
  <si>
    <t>5261436</t>
  </si>
  <si>
    <t>52614361</t>
  </si>
  <si>
    <t>임종호</t>
  </si>
  <si>
    <t>5264533</t>
  </si>
  <si>
    <t>52645331</t>
  </si>
  <si>
    <t>장경석</t>
  </si>
  <si>
    <t>5267080</t>
  </si>
  <si>
    <t>52670801</t>
  </si>
  <si>
    <t>장상수</t>
  </si>
  <si>
    <t>5268004</t>
  </si>
  <si>
    <t>52680041</t>
  </si>
  <si>
    <t>장용민</t>
  </si>
  <si>
    <t>5266617</t>
  </si>
  <si>
    <t>52666171</t>
  </si>
  <si>
    <t>전원배</t>
  </si>
  <si>
    <t>5269232</t>
  </si>
  <si>
    <t>52692321</t>
  </si>
  <si>
    <t>정완구</t>
  </si>
  <si>
    <t>5262589</t>
  </si>
  <si>
    <t>52625891</t>
  </si>
  <si>
    <t>정일명</t>
  </si>
  <si>
    <t>5267942</t>
  </si>
  <si>
    <t>52679421</t>
  </si>
  <si>
    <t>조문기</t>
  </si>
  <si>
    <t>5262499</t>
  </si>
  <si>
    <t>52624991</t>
  </si>
  <si>
    <t>조선민</t>
  </si>
  <si>
    <t>5267788</t>
  </si>
  <si>
    <t>52677881</t>
  </si>
  <si>
    <t>조시형</t>
  </si>
  <si>
    <t>5261685</t>
  </si>
  <si>
    <t>52616851</t>
  </si>
  <si>
    <t>조원준</t>
  </si>
  <si>
    <t>5262002</t>
  </si>
  <si>
    <t>52620021</t>
  </si>
  <si>
    <t>조종만</t>
  </si>
  <si>
    <t>5265365</t>
  </si>
  <si>
    <t>52653651</t>
  </si>
  <si>
    <t>최광일</t>
  </si>
  <si>
    <t>526249</t>
  </si>
  <si>
    <t>5262491</t>
  </si>
  <si>
    <t>최규철</t>
  </si>
  <si>
    <t>5263959</t>
  </si>
  <si>
    <t>52639591</t>
  </si>
  <si>
    <t>최낙동</t>
  </si>
  <si>
    <t>5264066</t>
  </si>
  <si>
    <t>52640661</t>
  </si>
  <si>
    <t>최성관</t>
  </si>
  <si>
    <t>526949</t>
  </si>
  <si>
    <t>5269491</t>
  </si>
  <si>
    <t>최영길</t>
  </si>
  <si>
    <t>5261430</t>
  </si>
  <si>
    <t>52614301</t>
  </si>
  <si>
    <t>추경호</t>
  </si>
  <si>
    <t>5268797</t>
  </si>
  <si>
    <t>52687971</t>
  </si>
  <si>
    <t>한송민</t>
  </si>
  <si>
    <t>5267074</t>
  </si>
  <si>
    <t>52670741</t>
  </si>
  <si>
    <t>한종섭</t>
  </si>
  <si>
    <t>5262400</t>
  </si>
  <si>
    <t>52624001</t>
  </si>
  <si>
    <t>허지선</t>
  </si>
  <si>
    <t>526124</t>
  </si>
  <si>
    <t>5261241</t>
  </si>
  <si>
    <t>황원준</t>
  </si>
  <si>
    <t>5266005</t>
  </si>
  <si>
    <t>52660051</t>
  </si>
  <si>
    <t>황충현</t>
  </si>
  <si>
    <t>5265989</t>
  </si>
  <si>
    <t>52659891</t>
  </si>
  <si>
    <t>영종운수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</si>
</sst>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2.2561611729832642</c:v>
                </c:pt>
                <c:pt idx="1">
                  <c:v>2.6604385955571974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0.23255813953488372</c:v>
                </c:pt>
                <c:pt idx="1">
                  <c:v>0.26744186046511625</c:v>
                </c:pt>
                <c:pt idx="2">
                  <c:v>0.18604651162790697</c:v>
                </c:pt>
                <c:pt idx="3">
                  <c:v>0.20930232558139536</c:v>
                </c:pt>
                <c:pt idx="4">
                  <c:v>5.8139534883720929E-2</c:v>
                </c:pt>
                <c:pt idx="5">
                  <c:v>4.6511627906976744E-2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종합!$M$51:$S$51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종합!$M$57:$S$57</c:f>
              <c:numCache>
                <c:formatCode>0%</c:formatCode>
                <c:ptCount val="7"/>
                <c:pt idx="0">
                  <c:v>2.6315789473684209E-2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종합!$M$51:$S$51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종합!$M$56:$S$56</c:f>
              <c:numCache>
                <c:formatCode>0%</c:formatCode>
                <c:ptCount val="7"/>
                <c:pt idx="0">
                  <c:v>7.8947368421052627E-2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종합!$M$51:$S$51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종합!$M$55:$S$55</c:f>
              <c:numCache>
                <c:formatCode>0%</c:formatCode>
                <c:ptCount val="7"/>
                <c:pt idx="0">
                  <c:v>0.26315789473684209</c:v>
                </c:pt>
                <c:pt idx="1">
                  <c:v>4.7619047619047616E-2</c:v>
                </c:pt>
                <c:pt idx="2">
                  <c:v>0</c:v>
                </c:pt>
                <c:pt idx="3">
                  <c:v>0.5</c:v>
                </c:pt>
                <c:pt idx="4">
                  <c:v>0.44444444444444442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종합!$M$51:$S$51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종합!$M$54:$S$54</c:f>
              <c:numCache>
                <c:formatCode>0%</c:formatCode>
                <c:ptCount val="7"/>
                <c:pt idx="0">
                  <c:v>0.23684210526315788</c:v>
                </c:pt>
                <c:pt idx="1">
                  <c:v>0.19047619047619047</c:v>
                </c:pt>
                <c:pt idx="2">
                  <c:v>0.14285714285714285</c:v>
                </c:pt>
                <c:pt idx="3">
                  <c:v>0.25</c:v>
                </c:pt>
                <c:pt idx="4">
                  <c:v>0.1111111111111111</c:v>
                </c:pt>
                <c:pt idx="5">
                  <c:v>0</c:v>
                </c:pt>
                <c:pt idx="6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종합!$M$51:$S$51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종합!$M$53:$S$53</c:f>
              <c:numCache>
                <c:formatCode>0%</c:formatCode>
                <c:ptCount val="7"/>
                <c:pt idx="0">
                  <c:v>0.21052631578947367</c:v>
                </c:pt>
                <c:pt idx="1">
                  <c:v>0.2857142857142857</c:v>
                </c:pt>
                <c:pt idx="2">
                  <c:v>0.42857142857142855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종합!$M$51:$S$51</c:f>
              <c:strCache>
                <c:ptCount val="7"/>
                <c:pt idx="0">
                  <c:v> 202 </c:v>
                </c:pt>
                <c:pt idx="1">
                  <c:v> 203 </c:v>
                </c:pt>
                <c:pt idx="2">
                  <c:v> 205 </c:v>
                </c:pt>
                <c:pt idx="3">
                  <c:v> 222 </c:v>
                </c:pt>
                <c:pt idx="4">
                  <c:v> e음13 </c:v>
                </c:pt>
                <c:pt idx="5">
                  <c:v> e음15 </c:v>
                </c:pt>
                <c:pt idx="6">
                  <c:v> e음16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종합!$M$52:$S$52</c:f>
              <c:numCache>
                <c:formatCode>0%</c:formatCode>
                <c:ptCount val="7"/>
                <c:pt idx="0">
                  <c:v>0.18421052631578946</c:v>
                </c:pt>
                <c:pt idx="1">
                  <c:v>0.38095238095238093</c:v>
                </c:pt>
                <c:pt idx="2">
                  <c:v>0.2857142857142857</c:v>
                </c:pt>
                <c:pt idx="3">
                  <c:v>0.25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17.92%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4"/>
  <sheetViews>
    <sheetView showGridLines="0" tabSelected="1" view="pageBreakPreview" zoomScale="98" zoomScaleNormal="85" zoomScaleSheetLayoutView="98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1" width="9.140625" style="2"/>
    <col min="32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4" t="s">
        <v>39</v>
      </c>
      <c r="D4" s="314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5" t="s">
        <v>1103</v>
      </c>
      <c r="D5" s="315"/>
      <c r="E5" s="312">
        <f>SUMIFS(숨김!BE:BE,숨김!BD:BD,종합!C5)</f>
        <v>9</v>
      </c>
      <c r="F5" s="63">
        <f>SUMIFS(숨김!BF:BF,숨김!BD:BD,종합!C5)</f>
        <v>34</v>
      </c>
      <c r="G5" s="105" t="str">
        <f>N19</f>
        <v>B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영종운수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2.2561611729832642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2.6604385955571974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0.17918818363466804</v>
      </c>
      <c r="K13" s="212">
        <f>J13-I13</f>
        <v>1.9456042220529213E-3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6" t="str">
        <f>SUMIFS(숨김!J:J,숨김!F:F,종합!C5)&amp;"위/(32개사)"</f>
        <v>19위/(32개사)</v>
      </c>
      <c r="K14" s="317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영종운수</v>
      </c>
      <c r="Y18" s="2"/>
    </row>
    <row r="19" spans="2:28" ht="22.5" customHeight="1">
      <c r="B19" s="272" t="str">
        <f>C5</f>
        <v>영종운수</v>
      </c>
      <c r="C19" s="68">
        <v>2</v>
      </c>
      <c r="D19" s="69">
        <f>SUMIFS(숨김!AV:AV,숨김!$AS:$AS,종합!$N$18,숨김!$AT:$AT,"합계",숨김!AU:AU,종합!C19)</f>
        <v>2.9820131906770967E-2</v>
      </c>
      <c r="E19" s="69">
        <f>SUMIFS(숨김!AW:AW,숨김!$AS:$AS,종합!$N$18,숨김!$AT:$AT,"합계",숨김!AV:AV,종합!D19)</f>
        <v>0.26621629562571641</v>
      </c>
      <c r="F19" s="69">
        <f>SUMIFS(숨김!AX:AX,숨김!$AS:$AS,종합!$N$18,숨김!$AT:$AT,"합계",숨김!AW:AW,종합!E19)</f>
        <v>0.14504595558733729</v>
      </c>
      <c r="G19" s="70">
        <f>SUMIFS(숨김!AY:AY,숨김!$AS:$AS,종합!$N$18,숨김!$AT:$AT,"합계",숨김!AX:AX,종합!F19)</f>
        <v>11.926689655172414</v>
      </c>
      <c r="H19" s="71">
        <f>SUMIFS(숨김!AZ:AZ,숨김!$AS:$AS,종합!$N$18,숨김!$AT:$AT,"합계",숨김!AY:AY,종합!G19)</f>
        <v>2.2798089606272787</v>
      </c>
      <c r="I19" s="71">
        <f>SUMIFS(숨김!BA:BA,숨김!$AS:$AS,종합!$N$18,숨김!$AT:$AT,"합계",숨김!AZ:AZ,종합!H19)</f>
        <v>7.2422766410783925</v>
      </c>
      <c r="J19" s="72">
        <f>J12</f>
        <v>2.6604385955571974</v>
      </c>
      <c r="K19" s="73" t="str">
        <f>J25</f>
        <v>B</v>
      </c>
      <c r="M19" s="278"/>
      <c r="N19" s="39" t="str">
        <f>INDEX(숨김!L3:U36,MATCH(종합!C5,숨김!L3:L36,0),10)</f>
        <v>B</v>
      </c>
      <c r="O19" s="39">
        <f>SUM(O20:O25)</f>
        <v>84</v>
      </c>
      <c r="Y19" s="2"/>
    </row>
    <row r="20" spans="2:28" ht="22.5" customHeight="1">
      <c r="B20" s="53" t="s">
        <v>120</v>
      </c>
      <c r="C20" s="53"/>
      <c r="D20" s="66">
        <f>D19/D18-1</f>
        <v>-0.41712397371521814</v>
      </c>
      <c r="E20" s="66">
        <f t="shared" ref="E20:J20" si="0">E19/E18-1</f>
        <v>-0.38227429591604611</v>
      </c>
      <c r="F20" s="66">
        <f t="shared" si="0"/>
        <v>-0.14021365982609779</v>
      </c>
      <c r="G20" s="66">
        <f t="shared" si="0"/>
        <v>-0.23103225949887729</v>
      </c>
      <c r="H20" s="66">
        <f t="shared" si="0"/>
        <v>-4.4502355339394173E-3</v>
      </c>
      <c r="I20" s="66">
        <f t="shared" si="0"/>
        <v>-0.81085723058035009</v>
      </c>
      <c r="J20" s="66">
        <f t="shared" si="0"/>
        <v>0.12432332508937916</v>
      </c>
      <c r="K20" s="67" t="str">
        <f>J14</f>
        <v>19위/(32개사)</v>
      </c>
      <c r="M20" s="2" t="s">
        <v>768</v>
      </c>
      <c r="N20" s="280">
        <f>SUMIFS(숨김!O:O,숨김!L:L,종합!$N$18)</f>
        <v>0.23255813953488372</v>
      </c>
      <c r="O20" s="39">
        <f>COUNTIFS(운전자별!C:C,종합!M20)</f>
        <v>21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0.26744186046511625</v>
      </c>
      <c r="O21" s="39">
        <f>COUNTIFS(운전자별!C:C,종합!M21)</f>
        <v>18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0.18604651162790697</v>
      </c>
      <c r="O22" s="39">
        <f>COUNTIFS(운전자별!C:C,종합!M22)</f>
        <v>18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0.20930232558139536</v>
      </c>
      <c r="O23" s="39">
        <f>COUNTIFS(운전자별!C:C,종합!M23)</f>
        <v>17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영종운수</v>
      </c>
      <c r="K24" s="226" t="s">
        <v>133</v>
      </c>
      <c r="M24" s="2" t="s">
        <v>771</v>
      </c>
      <c r="N24" s="280">
        <f>SUMIFS(숨김!S:S,숨김!L:L,종합!$N$18)</f>
        <v>5.8139534883720929E-2</v>
      </c>
      <c r="O24" s="39">
        <f>COUNTIFS(운전자별!C:C,종합!M24)</f>
        <v>4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B</v>
      </c>
      <c r="K25" s="234"/>
      <c r="M25" s="2" t="s">
        <v>79</v>
      </c>
      <c r="N25" s="280">
        <f>SUMIFS(숨김!T:T,숨김!L:L,종합!$N$18)</f>
        <v>4.6511627906976744E-2</v>
      </c>
      <c r="O25" s="39">
        <f>COUNTIFS(운전자별!C:C,종합!M25)</f>
        <v>6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23%(21명)</v>
      </c>
      <c r="K26" s="230">
        <f t="shared" ref="K26:K31" si="1">N20-I26</f>
        <v>-4.6754780554735392E-2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27%(18명)</v>
      </c>
      <c r="K27" s="200">
        <f t="shared" si="1"/>
        <v>3.8415223671489168E-2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19%(18명)</v>
      </c>
      <c r="K28" s="200">
        <f t="shared" si="1"/>
        <v>-6.5384904852053172E-2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21%(17명)</v>
      </c>
      <c r="K29" s="200">
        <f t="shared" si="1"/>
        <v>4.7987911839797143E-2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6%(4명)</v>
      </c>
      <c r="K30" s="200">
        <f t="shared" si="1"/>
        <v>-5.8385582205857725E-3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5%(6명)</v>
      </c>
      <c r="K31" s="205">
        <f t="shared" si="1"/>
        <v>3.1575108116088019E-2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18" t="str">
        <f>C5</f>
        <v>영종운수</v>
      </c>
      <c r="C35" s="76">
        <v>1</v>
      </c>
      <c r="D35" s="77">
        <f>SUMIFS(숨김!AV:AV,숨김!$AS:$AS,종합!$N$18,숨김!$AT:$AT,"합계",숨김!$AU:$AU,종합!$C35)</f>
        <v>4.028090910948575E-2</v>
      </c>
      <c r="E35" s="77">
        <f>SUMIFS(숨김!AW:AW,숨김!$AS:$AS,종합!$N$18,숨김!$AT:$AT,"합계",숨김!$AU:$AU,종합!$C35)</f>
        <v>0.30128980025125296</v>
      </c>
      <c r="F35" s="77">
        <f>SUMIFS(숨김!AX:AX,숨김!$AS:$AS,종합!$N$18,숨김!$AT:$AT,"합계",숨김!$AU:$AU,종합!$C35)</f>
        <v>0.150147044848917</v>
      </c>
      <c r="G35" s="78">
        <f>SUMIFS(숨김!AY:AY,숨김!$AS:$AS,종합!$N$18,숨김!$AT:$AT,"합계",숨김!$AU:$AU,종합!$C35)</f>
        <v>16.221708333333329</v>
      </c>
      <c r="H35" s="79">
        <f>SUMIFS(숨김!AZ:AZ,숨김!$AS:$AS,종합!$N$18,숨김!$AT:$AT,"합계",숨김!$AU:$AU,종합!$C35)</f>
        <v>7.4848808415882422</v>
      </c>
      <c r="I35" s="79">
        <f>SUMIFS(숨김!BA:BA,숨김!$AS:$AS,종합!$N$18,숨김!$AT:$AT,"합계",숨김!$AU:$AU,종합!$C35)</f>
        <v>25.724040913946155</v>
      </c>
      <c r="J35" s="80">
        <f>J11</f>
        <v>2.2561611729832642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영종운수</v>
      </c>
      <c r="C36" s="68">
        <v>2</v>
      </c>
      <c r="D36" s="69">
        <f>SUMIFS(숨김!AV:AV,숨김!$AS:$AS,종합!$N$18,숨김!$AT:$AT,"합계",숨김!$AU:$AU,종합!$C36)</f>
        <v>2.9820131906770967E-2</v>
      </c>
      <c r="E36" s="69">
        <f>SUMIFS(숨김!AW:AW,숨김!$AS:$AS,종합!$N$18,숨김!$AT:$AT,"합계",숨김!$AU:$AU,종합!$C36)</f>
        <v>0.26621629562571641</v>
      </c>
      <c r="F36" s="69">
        <f>SUMIFS(숨김!AX:AX,숨김!$AS:$AS,종합!$N$18,숨김!$AT:$AT,"합계",숨김!$AU:$AU,종합!$C36)</f>
        <v>0.14504595558733729</v>
      </c>
      <c r="G36" s="70">
        <f>SUMIFS(숨김!AY:AY,숨김!$AS:$AS,종합!$N$18,숨김!$AT:$AT,"합계",숨김!$AU:$AU,종합!$C36)</f>
        <v>11.926689655172414</v>
      </c>
      <c r="H36" s="71">
        <f>SUMIFS(숨김!AZ:AZ,숨김!$AS:$AS,종합!$N$18,숨김!$AT:$AT,"합계",숨김!$AU:$AU,종합!$C36)</f>
        <v>2.2798089606272787</v>
      </c>
      <c r="I36" s="71">
        <f>SUMIFS(숨김!BA:BA,숨김!$AS:$AS,종합!$N$18,숨김!$AT:$AT,"합계",숨김!$AU:$AU,종합!$C36)</f>
        <v>7.2422766410783925</v>
      </c>
      <c r="J36" s="72">
        <f>J12</f>
        <v>2.6604385955571974</v>
      </c>
      <c r="K36" s="73" t="str">
        <f>K19</f>
        <v>B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-0.259695658166051</v>
      </c>
      <c r="E37" s="66">
        <f t="shared" ref="E37" si="3">E36/E35-1</f>
        <v>-0.11641119147175871</v>
      </c>
      <c r="F37" s="66">
        <f t="shared" ref="F37" si="4">F36/F35-1</f>
        <v>-3.3973957107931052E-2</v>
      </c>
      <c r="G37" s="66">
        <f t="shared" ref="G37" si="5">G36/G35-1</f>
        <v>-0.26476981276597455</v>
      </c>
      <c r="H37" s="66">
        <f t="shared" ref="H37" si="6">H36/H35-1</f>
        <v>-0.69541145558924911</v>
      </c>
      <c r="I37" s="66">
        <f t="shared" ref="I37" si="7">I36/I35-1</f>
        <v>-0.71846271488582381</v>
      </c>
      <c r="J37" s="66">
        <f t="shared" ref="J37" si="8">J36/J35-1</f>
        <v>0.17918818363466804</v>
      </c>
      <c r="K37" s="74" t="str" cm="1">
        <f t="array" ref="K37">_xlfn.IFS(N38=0,"등급유지",N38&gt;0,N38&amp;"등급 상승",N38&lt;0,N38&amp;"등급 하락")</f>
        <v>3등급 상승</v>
      </c>
      <c r="M37" s="281"/>
      <c r="N37" s="39">
        <f>SUMIFS(숨김!$C$4:$C$9,숨김!$B$4:$B$9,종합!K36)</f>
        <v>4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3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202</v>
      </c>
      <c r="D50" s="236" t="str">
        <f>IFERROR(INDEX(숨김!$W$3:$AQ$440,MATCH(종합!$C$5&amp;2,숨김!$AQ$3:$AQ$440,0),2),"")</f>
        <v>203</v>
      </c>
      <c r="E50" s="236" t="str">
        <f>IFERROR(INDEX(숨김!$W$3:$AQ$440,MATCH(종합!$C$5&amp;3,숨김!$AQ$3:$AQ$440,0),2),"")</f>
        <v>205</v>
      </c>
      <c r="F50" s="236" t="str">
        <f>IFERROR(INDEX(숨김!$W$3:$AQ$440,MATCH(종합!$C$5&amp;4,숨김!$AQ$3:$AQ$440,0),2),"")</f>
        <v>222</v>
      </c>
      <c r="G50" s="236" t="str">
        <f>IFERROR(INDEX(숨김!$W$3:$AQ$440,MATCH(종합!$C$5&amp;5,숨김!$AQ$3:$AQ$440,0),2),"")</f>
        <v>e음13</v>
      </c>
      <c r="H50" s="236" t="str">
        <f>IFERROR(INDEX(숨김!$W$3:$AQ$440,MATCH(종합!$C$5&amp;6,숨김!$AQ$3:$AQ$440,0),2),"")</f>
        <v>e음15</v>
      </c>
      <c r="I50" s="236" t="str">
        <f>IFERROR(INDEX(숨김!$W$3:$AQ$440,MATCH(종합!$C$5&amp;7,숨김!$AQ$3:$AQ$440,0),2),"")</f>
        <v>e음16</v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B</v>
      </c>
      <c r="D51" s="242" t="str">
        <f>IFERROR(INDEX(숨김!$W$3:$AO$1740,MATCH(종합!$C$5&amp;종합!D$50,숨김!$AN$3:$AN$1740,0),15),"")</f>
        <v>A</v>
      </c>
      <c r="E51" s="242" t="str">
        <f>IFERROR(INDEX(숨김!$W$3:$AO$1740,MATCH(종합!$C$5&amp;종합!E$50,숨김!$AN$3:$AN$1740,0),15),"")</f>
        <v>A</v>
      </c>
      <c r="F51" s="242" t="str">
        <f>IFERROR(INDEX(숨김!$W$3:$AO$1740,MATCH(종합!$C$5&amp;종합!F$50,숨김!$AN$3:$AN$1740,0),15),"")</f>
        <v>C</v>
      </c>
      <c r="G51" s="242" t="str">
        <f>IFERROR(INDEX(숨김!$W$3:$AO$1740,MATCH(종합!$C$5&amp;종합!G$50,숨김!$AN$3:$AN$1740,0),15),"")</f>
        <v>A</v>
      </c>
      <c r="H51" s="242" t="str">
        <f>IFERROR(INDEX(숨김!$W$3:$AO$1740,MATCH(종합!$C$5&amp;종합!H$50,숨김!$AN$3:$AN$1740,0),15),"")</f>
        <v>F</v>
      </c>
      <c r="I51" s="242" t="str">
        <f>IFERROR(INDEX(숨김!$W$3:$AO$1740,MATCH(종합!$C$5&amp;종합!I$50,숨김!$AN$3:$AN$1740,0),15),"")</f>
        <v>A</v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202</v>
      </c>
      <c r="N51" s="284" t="str">
        <f t="shared" ref="N51:U51" si="9">D50</f>
        <v>203</v>
      </c>
      <c r="O51" s="284" t="str">
        <f t="shared" si="9"/>
        <v>205</v>
      </c>
      <c r="P51" s="284" t="str">
        <f t="shared" si="9"/>
        <v>222</v>
      </c>
      <c r="Q51" s="284" t="str">
        <f t="shared" ref="Q51" si="10">G50</f>
        <v>e음13</v>
      </c>
      <c r="R51" s="284" t="str">
        <f t="shared" ref="R51" si="11">H50</f>
        <v>e음15</v>
      </c>
      <c r="S51" s="284" t="str">
        <f t="shared" ref="S51" si="12">I50</f>
        <v>e음16</v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18%(7명)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38%(8명)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29%(2명)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25%(1명)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33%(3명)</v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0%(0명)</v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>0%(0명)</v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0.18421052631578946</v>
      </c>
      <c r="N52" s="286">
        <f>SUMIFS(숨김!$AC:$AC,숨김!$W:$W,종합!$C$5,숨김!$X:$X,종합!D$50)/SUMIFS(숨김!$AA:$AA,숨김!$W:$W,종합!$C$5,숨김!$X:$X,종합!D$50)</f>
        <v>0.38095238095238093</v>
      </c>
      <c r="O52" s="286">
        <f>SUMIFS(숨김!$AC:$AC,숨김!$W:$W,종합!$C$5,숨김!$X:$X,종합!E$50)/SUMIFS(숨김!$AA:$AA,숨김!$W:$W,종합!$C$5,숨김!$X:$X,종합!E$50)</f>
        <v>0.2857142857142857</v>
      </c>
      <c r="P52" s="286">
        <f>SUMIFS(숨김!$AC:$AC,숨김!$W:$W,종합!$C$5,숨김!$X:$X,종합!F$50)/SUMIFS(숨김!$AA:$AA,숨김!$W:$W,종합!$C$5,숨김!$X:$X,종합!F$50)</f>
        <v>0.25</v>
      </c>
      <c r="Q52" s="286">
        <f>SUMIFS(숨김!$AC:$AC,숨김!$W:$W,종합!$C$5,숨김!$X:$X,종합!G$50)/SUMIFS(숨김!$AA:$AA,숨김!$W:$W,종합!$C$5,숨김!$X:$X,종합!G$50)</f>
        <v>0.33333333333333331</v>
      </c>
      <c r="R52" s="286">
        <f>SUMIFS(숨김!$AC:$AC,숨김!$W:$W,종합!$C$5,숨김!$X:$X,종합!H$50)/SUMIFS(숨김!$AA:$AA,숨김!$W:$W,종합!$C$5,숨김!$X:$X,종합!H$50)</f>
        <v>0</v>
      </c>
      <c r="S52" s="286">
        <f>SUMIFS(숨김!$AC:$AC,숨김!$W:$W,종합!$C$5,숨김!$X:$X,종합!I$50)/SUMIFS(숨김!$AA:$AA,숨김!$W:$W,종합!$C$5,숨김!$X:$X,종합!I$50)</f>
        <v>0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21%(8명)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29%(6명)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43%(3명)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0%(0명)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11%(1명)</v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0%(0명)</v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>0%(0명)</v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0.21052631578947367</v>
      </c>
      <c r="N53" s="286">
        <f>SUMIFS(숨김!$AD:$AD,숨김!$W:$W,종합!$C$5,숨김!$X:$X,종합!D$50)/SUMIFS(숨김!$AA:$AA,숨김!$W:$W,종합!$C$5,숨김!$X:$X,종합!D$50)</f>
        <v>0.2857142857142857</v>
      </c>
      <c r="O53" s="286">
        <f>SUMIFS(숨김!$AD:$AD,숨김!$W:$W,종합!$C$5,숨김!$X:$X,종합!E$50)/SUMIFS(숨김!$AA:$AA,숨김!$W:$W,종합!$C$5,숨김!$X:$X,종합!E$50)</f>
        <v>0.42857142857142855</v>
      </c>
      <c r="P53" s="286">
        <f>SUMIFS(숨김!$AD:$AD,숨김!$W:$W,종합!$C$5,숨김!$X:$X,종합!F$50)/SUMIFS(숨김!$AA:$AA,숨김!$W:$W,종합!$C$5,숨김!$X:$X,종합!F$50)</f>
        <v>0</v>
      </c>
      <c r="Q53" s="286">
        <f>SUMIFS(숨김!$AD:$AD,숨김!$W:$W,종합!$C$5,숨김!$X:$X,종합!G$50)/SUMIFS(숨김!$AA:$AA,숨김!$W:$W,종합!$C$5,숨김!$X:$X,종합!G$50)</f>
        <v>0.1111111111111111</v>
      </c>
      <c r="R53" s="286">
        <f>SUMIFS(숨김!$AD:$AD,숨김!$W:$W,종합!$C$5,숨김!$X:$X,종합!H$50)/SUMIFS(숨김!$AA:$AA,숨김!$W:$W,종합!$C$5,숨김!$X:$X,종합!H$50)</f>
        <v>0</v>
      </c>
      <c r="S53" s="286">
        <f>SUMIFS(숨김!$AD:$AD,숨김!$W:$W,종합!$C$5,숨김!$X:$X,종합!I$50)/SUMIFS(숨김!$AA:$AA,숨김!$W:$W,종합!$C$5,숨김!$X:$X,종합!I$50)</f>
        <v>0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24%(9명)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19%(4명)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14%(1명)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25%(1명)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11%(1명)</v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0%(0명)</v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>67%(2명)</v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0.23684210526315788</v>
      </c>
      <c r="N54" s="286">
        <f>SUMIFS(숨김!$AE:$AE,숨김!$W:$W,종합!$C$5,숨김!$X:$X,종합!D$50)/SUMIFS(숨김!$AA:$AA,숨김!$W:$W,종합!$C$5,숨김!$X:$X,종합!D$50)</f>
        <v>0.19047619047619047</v>
      </c>
      <c r="O54" s="286">
        <f>SUMIFS(숨김!$AE:$AE,숨김!$W:$W,종합!$C$5,숨김!$X:$X,종합!E$50)/SUMIFS(숨김!$AA:$AA,숨김!$W:$W,종합!$C$5,숨김!$X:$X,종합!E$50)</f>
        <v>0.14285714285714285</v>
      </c>
      <c r="P54" s="286">
        <f>SUMIFS(숨김!$AE:$AE,숨김!$W:$W,종합!$C$5,숨김!$X:$X,종합!F$50)/SUMIFS(숨김!$AA:$AA,숨김!$W:$W,종합!$C$5,숨김!$X:$X,종합!F$50)</f>
        <v>0.25</v>
      </c>
      <c r="Q54" s="286">
        <f>SUMIFS(숨김!$AE:$AE,숨김!$W:$W,종합!$C$5,숨김!$X:$X,종합!G$50)/SUMIFS(숨김!$AA:$AA,숨김!$W:$W,종합!$C$5,숨김!$X:$X,종합!G$50)</f>
        <v>0.1111111111111111</v>
      </c>
      <c r="R54" s="286">
        <f>SUMIFS(숨김!$AE:$AE,숨김!$W:$W,종합!$C$5,숨김!$X:$X,종합!H$50)/SUMIFS(숨김!$AA:$AA,숨김!$W:$W,종합!$C$5,숨김!$X:$X,종합!H$50)</f>
        <v>0</v>
      </c>
      <c r="S54" s="286">
        <f>SUMIFS(숨김!$AE:$AE,숨김!$W:$W,종합!$C$5,숨김!$X:$X,종합!I$50)/SUMIFS(숨김!$AA:$AA,숨김!$W:$W,종합!$C$5,숨김!$X:$X,종합!I$50)</f>
        <v>0.66666666666666663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26%(10명)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5%(1명)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0%(0명)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50%(2명)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44%(4명)</v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0%(0명)</v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>0%(0명)</v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0.26315789473684209</v>
      </c>
      <c r="N55" s="286">
        <f>SUMIFS(숨김!$AF:$AF,숨김!$W:$W,종합!$C$5,숨김!$X:$X,종합!D$50)/SUMIFS(숨김!$AA:$AA,숨김!$W:$W,종합!$C$5,숨김!$X:$X,종합!D$50)</f>
        <v>4.7619047619047616E-2</v>
      </c>
      <c r="O55" s="286">
        <f>SUMIFS(숨김!$AF:$AF,숨김!$W:$W,종합!$C$5,숨김!$X:$X,종합!E$50)/SUMIFS(숨김!$AA:$AA,숨김!$W:$W,종합!$C$5,숨김!$X:$X,종합!E$50)</f>
        <v>0</v>
      </c>
      <c r="P55" s="286">
        <f>SUMIFS(숨김!$AF:$AF,숨김!$W:$W,종합!$C$5,숨김!$X:$X,종합!F$50)/SUMIFS(숨김!$AA:$AA,숨김!$W:$W,종합!$C$5,숨김!$X:$X,종합!F$50)</f>
        <v>0.5</v>
      </c>
      <c r="Q55" s="286">
        <f>SUMIFS(숨김!$AF:$AF,숨김!$W:$W,종합!$C$5,숨김!$X:$X,종합!G$50)/SUMIFS(숨김!$AA:$AA,숨김!$W:$W,종합!$C$5,숨김!$X:$X,종합!G$50)</f>
        <v>0.44444444444444442</v>
      </c>
      <c r="R55" s="286">
        <f>SUMIFS(숨김!$AF:$AF,숨김!$W:$W,종합!$C$5,숨김!$X:$X,종합!H$50)/SUMIFS(숨김!$AA:$AA,숨김!$W:$W,종합!$C$5,숨김!$X:$X,종합!H$50)</f>
        <v>0</v>
      </c>
      <c r="S55" s="286">
        <f>SUMIFS(숨김!$AF:$AF,숨김!$W:$W,종합!$C$5,숨김!$X:$X,종합!I$50)/SUMIFS(숨김!$AA:$AA,숨김!$W:$W,종합!$C$5,숨김!$X:$X,종합!I$50)</f>
        <v>0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8%(3명)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0%(0명)</v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0%(0명)</v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>33%(1명)</v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7.8947368421052627E-2</v>
      </c>
      <c r="N56" s="286">
        <f>SUMIFS(숨김!$AG:$AG,숨김!$W:$W,종합!$C$5,숨김!$X:$X,종합!D$50)/SUMIFS(숨김!$AA:$AA,숨김!$W:$W,종합!$C$5,숨김!$X:$X,종합!D$50)</f>
        <v>0</v>
      </c>
      <c r="O56" s="286">
        <f>SUMIFS(숨김!$AG:$AG,숨김!$W:$W,종합!$C$5,숨김!$X:$X,종합!E$50)/SUMIFS(숨김!$AA:$AA,숨김!$W:$W,종합!$C$5,숨김!$X:$X,종합!E$50)</f>
        <v>0</v>
      </c>
      <c r="P56" s="286">
        <f>SUMIFS(숨김!$AG:$AG,숨김!$W:$W,종합!$C$5,숨김!$X:$X,종합!F$50)/SUMIFS(숨김!$AA:$AA,숨김!$W:$W,종합!$C$5,숨김!$X:$X,종합!F$50)</f>
        <v>0</v>
      </c>
      <c r="Q56" s="286">
        <f>SUMIFS(숨김!$AG:$AG,숨김!$W:$W,종합!$C$5,숨김!$X:$X,종합!G$50)/SUMIFS(숨김!$AA:$AA,숨김!$W:$W,종합!$C$5,숨김!$X:$X,종합!G$50)</f>
        <v>0</v>
      </c>
      <c r="R56" s="286">
        <f>SUMIFS(숨김!$AG:$AG,숨김!$W:$W,종합!$C$5,숨김!$X:$X,종합!H$50)/SUMIFS(숨김!$AA:$AA,숨김!$W:$W,종합!$C$5,숨김!$X:$X,종합!H$50)</f>
        <v>0</v>
      </c>
      <c r="S56" s="286">
        <f>SUMIFS(숨김!$AG:$AG,숨김!$W:$W,종합!$C$5,숨김!$X:$X,종합!I$50)/SUMIFS(숨김!$AA:$AA,숨김!$W:$W,종합!$C$5,숨김!$X:$X,종합!I$50)</f>
        <v>0.33333333333333331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3%(1명)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10%(2명)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14%(1명)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100%(2명)</v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>0%(0명)</v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2.6315789473684209E-2</v>
      </c>
      <c r="N57" s="286">
        <f>SUMIFS(숨김!$AH:$AH,숨김!$W:$W,종합!$C$5,숨김!$X:$X,종합!D$50)/SUMIFS(숨김!$AA:$AA,숨김!$W:$W,종합!$C$5,숨김!$X:$X,종합!D$50)</f>
        <v>9.5238095238095233E-2</v>
      </c>
      <c r="O57" s="286">
        <f>SUMIFS(숨김!$AH:$AH,숨김!$W:$W,종합!$C$5,숨김!$X:$X,종합!E$50)/SUMIFS(숨김!$AA:$AA,숨김!$W:$W,종합!$C$5,숨김!$X:$X,종합!E$50)</f>
        <v>0.14285714285714285</v>
      </c>
      <c r="P57" s="286">
        <f>SUMIFS(숨김!$AH:$AH,숨김!$W:$W,종합!$C$5,숨김!$X:$X,종합!F$50)/SUMIFS(숨김!$AA:$AA,숨김!$W:$W,종합!$C$5,숨김!$X:$X,종합!F$50)</f>
        <v>0</v>
      </c>
      <c r="Q57" s="286">
        <f>SUMIFS(숨김!$AH:$AH,숨김!$W:$W,종합!$C$5,숨김!$X:$X,종합!G$50)/SUMIFS(숨김!$AA:$AA,숨김!$W:$W,종합!$C$5,숨김!$X:$X,종합!G$50)</f>
        <v>0</v>
      </c>
      <c r="R57" s="286">
        <f>SUMIFS(숨김!$AH:$AH,숨김!$W:$W,종합!$C$5,숨김!$X:$X,종합!H$50)/SUMIFS(숨김!$AA:$AA,숨김!$W:$W,종합!$C$5,숨김!$X:$X,종합!H$50)</f>
        <v>1</v>
      </c>
      <c r="S57" s="286">
        <f>SUMIFS(숨김!$AH:$AH,숨김!$W:$W,종합!$C$5,숨김!$X:$X,종합!I$50)/SUMIFS(숨김!$AA:$AA,숨김!$W:$W,종합!$C$5,숨김!$X:$X,종합!I$50)</f>
        <v>0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202</v>
      </c>
      <c r="C61" s="65">
        <v>1</v>
      </c>
      <c r="D61" s="90">
        <f>SUMIFS(숨김!AV:AV,숨김!$AU:$AU,종합!$C61,숨김!$AT:$AT,종합!$B61,숨김!$AS:$AS,종합!$C$5)</f>
        <v>3.9169445209928377E-2</v>
      </c>
      <c r="E61" s="90">
        <f>SUMIFS(숨김!AW:AW,숨김!$AU:$AU,종합!$C61,숨김!$AT:$AT,종합!$B61,숨김!$AS:$AS,종합!$C$5)</f>
        <v>0.30114782065440471</v>
      </c>
      <c r="F61" s="90">
        <f>SUMIFS(숨김!AX:AX,숨김!$AU:$AU,종합!$C61,숨김!$AT:$AT,종합!$B61,숨김!$AS:$AS,종합!$C$5)</f>
        <v>0.16010430531054443</v>
      </c>
      <c r="G61" s="91">
        <f>SUMIFS(숨김!AY:AY,숨김!$AU:$AU,종합!$C61,숨김!$AT:$AT,종합!$B61,숨김!$AS:$AS,종합!$C$5)</f>
        <v>16.282999999999998</v>
      </c>
      <c r="H61" s="92">
        <f>SUMIFS(숨김!AZ:AZ,숨김!$AU:$AU,종합!$C61,숨김!$AT:$AT,종합!$B61,숨김!$AS:$AS,종합!$C$5)</f>
        <v>14.761969531685933</v>
      </c>
      <c r="I61" s="92">
        <f>SUMIFS(숨김!BA:BA,숨김!$AU:$AU,종합!$C61,숨김!$AT:$AT,종합!$B61,숨김!$AS:$AS,종합!$C$5)</f>
        <v>21.456220615591278</v>
      </c>
      <c r="J61" s="99">
        <f>SUMIFS(숨김!BB:BB,숨김!$AU:$AU,종합!$C61,숨김!$AT:$AT,종합!$B61,숨김!$AS:$AS,종합!$C$5)</f>
        <v>2.3286515226946851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202</v>
      </c>
      <c r="C62" s="89">
        <v>2</v>
      </c>
      <c r="D62" s="93">
        <f>SUMIFS(숨김!AV:AV,숨김!$AU:$AU,종합!$C62,숨김!$AT:$AT,종합!$B62,숨김!$AS:$AS,종합!$C$5)</f>
        <v>2.7851076999607455E-2</v>
      </c>
      <c r="E62" s="93">
        <f>SUMIFS(숨김!AW:AW,숨김!$AU:$AU,종합!$C62,숨김!$AT:$AT,종합!$B62,숨김!$AS:$AS,종합!$C$5)</f>
        <v>0.28361019006425059</v>
      </c>
      <c r="F62" s="93">
        <f>SUMIFS(숨김!AX:AX,숨김!$AU:$AU,종합!$C62,숨김!$AT:$AT,종합!$B62,숨김!$AS:$AS,종합!$C$5)</f>
        <v>0.15708846215461755</v>
      </c>
      <c r="G62" s="94">
        <f>SUMIFS(숨김!AY:AY,숨김!$AU:$AU,종합!$C62,숨김!$AT:$AT,종합!$B62,숨김!$AS:$AS,종합!$C$5)</f>
        <v>13.615666666666668</v>
      </c>
      <c r="H62" s="95">
        <f>SUMIFS(숨김!AZ:AZ,숨김!$AU:$AU,종합!$C62,숨김!$AT:$AT,종합!$B62,숨김!$AS:$AS,종합!$C$5)</f>
        <v>3.8358389745195716</v>
      </c>
      <c r="I62" s="95">
        <f>SUMIFS(숨김!BA:BA,숨김!$AU:$AU,종합!$C62,숨김!$AT:$AT,종합!$B62,숨김!$AS:$AS,종합!$C$5)</f>
        <v>8.2714801283095376</v>
      </c>
      <c r="J62" s="100">
        <f>SUMIFS(숨김!BB:BB,숨김!$AU:$AU,종합!$C62,숨김!$AT:$AT,종합!$B62,숨김!$AS:$AS,종합!$C$5)</f>
        <v>2.6425809364858397</v>
      </c>
      <c r="K62" s="88" t="str">
        <f>INDEX(숨김!$W$3:$AQ$440,MATCH(종합!$C$5&amp;종합!$B62,숨김!$AN$3:$AN$440,0),15)</f>
        <v>B</v>
      </c>
      <c r="M62" s="281"/>
      <c r="N62" s="282"/>
      <c r="P62" s="283"/>
      <c r="AA62" s="40"/>
    </row>
    <row r="63" spans="2:27" ht="20.25" customHeight="1">
      <c r="B63" s="38" t="str">
        <f>D50</f>
        <v>203</v>
      </c>
      <c r="C63" s="65">
        <v>1</v>
      </c>
      <c r="D63" s="90">
        <f>SUMIFS(숨김!AV:AV,숨김!$AU:$AU,종합!$C63,숨김!$AT:$AT,종합!$B63,숨김!$AS:$AS,종합!$C$5)</f>
        <v>4.4320851669646319E-2</v>
      </c>
      <c r="E63" s="90">
        <f>SUMIFS(숨김!AW:AW,숨김!$AU:$AU,종합!$C63,숨김!$AT:$AT,종합!$B63,숨김!$AS:$AS,종합!$C$5)</f>
        <v>0.29889218130421552</v>
      </c>
      <c r="F63" s="90">
        <f>SUMIFS(숨김!AX:AX,숨김!$AU:$AU,종합!$C63,숨김!$AT:$AT,종합!$B63,숨김!$AS:$AS,종합!$C$5)</f>
        <v>0.13431626630404986</v>
      </c>
      <c r="G63" s="91">
        <f>SUMIFS(숨김!AY:AY,숨김!$AU:$AU,종합!$C63,숨김!$AT:$AT,종합!$B63,숨김!$AS:$AS,종합!$C$5)</f>
        <v>15.828428571428573</v>
      </c>
      <c r="H63" s="92">
        <f>SUMIFS(숨김!AZ:AZ,숨김!$AU:$AU,종합!$C63,숨김!$AT:$AT,종합!$B63,숨김!$AS:$AS,종합!$C$5)</f>
        <v>0.72392680843807977</v>
      </c>
      <c r="I63" s="92">
        <f>SUMIFS(숨김!BA:BA,숨김!$AU:$AU,종합!$C63,숨김!$AT:$AT,종합!$B63,숨김!$AS:$AS,종합!$C$5)</f>
        <v>24.671982498345479</v>
      </c>
      <c r="J63" s="99">
        <f>SUMIFS(숨김!BB:BB,숨김!$AU:$AU,종합!$C63,숨김!$AT:$AT,종합!$B63,숨김!$AS:$AS,종합!$C$5)</f>
        <v>2.1821826655192891</v>
      </c>
      <c r="K63" s="73"/>
    </row>
    <row r="64" spans="2:27" ht="20.25" customHeight="1">
      <c r="B64" s="87" t="str">
        <f>B63</f>
        <v>203</v>
      </c>
      <c r="C64" s="89">
        <v>2</v>
      </c>
      <c r="D64" s="93">
        <f>SUMIFS(숨김!AV:AV,숨김!$AU:$AU,종합!$C64,숨김!$AT:$AT,종합!$B64,숨김!$AS:$AS,종합!$C$5)</f>
        <v>3.0450082863059887E-2</v>
      </c>
      <c r="E64" s="93">
        <f>SUMIFS(숨김!AW:AW,숨김!$AU:$AU,종합!$C64,숨김!$AT:$AT,종합!$B64,숨김!$AS:$AS,종합!$C$5)</f>
        <v>0.25545578029967508</v>
      </c>
      <c r="F64" s="93">
        <f>SUMIFS(숨김!AX:AX,숨김!$AU:$AU,종합!$C64,숨김!$AT:$AT,종합!$B64,숨김!$AS:$AS,종합!$C$5)</f>
        <v>0.11792385529297617</v>
      </c>
      <c r="G64" s="94">
        <f>SUMIFS(숨김!AY:AY,숨김!$AU:$AU,종합!$C64,숨김!$AT:$AT,종합!$B64,숨김!$AS:$AS,종합!$C$5)</f>
        <v>10.562285714285716</v>
      </c>
      <c r="H64" s="95">
        <f>SUMIFS(숨김!AZ:AZ,숨김!$AU:$AU,종합!$C64,숨김!$AT:$AT,종합!$B64,숨김!$AS:$AS,종합!$C$5)</f>
        <v>0.19719708242972603</v>
      </c>
      <c r="I64" s="95">
        <f>SUMIFS(숨김!BA:BA,숨김!$AU:$AU,종합!$C64,숨김!$AT:$AT,종합!$B64,숨김!$AS:$AS,종합!$C$5)</f>
        <v>5.4008800928988494</v>
      </c>
      <c r="J64" s="100">
        <f>SUMIFS(숨김!BB:BB,숨김!$AU:$AU,종합!$C64,숨김!$AT:$AT,종합!$B64,숨김!$AS:$AS,종합!$C$5)</f>
        <v>2.6641283412094849</v>
      </c>
      <c r="K64" s="88" t="str">
        <f>INDEX(숨김!$W$3:$AQ$440,MATCH(종합!$C$5&amp;종합!$B64,숨김!$AN$3:$AN$440,0),15)</f>
        <v>A</v>
      </c>
    </row>
    <row r="65" spans="2:11" ht="20.25" customHeight="1">
      <c r="B65" s="38" t="str">
        <f>E50</f>
        <v>205</v>
      </c>
      <c r="C65" s="65">
        <v>1</v>
      </c>
      <c r="D65" s="90">
        <f>SUMIFS(숨김!AV:AV,숨김!$AU:$AU,종합!$C65,숨김!$AT:$AT,종합!$B65,숨김!$AS:$AS,종합!$C$5)</f>
        <v>5.0915998072857654E-2</v>
      </c>
      <c r="E65" s="90">
        <f>SUMIFS(숨김!AW:AW,숨김!$AU:$AU,종합!$C65,숨김!$AT:$AT,종합!$B65,숨김!$AS:$AS,종합!$C$5)</f>
        <v>0.26213197978528846</v>
      </c>
      <c r="F65" s="90">
        <f>SUMIFS(숨김!AX:AX,숨김!$AU:$AU,종합!$C65,숨김!$AT:$AT,종합!$B65,숨김!$AS:$AS,종합!$C$5)</f>
        <v>0.11421118888137066</v>
      </c>
      <c r="G65" s="91">
        <f>SUMIFS(숨김!AY:AY,숨김!$AU:$AU,종합!$C65,숨김!$AT:$AT,종합!$B65,숨김!$AS:$AS,종합!$C$5)</f>
        <v>24.459000000000003</v>
      </c>
      <c r="H65" s="92">
        <f>SUMIFS(숨김!AZ:AZ,숨김!$AU:$AU,종합!$C65,숨김!$AT:$AT,종합!$B65,숨김!$AS:$AS,종합!$C$5)</f>
        <v>0.9720101181393247</v>
      </c>
      <c r="I65" s="92">
        <f>SUMIFS(숨김!BA:BA,숨김!$AU:$AU,종합!$C65,숨김!$AT:$AT,종합!$B65,숨김!$AS:$AS,종합!$C$5)</f>
        <v>51.644112589389998</v>
      </c>
      <c r="J65" s="99">
        <f>SUMIFS(숨김!BB:BB,숨김!$AU:$AU,종합!$C65,숨김!$AT:$AT,종합!$B65,숨김!$AS:$AS,종합!$C$5)</f>
        <v>2.2543651382770844</v>
      </c>
      <c r="K65" s="73"/>
    </row>
    <row r="66" spans="2:11" ht="20.25" customHeight="1">
      <c r="B66" s="87" t="str">
        <f>B65</f>
        <v>205</v>
      </c>
      <c r="C66" s="89">
        <v>2</v>
      </c>
      <c r="D66" s="93">
        <f>SUMIFS(숨김!AV:AV,숨김!$AU:$AU,종합!$C66,숨김!$AT:$AT,종합!$B66,숨김!$AS:$AS,종합!$C$5)</f>
        <v>2.9605916126869265E-2</v>
      </c>
      <c r="E66" s="93">
        <f>SUMIFS(숨김!AW:AW,숨김!$AU:$AU,종합!$C66,숨김!$AT:$AT,종합!$B66,숨김!$AS:$AS,종합!$C$5)</f>
        <v>0.20995711869601566</v>
      </c>
      <c r="F66" s="93">
        <f>SUMIFS(숨김!AX:AX,숨김!$AU:$AU,종합!$C66,숨김!$AT:$AT,종합!$B66,숨김!$AS:$AS,종합!$C$5)</f>
        <v>0.11691187508364896</v>
      </c>
      <c r="G66" s="94">
        <f>SUMIFS(숨김!AY:AY,숨김!$AU:$AU,종합!$C66,숨김!$AT:$AT,종합!$B66,숨김!$AS:$AS,종합!$C$5)</f>
        <v>16.183</v>
      </c>
      <c r="H66" s="95">
        <f>SUMIFS(숨김!AZ:AZ,숨김!$AU:$AU,종합!$C66,숨김!$AT:$AT,종합!$B66,숨김!$AS:$AS,종합!$C$5)</f>
        <v>0.18445493052640671</v>
      </c>
      <c r="I66" s="95">
        <f>SUMIFS(숨김!BA:BA,숨김!$AU:$AU,종합!$C66,숨김!$AT:$AT,종합!$B66,숨김!$AS:$AS,종합!$C$5)</f>
        <v>8.9786150006236216</v>
      </c>
      <c r="J66" s="100">
        <f>SUMIFS(숨김!BB:BB,숨김!$AU:$AU,종합!$C66,숨김!$AT:$AT,종합!$B66,숨김!$AS:$AS,종합!$C$5)</f>
        <v>2.8195461360716823</v>
      </c>
      <c r="K66" s="88" t="str">
        <f>INDEX(숨김!$W$3:$AQ$440,MATCH(종합!$C$5&amp;종합!$B66,숨김!$AN$3:$AN$440,0),15)</f>
        <v>A</v>
      </c>
    </row>
    <row r="67" spans="2:11" ht="20.25" customHeight="1">
      <c r="B67" s="38" t="str">
        <f>F50</f>
        <v>222</v>
      </c>
      <c r="C67" s="65">
        <v>1</v>
      </c>
      <c r="D67" s="90">
        <f>SUMIFS(숨김!AV:AV,숨김!$AU:$AU,종합!$C67,숨김!$AT:$AT,종합!$B67,숨김!$AS:$AS,종합!$C$5)</f>
        <v>4.1720869086564527E-2</v>
      </c>
      <c r="E67" s="90">
        <f>SUMIFS(숨김!AW:AW,숨김!$AU:$AU,종합!$C67,숨김!$AT:$AT,종합!$B67,숨김!$AS:$AS,종합!$C$5)</f>
        <v>0.21187383670207979</v>
      </c>
      <c r="F67" s="90">
        <f>SUMIFS(숨김!AX:AX,숨김!$AU:$AU,종합!$C67,숨김!$AT:$AT,종합!$B67,숨김!$AS:$AS,종합!$C$5)</f>
        <v>0.1256774485963004</v>
      </c>
      <c r="G67" s="91">
        <f>SUMIFS(숨김!AY:AY,숨김!$AU:$AU,종합!$C67,숨김!$AT:$AT,종합!$B67,숨김!$AS:$AS,종합!$C$5)</f>
        <v>12.798</v>
      </c>
      <c r="H67" s="92">
        <f>SUMIFS(숨김!AZ:AZ,숨김!$AU:$AU,종합!$C67,숨김!$AT:$AT,종합!$B67,숨김!$AS:$AS,종합!$C$5)</f>
        <v>1.5458480762152569E-2</v>
      </c>
      <c r="I67" s="92">
        <f>SUMIFS(숨김!BA:BA,숨김!$AU:$AU,종합!$C67,숨김!$AT:$AT,종합!$B67,숨김!$AS:$AS,종합!$C$5)</f>
        <v>4.1892482865433465</v>
      </c>
      <c r="J67" s="99">
        <f>SUMIFS(숨김!BB:BB,숨김!$AU:$AU,종합!$C67,숨김!$AT:$AT,종합!$B67,숨김!$AS:$AS,종합!$C$5)</f>
        <v>2.0212509811077393</v>
      </c>
      <c r="K67" s="73"/>
    </row>
    <row r="68" spans="2:11" ht="20.25" customHeight="1">
      <c r="B68" s="87" t="str">
        <f>B67</f>
        <v>222</v>
      </c>
      <c r="C68" s="89">
        <v>2</v>
      </c>
      <c r="D68" s="93">
        <f>SUMIFS(숨김!AV:AV,숨김!$AU:$AU,종합!$C68,숨김!$AT:$AT,종합!$B68,숨김!$AS:$AS,종합!$C$5)</f>
        <v>4.9277002677251394E-2</v>
      </c>
      <c r="E68" s="93">
        <f>SUMIFS(숨김!AW:AW,숨김!$AU:$AU,종합!$C68,숨김!$AT:$AT,종합!$B68,숨김!$AS:$AS,종합!$C$5)</f>
        <v>0.10039024825956755</v>
      </c>
      <c r="F68" s="93">
        <f>SUMIFS(숨김!AX:AX,숨김!$AU:$AU,종합!$C68,숨김!$AT:$AT,종합!$B68,숨김!$AS:$AS,종합!$C$5)</f>
        <v>0.12002416775076619</v>
      </c>
      <c r="G68" s="94">
        <f>SUMIFS(숨김!AY:AY,숨김!$AU:$AU,종합!$C68,숨김!$AT:$AT,종합!$B68,숨김!$AS:$AS,종합!$C$5)</f>
        <v>10.387</v>
      </c>
      <c r="H68" s="95">
        <f>SUMIFS(숨김!AZ:AZ,숨김!$AU:$AU,종합!$C68,숨김!$AT:$AT,종합!$B68,숨김!$AS:$AS,종합!$C$5)</f>
        <v>0</v>
      </c>
      <c r="I68" s="95">
        <f>SUMIFS(숨김!BA:BA,숨김!$AU:$AU,종합!$C68,숨김!$AT:$AT,종합!$B68,숨김!$AS:$AS,종합!$C$5)</f>
        <v>1.1327837677431802</v>
      </c>
      <c r="J68" s="100">
        <f>SUMIFS(숨김!BB:BB,숨김!$AU:$AU,종합!$C68,숨김!$AT:$AT,종합!$B68,숨김!$AS:$AS,종합!$C$5)</f>
        <v>2.1715243522740368</v>
      </c>
      <c r="K68" s="88" t="str">
        <f>INDEX(숨김!$W$3:$AQ$440,MATCH(종합!$C$5&amp;종합!$B68,숨김!$AN$3:$AN$440,0),15)</f>
        <v>C</v>
      </c>
    </row>
    <row r="69" spans="2:11" ht="20.25" customHeight="1">
      <c r="B69" s="38" t="str">
        <f>G50</f>
        <v>e음13</v>
      </c>
      <c r="C69" s="65">
        <v>1</v>
      </c>
      <c r="D69" s="90">
        <f>SUMIFS(숨김!AV:AV,숨김!$AU:$AU,종합!$C69,숨김!$AT:$AT,종합!$B69,숨김!$AS:$AS,종합!$C$5)</f>
        <v>2.3022884525730914E-2</v>
      </c>
      <c r="E69" s="90">
        <f>SUMIFS(숨김!AW:AW,숨김!$AU:$AU,종합!$C69,숨김!$AT:$AT,종합!$B69,숨김!$AS:$AS,종합!$C$5)</f>
        <v>0.38520397648002463</v>
      </c>
      <c r="F69" s="90">
        <f>SUMIFS(숨김!AX:AX,숨김!$AU:$AU,종합!$C69,숨김!$AT:$AT,종합!$B69,숨김!$AS:$AS,종합!$C$5)</f>
        <v>0.21960406701949456</v>
      </c>
      <c r="G69" s="91">
        <f>SUMIFS(숨김!AY:AY,숨김!$AU:$AU,종합!$C69,숨김!$AT:$AT,종합!$B69,숨김!$AS:$AS,종합!$C$5)</f>
        <v>10.705</v>
      </c>
      <c r="H69" s="92">
        <f>SUMIFS(숨김!AZ:AZ,숨김!$AU:$AU,종합!$C69,숨김!$AT:$AT,종합!$B69,숨김!$AS:$AS,종합!$C$5)</f>
        <v>1.9329940563421937</v>
      </c>
      <c r="I69" s="92">
        <f>SUMIFS(숨김!BA:BA,숨김!$AU:$AU,종합!$C69,숨김!$AT:$AT,종합!$B69,숨김!$AS:$AS,종합!$C$5)</f>
        <v>27.39072505610665</v>
      </c>
      <c r="J69" s="99">
        <f>SUMIFS(숨김!BB:BB,숨김!$AU:$AU,종합!$C69,숨김!$AT:$AT,종합!$B69,숨김!$AS:$AS,종합!$C$5)</f>
        <v>2.5306857093867094</v>
      </c>
      <c r="K69" s="73"/>
    </row>
    <row r="70" spans="2:11" ht="20.25" customHeight="1">
      <c r="B70" s="87" t="str">
        <f>B69</f>
        <v>e음13</v>
      </c>
      <c r="C70" s="89">
        <v>2</v>
      </c>
      <c r="D70" s="93">
        <f>SUMIFS(숨김!AV:AV,숨김!$AU:$AU,종합!$C70,숨김!$AT:$AT,종합!$B70,숨김!$AS:$AS,종합!$C$5)</f>
        <v>2.8684033909020377E-2</v>
      </c>
      <c r="E70" s="93">
        <f>SUMIFS(숨김!AW:AW,숨김!$AU:$AU,종합!$C70,숨김!$AT:$AT,종합!$B70,숨김!$AS:$AS,종합!$C$5)</f>
        <v>0.3071555332771061</v>
      </c>
      <c r="F70" s="93">
        <f>SUMIFS(숨김!AX:AX,숨김!$AU:$AU,종합!$C70,숨김!$AT:$AT,종합!$B70,숨김!$AS:$AS,종합!$C$5)</f>
        <v>0.17374972514835374</v>
      </c>
      <c r="G70" s="94">
        <f>SUMIFS(숨김!AY:AY,숨김!$AU:$AU,종합!$C70,숨김!$AT:$AT,종합!$B70,숨김!$AS:$AS,종합!$C$5)</f>
        <v>5.97</v>
      </c>
      <c r="H70" s="95">
        <f>SUMIFS(숨김!AZ:AZ,숨김!$AU:$AU,종합!$C70,숨김!$AT:$AT,종합!$B70,숨김!$AS:$AS,종합!$C$5)</f>
        <v>1.1974047072247809</v>
      </c>
      <c r="I70" s="95">
        <f>SUMIFS(숨김!BA:BA,숨김!$AU:$AU,종합!$C70,숨김!$AT:$AT,종합!$B70,숨김!$AS:$AS,종합!$C$5)</f>
        <v>7.4365134448696919</v>
      </c>
      <c r="J70" s="100">
        <f>SUMIFS(숨김!BB:BB,숨김!$AU:$AU,종합!$C70,숨김!$AT:$AT,종합!$B70,숨김!$AS:$AS,종합!$C$5)</f>
        <v>3.0045779732399591</v>
      </c>
      <c r="K70" s="88" t="str">
        <f>INDEX(숨김!$W$3:$AQ$440,MATCH(종합!$C$5&amp;종합!$B70,숨김!$AN$3:$AN$440,0),15)</f>
        <v>A</v>
      </c>
    </row>
    <row r="71" spans="2:11" ht="20.25" customHeight="1">
      <c r="B71" s="38" t="str">
        <f>H50</f>
        <v>e음15</v>
      </c>
      <c r="C71" s="65">
        <v>1</v>
      </c>
      <c r="D71" s="90">
        <f>SUMIFS(숨김!AV:AV,숨김!$AU:$AU,종합!$C71,숨김!$AT:$AT,종합!$B71,숨김!$AS:$AS,종합!$C$5)</f>
        <v>0</v>
      </c>
      <c r="E71" s="90">
        <f>SUMIFS(숨김!AW:AW,숨김!$AU:$AU,종합!$C71,숨김!$AT:$AT,종합!$B71,숨김!$AS:$AS,종합!$C$5)</f>
        <v>0</v>
      </c>
      <c r="F71" s="90">
        <f>SUMIFS(숨김!AX:AX,숨김!$AU:$AU,종합!$C71,숨김!$AT:$AT,종합!$B71,숨김!$AS:$AS,종합!$C$5)</f>
        <v>0</v>
      </c>
      <c r="G71" s="91">
        <f>SUMIFS(숨김!AY:AY,숨김!$AU:$AU,종합!$C71,숨김!$AT:$AT,종합!$B71,숨김!$AS:$AS,종합!$C$5)</f>
        <v>0</v>
      </c>
      <c r="H71" s="92">
        <f>SUMIFS(숨김!AZ:AZ,숨김!$AU:$AU,종합!$C71,숨김!$AT:$AT,종합!$B71,숨김!$AS:$AS,종합!$C$5)</f>
        <v>0</v>
      </c>
      <c r="I71" s="92">
        <f>SUMIFS(숨김!BA:BA,숨김!$AU:$AU,종합!$C71,숨김!$AT:$AT,종합!$B71,숨김!$AS:$AS,종합!$C$5)</f>
        <v>0</v>
      </c>
      <c r="J71" s="99">
        <f>SUMIFS(숨김!BB:BB,숨김!$AU:$AU,종합!$C71,숨김!$AT:$AT,종합!$B71,숨김!$AS:$AS,종합!$C$5)</f>
        <v>0</v>
      </c>
      <c r="K71" s="73"/>
    </row>
    <row r="72" spans="2:11" ht="20.25" customHeight="1">
      <c r="B72" s="87" t="str">
        <f>B71</f>
        <v>e음15</v>
      </c>
      <c r="C72" s="89">
        <v>2</v>
      </c>
      <c r="D72" s="93">
        <f>SUMIFS(숨김!AV:AV,숨김!$AU:$AU,종합!$C72,숨김!$AT:$AT,종합!$B72,숨김!$AS:$AS,종합!$C$5)</f>
        <v>4.2272580669769244E-2</v>
      </c>
      <c r="E72" s="93">
        <f>SUMIFS(숨김!AW:AW,숨김!$AU:$AU,종합!$C72,숨김!$AT:$AT,종합!$B72,숨김!$AS:$AS,종합!$C$5)</f>
        <v>0.23448994815338811</v>
      </c>
      <c r="F72" s="93">
        <f>SUMIFS(숨김!AX:AX,숨김!$AU:$AU,종합!$C72,숨김!$AT:$AT,종합!$B72,숨김!$AS:$AS,종합!$C$5)</f>
        <v>0.1708765517429276</v>
      </c>
      <c r="G72" s="94">
        <f>SUMIFS(숨김!AY:AY,숨김!$AU:$AU,종합!$C72,숨김!$AT:$AT,종합!$B72,숨김!$AS:$AS,종합!$C$5)</f>
        <v>7.04</v>
      </c>
      <c r="H72" s="95">
        <f>SUMIFS(숨김!AZ:AZ,숨김!$AU:$AU,종합!$C72,숨김!$AT:$AT,종합!$B72,숨김!$AS:$AS,종합!$C$5)</f>
        <v>2.6451478597976408E-2</v>
      </c>
      <c r="I72" s="95">
        <f>SUMIFS(숨김!BA:BA,숨김!$AU:$AU,종합!$C72,숨김!$AT:$AT,종합!$B72,숨김!$AS:$AS,종합!$C$5)</f>
        <v>1.5606372372806081</v>
      </c>
      <c r="J72" s="100">
        <f>SUMIFS(숨김!BB:BB,숨김!$AU:$AU,종합!$C72,숨김!$AT:$AT,종합!$B72,숨김!$AS:$AS,종합!$C$5)</f>
        <v>2.2413351111416766</v>
      </c>
      <c r="K72" s="88" t="str">
        <f>INDEX(숨김!$W$3:$AQ$440,MATCH(종합!$C$5&amp;종합!$B72,숨김!$AN$3:$AN$440,0),15)</f>
        <v>F</v>
      </c>
    </row>
    <row r="73" spans="2:11" ht="20.25" customHeight="1">
      <c r="B73" s="38" t="str">
        <f>I50</f>
        <v>e음16</v>
      </c>
      <c r="C73" s="65">
        <v>1</v>
      </c>
      <c r="D73" s="90">
        <f>SUMIFS(숨김!AV:AV,숨김!$AU:$AU,종합!$C73,숨김!$AT:$AT,종합!$B73,숨김!$AS:$AS,종합!$C$5)</f>
        <v>0</v>
      </c>
      <c r="E73" s="90">
        <f>SUMIFS(숨김!AW:AW,숨김!$AU:$AU,종합!$C73,숨김!$AT:$AT,종합!$B73,숨김!$AS:$AS,종합!$C$5)</f>
        <v>0</v>
      </c>
      <c r="F73" s="90">
        <f>SUMIFS(숨김!AX:AX,숨김!$AU:$AU,종합!$C73,숨김!$AT:$AT,종합!$B73,숨김!$AS:$AS,종합!$C$5)</f>
        <v>0</v>
      </c>
      <c r="G73" s="91">
        <f>SUMIFS(숨김!AY:AY,숨김!$AU:$AU,종합!$C73,숨김!$AT:$AT,종합!$B73,숨김!$AS:$AS,종합!$C$5)</f>
        <v>0</v>
      </c>
      <c r="H73" s="92">
        <f>SUMIFS(숨김!AZ:AZ,숨김!$AU:$AU,종합!$C73,숨김!$AT:$AT,종합!$B73,숨김!$AS:$AS,종합!$C$5)</f>
        <v>0</v>
      </c>
      <c r="I73" s="92">
        <f>SUMIFS(숨김!BA:BA,숨김!$AU:$AU,종합!$C73,숨김!$AT:$AT,종합!$B73,숨김!$AS:$AS,종합!$C$5)</f>
        <v>0</v>
      </c>
      <c r="J73" s="99">
        <f>SUMIFS(숨김!BB:BB,숨김!$AU:$AU,종합!$C73,숨김!$AT:$AT,종합!$B73,숨김!$AS:$AS,종합!$C$5)</f>
        <v>0</v>
      </c>
      <c r="K73" s="73"/>
    </row>
    <row r="74" spans="2:11" ht="20.25" customHeight="1">
      <c r="B74" s="87" t="str">
        <f>B73</f>
        <v>e음16</v>
      </c>
      <c r="C74" s="89">
        <v>2</v>
      </c>
      <c r="D74" s="93">
        <f>SUMIFS(숨김!AV:AV,숨김!$AU:$AU,종합!$C74,숨김!$AT:$AT,종합!$B74,숨김!$AS:$AS,종합!$C$5)</f>
        <v>0</v>
      </c>
      <c r="E74" s="93">
        <f>SUMIFS(숨김!AW:AW,숨김!$AU:$AU,종합!$C74,숨김!$AT:$AT,종합!$B74,숨김!$AS:$AS,종합!$C$5)</f>
        <v>0</v>
      </c>
      <c r="F74" s="93">
        <f>SUMIFS(숨김!AX:AX,숨김!$AU:$AU,종합!$C74,숨김!$AT:$AT,종합!$B74,숨김!$AS:$AS,종합!$C$5)</f>
        <v>0</v>
      </c>
      <c r="G74" s="94">
        <f>SUMIFS(숨김!AY:AY,숨김!$AU:$AU,종합!$C74,숨김!$AT:$AT,종합!$B74,숨김!$AS:$AS,종합!$C$5)</f>
        <v>0</v>
      </c>
      <c r="H74" s="95">
        <f>SUMIFS(숨김!AZ:AZ,숨김!$AU:$AU,종합!$C74,숨김!$AT:$AT,종합!$B74,숨김!$AS:$AS,종합!$C$5)</f>
        <v>0</v>
      </c>
      <c r="I74" s="95">
        <f>SUMIFS(숨김!BA:BA,숨김!$AU:$AU,종합!$C74,숨김!$AT:$AT,종합!$B74,숨김!$AS:$AS,종합!$C$5)</f>
        <v>0</v>
      </c>
      <c r="J74" s="100">
        <f>SUMIFS(숨김!BB:BB,숨김!$AU:$AU,종합!$C74,숨김!$AT:$AT,종합!$B74,숨김!$AS:$AS,종합!$C$5)</f>
        <v>0</v>
      </c>
      <c r="K74" s="88" t="str">
        <f>INDEX(숨김!$W$3:$AQ$440,MATCH(종합!$C$5&amp;종합!$B74,숨김!$AN$3:$AN$440,0),15)</f>
        <v>A</v>
      </c>
    </row>
    <row r="75" spans="2:11" ht="11.25" customHeight="1">
      <c r="B75" s="38"/>
      <c r="C75" s="65"/>
      <c r="D75" s="96"/>
      <c r="E75" s="96"/>
      <c r="F75" s="96"/>
      <c r="G75" s="97"/>
      <c r="H75" s="98"/>
      <c r="I75" s="98"/>
      <c r="J75" s="101"/>
      <c r="K75" s="73"/>
    </row>
    <row r="76" spans="2:11" ht="20.25" customHeight="1">
      <c r="B76" s="84" t="s">
        <v>695</v>
      </c>
      <c r="C76" s="83"/>
      <c r="D76" s="84"/>
      <c r="E76" s="84"/>
      <c r="F76" s="84"/>
      <c r="G76" s="84"/>
      <c r="H76" s="84"/>
      <c r="I76" s="84"/>
      <c r="J76" s="84"/>
      <c r="K76" s="83"/>
    </row>
    <row r="77" spans="2:11" ht="20.25" customHeight="1">
      <c r="B77" s="274" t="str">
        <f>C50</f>
        <v>202</v>
      </c>
      <c r="C77" s="54"/>
      <c r="D77" s="66">
        <f t="shared" ref="D77:J81" si="14">(SUMIFS(D$61:D$74,$B$61:$B$74,$B77,$C$61:$C$74,MAX($C$61:$C$74))/SUMIFS(D$61:D$74,$B$61:$B$74,$B77,$C$61:$C$74,MAX($C$61:$C$74)-1))-1</f>
        <v>-0.28895911467880653</v>
      </c>
      <c r="E77" s="66">
        <f t="shared" si="14"/>
        <v>-5.8235953864929968E-2</v>
      </c>
      <c r="F77" s="66">
        <f t="shared" si="14"/>
        <v>-1.8836739899512511E-2</v>
      </c>
      <c r="G77" s="66">
        <f t="shared" si="14"/>
        <v>-0.16381092755225268</v>
      </c>
      <c r="H77" s="66">
        <f t="shared" si="14"/>
        <v>-0.74015398376984121</v>
      </c>
      <c r="I77" s="66">
        <f t="shared" si="14"/>
        <v>-0.61449500932615209</v>
      </c>
      <c r="J77" s="85">
        <f t="shared" si="14"/>
        <v>0.13481167565505014</v>
      </c>
      <c r="K77" s="55"/>
    </row>
    <row r="78" spans="2:11" ht="20.25" customHeight="1">
      <c r="B78" s="42" t="str">
        <f>D50</f>
        <v>203</v>
      </c>
      <c r="C78" s="54"/>
      <c r="D78" s="66">
        <f t="shared" si="14"/>
        <v>-0.31296259625096501</v>
      </c>
      <c r="E78" s="66">
        <f t="shared" si="14"/>
        <v>-0.14532464788809718</v>
      </c>
      <c r="F78" s="66">
        <f t="shared" si="14"/>
        <v>-0.12204337912406249</v>
      </c>
      <c r="G78" s="66">
        <f t="shared" si="14"/>
        <v>-0.3327015586783274</v>
      </c>
      <c r="H78" s="66">
        <f t="shared" si="14"/>
        <v>-0.7276008014467763</v>
      </c>
      <c r="I78" s="66">
        <f t="shared" si="14"/>
        <v>-0.78109257765317253</v>
      </c>
      <c r="J78" s="85">
        <f t="shared" si="14"/>
        <v>0.22085487310729257</v>
      </c>
      <c r="K78" s="55"/>
    </row>
    <row r="79" spans="2:11" ht="20.25" customHeight="1">
      <c r="B79" s="42" t="str">
        <f>E50</f>
        <v>205</v>
      </c>
      <c r="C79" s="54"/>
      <c r="D79" s="66">
        <f t="shared" si="14"/>
        <v>-0.41853411015325626</v>
      </c>
      <c r="E79" s="66">
        <f t="shared" si="14"/>
        <v>-0.19904042662787302</v>
      </c>
      <c r="F79" s="66">
        <f t="shared" si="14"/>
        <v>2.3646424038922031E-2</v>
      </c>
      <c r="G79" s="66">
        <f t="shared" si="14"/>
        <v>-0.33836215707919381</v>
      </c>
      <c r="H79" s="66">
        <f t="shared" si="14"/>
        <v>-0.81023352835102114</v>
      </c>
      <c r="I79" s="66">
        <f t="shared" si="14"/>
        <v>-0.8261444615766671</v>
      </c>
      <c r="J79" s="85">
        <f t="shared" si="14"/>
        <v>0.25070517113591539</v>
      </c>
      <c r="K79" s="55"/>
    </row>
    <row r="80" spans="2:11" ht="20.25" customHeight="1">
      <c r="B80" s="42" t="str">
        <f>F50</f>
        <v>222</v>
      </c>
      <c r="C80" s="54"/>
      <c r="D80" s="66">
        <f t="shared" si="14"/>
        <v>0.18111160568129647</v>
      </c>
      <c r="E80" s="66">
        <f t="shared" si="14"/>
        <v>-0.52617911761928227</v>
      </c>
      <c r="F80" s="66">
        <f t="shared" si="14"/>
        <v>-4.4982460327418039E-2</v>
      </c>
      <c r="G80" s="66">
        <f t="shared" si="14"/>
        <v>-0.1883888107516799</v>
      </c>
      <c r="H80" s="66">
        <f t="shared" si="14"/>
        <v>-1</v>
      </c>
      <c r="I80" s="66">
        <f t="shared" si="14"/>
        <v>-0.72959736681592857</v>
      </c>
      <c r="J80" s="85">
        <f t="shared" si="14"/>
        <v>7.4346715262416652E-2</v>
      </c>
      <c r="K80" s="55"/>
    </row>
    <row r="81" spans="2:13" ht="20.25" customHeight="1">
      <c r="B81" s="42" t="str">
        <f>G50</f>
        <v>e음13</v>
      </c>
      <c r="C81" s="54"/>
      <c r="D81" s="66">
        <f t="shared" si="14"/>
        <v>0.24589227196802521</v>
      </c>
      <c r="E81" s="66">
        <f t="shared" si="14"/>
        <v>-0.20261588137308828</v>
      </c>
      <c r="F81" s="66">
        <f t="shared" si="14"/>
        <v>-0.20880461137848716</v>
      </c>
      <c r="G81" s="66">
        <f t="shared" si="14"/>
        <v>-0.44231667445119105</v>
      </c>
      <c r="H81" s="66">
        <f t="shared" si="14"/>
        <v>-0.38054403049193497</v>
      </c>
      <c r="I81" s="66">
        <f t="shared" si="14"/>
        <v>-0.72850249748274731</v>
      </c>
      <c r="J81" s="85">
        <f t="shared" si="14"/>
        <v>0.18725844228523081</v>
      </c>
      <c r="K81" s="55"/>
    </row>
    <row r="82" spans="2:13" ht="20.25" customHeight="1">
      <c r="B82" s="42" t="str">
        <f>H50</f>
        <v>e음15</v>
      </c>
      <c r="C82" s="54"/>
      <c r="D82" s="66"/>
      <c r="E82" s="66"/>
      <c r="F82" s="66"/>
      <c r="G82" s="66"/>
      <c r="H82" s="66"/>
      <c r="I82" s="66"/>
      <c r="J82" s="85"/>
      <c r="K82" s="55"/>
    </row>
    <row r="83" spans="2:13" ht="20.25" customHeight="1">
      <c r="B83" s="42" t="str">
        <f>I50</f>
        <v>e음16</v>
      </c>
      <c r="C83" s="54"/>
      <c r="D83" s="66"/>
      <c r="E83" s="66"/>
      <c r="F83" s="66"/>
      <c r="G83" s="66"/>
      <c r="H83" s="66"/>
      <c r="I83" s="66"/>
      <c r="J83" s="85"/>
      <c r="K83" s="55"/>
    </row>
    <row r="84" spans="2:13" ht="10.5" customHeight="1" thickBot="1">
      <c r="M84" s="2"/>
    </row>
    <row r="85" spans="2:13" ht="17.25" thickTop="1">
      <c r="B85" s="25" t="s">
        <v>52</v>
      </c>
      <c r="C85" s="25"/>
      <c r="D85" s="25"/>
      <c r="E85" s="25"/>
      <c r="F85" s="185" t="s">
        <v>80</v>
      </c>
      <c r="G85" s="43"/>
      <c r="H85" s="25"/>
      <c r="I85" s="25"/>
      <c r="M85" s="2"/>
    </row>
    <row r="86" spans="2:13">
      <c r="B86" s="26" t="s">
        <v>34</v>
      </c>
      <c r="C86" s="26" t="s">
        <v>53</v>
      </c>
      <c r="D86" s="26"/>
      <c r="E86" s="26"/>
      <c r="F86" s="102" t="s">
        <v>81</v>
      </c>
      <c r="G86" s="44"/>
      <c r="H86" s="46" t="s">
        <v>84</v>
      </c>
      <c r="I86" s="46"/>
      <c r="M86" s="2"/>
    </row>
    <row r="87" spans="2:13">
      <c r="B87" s="26" t="s">
        <v>35</v>
      </c>
      <c r="C87" s="26" t="s">
        <v>54</v>
      </c>
      <c r="D87" s="26"/>
      <c r="E87" s="26"/>
      <c r="F87" s="102" t="s">
        <v>82</v>
      </c>
      <c r="G87" s="44"/>
      <c r="H87" s="46" t="s">
        <v>85</v>
      </c>
      <c r="I87" s="46"/>
      <c r="M87" s="2"/>
    </row>
    <row r="88" spans="2:13">
      <c r="B88" s="26" t="s">
        <v>4</v>
      </c>
      <c r="C88" s="26" t="s">
        <v>55</v>
      </c>
      <c r="D88" s="26"/>
      <c r="E88" s="26"/>
      <c r="F88" s="102" t="s">
        <v>83</v>
      </c>
      <c r="G88" s="44"/>
      <c r="H88" s="46" t="s">
        <v>86</v>
      </c>
      <c r="I88" s="46"/>
      <c r="M88" s="2"/>
    </row>
    <row r="89" spans="2:13">
      <c r="B89" s="26" t="s">
        <v>5</v>
      </c>
      <c r="C89" s="26" t="s">
        <v>56</v>
      </c>
      <c r="D89" s="26"/>
      <c r="E89" s="26"/>
      <c r="F89" s="102" t="s">
        <v>90</v>
      </c>
      <c r="G89" s="44"/>
      <c r="H89" s="46" t="s">
        <v>87</v>
      </c>
      <c r="I89" s="46"/>
      <c r="M89" s="2"/>
    </row>
    <row r="90" spans="2:13">
      <c r="B90" s="26" t="s">
        <v>57</v>
      </c>
      <c r="C90" s="26" t="s">
        <v>58</v>
      </c>
      <c r="D90" s="26"/>
      <c r="E90" s="26"/>
      <c r="F90" s="102" t="s">
        <v>91</v>
      </c>
      <c r="G90" s="44"/>
      <c r="H90" s="46" t="s">
        <v>88</v>
      </c>
      <c r="I90" s="46"/>
      <c r="M90" s="2"/>
    </row>
    <row r="91" spans="2:13" ht="17.25" thickBot="1">
      <c r="B91" s="27" t="s">
        <v>59</v>
      </c>
      <c r="C91" s="27" t="s">
        <v>60</v>
      </c>
      <c r="D91" s="27"/>
      <c r="E91" s="27"/>
      <c r="F91" s="103" t="s">
        <v>92</v>
      </c>
      <c r="G91" s="45"/>
      <c r="H91" s="47" t="s">
        <v>89</v>
      </c>
      <c r="I91" s="47"/>
      <c r="M91" s="2"/>
    </row>
    <row r="92" spans="2:13" ht="17.25" thickTop="1">
      <c r="M92" s="2"/>
    </row>
    <row r="93" spans="2:13" ht="6.75" customHeight="1">
      <c r="M93" s="2"/>
    </row>
    <row r="94" spans="2:13">
      <c r="M94" s="2"/>
    </row>
  </sheetData>
  <sheetProtection algorithmName="SHA-512" hashValue="5LDcacirawXDz9ovpB8kc7in1rZaJO1bsdfUNSv8eM3D2W2QiItp98AtkGFks4IbdCU7EenLJI38i2ezew+a9Q==" saltValue="qJx7DB2852JZpGHf6iZYeQ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9" operator="containsText" text="F">
      <formula>NOT(ISERROR(SEARCH("F",C51)))</formula>
    </cfRule>
    <cfRule type="containsText" dxfId="30" priority="10" operator="containsText" text="D">
      <formula>NOT(ISERROR(SEARCH("D",C51)))</formula>
    </cfRule>
    <cfRule type="containsText" dxfId="29" priority="11" operator="containsText" text="S">
      <formula>NOT(ISERROR(SEARCH("S",C51)))</formula>
    </cfRule>
    <cfRule type="containsText" dxfId="28" priority="12" operator="containsText" text="A">
      <formula>NOT(ISERROR(SEARCH("A",C51)))</formula>
    </cfRule>
  </conditionalFormatting>
  <conditionalFormatting sqref="D38:K38 D40:K41 D42:D47 D48:K49 D58:K58 D76:K76 K77:K83">
    <cfRule type="containsText" dxfId="27" priority="67" operator="containsText" text="악화">
      <formula>NOT(ISERROR(SEARCH("악화",D38)))</formula>
    </cfRule>
  </conditionalFormatting>
  <conditionalFormatting sqref="D38:K38 D40:K41 D48:K49 D58:K58 D76:K76 K77:K83 D42:D47">
    <cfRule type="containsText" dxfId="26" priority="66" operator="containsText" text="개선">
      <formula>NOT(ISERROR(SEARCH("개선",D38)))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3 J14 K16:K20 K22:K50 K52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D77:J83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0</v>
      </c>
      <c r="AB108" s="307">
        <v>1.0714285714285714</v>
      </c>
      <c r="AC108" s="294">
        <f>COUNTIFS(운전자별!$C:$C,숨김!AC$3,운전자별!$A:$A,숨김!$W108,운전자별!$F:$F,숨김!$X108)</f>
        <v>0</v>
      </c>
      <c r="AD108" s="294">
        <f>COUNTIFS(운전자별!$C:$C,숨김!AD$3,운전자별!$A:$A,숨김!$W108,운전자별!$F:$F,숨김!$X108)</f>
        <v>0</v>
      </c>
      <c r="AE108" s="294">
        <f>COUNTIFS(운전자별!$C:$C,숨김!AE$3,운전자별!$A:$A,숨김!$W108,운전자별!$F:$F,숨김!$X108)</f>
        <v>0</v>
      </c>
      <c r="AF108" s="294">
        <f>COUNTIFS(운전자별!$C:$C,숨김!AF$3,운전자별!$A:$A,숨김!$W108,운전자별!$F:$F,숨김!$X108)</f>
        <v>0</v>
      </c>
      <c r="AG108" s="294">
        <f>COUNTIFS(운전자별!$C:$C,숨김!AG$3,운전자별!$A:$A,숨김!$W108,운전자별!$F:$F,숨김!$X108)</f>
        <v>0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0</v>
      </c>
      <c r="AB109" s="307">
        <v>0.95238095238095233</v>
      </c>
      <c r="AC109" s="294">
        <f>COUNTIFS(운전자별!$C:$C,숨김!AC$3,운전자별!$A:$A,숨김!$W109,운전자별!$F:$F,숨김!$X109)</f>
        <v>0</v>
      </c>
      <c r="AD109" s="294">
        <f>COUNTIFS(운전자별!$C:$C,숨김!AD$3,운전자별!$A:$A,숨김!$W109,운전자별!$F:$F,숨김!$X109)</f>
        <v>0</v>
      </c>
      <c r="AE109" s="294">
        <f>COUNTIFS(운전자별!$C:$C,숨김!AE$3,운전자별!$A:$A,숨김!$W109,운전자별!$F:$F,숨김!$X109)</f>
        <v>0</v>
      </c>
      <c r="AF109" s="294">
        <f>COUNTIFS(운전자별!$C:$C,숨김!AF$3,운전자별!$A:$A,숨김!$W109,운전자별!$F:$F,숨김!$X109)</f>
        <v>0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0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0</v>
      </c>
      <c r="AB110" s="307">
        <v>0.87962962962962976</v>
      </c>
      <c r="AC110" s="294">
        <f>COUNTIFS(운전자별!$C:$C,숨김!AC$3,운전자별!$A:$A,숨김!$W110,운전자별!$F:$F,숨김!$X110)</f>
        <v>0</v>
      </c>
      <c r="AD110" s="294">
        <f>COUNTIFS(운전자별!$C:$C,숨김!AD$3,운전자별!$A:$A,숨김!$W110,운전자별!$F:$F,숨김!$X110)</f>
        <v>0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0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0</v>
      </c>
      <c r="AB111" s="307">
        <v>1.1111111111111112</v>
      </c>
      <c r="AC111" s="294">
        <f>COUNTIFS(운전자별!$C:$C,숨김!AC$3,운전자별!$A:$A,숨김!$W111,운전자별!$F:$F,숨김!$X111)</f>
        <v>0</v>
      </c>
      <c r="AD111" s="294">
        <f>COUNTIFS(운전자별!$C:$C,숨김!AD$3,운전자별!$A:$A,숨김!$W111,운전자별!$F:$F,숨김!$X111)</f>
        <v>0</v>
      </c>
      <c r="AE111" s="294">
        <f>COUNTIFS(운전자별!$C:$C,숨김!AE$3,운전자별!$A:$A,숨김!$W111,운전자별!$F:$F,숨김!$X111)</f>
        <v>0</v>
      </c>
      <c r="AF111" s="294">
        <f>COUNTIFS(운전자별!$C:$C,숨김!AF$3,운전자별!$A:$A,숨김!$W111,운전자별!$F:$F,숨김!$X111)</f>
        <v>0</v>
      </c>
      <c r="AG111" s="294">
        <f>COUNTIFS(운전자별!$C:$C,숨김!AG$3,운전자별!$A:$A,숨김!$W111,운전자별!$F:$F,숨김!$X111)</f>
        <v>0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0</v>
      </c>
      <c r="AB112" s="307">
        <v>0.92803030303030309</v>
      </c>
      <c r="AC112" s="294">
        <f>COUNTIFS(운전자별!$C:$C,숨김!AC$3,운전자별!$A:$A,숨김!$W112,운전자별!$F:$F,숨김!$X112)</f>
        <v>0</v>
      </c>
      <c r="AD112" s="294">
        <f>COUNTIFS(운전자별!$C:$C,숨김!AD$3,운전자별!$A:$A,숨김!$W112,운전자별!$F:$F,숨김!$X112)</f>
        <v>0</v>
      </c>
      <c r="AE112" s="294">
        <f>COUNTIFS(운전자별!$C:$C,숨김!AE$3,운전자별!$A:$A,숨김!$W112,운전자별!$F:$F,숨김!$X112)</f>
        <v>0</v>
      </c>
      <c r="AF112" s="294">
        <f>COUNTIFS(운전자별!$C:$C,숨김!AF$3,운전자별!$A:$A,숨김!$W112,운전자별!$F:$F,숨김!$X112)</f>
        <v>0</v>
      </c>
      <c r="AG112" s="294">
        <f>COUNTIFS(운전자별!$C:$C,숨김!AG$3,운전자별!$A:$A,숨김!$W112,운전자별!$F:$F,숨김!$X112)</f>
        <v>0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0</v>
      </c>
      <c r="AB113" s="307">
        <v>0.83333333333333337</v>
      </c>
      <c r="AC113" s="294">
        <f>COUNTIFS(운전자별!$C:$C,숨김!AC$3,운전자별!$A:$A,숨김!$W113,운전자별!$F:$F,숨김!$X113)</f>
        <v>0</v>
      </c>
      <c r="AD113" s="294">
        <f>COUNTIFS(운전자별!$C:$C,숨김!AD$3,운전자별!$A:$A,숨김!$W113,운전자별!$F:$F,숨김!$X113)</f>
        <v>0</v>
      </c>
      <c r="AE113" s="294">
        <f>COUNTIFS(운전자별!$C:$C,숨김!AE$3,운전자별!$A:$A,숨김!$W113,운전자별!$F:$F,숨김!$X113)</f>
        <v>0</v>
      </c>
      <c r="AF113" s="294">
        <f>COUNTIFS(운전자별!$C:$C,숨김!AF$3,운전자별!$A:$A,숨김!$W113,운전자별!$F:$F,숨김!$X113)</f>
        <v>0</v>
      </c>
      <c r="AG113" s="294">
        <f>COUNTIFS(운전자별!$C:$C,숨김!AG$3,운전자별!$A:$A,숨김!$W113,운전자별!$F:$F,숨김!$X113)</f>
        <v>0</v>
      </c>
      <c r="AH113" s="294">
        <f>COUNTIFS(운전자별!$C:$C,숨김!AH$3,운전자별!$A:$A,숨김!$W113,운전자별!$F:$F,숨김!$X113)</f>
        <v>0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0</v>
      </c>
      <c r="AB114" s="307">
        <v>0.79545454545454553</v>
      </c>
      <c r="AC114" s="294">
        <f>COUNTIFS(운전자별!$C:$C,숨김!AC$3,운전자별!$A:$A,숨김!$W114,운전자별!$F:$F,숨김!$X114)</f>
        <v>0</v>
      </c>
      <c r="AD114" s="294">
        <f>COUNTIFS(운전자별!$C:$C,숨김!AD$3,운전자별!$A:$A,숨김!$W114,운전자별!$F:$F,숨김!$X114)</f>
        <v>0</v>
      </c>
      <c r="AE114" s="294">
        <f>COUNTIFS(운전자별!$C:$C,숨김!AE$3,운전자별!$A:$A,숨김!$W114,운전자별!$F:$F,숨김!$X114)</f>
        <v>0</v>
      </c>
      <c r="AF114" s="294">
        <f>COUNTIFS(운전자별!$C:$C,숨김!AF$3,운전자별!$A:$A,숨김!$W114,운전자별!$F:$F,숨김!$X114)</f>
        <v>0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0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0</v>
      </c>
      <c r="AB115" s="307">
        <v>1.1458333333333335</v>
      </c>
      <c r="AC115" s="294">
        <f>COUNTIFS(운전자별!$C:$C,숨김!AC$3,운전자별!$A:$A,숨김!$W115,운전자별!$F:$F,숨김!$X115)</f>
        <v>0</v>
      </c>
      <c r="AD115" s="294">
        <f>COUNTIFS(운전자별!$C:$C,숨김!AD$3,운전자별!$A:$A,숨김!$W115,운전자별!$F:$F,숨김!$X115)</f>
        <v>0</v>
      </c>
      <c r="AE115" s="294">
        <f>COUNTIFS(운전자별!$C:$C,숨김!AE$3,운전자별!$A:$A,숨김!$W115,운전자별!$F:$F,숨김!$X115)</f>
        <v>0</v>
      </c>
      <c r="AF115" s="294">
        <f>COUNTIFS(운전자별!$C:$C,숨김!AF$3,운전자별!$A:$A,숨김!$W115,운전자별!$F:$F,숨김!$X115)</f>
        <v>0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0</v>
      </c>
      <c r="AB116" s="307">
        <v>0.89285714285714279</v>
      </c>
      <c r="AC116" s="294">
        <f>COUNTIFS(운전자별!$C:$C,숨김!AC$3,운전자별!$A:$A,숨김!$W116,운전자별!$F:$F,숨김!$X116)</f>
        <v>0</v>
      </c>
      <c r="AD116" s="294">
        <f>COUNTIFS(운전자별!$C:$C,숨김!AD$3,운전자별!$A:$A,숨김!$W116,운전자별!$F:$F,숨김!$X116)</f>
        <v>0</v>
      </c>
      <c r="AE116" s="294">
        <f>COUNTIFS(운전자별!$C:$C,숨김!AE$3,운전자별!$A:$A,숨김!$W116,운전자별!$F:$F,숨김!$X116)</f>
        <v>0</v>
      </c>
      <c r="AF116" s="294">
        <f>COUNTIFS(운전자별!$C:$C,숨김!AF$3,운전자별!$A:$A,숨김!$W116,운전자별!$F:$F,숨김!$X116)</f>
        <v>0</v>
      </c>
      <c r="AG116" s="294">
        <f>COUNTIFS(운전자별!$C:$C,숨김!AG$3,운전자별!$A:$A,숨김!$W116,운전자별!$F:$F,숨김!$X116)</f>
        <v>0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0</v>
      </c>
      <c r="AB117" s="307">
        <v>1.0833333333333333</v>
      </c>
      <c r="AC117" s="294">
        <f>COUNTIFS(운전자별!$C:$C,숨김!AC$3,운전자별!$A:$A,숨김!$W117,운전자별!$F:$F,숨김!$X117)</f>
        <v>0</v>
      </c>
      <c r="AD117" s="294">
        <f>COUNTIFS(운전자별!$C:$C,숨김!AD$3,운전자별!$A:$A,숨김!$W117,운전자별!$F:$F,숨김!$X117)</f>
        <v>0</v>
      </c>
      <c r="AE117" s="294">
        <f>COUNTIFS(운전자별!$C:$C,숨김!AE$3,운전자별!$A:$A,숨김!$W117,운전자별!$F:$F,숨김!$X117)</f>
        <v>0</v>
      </c>
      <c r="AF117" s="294">
        <f>COUNTIFS(운전자별!$C:$C,숨김!AF$3,운전자별!$A:$A,숨김!$W117,운전자별!$F:$F,숨김!$X117)</f>
        <v>0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0</v>
      </c>
      <c r="AB118" s="307">
        <v>0.85784313725490202</v>
      </c>
      <c r="AC118" s="294">
        <f>COUNTIFS(운전자별!$C:$C,숨김!AC$3,운전자별!$A:$A,숨김!$W118,운전자별!$F:$F,숨김!$X118)</f>
        <v>0</v>
      </c>
      <c r="AD118" s="294">
        <f>COUNTIFS(운전자별!$C:$C,숨김!AD$3,운전자별!$A:$A,숨김!$W118,운전자별!$F:$F,숨김!$X118)</f>
        <v>0</v>
      </c>
      <c r="AE118" s="294">
        <f>COUNTIFS(운전자별!$C:$C,숨김!AE$3,운전자별!$A:$A,숨김!$W118,운전자별!$F:$F,숨김!$X118)</f>
        <v>0</v>
      </c>
      <c r="AF118" s="294">
        <f>COUNTIFS(운전자별!$C:$C,숨김!AF$3,운전자별!$A:$A,숨김!$W118,운전자별!$F:$F,숨김!$X118)</f>
        <v>0</v>
      </c>
      <c r="AG118" s="294">
        <f>COUNTIFS(운전자별!$C:$C,숨김!AG$3,운전자별!$A:$A,숨김!$W118,운전자별!$F:$F,숨김!$X118)</f>
        <v>0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0</v>
      </c>
      <c r="AB119" s="307">
        <v>0.9027777777777779</v>
      </c>
      <c r="AC119" s="294">
        <f>COUNTIFS(운전자별!$C:$C,숨김!AC$3,운전자별!$A:$A,숨김!$W119,운전자별!$F:$F,숨김!$X119)</f>
        <v>0</v>
      </c>
      <c r="AD119" s="294">
        <f>COUNTIFS(운전자별!$C:$C,숨김!AD$3,운전자별!$A:$A,숨김!$W119,운전자별!$F:$F,숨김!$X119)</f>
        <v>0</v>
      </c>
      <c r="AE119" s="294">
        <f>COUNTIFS(운전자별!$C:$C,숨김!AE$3,운전자별!$A:$A,숨김!$W119,운전자별!$F:$F,숨김!$X119)</f>
        <v>0</v>
      </c>
      <c r="AF119" s="294">
        <f>COUNTIFS(운전자별!$C:$C,숨김!AF$3,운전자별!$A:$A,숨김!$W119,운전자별!$F:$F,숨김!$X119)</f>
        <v>0</v>
      </c>
      <c r="AG119" s="294">
        <f>COUNTIFS(운전자별!$C:$C,숨김!AG$3,운전자별!$A:$A,숨김!$W119,운전자별!$F:$F,숨김!$X119)</f>
        <v>0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0</v>
      </c>
      <c r="AB120" s="307">
        <v>1.1111111111111112</v>
      </c>
      <c r="AC120" s="294">
        <f>COUNTIFS(운전자별!$C:$C,숨김!AC$3,운전자별!$A:$A,숨김!$W120,운전자별!$F:$F,숨김!$X120)</f>
        <v>0</v>
      </c>
      <c r="AD120" s="294">
        <f>COUNTIFS(운전자별!$C:$C,숨김!AD$3,운전자별!$A:$A,숨김!$W120,운전자별!$F:$F,숨김!$X120)</f>
        <v>0</v>
      </c>
      <c r="AE120" s="294">
        <f>COUNTIFS(운전자별!$C:$C,숨김!AE$3,운전자별!$A:$A,숨김!$W120,운전자별!$F:$F,숨김!$X120)</f>
        <v>0</v>
      </c>
      <c r="AF120" s="294">
        <f>COUNTIFS(운전자별!$C:$C,숨김!AF$3,운전자별!$A:$A,숨김!$W120,운전자별!$F:$F,숨김!$X120)</f>
        <v>0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0</v>
      </c>
      <c r="AB121" s="307">
        <v>1.0416666666666667</v>
      </c>
      <c r="AC121" s="294">
        <f>COUNTIFS(운전자별!$C:$C,숨김!AC$3,운전자별!$A:$A,숨김!$W121,운전자별!$F:$F,숨김!$X121)</f>
        <v>0</v>
      </c>
      <c r="AD121" s="294">
        <f>COUNTIFS(운전자별!$C:$C,숨김!AD$3,운전자별!$A:$A,숨김!$W121,운전자별!$F:$F,숨김!$X121)</f>
        <v>0</v>
      </c>
      <c r="AE121" s="294">
        <f>COUNTIFS(운전자별!$C:$C,숨김!AE$3,운전자별!$A:$A,숨김!$W121,운전자별!$F:$F,숨김!$X121)</f>
        <v>0</v>
      </c>
      <c r="AF121" s="294">
        <f>COUNTIFS(운전자별!$C:$C,숨김!AF$3,운전자별!$A:$A,숨김!$W121,운전자별!$F:$F,숨김!$X121)</f>
        <v>0</v>
      </c>
      <c r="AG121" s="294">
        <f>COUNTIFS(운전자별!$C:$C,숨김!AG$3,운전자별!$A:$A,숨김!$W121,운전자별!$F:$F,숨김!$X121)</f>
        <v>0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38</v>
      </c>
      <c r="AB122" s="307">
        <v>1.0416666666666667</v>
      </c>
      <c r="AC122" s="294">
        <f>COUNTIFS(운전자별!$C:$C,숨김!AC$3,운전자별!$A:$A,숨김!$W122,운전자별!$F:$F,숨김!$X122)</f>
        <v>7</v>
      </c>
      <c r="AD122" s="294">
        <f>COUNTIFS(운전자별!$C:$C,숨김!AD$3,운전자별!$A:$A,숨김!$W122,운전자별!$F:$F,숨김!$X122)</f>
        <v>8</v>
      </c>
      <c r="AE122" s="294">
        <f>COUNTIFS(운전자별!$C:$C,숨김!AE$3,운전자별!$A:$A,숨김!$W122,운전자별!$F:$F,숨김!$X122)</f>
        <v>9</v>
      </c>
      <c r="AF122" s="294">
        <f>COUNTIFS(운전자별!$C:$C,숨김!AF$3,운전자별!$A:$A,숨김!$W122,운전자별!$F:$F,숨김!$X122)</f>
        <v>10</v>
      </c>
      <c r="AG122" s="294">
        <f>COUNTIFS(운전자별!$C:$C,숨김!AG$3,운전자별!$A:$A,숨김!$W122,운전자별!$F:$F,숨김!$X122)</f>
        <v>3</v>
      </c>
      <c r="AH122" s="294">
        <f>COUNTIFS(운전자별!$C:$C,숨김!AH$3,운전자별!$A:$A,숨김!$W122,운전자별!$F:$F,숨김!$X122)</f>
        <v>1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21</v>
      </c>
      <c r="AB123" s="307">
        <v>1.09375</v>
      </c>
      <c r="AC123" s="294">
        <f>COUNTIFS(운전자별!$C:$C,숨김!AC$3,운전자별!$A:$A,숨김!$W123,운전자별!$F:$F,숨김!$X123)</f>
        <v>8</v>
      </c>
      <c r="AD123" s="294">
        <f>COUNTIFS(운전자별!$C:$C,숨김!AD$3,운전자별!$A:$A,숨김!$W123,운전자별!$F:$F,숨김!$X123)</f>
        <v>6</v>
      </c>
      <c r="AE123" s="294">
        <f>COUNTIFS(운전자별!$C:$C,숨김!AE$3,운전자별!$A:$A,숨김!$W123,운전자별!$F:$F,숨김!$X123)</f>
        <v>4</v>
      </c>
      <c r="AF123" s="294">
        <f>COUNTIFS(운전자별!$C:$C,숨김!AF$3,운전자별!$A:$A,숨김!$W123,운전자별!$F:$F,숨김!$X123)</f>
        <v>1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2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7</v>
      </c>
      <c r="AB124" s="307">
        <v>1.6666666666666667</v>
      </c>
      <c r="AC124" s="294">
        <f>COUNTIFS(운전자별!$C:$C,숨김!AC$3,운전자별!$A:$A,숨김!$W124,운전자별!$F:$F,숨김!$X124)</f>
        <v>2</v>
      </c>
      <c r="AD124" s="294">
        <f>COUNTIFS(운전자별!$C:$C,숨김!AD$3,운전자별!$A:$A,숨김!$W124,운전자별!$F:$F,숨김!$X124)</f>
        <v>3</v>
      </c>
      <c r="AE124" s="294">
        <f>COUNTIFS(운전자별!$C:$C,숨김!AE$3,운전자별!$A:$A,숨김!$W124,운전자별!$F:$F,숨김!$X124)</f>
        <v>1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1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4</v>
      </c>
      <c r="AB125" s="307">
        <v>1.6666666666666667</v>
      </c>
      <c r="AC125" s="294">
        <f>COUNTIFS(운전자별!$C:$C,숨김!AC$3,운전자별!$A:$A,숨김!$W125,운전자별!$F:$F,숨김!$X125)</f>
        <v>1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1</v>
      </c>
      <c r="AF125" s="294">
        <f>COUNTIFS(운전자별!$C:$C,숨김!AF$3,운전자별!$A:$A,숨김!$W125,운전자별!$F:$F,숨김!$X125)</f>
        <v>2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9</v>
      </c>
      <c r="AB126" s="307">
        <v>1.2500000000000002</v>
      </c>
      <c r="AC126" s="294">
        <f>COUNTIFS(운전자별!$C:$C,숨김!AC$3,운전자별!$A:$A,숨김!$W126,운전자별!$F:$F,숨김!$X126)</f>
        <v>3</v>
      </c>
      <c r="AD126" s="294">
        <f>COUNTIFS(운전자별!$C:$C,숨김!AD$3,운전자별!$A:$A,숨김!$W126,운전자별!$F:$F,숨김!$X126)</f>
        <v>1</v>
      </c>
      <c r="AE126" s="294">
        <f>COUNTIFS(운전자별!$C:$C,숨김!AE$3,운전자별!$A:$A,숨김!$W126,운전자별!$F:$F,숨김!$X126)</f>
        <v>1</v>
      </c>
      <c r="AF126" s="294">
        <f>COUNTIFS(운전자별!$C:$C,숨김!AF$3,운전자별!$A:$A,숨김!$W126,운전자별!$F:$F,숨김!$X126)</f>
        <v>4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2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2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3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2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1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0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0</v>
      </c>
      <c r="AE129" s="294">
        <f>COUNTIFS(운전자별!$C:$C,숨김!AE$3,운전자별!$A:$A,숨김!$W129,운전자별!$F:$F,숨김!$X129)</f>
        <v>0</v>
      </c>
      <c r="AF129" s="294">
        <f>COUNTIFS(운전자별!$C:$C,숨김!AF$3,운전자별!$A:$A,숨김!$W129,운전자별!$F:$F,숨김!$X129)</f>
        <v>0</v>
      </c>
      <c r="AG129" s="294">
        <f>COUNTIFS(운전자별!$C:$C,숨김!AG$3,운전자별!$A:$A,숨김!$W129,운전자별!$F:$F,숨김!$X129)</f>
        <v>0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0</v>
      </c>
      <c r="AB130" s="307">
        <v>0.9375</v>
      </c>
      <c r="AC130" s="294">
        <f>COUNTIFS(운전자별!$C:$C,숨김!AC$3,운전자별!$A:$A,숨김!$W130,운전자별!$F:$F,숨김!$X130)</f>
        <v>0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0</v>
      </c>
      <c r="AF130" s="294">
        <f>COUNTIFS(운전자별!$C:$C,숨김!AF$3,운전자별!$A:$A,숨김!$W130,운전자별!$F:$F,숨김!$X130)</f>
        <v>0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0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0</v>
      </c>
      <c r="AE131" s="294">
        <f>COUNTIFS(운전자별!$C:$C,숨김!AE$3,운전자별!$A:$A,숨김!$W131,운전자별!$F:$F,숨김!$X131)</f>
        <v>0</v>
      </c>
      <c r="AF131" s="294">
        <f>COUNTIFS(운전자별!$C:$C,숨김!AF$3,운전자별!$A:$A,숨김!$W131,운전자별!$F:$F,숨김!$X131)</f>
        <v>0</v>
      </c>
      <c r="AG131" s="294">
        <f>COUNTIFS(운전자별!$C:$C,숨김!AG$3,운전자별!$A:$A,숨김!$W131,운전자별!$F:$F,숨김!$X131)</f>
        <v>0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0</v>
      </c>
      <c r="AB137" s="307">
        <v>0.96153846153846156</v>
      </c>
      <c r="AC137" s="294">
        <f>COUNTIFS(운전자별!$C:$C,숨김!AC$3,운전자별!$A:$A,숨김!$W137,운전자별!$F:$F,숨김!$X137)</f>
        <v>0</v>
      </c>
      <c r="AD137" s="294">
        <f>COUNTIFS(운전자별!$C:$C,숨김!AD$3,운전자별!$A:$A,숨김!$W137,운전자별!$F:$F,숨김!$X137)</f>
        <v>0</v>
      </c>
      <c r="AE137" s="294">
        <f>COUNTIFS(운전자별!$C:$C,숨김!AE$3,운전자별!$A:$A,숨김!$W137,운전자별!$F:$F,숨김!$X137)</f>
        <v>0</v>
      </c>
      <c r="AF137" s="294">
        <f>COUNTIFS(운전자별!$C:$C,숨김!AF$3,운전자별!$A:$A,숨김!$W137,운전자별!$F:$F,숨김!$X137)</f>
        <v>0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0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0</v>
      </c>
      <c r="AB138" s="307">
        <v>1.0416666666666667</v>
      </c>
      <c r="AC138" s="294">
        <f>COUNTIFS(운전자별!$C:$C,숨김!AC$3,운전자별!$A:$A,숨김!$W138,운전자별!$F:$F,숨김!$X138)</f>
        <v>0</v>
      </c>
      <c r="AD138" s="294">
        <f>COUNTIFS(운전자별!$C:$C,숨김!AD$3,운전자별!$A:$A,숨김!$W138,운전자별!$F:$F,숨김!$X138)</f>
        <v>0</v>
      </c>
      <c r="AE138" s="294">
        <f>COUNTIFS(운전자별!$C:$C,숨김!AE$3,운전자별!$A:$A,숨김!$W138,운전자별!$F:$F,숨김!$X138)</f>
        <v>0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0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0</v>
      </c>
      <c r="AB139" s="307">
        <v>0.99358974358974361</v>
      </c>
      <c r="AC139" s="294">
        <f>COUNTIFS(운전자별!$C:$C,숨김!AC$3,운전자별!$A:$A,숨김!$W139,운전자별!$F:$F,숨김!$X139)</f>
        <v>0</v>
      </c>
      <c r="AD139" s="294">
        <f>COUNTIFS(운전자별!$C:$C,숨김!AD$3,운전자별!$A:$A,숨김!$W139,운전자별!$F:$F,숨김!$X139)</f>
        <v>0</v>
      </c>
      <c r="AE139" s="294">
        <f>COUNTIFS(운전자별!$C:$C,숨김!AE$3,운전자별!$A:$A,숨김!$W139,운전자별!$F:$F,숨김!$X139)</f>
        <v>0</v>
      </c>
      <c r="AF139" s="294">
        <f>COUNTIFS(운전자별!$C:$C,숨김!AF$3,운전자별!$A:$A,숨김!$W139,운전자별!$F:$F,숨김!$X139)</f>
        <v>0</v>
      </c>
      <c r="AG139" s="294">
        <f>COUNTIFS(운전자별!$C:$C,숨김!AG$3,운전자별!$A:$A,숨김!$W139,운전자별!$F:$F,숨김!$X139)</f>
        <v>0</v>
      </c>
      <c r="AH139" s="294">
        <f>COUNTIFS(운전자별!$C:$C,숨김!AH$3,운전자별!$A:$A,숨김!$W139,운전자별!$F:$F,숨김!$X139)</f>
        <v>0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0</v>
      </c>
      <c r="AB140" s="307">
        <v>1.0576923076923077</v>
      </c>
      <c r="AC140" s="294">
        <f>COUNTIFS(운전자별!$C:$C,숨김!AC$3,운전자별!$A:$A,숨김!$W140,운전자별!$F:$F,숨김!$X140)</f>
        <v>0</v>
      </c>
      <c r="AD140" s="294">
        <f>COUNTIFS(운전자별!$C:$C,숨김!AD$3,운전자별!$A:$A,숨김!$W140,운전자별!$F:$F,숨김!$X140)</f>
        <v>0</v>
      </c>
      <c r="AE140" s="294">
        <f>COUNTIFS(운전자별!$C:$C,숨김!AE$3,운전자별!$A:$A,숨김!$W140,운전자별!$F:$F,숨김!$X140)</f>
        <v>0</v>
      </c>
      <c r="AF140" s="294">
        <f>COUNTIFS(운전자별!$C:$C,숨김!AF$3,운전자별!$A:$A,숨김!$W140,운전자별!$F:$F,숨김!$X140)</f>
        <v>0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0</v>
      </c>
      <c r="AB141" s="307">
        <v>1.0416666666666667</v>
      </c>
      <c r="AC141" s="294">
        <f>COUNTIFS(운전자별!$C:$C,숨김!AC$3,운전자별!$A:$A,숨김!$W141,운전자별!$F:$F,숨김!$X141)</f>
        <v>0</v>
      </c>
      <c r="AD141" s="294">
        <f>COUNTIFS(운전자별!$C:$C,숨김!AD$3,운전자별!$A:$A,숨김!$W141,운전자별!$F:$F,숨김!$X141)</f>
        <v>0</v>
      </c>
      <c r="AE141" s="294">
        <f>COUNTIFS(운전자별!$C:$C,숨김!AE$3,운전자별!$A:$A,숨김!$W141,운전자별!$F:$F,숨김!$X141)</f>
        <v>0</v>
      </c>
      <c r="AF141" s="294">
        <f>COUNTIFS(운전자별!$C:$C,숨김!AF$3,운전자별!$A:$A,숨김!$W141,운전자별!$F:$F,숨김!$X141)</f>
        <v>0</v>
      </c>
      <c r="AG141" s="294">
        <f>COUNTIFS(운전자별!$C:$C,숨김!AG$3,운전자별!$A:$A,숨김!$W141,운전자별!$F:$F,숨김!$X141)</f>
        <v>0</v>
      </c>
      <c r="AH141" s="294">
        <f>COUNTIFS(운전자별!$C:$C,숨김!AH$3,운전자별!$A:$A,숨김!$W141,운전자별!$F:$F,숨김!$X141)</f>
        <v>0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0</v>
      </c>
      <c r="AB142" s="307">
        <v>0.76388888888888895</v>
      </c>
      <c r="AC142" s="294">
        <f>COUNTIFS(운전자별!$C:$C,숨김!AC$3,운전자별!$A:$A,숨김!$W142,운전자별!$F:$F,숨김!$X142)</f>
        <v>0</v>
      </c>
      <c r="AD142" s="294">
        <f>COUNTIFS(운전자별!$C:$C,숨김!AD$3,운전자별!$A:$A,숨김!$W142,운전자별!$F:$F,숨김!$X142)</f>
        <v>0</v>
      </c>
      <c r="AE142" s="294">
        <f>COUNTIFS(운전자별!$C:$C,숨김!AE$3,운전자별!$A:$A,숨김!$W142,운전자별!$F:$F,숨김!$X142)</f>
        <v>0</v>
      </c>
      <c r="AF142" s="294">
        <f>COUNTIFS(운전자별!$C:$C,숨김!AF$3,운전자별!$A:$A,숨김!$W142,운전자별!$F:$F,숨김!$X142)</f>
        <v>0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0</v>
      </c>
      <c r="AB146" s="307">
        <v>1.0416666666666667</v>
      </c>
      <c r="AC146" s="294">
        <f>COUNTIFS(운전자별!$C:$C,숨김!AC$3,운전자별!$A:$A,숨김!$W146,운전자별!$F:$F,숨김!$X146)</f>
        <v>0</v>
      </c>
      <c r="AD146" s="294">
        <f>COUNTIFS(운전자별!$C:$C,숨김!AD$3,운전자별!$A:$A,숨김!$W146,운전자별!$F:$F,숨김!$X146)</f>
        <v>0</v>
      </c>
      <c r="AE146" s="294">
        <f>COUNTIFS(운전자별!$C:$C,숨김!AE$3,운전자별!$A:$A,숨김!$W146,운전자별!$F:$F,숨김!$X146)</f>
        <v>0</v>
      </c>
      <c r="AF146" s="294">
        <f>COUNTIFS(운전자별!$C:$C,숨김!AF$3,운전자별!$A:$A,숨김!$W146,운전자별!$F:$F,숨김!$X146)</f>
        <v>0</v>
      </c>
      <c r="AG146" s="294">
        <f>COUNTIFS(운전자별!$C:$C,숨김!AG$3,운전자별!$A:$A,숨김!$W146,운전자별!$F:$F,숨김!$X146)</f>
        <v>0</v>
      </c>
      <c r="AH146" s="294">
        <f>COUNTIFS(운전자별!$C:$C,숨김!AH$3,운전자별!$A:$A,숨김!$W146,운전자별!$F:$F,숨김!$X146)</f>
        <v>0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0</v>
      </c>
      <c r="AB147" s="307">
        <v>1.0714285714285714</v>
      </c>
      <c r="AC147" s="294">
        <f>COUNTIFS(운전자별!$C:$C,숨김!AC$3,운전자별!$A:$A,숨김!$W147,운전자별!$F:$F,숨김!$X147)</f>
        <v>0</v>
      </c>
      <c r="AD147" s="294">
        <f>COUNTIFS(운전자별!$C:$C,숨김!AD$3,운전자별!$A:$A,숨김!$W147,운전자별!$F:$F,숨김!$X147)</f>
        <v>0</v>
      </c>
      <c r="AE147" s="294">
        <f>COUNTIFS(운전자별!$C:$C,숨김!AE$3,운전자별!$A:$A,숨김!$W147,운전자별!$F:$F,숨김!$X147)</f>
        <v>0</v>
      </c>
      <c r="AF147" s="294">
        <f>COUNTIFS(운전자별!$C:$C,숨김!AF$3,운전자별!$A:$A,숨김!$W147,운전자별!$F:$F,숨김!$X147)</f>
        <v>0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0</v>
      </c>
      <c r="AB148" s="307">
        <v>1.125</v>
      </c>
      <c r="AC148" s="294">
        <f>COUNTIFS(운전자별!$C:$C,숨김!AC$3,운전자별!$A:$A,숨김!$W148,운전자별!$F:$F,숨김!$X148)</f>
        <v>0</v>
      </c>
      <c r="AD148" s="294">
        <f>COUNTIFS(운전자별!$C:$C,숨김!AD$3,운전자별!$A:$A,숨김!$W148,운전자별!$F:$F,숨김!$X148)</f>
        <v>0</v>
      </c>
      <c r="AE148" s="294">
        <f>COUNTIFS(운전자별!$C:$C,숨김!AE$3,운전자별!$A:$A,숨김!$W148,운전자별!$F:$F,숨김!$X148)</f>
        <v>0</v>
      </c>
      <c r="AF148" s="294">
        <f>COUNTIFS(운전자별!$C:$C,숨김!AF$3,운전자별!$A:$A,숨김!$W148,운전자별!$F:$F,숨김!$X148)</f>
        <v>0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0</v>
      </c>
      <c r="AB149" s="307">
        <v>1.1111111111111112</v>
      </c>
      <c r="AC149" s="294">
        <f>COUNTIFS(운전자별!$C:$C,숨김!AC$3,운전자별!$A:$A,숨김!$W149,운전자별!$F:$F,숨김!$X149)</f>
        <v>0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0</v>
      </c>
      <c r="AF149" s="294">
        <f>COUNTIFS(운전자별!$C:$C,숨김!AF$3,운전자별!$A:$A,숨김!$W149,운전자별!$F:$F,숨김!$X149)</f>
        <v>0</v>
      </c>
      <c r="AG149" s="294">
        <f>COUNTIFS(운전자별!$C:$C,숨김!AG$3,운전자별!$A:$A,숨김!$W149,운전자별!$F:$F,숨김!$X149)</f>
        <v>0</v>
      </c>
      <c r="AH149" s="294">
        <f>COUNTIFS(운전자별!$C:$C,숨김!AH$3,운전자별!$A:$A,숨김!$W149,운전자별!$F:$F,숨김!$X149)</f>
        <v>0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0</v>
      </c>
      <c r="AB150" s="307">
        <v>1.9270833333333335</v>
      </c>
      <c r="AC150" s="294">
        <f>COUNTIFS(운전자별!$C:$C,숨김!AC$3,운전자별!$A:$A,숨김!$W150,운전자별!$F:$F,숨김!$X150)</f>
        <v>0</v>
      </c>
      <c r="AD150" s="294">
        <f>COUNTIFS(운전자별!$C:$C,숨김!AD$3,운전자별!$A:$A,숨김!$W150,운전자별!$F:$F,숨김!$X150)</f>
        <v>0</v>
      </c>
      <c r="AE150" s="294">
        <f>COUNTIFS(운전자별!$C:$C,숨김!AE$3,운전자별!$A:$A,숨김!$W150,운전자별!$F:$F,숨김!$X150)</f>
        <v>0</v>
      </c>
      <c r="AF150" s="294">
        <f>COUNTIFS(운전자별!$C:$C,숨김!AF$3,운전자별!$A:$A,숨김!$W150,운전자별!$F:$F,숨김!$X150)</f>
        <v>0</v>
      </c>
      <c r="AG150" s="294">
        <f>COUNTIFS(운전자별!$C:$C,숨김!AG$3,운전자별!$A:$A,숨김!$W150,운전자별!$F:$F,숨김!$X150)</f>
        <v>0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0</v>
      </c>
      <c r="AB151" s="307">
        <v>0.875</v>
      </c>
      <c r="AC151" s="294">
        <f>COUNTIFS(운전자별!$C:$C,숨김!AC$3,운전자별!$A:$A,숨김!$W151,운전자별!$F:$F,숨김!$X151)</f>
        <v>0</v>
      </c>
      <c r="AD151" s="294">
        <f>COUNTIFS(운전자별!$C:$C,숨김!AD$3,운전자별!$A:$A,숨김!$W151,운전자별!$F:$F,숨김!$X151)</f>
        <v>0</v>
      </c>
      <c r="AE151" s="294">
        <f>COUNTIFS(운전자별!$C:$C,숨김!AE$3,운전자별!$A:$A,숨김!$W151,운전자별!$F:$F,숨김!$X151)</f>
        <v>0</v>
      </c>
      <c r="AF151" s="294">
        <f>COUNTIFS(운전자별!$C:$C,숨김!AF$3,운전자별!$A:$A,숨김!$W151,운전자별!$F:$F,숨김!$X151)</f>
        <v>0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0</v>
      </c>
      <c r="AB152" s="307">
        <v>0.88541666666666674</v>
      </c>
      <c r="AC152" s="294">
        <f>COUNTIFS(운전자별!$C:$C,숨김!AC$3,운전자별!$A:$A,숨김!$W152,운전자별!$F:$F,숨김!$X152)</f>
        <v>0</v>
      </c>
      <c r="AD152" s="294">
        <f>COUNTIFS(운전자별!$C:$C,숨김!AD$3,운전자별!$A:$A,숨김!$W152,운전자별!$F:$F,숨김!$X152)</f>
        <v>0</v>
      </c>
      <c r="AE152" s="294">
        <f>COUNTIFS(운전자별!$C:$C,숨김!AE$3,운전자별!$A:$A,숨김!$W152,운전자별!$F:$F,숨김!$X152)</f>
        <v>0</v>
      </c>
      <c r="AF152" s="294">
        <f>COUNTIFS(운전자별!$C:$C,숨김!AF$3,운전자별!$A:$A,숨김!$W152,운전자별!$F:$F,숨김!$X152)</f>
        <v>0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0</v>
      </c>
      <c r="AB153" s="307">
        <v>0.91666666666666663</v>
      </c>
      <c r="AC153" s="294">
        <f>COUNTIFS(운전자별!$C:$C,숨김!AC$3,운전자별!$A:$A,숨김!$W153,운전자별!$F:$F,숨김!$X153)</f>
        <v>0</v>
      </c>
      <c r="AD153" s="294">
        <f>COUNTIFS(운전자별!$C:$C,숨김!AD$3,운전자별!$A:$A,숨김!$W153,운전자별!$F:$F,숨김!$X153)</f>
        <v>0</v>
      </c>
      <c r="AE153" s="294">
        <f>COUNTIFS(운전자별!$C:$C,숨김!AE$3,운전자별!$A:$A,숨김!$W153,운전자별!$F:$F,숨김!$X153)</f>
        <v>0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0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lsTznhiSh+1fR0xsEmY3zFtll7wekJz3beWY7IKiNjxeMxyPv4njG0i79XB5LnMIaoq0jdeJm63d9onDHyof1w==" saltValue="WLwmIjmB/qitxAP5H+pND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영종운수</v>
      </c>
      <c r="B5" s="154" t="str">
        <f>V5</f>
        <v>202</v>
      </c>
      <c r="C5" s="155" t="str">
        <f>Y5</f>
        <v>70바2205</v>
      </c>
      <c r="D5" s="143" t="str">
        <f>Z5</f>
        <v>대형</v>
      </c>
      <c r="E5" s="139" t="str">
        <f>AZ5</f>
        <v>B</v>
      </c>
      <c r="F5" s="162">
        <f>G5/H5</f>
        <v>0.91900000000000004</v>
      </c>
      <c r="G5" s="163">
        <f>AE5</f>
        <v>2.7570000000000001</v>
      </c>
      <c r="H5" s="164">
        <f>AF5</f>
        <v>3</v>
      </c>
      <c r="I5" s="165">
        <f>AC5</f>
        <v>9867.39</v>
      </c>
      <c r="J5" s="166">
        <f>AI5/AH5</f>
        <v>2.3764120657791179E-2</v>
      </c>
      <c r="K5" s="166">
        <f>AJ5/AH5</f>
        <v>0.28158046367867362</v>
      </c>
      <c r="L5" s="166">
        <f>AK5/AC5</f>
        <v>0.15515754419355068</v>
      </c>
      <c r="M5" s="167">
        <f>AG5</f>
        <v>11.721</v>
      </c>
      <c r="N5" s="168">
        <f>IF(AW5=0,AT5,"속도계이상")</f>
        <v>0.39500000000000002</v>
      </c>
      <c r="O5" s="168">
        <f>IF(AW5=0,AU5,"속도계이상")</f>
        <v>5.9489999999999998</v>
      </c>
      <c r="P5" s="169">
        <f>AQ5/60</f>
        <v>214.84666666666666</v>
      </c>
      <c r="Q5" s="170">
        <f>AN5</f>
        <v>100</v>
      </c>
      <c r="R5" s="171">
        <f>AC5/(AH5-AI5-AJ5)</f>
        <v>36.604516852235975</v>
      </c>
      <c r="S5" s="156">
        <f>IF(AW5=0,AL5,"속도계이상")</f>
        <v>39</v>
      </c>
      <c r="T5" s="156">
        <f>IF(AW5=0,AM5,"속도계이상")</f>
        <v>587</v>
      </c>
      <c r="U5" t="s">
        <v>156</v>
      </c>
      <c r="V5" s="5" t="s">
        <v>286</v>
      </c>
      <c r="W5" t="s">
        <v>156</v>
      </c>
      <c r="X5" s="5" t="s">
        <v>286</v>
      </c>
      <c r="Y5" t="s">
        <v>776</v>
      </c>
      <c r="Z5" t="s">
        <v>777</v>
      </c>
      <c r="AA5" t="s">
        <v>49</v>
      </c>
      <c r="AB5">
        <v>526</v>
      </c>
      <c r="AC5" s="1">
        <v>9867.39</v>
      </c>
      <c r="AD5" s="1">
        <v>3579.335</v>
      </c>
      <c r="AE5" s="28">
        <v>2.7570000000000001</v>
      </c>
      <c r="AF5">
        <v>3</v>
      </c>
      <c r="AG5">
        <v>11.721</v>
      </c>
      <c r="AH5">
        <v>388.05938300000003</v>
      </c>
      <c r="AI5">
        <v>9.2218900000000001</v>
      </c>
      <c r="AJ5">
        <v>109.269941</v>
      </c>
      <c r="AK5">
        <v>1531</v>
      </c>
      <c r="AL5">
        <v>39</v>
      </c>
      <c r="AM5">
        <v>587</v>
      </c>
      <c r="AN5">
        <v>100</v>
      </c>
      <c r="AO5">
        <v>25.427524999999999</v>
      </c>
      <c r="AP5">
        <v>76336.600000000006</v>
      </c>
      <c r="AQ5">
        <v>12890.8</v>
      </c>
      <c r="AR5">
        <v>47</v>
      </c>
      <c r="AS5">
        <v>11328</v>
      </c>
      <c r="AT5">
        <v>0.39500000000000002</v>
      </c>
      <c r="AU5">
        <v>5.9489999999999998</v>
      </c>
      <c r="AV5">
        <v>81372</v>
      </c>
      <c r="AW5">
        <v>0</v>
      </c>
      <c r="AX5" s="29">
        <v>0.47</v>
      </c>
      <c r="AY5">
        <v>0.91900000000000004</v>
      </c>
      <c r="AZ5" t="s">
        <v>71</v>
      </c>
      <c r="BA5" t="s">
        <v>778</v>
      </c>
      <c r="BB5">
        <v>4</v>
      </c>
      <c r="BC5" t="s">
        <v>779</v>
      </c>
      <c r="BD5">
        <v>10</v>
      </c>
      <c r="BE5">
        <v>164250.861</v>
      </c>
      <c r="BF5">
        <v>6.0075118875632556E-2</v>
      </c>
      <c r="BG5">
        <v>5.5209034246706319E-2</v>
      </c>
      <c r="BH5">
        <v>299575.57799999998</v>
      </c>
      <c r="BI5">
        <v>3.2937898562612471E-2</v>
      </c>
      <c r="BJ5">
        <v>3.0269928779040861E-2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영종운수</v>
      </c>
      <c r="B6" s="151" t="str">
        <f t="shared" ref="B6:B7" si="1">V6</f>
        <v>202</v>
      </c>
      <c r="C6" s="152" t="str">
        <f t="shared" ref="C6:C7" si="2">Y6</f>
        <v>70바2259</v>
      </c>
      <c r="D6" s="126" t="str">
        <f t="shared" ref="D6:D7" si="3">Z6</f>
        <v>대형</v>
      </c>
      <c r="E6" s="122" t="str">
        <f>AZ6</f>
        <v>D</v>
      </c>
      <c r="F6" s="172">
        <f>G6/H6</f>
        <v>0.84333333333333327</v>
      </c>
      <c r="G6" s="173">
        <f>AE6</f>
        <v>2.5299999999999998</v>
      </c>
      <c r="H6" s="174">
        <f>AF6</f>
        <v>3</v>
      </c>
      <c r="I6" s="175">
        <f t="shared" ref="I6:I7" si="4">AC6</f>
        <v>9637.8449999999993</v>
      </c>
      <c r="J6" s="176">
        <f t="shared" ref="J6:J7" si="5">AI6/AH6</f>
        <v>1.6454936288603204E-2</v>
      </c>
      <c r="K6" s="176">
        <f t="shared" ref="K6:K7" si="6">AJ6/AH6</f>
        <v>0.31253841965071605</v>
      </c>
      <c r="L6" s="176">
        <f t="shared" ref="L6:L7" si="7">AK6/AC6</f>
        <v>0.10085242084719147</v>
      </c>
      <c r="M6" s="177">
        <f t="shared" ref="M6:M7" si="8">AG6</f>
        <v>12.023</v>
      </c>
      <c r="N6" s="178" t="str">
        <f t="shared" ref="N6:N7" si="9">IF(AW6=0,AT6,"속도계이상")</f>
        <v>속도계이상</v>
      </c>
      <c r="O6" s="178" t="str">
        <f t="shared" ref="O6:O7" si="10">IF(AW6=0,AU6,"속도계이상")</f>
        <v>속도계이상</v>
      </c>
      <c r="P6" s="179">
        <f t="shared" ref="P6:P7" si="11">AQ6/60</f>
        <v>153.24833333333333</v>
      </c>
      <c r="Q6" s="180">
        <f t="shared" ref="Q6:Q7" si="12">AN6</f>
        <v>130</v>
      </c>
      <c r="R6" s="181">
        <f t="shared" ref="R6:R7" si="13">AC6/(AH6-AI6-AJ6)</f>
        <v>34.871423127365318</v>
      </c>
      <c r="S6" s="153" t="str">
        <f t="shared" ref="S6:S7" si="14">IF(AW6=0,AL6,"속도계이상")</f>
        <v>속도계이상</v>
      </c>
      <c r="T6" s="153" t="str">
        <f t="shared" ref="T6:T7" si="15">IF(AW6=0,AM6,"속도계이상")</f>
        <v>속도계이상</v>
      </c>
      <c r="U6" t="s">
        <v>156</v>
      </c>
      <c r="V6" s="5" t="s">
        <v>286</v>
      </c>
      <c r="W6" t="s">
        <v>156</v>
      </c>
      <c r="X6" s="5" t="s">
        <v>286</v>
      </c>
      <c r="Y6" t="s">
        <v>780</v>
      </c>
      <c r="Z6" t="s">
        <v>777</v>
      </c>
      <c r="AA6" t="s">
        <v>49</v>
      </c>
      <c r="AB6">
        <v>526</v>
      </c>
      <c r="AC6" s="1">
        <v>9637.8449999999993</v>
      </c>
      <c r="AD6" s="1">
        <v>3809.7150000000001</v>
      </c>
      <c r="AE6" s="28">
        <v>2.5299999999999998</v>
      </c>
      <c r="AF6">
        <v>3</v>
      </c>
      <c r="AG6">
        <v>12.023</v>
      </c>
      <c r="AH6">
        <v>411.89208400000001</v>
      </c>
      <c r="AI6">
        <v>6.7776579999999997</v>
      </c>
      <c r="AJ6">
        <v>128.732101</v>
      </c>
      <c r="AK6">
        <v>972</v>
      </c>
      <c r="AL6">
        <v>10280</v>
      </c>
      <c r="AM6">
        <v>4344</v>
      </c>
      <c r="AN6">
        <v>130</v>
      </c>
      <c r="AO6">
        <v>23.398955999999998</v>
      </c>
      <c r="AP6">
        <v>63513.5</v>
      </c>
      <c r="AQ6">
        <v>9194.9</v>
      </c>
      <c r="AR6">
        <v>29</v>
      </c>
      <c r="AS6">
        <v>8234</v>
      </c>
      <c r="AT6">
        <v>106.663</v>
      </c>
      <c r="AU6">
        <v>45.072000000000003</v>
      </c>
      <c r="AV6">
        <v>82680</v>
      </c>
      <c r="AW6">
        <v>17</v>
      </c>
      <c r="AX6" s="29">
        <v>0.46</v>
      </c>
      <c r="AY6">
        <v>0.84333333333333327</v>
      </c>
      <c r="AZ6" t="s">
        <v>70</v>
      </c>
      <c r="BA6" t="s">
        <v>778</v>
      </c>
      <c r="BB6">
        <v>1</v>
      </c>
      <c r="BC6" t="s">
        <v>781</v>
      </c>
      <c r="BD6">
        <v>5</v>
      </c>
      <c r="BE6">
        <v>164250.861</v>
      </c>
      <c r="BF6">
        <v>5.8677591954906093E-2</v>
      </c>
      <c r="BG6">
        <v>4.9484769215304134E-2</v>
      </c>
      <c r="BH6">
        <v>299575.57799999998</v>
      </c>
      <c r="BI6">
        <v>3.2171664540692299E-2</v>
      </c>
      <c r="BJ6">
        <v>2.7131437095983837E-2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영종운수</v>
      </c>
      <c r="B7" s="154" t="str">
        <f t="shared" si="1"/>
        <v>202</v>
      </c>
      <c r="C7" s="155" t="str">
        <f t="shared" si="2"/>
        <v>70바2311</v>
      </c>
      <c r="D7" s="143" t="str">
        <f t="shared" si="3"/>
        <v>대형</v>
      </c>
      <c r="E7" s="139" t="str">
        <f t="shared" ref="E7:E37" si="16">AZ7</f>
        <v>C</v>
      </c>
      <c r="F7" s="162">
        <f t="shared" ref="F7:F37" si="17">G7/H7</f>
        <v>0.86925925925925918</v>
      </c>
      <c r="G7" s="163">
        <f t="shared" ref="G7:G37" si="18">AE7</f>
        <v>2.347</v>
      </c>
      <c r="H7" s="164">
        <f t="shared" ref="H7:H37" si="19">AF7</f>
        <v>2.7</v>
      </c>
      <c r="I7" s="165">
        <f t="shared" si="4"/>
        <v>10696.352000000001</v>
      </c>
      <c r="J7" s="166">
        <f t="shared" si="5"/>
        <v>2.1517806407676067E-2</v>
      </c>
      <c r="K7" s="166">
        <f t="shared" si="6"/>
        <v>0.27356502003086891</v>
      </c>
      <c r="L7" s="166">
        <f t="shared" si="7"/>
        <v>0.16426160993953826</v>
      </c>
      <c r="M7" s="167">
        <f t="shared" si="8"/>
        <v>11.907999999999999</v>
      </c>
      <c r="N7" s="168">
        <f t="shared" si="9"/>
        <v>55.972000000000001</v>
      </c>
      <c r="O7" s="168">
        <f t="shared" si="10"/>
        <v>30.936</v>
      </c>
      <c r="P7" s="169">
        <f t="shared" si="11"/>
        <v>136.81833333333333</v>
      </c>
      <c r="Q7" s="170">
        <f t="shared" si="12"/>
        <v>101</v>
      </c>
      <c r="R7" s="171">
        <f t="shared" si="13"/>
        <v>36.08305147778561</v>
      </c>
      <c r="S7" s="156">
        <f t="shared" si="14"/>
        <v>5987</v>
      </c>
      <c r="T7" s="156">
        <f t="shared" si="15"/>
        <v>3309</v>
      </c>
      <c r="U7" t="s">
        <v>156</v>
      </c>
      <c r="V7" t="s">
        <v>286</v>
      </c>
      <c r="W7" s="4" t="s">
        <v>156</v>
      </c>
      <c r="X7" s="4" t="s">
        <v>286</v>
      </c>
      <c r="Y7" s="4" t="s">
        <v>782</v>
      </c>
      <c r="Z7" s="4" t="s">
        <v>777</v>
      </c>
      <c r="AA7" s="4" t="s">
        <v>49</v>
      </c>
      <c r="AB7" s="4">
        <v>526</v>
      </c>
      <c r="AC7" s="4">
        <v>10696.352000000001</v>
      </c>
      <c r="AD7" s="4">
        <v>4556.9750000000004</v>
      </c>
      <c r="AE7" s="4">
        <v>2.347</v>
      </c>
      <c r="AF7" s="4">
        <v>2.7</v>
      </c>
      <c r="AG7" s="4">
        <v>11.907999999999999</v>
      </c>
      <c r="AH7" s="4">
        <v>420.52743800000002</v>
      </c>
      <c r="AI7" s="4">
        <v>9.0488280000000003</v>
      </c>
      <c r="AJ7" s="4">
        <v>115.041597</v>
      </c>
      <c r="AK7" s="4">
        <v>1757</v>
      </c>
      <c r="AL7" s="4">
        <v>5987</v>
      </c>
      <c r="AM7" s="4">
        <v>3309</v>
      </c>
      <c r="AN7" s="4">
        <v>101</v>
      </c>
      <c r="AO7" s="4">
        <v>25.435562000000001</v>
      </c>
      <c r="AP7" s="4">
        <v>80090.2</v>
      </c>
      <c r="AQ7" s="4">
        <v>8209.1</v>
      </c>
      <c r="AR7" s="4">
        <v>44</v>
      </c>
      <c r="AS7" s="4">
        <v>9703</v>
      </c>
      <c r="AT7" s="4">
        <v>55.972000000000001</v>
      </c>
      <c r="AU7" s="4">
        <v>30.936</v>
      </c>
      <c r="AV7" s="4">
        <v>102257</v>
      </c>
      <c r="AW7" s="4">
        <v>0</v>
      </c>
      <c r="AX7" s="30">
        <v>0.41</v>
      </c>
      <c r="AY7">
        <v>0.86925925925925918</v>
      </c>
      <c r="AZ7" t="s">
        <v>72</v>
      </c>
      <c r="BA7" t="s">
        <v>778</v>
      </c>
      <c r="BB7">
        <v>2</v>
      </c>
      <c r="BC7" t="s">
        <v>783</v>
      </c>
      <c r="BD7">
        <v>15</v>
      </c>
      <c r="BE7">
        <v>164250.861</v>
      </c>
      <c r="BF7">
        <v>6.5122045235428028E-2</v>
      </c>
      <c r="BG7">
        <v>5.6607940802796138E-2</v>
      </c>
      <c r="BH7">
        <v>299575.57799999998</v>
      </c>
      <c r="BI7">
        <v>3.5705019986642578E-2</v>
      </c>
      <c r="BJ7">
        <v>3.1036919225425973E-2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37" si="20">W8</f>
        <v>영종운수</v>
      </c>
      <c r="B8" s="151" t="str">
        <f t="shared" ref="B8:B37" si="21">V8</f>
        <v>202</v>
      </c>
      <c r="C8" s="152" t="str">
        <f t="shared" ref="C8:C37" si="22">Y8</f>
        <v>70바2514</v>
      </c>
      <c r="D8" s="126" t="str">
        <f t="shared" ref="D8:D37" si="23">Z8</f>
        <v>대형</v>
      </c>
      <c r="E8" s="122" t="str">
        <f t="shared" si="16"/>
        <v>D</v>
      </c>
      <c r="F8" s="172">
        <f t="shared" si="17"/>
        <v>0.83925925925925926</v>
      </c>
      <c r="G8" s="173">
        <f t="shared" si="18"/>
        <v>2.266</v>
      </c>
      <c r="H8" s="174">
        <f t="shared" si="19"/>
        <v>2.7</v>
      </c>
      <c r="I8" s="175">
        <f t="shared" ref="I8:I37" si="24">AC8</f>
        <v>10768.450999999999</v>
      </c>
      <c r="J8" s="176">
        <f t="shared" ref="J8:J37" si="25">AI8/AH8</f>
        <v>2.5789623262980427E-2</v>
      </c>
      <c r="K8" s="176">
        <f t="shared" ref="K8:K37" si="26">AJ8/AH8</f>
        <v>0.29382536065716203</v>
      </c>
      <c r="L8" s="176">
        <f t="shared" ref="L8:L37" si="27">AK8/AC8</f>
        <v>0.11115804863670736</v>
      </c>
      <c r="M8" s="177">
        <f t="shared" ref="M8:M37" si="28">AG8</f>
        <v>19.847000000000001</v>
      </c>
      <c r="N8" s="178">
        <f t="shared" ref="N8:N37" si="29">IF(AW8=0,AT8,"속도계이상")</f>
        <v>7.3999999999999996E-2</v>
      </c>
      <c r="O8" s="178">
        <f t="shared" ref="O8:O37" si="30">IF(AW8=0,AU8,"속도계이상")</f>
        <v>7.2619999999999996</v>
      </c>
      <c r="P8" s="179">
        <f t="shared" ref="P8:P37" si="31">AQ8/60</f>
        <v>481.37333333333333</v>
      </c>
      <c r="Q8" s="180">
        <f t="shared" ref="Q8:Q37" si="32">AN8</f>
        <v>100</v>
      </c>
      <c r="R8" s="181">
        <f t="shared" ref="R8:R37" si="33">AC8/(AH8-AI8-AJ8)</f>
        <v>36.86937562279946</v>
      </c>
      <c r="S8" s="153">
        <f t="shared" ref="S8:S37" si="34">IF(AW8=0,AL8,"속도계이상")</f>
        <v>8</v>
      </c>
      <c r="T8" s="153">
        <f t="shared" ref="T8:T37" si="35">IF(AW8=0,AM8,"속도계이상")</f>
        <v>782</v>
      </c>
      <c r="U8" t="s">
        <v>156</v>
      </c>
      <c r="V8" s="5" t="s">
        <v>286</v>
      </c>
      <c r="W8" t="s">
        <v>156</v>
      </c>
      <c r="X8" s="5" t="s">
        <v>286</v>
      </c>
      <c r="Y8" t="s">
        <v>784</v>
      </c>
      <c r="Z8" t="s">
        <v>777</v>
      </c>
      <c r="AA8" t="s">
        <v>49</v>
      </c>
      <c r="AB8">
        <v>526</v>
      </c>
      <c r="AC8" s="1">
        <v>10768.450999999999</v>
      </c>
      <c r="AD8" s="1">
        <v>4751.2929999999997</v>
      </c>
      <c r="AE8" s="28">
        <v>2.266</v>
      </c>
      <c r="AF8">
        <v>2.7</v>
      </c>
      <c r="AG8">
        <v>19.847000000000001</v>
      </c>
      <c r="AH8">
        <v>429.27214900000001</v>
      </c>
      <c r="AI8">
        <v>11.070767</v>
      </c>
      <c r="AJ8">
        <v>126.131044</v>
      </c>
      <c r="AK8">
        <v>1197</v>
      </c>
      <c r="AL8">
        <v>8</v>
      </c>
      <c r="AM8">
        <v>782</v>
      </c>
      <c r="AN8">
        <v>100</v>
      </c>
      <c r="AO8">
        <v>25.085370000000001</v>
      </c>
      <c r="AP8">
        <v>91559.4</v>
      </c>
      <c r="AQ8">
        <v>28882.400000000001</v>
      </c>
      <c r="AR8">
        <v>40</v>
      </c>
      <c r="AS8">
        <v>8841</v>
      </c>
      <c r="AT8">
        <v>7.3999999999999996E-2</v>
      </c>
      <c r="AU8">
        <v>7.2619999999999996</v>
      </c>
      <c r="AV8">
        <v>0</v>
      </c>
      <c r="AW8">
        <v>0</v>
      </c>
      <c r="AX8" s="29">
        <v>0.55000000000000004</v>
      </c>
      <c r="AY8">
        <v>0.83925925925925926</v>
      </c>
      <c r="AZ8" t="s">
        <v>70</v>
      </c>
      <c r="BA8" t="s">
        <v>778</v>
      </c>
      <c r="BB8">
        <v>2</v>
      </c>
      <c r="BC8" t="s">
        <v>785</v>
      </c>
      <c r="BD8">
        <v>12</v>
      </c>
      <c r="BE8">
        <v>164250.861</v>
      </c>
      <c r="BF8">
        <v>6.5561001838523078E-2</v>
      </c>
      <c r="BG8">
        <v>5.5022677839293814E-2</v>
      </c>
      <c r="BH8">
        <v>299575.57799999998</v>
      </c>
      <c r="BI8">
        <v>3.5945690472806165E-2</v>
      </c>
      <c r="BJ8">
        <v>3.0167753559769913E-2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영종운수</v>
      </c>
      <c r="B9" s="154" t="str">
        <f t="shared" si="21"/>
        <v>202</v>
      </c>
      <c r="C9" s="155" t="str">
        <f t="shared" si="22"/>
        <v>71바7511</v>
      </c>
      <c r="D9" s="143" t="str">
        <f t="shared" si="23"/>
        <v>대형</v>
      </c>
      <c r="E9" s="139" t="str">
        <f t="shared" si="16"/>
        <v>B</v>
      </c>
      <c r="F9" s="162">
        <f t="shared" si="17"/>
        <v>0.92678571428571443</v>
      </c>
      <c r="G9" s="163">
        <f t="shared" si="18"/>
        <v>2.5950000000000002</v>
      </c>
      <c r="H9" s="164">
        <f t="shared" si="19"/>
        <v>2.8</v>
      </c>
      <c r="I9" s="165">
        <f t="shared" si="24"/>
        <v>9477.2690000000002</v>
      </c>
      <c r="J9" s="166">
        <f t="shared" si="25"/>
        <v>1.9178797103755422E-2</v>
      </c>
      <c r="K9" s="166">
        <f t="shared" si="26"/>
        <v>0.28999559633244337</v>
      </c>
      <c r="L9" s="166">
        <f t="shared" si="27"/>
        <v>0.12208158278508291</v>
      </c>
      <c r="M9" s="167">
        <f t="shared" si="28"/>
        <v>16.253</v>
      </c>
      <c r="N9" s="168">
        <f t="shared" si="29"/>
        <v>1.0999999999999999E-2</v>
      </c>
      <c r="O9" s="168">
        <f t="shared" si="30"/>
        <v>7.6710000000000003</v>
      </c>
      <c r="P9" s="169">
        <f t="shared" si="31"/>
        <v>189.64</v>
      </c>
      <c r="Q9" s="170">
        <f t="shared" si="32"/>
        <v>100</v>
      </c>
      <c r="R9" s="171">
        <f t="shared" si="33"/>
        <v>36.575719555238294</v>
      </c>
      <c r="S9" s="156">
        <f t="shared" si="34"/>
        <v>1</v>
      </c>
      <c r="T9" s="156">
        <f t="shared" si="35"/>
        <v>727</v>
      </c>
      <c r="U9" t="s">
        <v>156</v>
      </c>
      <c r="V9" s="5" t="s">
        <v>286</v>
      </c>
      <c r="W9" t="s">
        <v>156</v>
      </c>
      <c r="X9" s="5" t="s">
        <v>286</v>
      </c>
      <c r="Y9" t="s">
        <v>786</v>
      </c>
      <c r="Z9" t="s">
        <v>777</v>
      </c>
      <c r="AA9" t="s">
        <v>49</v>
      </c>
      <c r="AB9">
        <v>526</v>
      </c>
      <c r="AC9" s="1">
        <v>9477.2690000000002</v>
      </c>
      <c r="AD9" s="1">
        <v>3651.4369999999999</v>
      </c>
      <c r="AE9" s="28">
        <v>2.5950000000000002</v>
      </c>
      <c r="AF9">
        <v>2.8</v>
      </c>
      <c r="AG9">
        <v>16.253</v>
      </c>
      <c r="AH9">
        <v>375.07826799999998</v>
      </c>
      <c r="AI9">
        <v>7.1935500000000001</v>
      </c>
      <c r="AJ9">
        <v>108.771046</v>
      </c>
      <c r="AK9">
        <v>1157</v>
      </c>
      <c r="AL9">
        <v>1</v>
      </c>
      <c r="AM9">
        <v>727</v>
      </c>
      <c r="AN9">
        <v>100</v>
      </c>
      <c r="AO9">
        <v>25.267443</v>
      </c>
      <c r="AP9">
        <v>73418.600000000006</v>
      </c>
      <c r="AQ9">
        <v>11378.4</v>
      </c>
      <c r="AR9">
        <v>45</v>
      </c>
      <c r="AS9">
        <v>18567</v>
      </c>
      <c r="AT9">
        <v>1.0999999999999999E-2</v>
      </c>
      <c r="AU9">
        <v>7.6710000000000003</v>
      </c>
      <c r="AV9">
        <v>87518</v>
      </c>
      <c r="AW9">
        <v>0</v>
      </c>
      <c r="AX9" s="29">
        <v>0.55000000000000004</v>
      </c>
      <c r="AY9">
        <v>0.92678571428571443</v>
      </c>
      <c r="AZ9" t="s">
        <v>71</v>
      </c>
      <c r="BA9" t="s">
        <v>778</v>
      </c>
      <c r="BB9">
        <v>2</v>
      </c>
      <c r="BC9" t="s">
        <v>787</v>
      </c>
      <c r="BD9">
        <v>13</v>
      </c>
      <c r="BE9">
        <v>164250.861</v>
      </c>
      <c r="BF9">
        <v>5.7699965420577003E-2</v>
      </c>
      <c r="BG9">
        <v>5.347550366657048E-2</v>
      </c>
      <c r="BH9">
        <v>299575.57799999998</v>
      </c>
      <c r="BI9">
        <v>3.16356528902366E-2</v>
      </c>
      <c r="BJ9">
        <v>2.9319471160772853E-2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영종운수</v>
      </c>
      <c r="B10" s="151" t="str">
        <f t="shared" si="21"/>
        <v>202</v>
      </c>
      <c r="C10" s="152" t="str">
        <f t="shared" si="22"/>
        <v>71바7512</v>
      </c>
      <c r="D10" s="126" t="str">
        <f t="shared" si="23"/>
        <v>대형</v>
      </c>
      <c r="E10" s="122" t="str">
        <f t="shared" si="16"/>
        <v>A</v>
      </c>
      <c r="F10" s="172">
        <f t="shared" si="17"/>
        <v>0.98142857142857154</v>
      </c>
      <c r="G10" s="173">
        <f t="shared" si="18"/>
        <v>2.7480000000000002</v>
      </c>
      <c r="H10" s="174">
        <f t="shared" si="19"/>
        <v>2.8</v>
      </c>
      <c r="I10" s="175">
        <f t="shared" si="24"/>
        <v>9789.7720000000008</v>
      </c>
      <c r="J10" s="176">
        <f t="shared" si="25"/>
        <v>2.33008001772874E-2</v>
      </c>
      <c r="K10" s="176">
        <f t="shared" si="26"/>
        <v>0.27714463208201778</v>
      </c>
      <c r="L10" s="176">
        <f t="shared" si="27"/>
        <v>0.19898318367373621</v>
      </c>
      <c r="M10" s="177">
        <f t="shared" si="28"/>
        <v>15.281000000000001</v>
      </c>
      <c r="N10" s="178">
        <f t="shared" si="29"/>
        <v>0.17399999999999999</v>
      </c>
      <c r="O10" s="178">
        <f t="shared" si="30"/>
        <v>7.048</v>
      </c>
      <c r="P10" s="179">
        <f t="shared" si="31"/>
        <v>129.93666666666667</v>
      </c>
      <c r="Q10" s="180">
        <f t="shared" si="32"/>
        <v>100</v>
      </c>
      <c r="R10" s="181">
        <f t="shared" si="33"/>
        <v>37.106234975486217</v>
      </c>
      <c r="S10" s="153">
        <f t="shared" si="34"/>
        <v>17</v>
      </c>
      <c r="T10" s="153">
        <f t="shared" si="35"/>
        <v>690</v>
      </c>
      <c r="U10" t="s">
        <v>156</v>
      </c>
      <c r="V10" t="s">
        <v>286</v>
      </c>
      <c r="W10" s="4" t="s">
        <v>156</v>
      </c>
      <c r="X10" s="4" t="s">
        <v>286</v>
      </c>
      <c r="Y10" s="4" t="s">
        <v>788</v>
      </c>
      <c r="Z10" s="4" t="s">
        <v>777</v>
      </c>
      <c r="AA10" s="4" t="s">
        <v>49</v>
      </c>
      <c r="AB10" s="4">
        <v>526</v>
      </c>
      <c r="AC10" s="4">
        <v>9789.7720000000008</v>
      </c>
      <c r="AD10" s="4">
        <v>3562.1869999999999</v>
      </c>
      <c r="AE10" s="4">
        <v>2.7480000000000002</v>
      </c>
      <c r="AF10" s="4">
        <v>2.8</v>
      </c>
      <c r="AG10" s="4">
        <v>15.281000000000001</v>
      </c>
      <c r="AH10" s="4">
        <v>377.14129700000001</v>
      </c>
      <c r="AI10" s="4">
        <v>8.7876940000000001</v>
      </c>
      <c r="AJ10" s="4">
        <v>104.52268599999999</v>
      </c>
      <c r="AK10" s="4">
        <v>1948</v>
      </c>
      <c r="AL10" s="4">
        <v>17</v>
      </c>
      <c r="AM10" s="4">
        <v>690</v>
      </c>
      <c r="AN10" s="4">
        <v>100</v>
      </c>
      <c r="AO10" s="4">
        <v>25.957836</v>
      </c>
      <c r="AP10" s="4">
        <v>70474.399999999994</v>
      </c>
      <c r="AQ10" s="4">
        <v>7796.2</v>
      </c>
      <c r="AR10" s="4">
        <v>26</v>
      </c>
      <c r="AS10" s="4">
        <v>5821</v>
      </c>
      <c r="AT10" s="4">
        <v>0.17399999999999999</v>
      </c>
      <c r="AU10" s="4">
        <v>7.048</v>
      </c>
      <c r="AV10" s="4">
        <v>77627</v>
      </c>
      <c r="AW10" s="4">
        <v>0</v>
      </c>
      <c r="AX10" s="30">
        <v>0.55000000000000004</v>
      </c>
      <c r="AY10">
        <v>0.98142857142857154</v>
      </c>
      <c r="AZ10" t="s">
        <v>69</v>
      </c>
      <c r="BA10" t="s">
        <v>778</v>
      </c>
      <c r="BB10">
        <v>2</v>
      </c>
      <c r="BC10" t="s">
        <v>789</v>
      </c>
      <c r="BD10">
        <v>12</v>
      </c>
      <c r="BE10">
        <v>164250.861</v>
      </c>
      <c r="BF10">
        <v>5.9602561231018453E-2</v>
      </c>
      <c r="BG10">
        <v>5.8495656522442402E-2</v>
      </c>
      <c r="BH10">
        <v>299575.57799999998</v>
      </c>
      <c r="BI10">
        <v>3.2678805346409115E-2</v>
      </c>
      <c r="BJ10">
        <v>3.2071913247118666E-2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영종운수</v>
      </c>
      <c r="B11" s="154" t="str">
        <f t="shared" si="21"/>
        <v>202</v>
      </c>
      <c r="C11" s="155" t="str">
        <f t="shared" si="22"/>
        <v>73아1213</v>
      </c>
      <c r="D11" s="143" t="str">
        <f t="shared" si="23"/>
        <v>대형</v>
      </c>
      <c r="E11" s="139" t="str">
        <f t="shared" si="16"/>
        <v>A</v>
      </c>
      <c r="F11" s="162">
        <f t="shared" si="17"/>
        <v>0.95666666666666667</v>
      </c>
      <c r="G11" s="163">
        <f t="shared" si="18"/>
        <v>2.87</v>
      </c>
      <c r="H11" s="164">
        <f t="shared" si="19"/>
        <v>3</v>
      </c>
      <c r="I11" s="165">
        <f t="shared" si="24"/>
        <v>11241.857</v>
      </c>
      <c r="J11" s="166">
        <f t="shared" si="25"/>
        <v>1.7604037364936133E-2</v>
      </c>
      <c r="K11" s="166">
        <f t="shared" si="26"/>
        <v>0.25878580503987347</v>
      </c>
      <c r="L11" s="166">
        <f t="shared" si="27"/>
        <v>0.21010763613164624</v>
      </c>
      <c r="M11" s="167">
        <f t="shared" si="28"/>
        <v>12.654999999999999</v>
      </c>
      <c r="N11" s="168">
        <f t="shared" si="29"/>
        <v>0</v>
      </c>
      <c r="O11" s="168">
        <f t="shared" si="30"/>
        <v>2.0369999999999999</v>
      </c>
      <c r="P11" s="169">
        <f t="shared" si="31"/>
        <v>79.951666666666668</v>
      </c>
      <c r="Q11" s="170">
        <f t="shared" si="32"/>
        <v>107</v>
      </c>
      <c r="R11" s="171">
        <f t="shared" si="33"/>
        <v>35.471470686075691</v>
      </c>
      <c r="S11" s="156">
        <f t="shared" si="34"/>
        <v>0</v>
      </c>
      <c r="T11" s="156">
        <f t="shared" si="35"/>
        <v>229</v>
      </c>
      <c r="U11" t="s">
        <v>156</v>
      </c>
      <c r="V11" s="5" t="s">
        <v>286</v>
      </c>
      <c r="W11" t="s">
        <v>156</v>
      </c>
      <c r="X11" s="5" t="s">
        <v>286</v>
      </c>
      <c r="Y11" t="s">
        <v>790</v>
      </c>
      <c r="Z11" t="s">
        <v>777</v>
      </c>
      <c r="AA11" t="s">
        <v>49</v>
      </c>
      <c r="AB11">
        <v>526</v>
      </c>
      <c r="AC11" s="1">
        <v>11241.857</v>
      </c>
      <c r="AD11" s="1">
        <v>3917.5929999999998</v>
      </c>
      <c r="AE11" s="28">
        <v>2.87</v>
      </c>
      <c r="AF11">
        <v>3</v>
      </c>
      <c r="AG11">
        <v>12.654999999999999</v>
      </c>
      <c r="AH11">
        <v>437.97992699999998</v>
      </c>
      <c r="AI11">
        <v>7.7102149999999998</v>
      </c>
      <c r="AJ11">
        <v>113.34298800000001</v>
      </c>
      <c r="AK11">
        <v>2362</v>
      </c>
      <c r="AL11">
        <v>0</v>
      </c>
      <c r="AM11">
        <v>229</v>
      </c>
      <c r="AN11">
        <v>107</v>
      </c>
      <c r="AO11">
        <v>25.667515999999999</v>
      </c>
      <c r="AP11">
        <v>90376.8</v>
      </c>
      <c r="AQ11">
        <v>4797.1000000000004</v>
      </c>
      <c r="AR11">
        <v>32</v>
      </c>
      <c r="AS11">
        <v>7898</v>
      </c>
      <c r="AT11">
        <v>0</v>
      </c>
      <c r="AU11">
        <v>2.0369999999999999</v>
      </c>
      <c r="AV11">
        <v>103410</v>
      </c>
      <c r="AW11">
        <v>0</v>
      </c>
      <c r="AX11" s="29">
        <v>0.53</v>
      </c>
      <c r="AY11">
        <v>0.95666666666666667</v>
      </c>
      <c r="AZ11" t="s">
        <v>69</v>
      </c>
      <c r="BA11" t="s">
        <v>778</v>
      </c>
      <c r="BB11">
        <v>5</v>
      </c>
      <c r="BC11" t="s">
        <v>791</v>
      </c>
      <c r="BD11">
        <v>9</v>
      </c>
      <c r="BE11">
        <v>164250.861</v>
      </c>
      <c r="BF11">
        <v>6.8443215040437447E-2</v>
      </c>
      <c r="BG11">
        <v>6.5477342388685161E-2</v>
      </c>
      <c r="BH11">
        <v>299575.57799999998</v>
      </c>
      <c r="BI11">
        <v>3.7525946123685691E-2</v>
      </c>
      <c r="BJ11">
        <v>3.5899821791659313E-2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영종운수</v>
      </c>
      <c r="B12" s="151" t="str">
        <f t="shared" si="21"/>
        <v>202</v>
      </c>
      <c r="C12" s="152" t="str">
        <f t="shared" si="22"/>
        <v>73아1216</v>
      </c>
      <c r="D12" s="126" t="str">
        <f t="shared" si="23"/>
        <v>대형</v>
      </c>
      <c r="E12" s="122" t="str">
        <f t="shared" si="16"/>
        <v>B</v>
      </c>
      <c r="F12" s="172">
        <f t="shared" si="17"/>
        <v>0.92370370370370369</v>
      </c>
      <c r="G12" s="173">
        <f t="shared" si="18"/>
        <v>2.4940000000000002</v>
      </c>
      <c r="H12" s="174">
        <f t="shared" si="19"/>
        <v>2.7</v>
      </c>
      <c r="I12" s="175">
        <f t="shared" si="24"/>
        <v>10797.956</v>
      </c>
      <c r="J12" s="176">
        <f t="shared" si="25"/>
        <v>1.4495220433069908E-2</v>
      </c>
      <c r="K12" s="176">
        <f t="shared" si="26"/>
        <v>0.30719281904428003</v>
      </c>
      <c r="L12" s="176">
        <f t="shared" si="27"/>
        <v>0.15965984673395595</v>
      </c>
      <c r="M12" s="177">
        <f t="shared" si="28"/>
        <v>13.917999999999999</v>
      </c>
      <c r="N12" s="178">
        <f t="shared" si="29"/>
        <v>0.435</v>
      </c>
      <c r="O12" s="178">
        <f t="shared" si="30"/>
        <v>16.216000000000001</v>
      </c>
      <c r="P12" s="179">
        <f t="shared" si="31"/>
        <v>197.26666666666668</v>
      </c>
      <c r="Q12" s="180">
        <f t="shared" si="32"/>
        <v>108</v>
      </c>
      <c r="R12" s="181">
        <f t="shared" si="33"/>
        <v>37.000518886590577</v>
      </c>
      <c r="S12" s="153">
        <f t="shared" si="34"/>
        <v>47</v>
      </c>
      <c r="T12" s="153">
        <f t="shared" si="35"/>
        <v>1751</v>
      </c>
      <c r="U12" t="s">
        <v>156</v>
      </c>
      <c r="V12" s="5" t="s">
        <v>286</v>
      </c>
      <c r="W12" t="s">
        <v>156</v>
      </c>
      <c r="X12" s="5" t="s">
        <v>286</v>
      </c>
      <c r="Y12" t="s">
        <v>792</v>
      </c>
      <c r="Z12" t="s">
        <v>777</v>
      </c>
      <c r="AA12" t="s">
        <v>49</v>
      </c>
      <c r="AB12">
        <v>526</v>
      </c>
      <c r="AC12" s="1">
        <v>10797.956</v>
      </c>
      <c r="AD12" s="1">
        <v>4329.4939999999997</v>
      </c>
      <c r="AE12" s="28">
        <v>2.4940000000000002</v>
      </c>
      <c r="AF12">
        <v>2.7</v>
      </c>
      <c r="AG12">
        <v>13.917999999999999</v>
      </c>
      <c r="AH12">
        <v>430.23354</v>
      </c>
      <c r="AI12">
        <v>6.2363299999999997</v>
      </c>
      <c r="AJ12">
        <v>132.16465400000001</v>
      </c>
      <c r="AK12">
        <v>1724</v>
      </c>
      <c r="AL12">
        <v>47</v>
      </c>
      <c r="AM12">
        <v>1751</v>
      </c>
      <c r="AN12">
        <v>108</v>
      </c>
      <c r="AO12">
        <v>25.097894</v>
      </c>
      <c r="AP12">
        <v>79897.3</v>
      </c>
      <c r="AQ12">
        <v>11836</v>
      </c>
      <c r="AR12">
        <v>76</v>
      </c>
      <c r="AS12">
        <v>27373</v>
      </c>
      <c r="AT12">
        <v>0.435</v>
      </c>
      <c r="AU12">
        <v>16.216000000000001</v>
      </c>
      <c r="AV12">
        <v>72680</v>
      </c>
      <c r="AW12">
        <v>0</v>
      </c>
      <c r="AX12" s="29">
        <v>0.47</v>
      </c>
      <c r="AY12" s="2">
        <v>0.92370370370370369</v>
      </c>
      <c r="AZ12" s="2" t="s">
        <v>71</v>
      </c>
      <c r="BA12" s="2" t="s">
        <v>778</v>
      </c>
      <c r="BB12" s="2">
        <v>3</v>
      </c>
      <c r="BC12" s="2" t="s">
        <v>793</v>
      </c>
      <c r="BD12" s="2">
        <v>12</v>
      </c>
      <c r="BE12" s="2">
        <v>164250.861</v>
      </c>
      <c r="BF12" s="2">
        <v>6.5740635600077618E-2</v>
      </c>
      <c r="BG12" s="2">
        <v>6.0724868587627254E-2</v>
      </c>
      <c r="BH12" s="2">
        <v>299575.57799999998</v>
      </c>
      <c r="BI12" s="2">
        <v>3.604417980961052E-2</v>
      </c>
      <c r="BJ12" s="2">
        <v>3.3294142387099497E-2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영종운수</v>
      </c>
      <c r="B13" s="154" t="str">
        <f t="shared" si="21"/>
        <v>202</v>
      </c>
      <c r="C13" s="155" t="str">
        <f t="shared" si="22"/>
        <v>73아1220</v>
      </c>
      <c r="D13" s="143" t="str">
        <f t="shared" si="23"/>
        <v>대형</v>
      </c>
      <c r="E13" s="139" t="str">
        <f t="shared" si="16"/>
        <v>A</v>
      </c>
      <c r="F13" s="162">
        <f t="shared" si="17"/>
        <v>0.96133333333333326</v>
      </c>
      <c r="G13" s="163">
        <f t="shared" si="18"/>
        <v>2.8839999999999999</v>
      </c>
      <c r="H13" s="164">
        <f t="shared" si="19"/>
        <v>3</v>
      </c>
      <c r="I13" s="165">
        <f t="shared" si="24"/>
        <v>11605.871999999999</v>
      </c>
      <c r="J13" s="166">
        <f t="shared" si="25"/>
        <v>1.0135996608353286E-2</v>
      </c>
      <c r="K13" s="166">
        <f t="shared" si="26"/>
        <v>0.27554361191377086</v>
      </c>
      <c r="L13" s="166">
        <f t="shared" si="27"/>
        <v>0.16345174235938498</v>
      </c>
      <c r="M13" s="167">
        <f t="shared" si="28"/>
        <v>11.951000000000001</v>
      </c>
      <c r="N13" s="168">
        <f t="shared" si="29"/>
        <v>1.7000000000000001E-2</v>
      </c>
      <c r="O13" s="168">
        <f t="shared" si="30"/>
        <v>3.214</v>
      </c>
      <c r="P13" s="169">
        <f t="shared" si="31"/>
        <v>128.62166666666667</v>
      </c>
      <c r="Q13" s="170">
        <f t="shared" si="32"/>
        <v>107</v>
      </c>
      <c r="R13" s="171">
        <f t="shared" si="33"/>
        <v>35.71732707545894</v>
      </c>
      <c r="S13" s="156">
        <f t="shared" si="34"/>
        <v>2</v>
      </c>
      <c r="T13" s="156">
        <f t="shared" si="35"/>
        <v>373</v>
      </c>
      <c r="U13" t="s">
        <v>156</v>
      </c>
      <c r="V13" t="s">
        <v>286</v>
      </c>
      <c r="W13" s="4" t="s">
        <v>156</v>
      </c>
      <c r="X13" s="4" t="s">
        <v>286</v>
      </c>
      <c r="Y13" s="4" t="s">
        <v>794</v>
      </c>
      <c r="Z13" s="4" t="s">
        <v>777</v>
      </c>
      <c r="AA13" s="4" t="s">
        <v>49</v>
      </c>
      <c r="AB13" s="4">
        <v>526</v>
      </c>
      <c r="AC13" s="4">
        <v>11605.871999999999</v>
      </c>
      <c r="AD13" s="4">
        <v>4023.9609999999998</v>
      </c>
      <c r="AE13" s="4">
        <v>2.8839999999999999</v>
      </c>
      <c r="AF13" s="4">
        <v>3</v>
      </c>
      <c r="AG13" s="4">
        <v>11.951000000000001</v>
      </c>
      <c r="AH13" s="4">
        <v>454.88935900000001</v>
      </c>
      <c r="AI13" s="4">
        <v>4.6107570000000004</v>
      </c>
      <c r="AJ13" s="4">
        <v>125.341857</v>
      </c>
      <c r="AK13" s="4">
        <v>1897</v>
      </c>
      <c r="AL13" s="4">
        <v>2</v>
      </c>
      <c r="AM13" s="4">
        <v>373</v>
      </c>
      <c r="AN13" s="4">
        <v>107</v>
      </c>
      <c r="AO13" s="4">
        <v>25.513615000000001</v>
      </c>
      <c r="AP13" s="4">
        <v>76294.600000000006</v>
      </c>
      <c r="AQ13" s="4">
        <v>7717.3</v>
      </c>
      <c r="AR13" s="4">
        <v>49</v>
      </c>
      <c r="AS13" s="4">
        <v>9571</v>
      </c>
      <c r="AT13" s="4">
        <v>1.7000000000000001E-2</v>
      </c>
      <c r="AU13" s="4">
        <v>3.214</v>
      </c>
      <c r="AV13" s="4">
        <v>100458</v>
      </c>
      <c r="AW13" s="4">
        <v>0</v>
      </c>
      <c r="AX13" s="30">
        <v>0.51</v>
      </c>
      <c r="AY13">
        <v>0.96133333333333326</v>
      </c>
      <c r="AZ13" t="s">
        <v>69</v>
      </c>
      <c r="BA13" t="s">
        <v>778</v>
      </c>
      <c r="BB13">
        <v>4</v>
      </c>
      <c r="BC13" t="s">
        <v>795</v>
      </c>
      <c r="BD13">
        <v>15</v>
      </c>
      <c r="BE13">
        <v>164250.861</v>
      </c>
      <c r="BF13">
        <v>7.0659428689387502E-2</v>
      </c>
      <c r="BG13">
        <v>6.7927264113397848E-2</v>
      </c>
      <c r="BH13">
        <v>299575.57799999998</v>
      </c>
      <c r="BI13">
        <v>3.8741048510970412E-2</v>
      </c>
      <c r="BJ13">
        <v>3.724306130187955E-2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영종운수</v>
      </c>
      <c r="B14" s="151" t="str">
        <f t="shared" si="21"/>
        <v>202</v>
      </c>
      <c r="C14" s="152" t="str">
        <f t="shared" si="22"/>
        <v>73아1240</v>
      </c>
      <c r="D14" s="126" t="str">
        <f t="shared" si="23"/>
        <v>대형</v>
      </c>
      <c r="E14" s="122" t="str">
        <f t="shared" si="16"/>
        <v>S</v>
      </c>
      <c r="F14" s="172">
        <f t="shared" si="17"/>
        <v>1.0803448275862069</v>
      </c>
      <c r="G14" s="173">
        <f t="shared" si="18"/>
        <v>3.133</v>
      </c>
      <c r="H14" s="174">
        <f t="shared" si="19"/>
        <v>2.9</v>
      </c>
      <c r="I14" s="175">
        <f t="shared" si="24"/>
        <v>6738.8329999999996</v>
      </c>
      <c r="J14" s="176">
        <f t="shared" si="25"/>
        <v>2.2816154984702196E-2</v>
      </c>
      <c r="K14" s="176">
        <f t="shared" si="26"/>
        <v>0.26175221007626681</v>
      </c>
      <c r="L14" s="176">
        <f t="shared" si="27"/>
        <v>0.11099844735727982</v>
      </c>
      <c r="M14" s="177">
        <f t="shared" si="28"/>
        <v>9.907</v>
      </c>
      <c r="N14" s="178">
        <f t="shared" si="29"/>
        <v>1.4999999999999999E-2</v>
      </c>
      <c r="O14" s="178">
        <f t="shared" si="30"/>
        <v>2.9830000000000001</v>
      </c>
      <c r="P14" s="179">
        <f t="shared" si="31"/>
        <v>108.94333333333334</v>
      </c>
      <c r="Q14" s="180">
        <f t="shared" si="32"/>
        <v>101</v>
      </c>
      <c r="R14" s="181">
        <f t="shared" si="33"/>
        <v>35.311985745656386</v>
      </c>
      <c r="S14" s="153">
        <f t="shared" si="34"/>
        <v>1</v>
      </c>
      <c r="T14" s="153">
        <f t="shared" si="35"/>
        <v>201</v>
      </c>
      <c r="U14" t="s">
        <v>156</v>
      </c>
      <c r="V14" s="5" t="s">
        <v>286</v>
      </c>
      <c r="W14" t="s">
        <v>156</v>
      </c>
      <c r="X14" s="5" t="s">
        <v>286</v>
      </c>
      <c r="Y14" t="s">
        <v>796</v>
      </c>
      <c r="Z14" t="s">
        <v>777</v>
      </c>
      <c r="AA14" t="s">
        <v>49</v>
      </c>
      <c r="AB14">
        <v>526</v>
      </c>
      <c r="AC14" s="1">
        <v>6738.8329999999996</v>
      </c>
      <c r="AD14" s="1">
        <v>2151.018</v>
      </c>
      <c r="AE14" s="28">
        <v>3.133</v>
      </c>
      <c r="AF14">
        <v>2.9</v>
      </c>
      <c r="AG14">
        <v>9.907</v>
      </c>
      <c r="AH14">
        <v>266.74384900000001</v>
      </c>
      <c r="AI14">
        <v>6.0860690000000002</v>
      </c>
      <c r="AJ14">
        <v>69.820791999999997</v>
      </c>
      <c r="AK14">
        <v>748</v>
      </c>
      <c r="AL14">
        <v>1</v>
      </c>
      <c r="AM14">
        <v>201</v>
      </c>
      <c r="AN14">
        <v>101</v>
      </c>
      <c r="AO14">
        <v>25.263311000000002</v>
      </c>
      <c r="AP14">
        <v>49859.8</v>
      </c>
      <c r="AQ14">
        <v>6536.6</v>
      </c>
      <c r="AR14">
        <v>34</v>
      </c>
      <c r="AS14">
        <v>9691</v>
      </c>
      <c r="AT14">
        <v>1.4999999999999999E-2</v>
      </c>
      <c r="AU14">
        <v>2.9830000000000001</v>
      </c>
      <c r="AV14">
        <v>59377</v>
      </c>
      <c r="AW14">
        <v>0</v>
      </c>
      <c r="AX14" s="29">
        <v>0.5</v>
      </c>
      <c r="AY14">
        <v>1.0803448275862069</v>
      </c>
      <c r="AZ14" t="s">
        <v>74</v>
      </c>
      <c r="BA14" t="s">
        <v>778</v>
      </c>
      <c r="BB14">
        <v>1</v>
      </c>
      <c r="BC14" t="s">
        <v>797</v>
      </c>
      <c r="BD14">
        <v>6</v>
      </c>
      <c r="BE14">
        <v>164250.861</v>
      </c>
      <c r="BF14">
        <v>4.1027687520006358E-2</v>
      </c>
      <c r="BG14">
        <v>4.4324050000062037E-2</v>
      </c>
      <c r="BH14">
        <v>299575.57799999998</v>
      </c>
      <c r="BI14">
        <v>2.2494600678029903E-2</v>
      </c>
      <c r="BJ14">
        <v>2.4301925491126787E-2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영종운수</v>
      </c>
      <c r="B15" s="154" t="str">
        <f t="shared" si="21"/>
        <v>202</v>
      </c>
      <c r="C15" s="155" t="str">
        <f t="shared" si="22"/>
        <v>73아1242</v>
      </c>
      <c r="D15" s="143" t="str">
        <f t="shared" si="23"/>
        <v>대형</v>
      </c>
      <c r="E15" s="139" t="str">
        <f t="shared" si="16"/>
        <v>B</v>
      </c>
      <c r="F15" s="162">
        <f t="shared" si="17"/>
        <v>0.91500000000000004</v>
      </c>
      <c r="G15" s="163">
        <f t="shared" si="18"/>
        <v>2.5619999999999998</v>
      </c>
      <c r="H15" s="164">
        <f t="shared" si="19"/>
        <v>2.8</v>
      </c>
      <c r="I15" s="165">
        <f t="shared" si="24"/>
        <v>9812.2510000000002</v>
      </c>
      <c r="J15" s="166">
        <f t="shared" si="25"/>
        <v>2.4914745881245579E-2</v>
      </c>
      <c r="K15" s="166">
        <f t="shared" si="26"/>
        <v>0.29322691275475543</v>
      </c>
      <c r="L15" s="166">
        <f t="shared" si="27"/>
        <v>0.18762259546764548</v>
      </c>
      <c r="M15" s="167">
        <f t="shared" si="28"/>
        <v>13.129</v>
      </c>
      <c r="N15" s="168">
        <f t="shared" si="29"/>
        <v>3.1E-2</v>
      </c>
      <c r="O15" s="168">
        <f t="shared" si="30"/>
        <v>9.4469999999999992</v>
      </c>
      <c r="P15" s="169">
        <f t="shared" si="31"/>
        <v>80.201666666666668</v>
      </c>
      <c r="Q15" s="170">
        <f t="shared" si="32"/>
        <v>97</v>
      </c>
      <c r="R15" s="171">
        <f t="shared" si="33"/>
        <v>37.37465460657689</v>
      </c>
      <c r="S15" s="156">
        <f t="shared" si="34"/>
        <v>3</v>
      </c>
      <c r="T15" s="156">
        <f t="shared" si="35"/>
        <v>927</v>
      </c>
      <c r="U15" t="s">
        <v>156</v>
      </c>
      <c r="V15" s="5" t="s">
        <v>286</v>
      </c>
      <c r="W15" t="s">
        <v>156</v>
      </c>
      <c r="X15" s="5" t="s">
        <v>286</v>
      </c>
      <c r="Y15" t="s">
        <v>798</v>
      </c>
      <c r="Z15" t="s">
        <v>777</v>
      </c>
      <c r="AA15" t="s">
        <v>49</v>
      </c>
      <c r="AB15">
        <v>526</v>
      </c>
      <c r="AC15" s="1">
        <v>9812.2510000000002</v>
      </c>
      <c r="AD15" s="1">
        <v>3829.502</v>
      </c>
      <c r="AE15" s="28">
        <v>2.5619999999999998</v>
      </c>
      <c r="AF15">
        <v>2.8</v>
      </c>
      <c r="AG15">
        <v>13.129</v>
      </c>
      <c r="AH15">
        <v>385.03242399999999</v>
      </c>
      <c r="AI15">
        <v>9.5929850000000005</v>
      </c>
      <c r="AJ15">
        <v>112.901869</v>
      </c>
      <c r="AK15">
        <v>1841</v>
      </c>
      <c r="AL15">
        <v>3</v>
      </c>
      <c r="AM15">
        <v>927</v>
      </c>
      <c r="AN15">
        <v>97</v>
      </c>
      <c r="AO15">
        <v>25.484219</v>
      </c>
      <c r="AP15">
        <v>90662.5</v>
      </c>
      <c r="AQ15">
        <v>4812.1000000000004</v>
      </c>
      <c r="AR15">
        <v>39</v>
      </c>
      <c r="AS15">
        <v>10117</v>
      </c>
      <c r="AT15">
        <v>3.1E-2</v>
      </c>
      <c r="AU15">
        <v>9.4469999999999992</v>
      </c>
      <c r="AV15">
        <v>85196</v>
      </c>
      <c r="AW15">
        <v>0</v>
      </c>
      <c r="AX15" s="29">
        <v>0.46</v>
      </c>
      <c r="AY15">
        <v>0.91500000000000004</v>
      </c>
      <c r="AZ15" t="s">
        <v>71</v>
      </c>
      <c r="BA15" t="s">
        <v>778</v>
      </c>
      <c r="BB15">
        <v>5</v>
      </c>
      <c r="BC15" t="s">
        <v>799</v>
      </c>
      <c r="BD15">
        <v>8</v>
      </c>
      <c r="BE15">
        <v>164250.861</v>
      </c>
      <c r="BF15">
        <v>5.9739418961097558E-2</v>
      </c>
      <c r="BG15">
        <v>5.466156834940427E-2</v>
      </c>
      <c r="BH15">
        <v>299575.57799999998</v>
      </c>
      <c r="BI15">
        <v>3.2753841503061376E-2</v>
      </c>
      <c r="BJ15">
        <v>2.9969764975301159E-2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영종운수</v>
      </c>
      <c r="B16" s="151" t="str">
        <f t="shared" si="21"/>
        <v>202</v>
      </c>
      <c r="C16" s="152" t="str">
        <f t="shared" si="22"/>
        <v>73아1256</v>
      </c>
      <c r="D16" s="126" t="str">
        <f t="shared" si="23"/>
        <v>대형</v>
      </c>
      <c r="E16" s="122" t="str">
        <f t="shared" si="16"/>
        <v>C</v>
      </c>
      <c r="F16" s="172">
        <f t="shared" si="17"/>
        <v>0.89827586206896559</v>
      </c>
      <c r="G16" s="173">
        <f t="shared" si="18"/>
        <v>2.605</v>
      </c>
      <c r="H16" s="174">
        <f t="shared" si="19"/>
        <v>2.9</v>
      </c>
      <c r="I16" s="175">
        <f t="shared" si="24"/>
        <v>10347.121999999999</v>
      </c>
      <c r="J16" s="176">
        <f t="shared" si="25"/>
        <v>1.509363136029112E-2</v>
      </c>
      <c r="K16" s="176">
        <f t="shared" si="26"/>
        <v>0.26708936187791721</v>
      </c>
      <c r="L16" s="176">
        <f t="shared" si="27"/>
        <v>8.7077353490178241E-2</v>
      </c>
      <c r="M16" s="177">
        <f t="shared" si="28"/>
        <v>10.009</v>
      </c>
      <c r="N16" s="178">
        <f t="shared" si="29"/>
        <v>0.01</v>
      </c>
      <c r="O16" s="178">
        <f t="shared" si="30"/>
        <v>3.1890000000000001</v>
      </c>
      <c r="P16" s="179">
        <f t="shared" si="31"/>
        <v>30.671666666666667</v>
      </c>
      <c r="Q16" s="180">
        <f t="shared" si="32"/>
        <v>100</v>
      </c>
      <c r="R16" s="181">
        <f t="shared" si="33"/>
        <v>36.02851827468546</v>
      </c>
      <c r="S16" s="153">
        <f t="shared" si="34"/>
        <v>1</v>
      </c>
      <c r="T16" s="153">
        <f t="shared" si="35"/>
        <v>330</v>
      </c>
      <c r="U16" t="s">
        <v>156</v>
      </c>
      <c r="V16" t="s">
        <v>286</v>
      </c>
      <c r="W16" s="4" t="s">
        <v>156</v>
      </c>
      <c r="X16" s="4" t="s">
        <v>286</v>
      </c>
      <c r="Y16" s="4" t="s">
        <v>800</v>
      </c>
      <c r="Z16" s="4" t="s">
        <v>777</v>
      </c>
      <c r="AA16" s="4" t="s">
        <v>49</v>
      </c>
      <c r="AB16" s="4">
        <v>526</v>
      </c>
      <c r="AC16" s="4">
        <v>10347.121999999999</v>
      </c>
      <c r="AD16" s="4">
        <v>3971.54</v>
      </c>
      <c r="AE16" s="4">
        <v>2.605</v>
      </c>
      <c r="AF16" s="4">
        <v>2.9</v>
      </c>
      <c r="AG16" s="4">
        <v>10.009</v>
      </c>
      <c r="AH16" s="4">
        <v>400.09159199999999</v>
      </c>
      <c r="AI16" s="4">
        <v>6.0388349999999997</v>
      </c>
      <c r="AJ16" s="4">
        <v>106.860208</v>
      </c>
      <c r="AK16" s="4">
        <v>901</v>
      </c>
      <c r="AL16" s="4">
        <v>1</v>
      </c>
      <c r="AM16" s="4">
        <v>330</v>
      </c>
      <c r="AN16" s="4">
        <v>100</v>
      </c>
      <c r="AO16" s="4">
        <v>25.861882999999999</v>
      </c>
      <c r="AP16" s="4">
        <v>68814.8</v>
      </c>
      <c r="AQ16" s="4">
        <v>1840.3</v>
      </c>
      <c r="AR16" s="4">
        <v>47</v>
      </c>
      <c r="AS16" s="4">
        <v>7776</v>
      </c>
      <c r="AT16" s="4">
        <v>0.01</v>
      </c>
      <c r="AU16" s="4">
        <v>3.1890000000000001</v>
      </c>
      <c r="AV16" s="4">
        <v>88480</v>
      </c>
      <c r="AW16" s="4">
        <v>0</v>
      </c>
      <c r="AX16" s="30">
        <v>0.41</v>
      </c>
      <c r="AY16">
        <v>0.89827586206896559</v>
      </c>
      <c r="AZ16" t="s">
        <v>72</v>
      </c>
      <c r="BA16" t="s">
        <v>778</v>
      </c>
      <c r="BB16">
        <v>1</v>
      </c>
      <c r="BC16" t="s">
        <v>801</v>
      </c>
      <c r="BD16">
        <v>9</v>
      </c>
      <c r="BE16">
        <v>164250.861</v>
      </c>
      <c r="BF16">
        <v>6.299584633531996E-2</v>
      </c>
      <c r="BG16">
        <v>5.6587648173623627E-2</v>
      </c>
      <c r="BH16">
        <v>299575.57799999998</v>
      </c>
      <c r="BI16">
        <v>3.453927075457399E-2</v>
      </c>
      <c r="BJ16">
        <v>3.1025793212298362E-2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영종운수</v>
      </c>
      <c r="B17" s="154" t="str">
        <f t="shared" si="21"/>
        <v>202</v>
      </c>
      <c r="C17" s="155" t="str">
        <f t="shared" si="22"/>
        <v>73아1278</v>
      </c>
      <c r="D17" s="143" t="str">
        <f t="shared" si="23"/>
        <v>대형</v>
      </c>
      <c r="E17" s="139" t="str">
        <f t="shared" si="16"/>
        <v>B</v>
      </c>
      <c r="F17" s="162">
        <f t="shared" si="17"/>
        <v>0.93965517241379315</v>
      </c>
      <c r="G17" s="163">
        <f t="shared" si="18"/>
        <v>2.7250000000000001</v>
      </c>
      <c r="H17" s="164">
        <f t="shared" si="19"/>
        <v>2.9</v>
      </c>
      <c r="I17" s="165">
        <f t="shared" si="24"/>
        <v>10424.703</v>
      </c>
      <c r="J17" s="166">
        <f t="shared" si="25"/>
        <v>2.2346379516901767E-2</v>
      </c>
      <c r="K17" s="166">
        <f t="shared" si="26"/>
        <v>0.29807050118788048</v>
      </c>
      <c r="L17" s="166">
        <f t="shared" si="27"/>
        <v>0.12307305061832458</v>
      </c>
      <c r="M17" s="167">
        <f t="shared" si="28"/>
        <v>15.247</v>
      </c>
      <c r="N17" s="168">
        <f t="shared" si="29"/>
        <v>2.9000000000000001E-2</v>
      </c>
      <c r="O17" s="168">
        <f t="shared" si="30"/>
        <v>5.4290000000000003</v>
      </c>
      <c r="P17" s="169">
        <f t="shared" si="31"/>
        <v>382.34666666666664</v>
      </c>
      <c r="Q17" s="170">
        <f t="shared" si="32"/>
        <v>107</v>
      </c>
      <c r="R17" s="171">
        <f t="shared" si="33"/>
        <v>38.123379863332879</v>
      </c>
      <c r="S17" s="156">
        <f t="shared" si="34"/>
        <v>3</v>
      </c>
      <c r="T17" s="156">
        <f t="shared" si="35"/>
        <v>566</v>
      </c>
      <c r="U17" t="s">
        <v>156</v>
      </c>
      <c r="V17" s="5" t="s">
        <v>286</v>
      </c>
      <c r="W17" t="s">
        <v>156</v>
      </c>
      <c r="X17" s="5" t="s">
        <v>286</v>
      </c>
      <c r="Y17" t="s">
        <v>802</v>
      </c>
      <c r="Z17" t="s">
        <v>777</v>
      </c>
      <c r="AA17" t="s">
        <v>49</v>
      </c>
      <c r="AB17">
        <v>526</v>
      </c>
      <c r="AC17" s="1">
        <v>10424.703</v>
      </c>
      <c r="AD17" s="1">
        <v>3825.83</v>
      </c>
      <c r="AE17" s="28">
        <v>2.7250000000000001</v>
      </c>
      <c r="AF17">
        <v>2.9</v>
      </c>
      <c r="AG17">
        <v>15.247</v>
      </c>
      <c r="AH17">
        <v>402.37381599999998</v>
      </c>
      <c r="AI17">
        <v>8.9915979999999998</v>
      </c>
      <c r="AJ17">
        <v>119.935765</v>
      </c>
      <c r="AK17">
        <v>1283</v>
      </c>
      <c r="AL17">
        <v>3</v>
      </c>
      <c r="AM17">
        <v>566</v>
      </c>
      <c r="AN17">
        <v>107</v>
      </c>
      <c r="AO17">
        <v>25.908004999999999</v>
      </c>
      <c r="AP17">
        <v>91399.8</v>
      </c>
      <c r="AQ17">
        <v>22940.799999999999</v>
      </c>
      <c r="AR17">
        <v>61</v>
      </c>
      <c r="AS17">
        <v>11225</v>
      </c>
      <c r="AT17">
        <v>2.9000000000000001E-2</v>
      </c>
      <c r="AU17">
        <v>5.4290000000000003</v>
      </c>
      <c r="AV17">
        <v>76802</v>
      </c>
      <c r="AW17">
        <v>0</v>
      </c>
      <c r="AX17" s="29">
        <v>0.53</v>
      </c>
      <c r="AY17">
        <v>0.93965517241379315</v>
      </c>
      <c r="AZ17" t="s">
        <v>71</v>
      </c>
      <c r="BA17" t="s">
        <v>778</v>
      </c>
      <c r="BB17">
        <v>1</v>
      </c>
      <c r="BC17" t="s">
        <v>803</v>
      </c>
      <c r="BD17">
        <v>12</v>
      </c>
      <c r="BE17">
        <v>164250.861</v>
      </c>
      <c r="BF17">
        <v>6.3468178714752674E-2</v>
      </c>
      <c r="BG17">
        <v>5.9638202413000357E-2</v>
      </c>
      <c r="BH17">
        <v>299575.57799999998</v>
      </c>
      <c r="BI17">
        <v>3.4798240462712217E-2</v>
      </c>
      <c r="BJ17">
        <v>3.2698346641686478E-2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영종운수</v>
      </c>
      <c r="B18" s="151" t="str">
        <f t="shared" si="21"/>
        <v>202</v>
      </c>
      <c r="C18" s="152" t="str">
        <f t="shared" si="22"/>
        <v>73아1280</v>
      </c>
      <c r="D18" s="126" t="str">
        <f t="shared" si="23"/>
        <v>대형</v>
      </c>
      <c r="E18" s="122" t="str">
        <f t="shared" si="16"/>
        <v>A</v>
      </c>
      <c r="F18" s="172">
        <f t="shared" si="17"/>
        <v>0.96241379310344832</v>
      </c>
      <c r="G18" s="173">
        <f t="shared" si="18"/>
        <v>2.7909999999999999</v>
      </c>
      <c r="H18" s="174">
        <f t="shared" si="19"/>
        <v>2.9</v>
      </c>
      <c r="I18" s="175">
        <f t="shared" si="24"/>
        <v>11057.52</v>
      </c>
      <c r="J18" s="176">
        <f t="shared" si="25"/>
        <v>1.0517057232134752E-2</v>
      </c>
      <c r="K18" s="176">
        <f t="shared" si="26"/>
        <v>0.27173549979800565</v>
      </c>
      <c r="L18" s="176">
        <f t="shared" si="27"/>
        <v>0.21053545460464915</v>
      </c>
      <c r="M18" s="177">
        <f t="shared" si="28"/>
        <v>12.278</v>
      </c>
      <c r="N18" s="178">
        <f t="shared" si="29"/>
        <v>1.7999999999999999E-2</v>
      </c>
      <c r="O18" s="178">
        <f t="shared" si="30"/>
        <v>5.4989999999999997</v>
      </c>
      <c r="P18" s="179">
        <f t="shared" si="31"/>
        <v>173.28666666666669</v>
      </c>
      <c r="Q18" s="180">
        <f t="shared" si="32"/>
        <v>107</v>
      </c>
      <c r="R18" s="181">
        <f t="shared" si="33"/>
        <v>36.600224093258852</v>
      </c>
      <c r="S18" s="153">
        <f t="shared" si="34"/>
        <v>2</v>
      </c>
      <c r="T18" s="153">
        <f t="shared" si="35"/>
        <v>608</v>
      </c>
      <c r="U18" t="s">
        <v>156</v>
      </c>
      <c r="V18" s="5" t="s">
        <v>286</v>
      </c>
      <c r="W18" t="s">
        <v>156</v>
      </c>
      <c r="X18" s="5" t="s">
        <v>286</v>
      </c>
      <c r="Y18" t="s">
        <v>804</v>
      </c>
      <c r="Z18" t="s">
        <v>777</v>
      </c>
      <c r="AA18" t="s">
        <v>49</v>
      </c>
      <c r="AB18">
        <v>526</v>
      </c>
      <c r="AC18" s="1">
        <v>11057.52</v>
      </c>
      <c r="AD18" s="1">
        <v>3961.7669999999998</v>
      </c>
      <c r="AE18" s="28">
        <v>2.7909999999999999</v>
      </c>
      <c r="AF18">
        <v>2.9</v>
      </c>
      <c r="AG18">
        <v>12.278</v>
      </c>
      <c r="AH18">
        <v>420.92268799999999</v>
      </c>
      <c r="AI18">
        <v>4.4268679999999998</v>
      </c>
      <c r="AJ18">
        <v>114.379637</v>
      </c>
      <c r="AK18">
        <v>2328</v>
      </c>
      <c r="AL18">
        <v>2</v>
      </c>
      <c r="AM18">
        <v>608</v>
      </c>
      <c r="AN18">
        <v>107</v>
      </c>
      <c r="AO18">
        <v>26.269717</v>
      </c>
      <c r="AP18">
        <v>83924.9</v>
      </c>
      <c r="AQ18">
        <v>10397.200000000001</v>
      </c>
      <c r="AR18">
        <v>33</v>
      </c>
      <c r="AS18">
        <v>8374</v>
      </c>
      <c r="AT18">
        <v>1.7999999999999999E-2</v>
      </c>
      <c r="AU18">
        <v>5.4989999999999997</v>
      </c>
      <c r="AV18">
        <v>91899</v>
      </c>
      <c r="AW18">
        <v>0</v>
      </c>
      <c r="AX18" s="29">
        <v>0.49</v>
      </c>
      <c r="AY18">
        <v>0.96241379310344832</v>
      </c>
      <c r="AZ18" t="s">
        <v>69</v>
      </c>
      <c r="BA18" t="s">
        <v>778</v>
      </c>
      <c r="BB18">
        <v>3</v>
      </c>
      <c r="BC18" t="s">
        <v>805</v>
      </c>
      <c r="BD18">
        <v>8</v>
      </c>
      <c r="BE18">
        <v>164250.861</v>
      </c>
      <c r="BF18">
        <v>6.7320925641905768E-2</v>
      </c>
      <c r="BG18">
        <v>6.4790587402261721E-2</v>
      </c>
      <c r="BH18">
        <v>299575.57799999998</v>
      </c>
      <c r="BI18">
        <v>3.6910618929023649E-2</v>
      </c>
      <c r="BJ18">
        <v>3.5523288769277586E-2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영종운수</v>
      </c>
      <c r="B19" s="154" t="str">
        <f t="shared" si="21"/>
        <v>202</v>
      </c>
      <c r="C19" s="155" t="str">
        <f t="shared" si="22"/>
        <v>73아1281</v>
      </c>
      <c r="D19" s="143" t="str">
        <f t="shared" si="23"/>
        <v>대형</v>
      </c>
      <c r="E19" s="139" t="str">
        <f t="shared" si="16"/>
        <v>B</v>
      </c>
      <c r="F19" s="162">
        <f t="shared" si="17"/>
        <v>0.91482758620689664</v>
      </c>
      <c r="G19" s="163">
        <f t="shared" si="18"/>
        <v>2.653</v>
      </c>
      <c r="H19" s="164">
        <f t="shared" si="19"/>
        <v>2.9</v>
      </c>
      <c r="I19" s="165">
        <f t="shared" si="24"/>
        <v>10956.562</v>
      </c>
      <c r="J19" s="166">
        <f t="shared" si="25"/>
        <v>1.311607990910349E-2</v>
      </c>
      <c r="K19" s="166">
        <f t="shared" si="26"/>
        <v>0.27860005434508067</v>
      </c>
      <c r="L19" s="166">
        <f t="shared" si="27"/>
        <v>0.18272155079303162</v>
      </c>
      <c r="M19" s="167">
        <f t="shared" si="28"/>
        <v>13.545</v>
      </c>
      <c r="N19" s="168">
        <f t="shared" si="29"/>
        <v>1.7999999999999999E-2</v>
      </c>
      <c r="O19" s="168">
        <f t="shared" si="30"/>
        <v>5.3579999999999997</v>
      </c>
      <c r="P19" s="169">
        <f t="shared" si="31"/>
        <v>185.26499999999999</v>
      </c>
      <c r="Q19" s="170">
        <f t="shared" si="32"/>
        <v>108</v>
      </c>
      <c r="R19" s="171">
        <f t="shared" si="33"/>
        <v>35.622046545008267</v>
      </c>
      <c r="S19" s="156">
        <f t="shared" si="34"/>
        <v>2</v>
      </c>
      <c r="T19" s="156">
        <f t="shared" si="35"/>
        <v>587</v>
      </c>
      <c r="U19" t="s">
        <v>156</v>
      </c>
      <c r="V19" t="s">
        <v>286</v>
      </c>
      <c r="W19" s="4" t="s">
        <v>156</v>
      </c>
      <c r="X19" s="4" t="s">
        <v>286</v>
      </c>
      <c r="Y19" s="4" t="s">
        <v>806</v>
      </c>
      <c r="Z19" s="4" t="s">
        <v>777</v>
      </c>
      <c r="AA19" s="4" t="s">
        <v>49</v>
      </c>
      <c r="AB19" s="4">
        <v>526</v>
      </c>
      <c r="AC19" s="4">
        <v>10956.562</v>
      </c>
      <c r="AD19" s="4">
        <v>4130.3339999999998</v>
      </c>
      <c r="AE19" s="4">
        <v>2.653</v>
      </c>
      <c r="AF19" s="4">
        <v>2.9</v>
      </c>
      <c r="AG19" s="4">
        <v>13.545</v>
      </c>
      <c r="AH19" s="4">
        <v>434.25825700000001</v>
      </c>
      <c r="AI19" s="4">
        <v>5.6957659999999999</v>
      </c>
      <c r="AJ19" s="4">
        <v>120.984374</v>
      </c>
      <c r="AK19" s="4">
        <v>2002</v>
      </c>
      <c r="AL19" s="4">
        <v>2</v>
      </c>
      <c r="AM19" s="4">
        <v>587</v>
      </c>
      <c r="AN19" s="4">
        <v>108</v>
      </c>
      <c r="AO19" s="4">
        <v>25.230519999999999</v>
      </c>
      <c r="AP19" s="4">
        <v>83402.100000000006</v>
      </c>
      <c r="AQ19" s="4">
        <v>11115.9</v>
      </c>
      <c r="AR19" s="4">
        <v>38</v>
      </c>
      <c r="AS19" s="4">
        <v>6443</v>
      </c>
      <c r="AT19" s="4">
        <v>1.7999999999999999E-2</v>
      </c>
      <c r="AU19" s="4">
        <v>5.3579999999999997</v>
      </c>
      <c r="AV19" s="4">
        <v>88753</v>
      </c>
      <c r="AW19" s="4">
        <v>0</v>
      </c>
      <c r="AX19" s="30">
        <v>0.51</v>
      </c>
      <c r="AY19">
        <v>0.91482758620689664</v>
      </c>
      <c r="AZ19" t="s">
        <v>71</v>
      </c>
      <c r="BA19" t="s">
        <v>778</v>
      </c>
      <c r="BB19">
        <v>6</v>
      </c>
      <c r="BC19" t="s">
        <v>807</v>
      </c>
      <c r="BD19">
        <v>12</v>
      </c>
      <c r="BE19">
        <v>164250.861</v>
      </c>
      <c r="BF19">
        <v>6.6706268285558631E-2</v>
      </c>
      <c r="BG19">
        <v>6.1024734400547266E-2</v>
      </c>
      <c r="BH19">
        <v>299575.57799999998</v>
      </c>
      <c r="BI19">
        <v>3.6573615490111816E-2</v>
      </c>
      <c r="BJ19">
        <v>3.3458552377678155E-2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영종운수</v>
      </c>
      <c r="B20" s="151" t="str">
        <f t="shared" si="21"/>
        <v>202</v>
      </c>
      <c r="C20" s="152" t="str">
        <f t="shared" si="22"/>
        <v>73아1282</v>
      </c>
      <c r="D20" s="126" t="str">
        <f t="shared" si="23"/>
        <v>대형</v>
      </c>
      <c r="E20" s="122" t="str">
        <f t="shared" si="16"/>
        <v>A</v>
      </c>
      <c r="F20" s="172">
        <f t="shared" si="17"/>
        <v>0.98964285714285716</v>
      </c>
      <c r="G20" s="173">
        <f t="shared" si="18"/>
        <v>2.7709999999999999</v>
      </c>
      <c r="H20" s="174">
        <f t="shared" si="19"/>
        <v>2.8</v>
      </c>
      <c r="I20" s="175">
        <f t="shared" si="24"/>
        <v>11031.106</v>
      </c>
      <c r="J20" s="176">
        <f t="shared" si="25"/>
        <v>8.598108685152565E-3</v>
      </c>
      <c r="K20" s="176">
        <f t="shared" si="26"/>
        <v>0.29698711238714548</v>
      </c>
      <c r="L20" s="176">
        <f t="shared" si="27"/>
        <v>0.12918015655003226</v>
      </c>
      <c r="M20" s="177">
        <f t="shared" si="28"/>
        <v>14.414</v>
      </c>
      <c r="N20" s="178">
        <f t="shared" si="29"/>
        <v>9.0999999999999998E-2</v>
      </c>
      <c r="O20" s="178">
        <f t="shared" si="30"/>
        <v>5.3390000000000004</v>
      </c>
      <c r="P20" s="179">
        <f t="shared" si="31"/>
        <v>204.31833333333333</v>
      </c>
      <c r="Q20" s="180">
        <f t="shared" si="32"/>
        <v>107</v>
      </c>
      <c r="R20" s="181">
        <f t="shared" si="33"/>
        <v>37.31619775745304</v>
      </c>
      <c r="S20" s="153">
        <f t="shared" si="34"/>
        <v>10</v>
      </c>
      <c r="T20" s="153">
        <f t="shared" si="35"/>
        <v>589</v>
      </c>
      <c r="U20" t="s">
        <v>156</v>
      </c>
      <c r="V20" s="5" t="s">
        <v>286</v>
      </c>
      <c r="W20" t="s">
        <v>156</v>
      </c>
      <c r="X20" s="5" t="s">
        <v>286</v>
      </c>
      <c r="Y20" t="s">
        <v>808</v>
      </c>
      <c r="Z20" t="s">
        <v>777</v>
      </c>
      <c r="AA20" t="s">
        <v>49</v>
      </c>
      <c r="AB20">
        <v>526</v>
      </c>
      <c r="AC20" s="1">
        <v>11031.106</v>
      </c>
      <c r="AD20" s="1">
        <v>3981.5410000000002</v>
      </c>
      <c r="AE20" s="28">
        <v>2.7709999999999999</v>
      </c>
      <c r="AF20">
        <v>2.8</v>
      </c>
      <c r="AG20">
        <v>14.414</v>
      </c>
      <c r="AH20">
        <v>425.69908500000003</v>
      </c>
      <c r="AI20">
        <v>3.6602070000000002</v>
      </c>
      <c r="AJ20">
        <v>126.427142</v>
      </c>
      <c r="AK20">
        <v>1425</v>
      </c>
      <c r="AL20">
        <v>10</v>
      </c>
      <c r="AM20">
        <v>589</v>
      </c>
      <c r="AN20">
        <v>107</v>
      </c>
      <c r="AO20">
        <v>25.912918999999999</v>
      </c>
      <c r="AP20">
        <v>90853.8</v>
      </c>
      <c r="AQ20">
        <v>12259.1</v>
      </c>
      <c r="AR20">
        <v>50</v>
      </c>
      <c r="AS20">
        <v>11920</v>
      </c>
      <c r="AT20">
        <v>9.0999999999999998E-2</v>
      </c>
      <c r="AU20">
        <v>5.3390000000000004</v>
      </c>
      <c r="AV20">
        <v>94204</v>
      </c>
      <c r="AW20">
        <v>0</v>
      </c>
      <c r="AX20" s="29">
        <v>0.53</v>
      </c>
      <c r="AY20">
        <v>0.98964285714285716</v>
      </c>
      <c r="AZ20" t="s">
        <v>69</v>
      </c>
      <c r="BA20" t="s">
        <v>778</v>
      </c>
      <c r="BB20">
        <v>1</v>
      </c>
      <c r="BC20" t="s">
        <v>809</v>
      </c>
      <c r="BD20">
        <v>10</v>
      </c>
      <c r="BE20">
        <v>164250.861</v>
      </c>
      <c r="BF20">
        <v>6.7160110655371238E-2</v>
      </c>
      <c r="BG20">
        <v>6.646452379501204E-2</v>
      </c>
      <c r="BH20">
        <v>299575.57799999998</v>
      </c>
      <c r="BI20">
        <v>3.6822447522741657E-2</v>
      </c>
      <c r="BJ20">
        <v>3.6441072173398974E-2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영종운수</v>
      </c>
      <c r="B21" s="154" t="str">
        <f t="shared" si="21"/>
        <v>203</v>
      </c>
      <c r="C21" s="155" t="str">
        <f t="shared" si="22"/>
        <v>70바2212</v>
      </c>
      <c r="D21" s="143" t="str">
        <f t="shared" si="23"/>
        <v>대형</v>
      </c>
      <c r="E21" s="139" t="str">
        <f t="shared" si="16"/>
        <v>S</v>
      </c>
      <c r="F21" s="162">
        <f t="shared" si="17"/>
        <v>1.135925925925926</v>
      </c>
      <c r="G21" s="163">
        <f t="shared" si="18"/>
        <v>3.0670000000000002</v>
      </c>
      <c r="H21" s="164">
        <f t="shared" si="19"/>
        <v>2.7</v>
      </c>
      <c r="I21" s="165">
        <f t="shared" si="24"/>
        <v>5117.6049999999996</v>
      </c>
      <c r="J21" s="166">
        <f t="shared" si="25"/>
        <v>6.3353653266084312E-3</v>
      </c>
      <c r="K21" s="166">
        <f t="shared" si="26"/>
        <v>0.29052561792814158</v>
      </c>
      <c r="L21" s="166">
        <f t="shared" si="27"/>
        <v>0.11177103352056285</v>
      </c>
      <c r="M21" s="167">
        <f t="shared" si="28"/>
        <v>9.4280000000000008</v>
      </c>
      <c r="N21" s="168">
        <f t="shared" si="29"/>
        <v>0.215</v>
      </c>
      <c r="O21" s="168">
        <f t="shared" si="30"/>
        <v>6.8390000000000004</v>
      </c>
      <c r="P21" s="169">
        <f t="shared" si="31"/>
        <v>94.323333333333323</v>
      </c>
      <c r="Q21" s="170">
        <f t="shared" si="32"/>
        <v>104</v>
      </c>
      <c r="R21" s="171">
        <f t="shared" si="33"/>
        <v>31.103647010272123</v>
      </c>
      <c r="S21" s="156">
        <f t="shared" si="34"/>
        <v>11</v>
      </c>
      <c r="T21" s="156">
        <f t="shared" si="35"/>
        <v>350</v>
      </c>
      <c r="U21" t="s">
        <v>156</v>
      </c>
      <c r="V21" s="5" t="s">
        <v>287</v>
      </c>
      <c r="W21" t="s">
        <v>156</v>
      </c>
      <c r="X21" s="5" t="s">
        <v>287</v>
      </c>
      <c r="Y21" t="s">
        <v>810</v>
      </c>
      <c r="Z21" t="s">
        <v>777</v>
      </c>
      <c r="AA21" t="s">
        <v>772</v>
      </c>
      <c r="AB21">
        <v>526</v>
      </c>
      <c r="AC21" s="1">
        <v>5117.6049999999996</v>
      </c>
      <c r="AD21" s="1">
        <v>1668.421</v>
      </c>
      <c r="AE21" s="28">
        <v>3.0670000000000002</v>
      </c>
      <c r="AF21">
        <v>2.7</v>
      </c>
      <c r="AG21">
        <v>9.4280000000000008</v>
      </c>
      <c r="AH21">
        <v>233.999134</v>
      </c>
      <c r="AI21">
        <v>1.48247</v>
      </c>
      <c r="AJ21">
        <v>67.982742999999999</v>
      </c>
      <c r="AK21">
        <v>572</v>
      </c>
      <c r="AL21">
        <v>11</v>
      </c>
      <c r="AM21">
        <v>350</v>
      </c>
      <c r="AN21">
        <v>104</v>
      </c>
      <c r="AO21">
        <v>21.870187000000001</v>
      </c>
      <c r="AP21">
        <v>20787.400000000001</v>
      </c>
      <c r="AQ21">
        <v>5659.4</v>
      </c>
      <c r="AR21">
        <v>50</v>
      </c>
      <c r="AS21">
        <v>27922</v>
      </c>
      <c r="AT21">
        <v>0.215</v>
      </c>
      <c r="AU21">
        <v>6.8390000000000004</v>
      </c>
      <c r="AV21">
        <v>47130</v>
      </c>
      <c r="AW21">
        <v>0</v>
      </c>
      <c r="AX21" s="29">
        <v>0.54</v>
      </c>
      <c r="AY21">
        <v>1.135925925925926</v>
      </c>
      <c r="AZ21" t="s">
        <v>74</v>
      </c>
      <c r="BA21" t="s">
        <v>811</v>
      </c>
      <c r="BB21">
        <v>1</v>
      </c>
      <c r="BC21" t="s">
        <v>812</v>
      </c>
      <c r="BD21">
        <v>6</v>
      </c>
      <c r="BE21">
        <v>64074.197</v>
      </c>
      <c r="BF21">
        <v>7.9869982607819481E-2</v>
      </c>
      <c r="BG21">
        <v>9.0726383947474953E-2</v>
      </c>
      <c r="BH21">
        <v>299575.57799999998</v>
      </c>
      <c r="BI21">
        <v>1.7082851126135522E-2</v>
      </c>
      <c r="BJ21">
        <v>1.9404853482910239E-2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영종운수</v>
      </c>
      <c r="B22" s="151" t="str">
        <f t="shared" si="21"/>
        <v>203</v>
      </c>
      <c r="C22" s="152" t="str">
        <f t="shared" si="22"/>
        <v>70바2269</v>
      </c>
      <c r="D22" s="126" t="str">
        <f t="shared" si="23"/>
        <v>대형</v>
      </c>
      <c r="E22" s="122" t="str">
        <f t="shared" si="16"/>
        <v>S</v>
      </c>
      <c r="F22" s="172">
        <f t="shared" si="17"/>
        <v>1.0289285714285714</v>
      </c>
      <c r="G22" s="173">
        <f t="shared" si="18"/>
        <v>2.8809999999999998</v>
      </c>
      <c r="H22" s="174">
        <f t="shared" si="19"/>
        <v>2.8</v>
      </c>
      <c r="I22" s="175">
        <f t="shared" si="24"/>
        <v>9297.9519999999993</v>
      </c>
      <c r="J22" s="176">
        <f t="shared" si="25"/>
        <v>1.8630835240697127E-2</v>
      </c>
      <c r="K22" s="176">
        <f t="shared" si="26"/>
        <v>0.25069688079160179</v>
      </c>
      <c r="L22" s="176">
        <f t="shared" si="27"/>
        <v>0.11690746521384494</v>
      </c>
      <c r="M22" s="177">
        <f t="shared" si="28"/>
        <v>8.5869999999999997</v>
      </c>
      <c r="N22" s="178">
        <f t="shared" si="29"/>
        <v>0.90300000000000002</v>
      </c>
      <c r="O22" s="178">
        <f t="shared" si="30"/>
        <v>4.1840000000000002</v>
      </c>
      <c r="P22" s="179">
        <f t="shared" si="31"/>
        <v>13.688333333333333</v>
      </c>
      <c r="Q22" s="180">
        <f t="shared" si="32"/>
        <v>98</v>
      </c>
      <c r="R22" s="181">
        <f t="shared" si="33"/>
        <v>28.785801949384691</v>
      </c>
      <c r="S22" s="153">
        <f t="shared" si="34"/>
        <v>84</v>
      </c>
      <c r="T22" s="153">
        <f t="shared" si="35"/>
        <v>389</v>
      </c>
      <c r="U22" t="s">
        <v>156</v>
      </c>
      <c r="V22" t="s">
        <v>287</v>
      </c>
      <c r="W22" s="4" t="s">
        <v>156</v>
      </c>
      <c r="X22" s="4" t="s">
        <v>287</v>
      </c>
      <c r="Y22" s="4" t="s">
        <v>813</v>
      </c>
      <c r="Z22" s="4" t="s">
        <v>777</v>
      </c>
      <c r="AA22" s="4" t="s">
        <v>49</v>
      </c>
      <c r="AB22" s="4">
        <v>526</v>
      </c>
      <c r="AC22" s="4">
        <v>9297.9519999999993</v>
      </c>
      <c r="AD22" s="4">
        <v>3227.0970000000002</v>
      </c>
      <c r="AE22" s="4">
        <v>2.8809999999999998</v>
      </c>
      <c r="AF22" s="4">
        <v>2.8</v>
      </c>
      <c r="AG22" s="4">
        <v>8.5869999999999997</v>
      </c>
      <c r="AH22" s="4">
        <v>442.06520499999999</v>
      </c>
      <c r="AI22" s="4">
        <v>8.2360439999999997</v>
      </c>
      <c r="AJ22" s="4">
        <v>110.82436800000001</v>
      </c>
      <c r="AK22" s="4">
        <v>1087</v>
      </c>
      <c r="AL22" s="4">
        <v>84</v>
      </c>
      <c r="AM22" s="4">
        <v>389</v>
      </c>
      <c r="AN22" s="4">
        <v>98</v>
      </c>
      <c r="AO22" s="4">
        <v>21.032986999999999</v>
      </c>
      <c r="AP22" s="4">
        <v>40920.199999999997</v>
      </c>
      <c r="AQ22" s="4">
        <v>821.3</v>
      </c>
      <c r="AR22" s="4">
        <v>45</v>
      </c>
      <c r="AS22" s="4">
        <v>8827</v>
      </c>
      <c r="AT22" s="4">
        <v>0.90300000000000002</v>
      </c>
      <c r="AU22" s="4">
        <v>4.1840000000000002</v>
      </c>
      <c r="AV22" s="4">
        <v>89184</v>
      </c>
      <c r="AW22" s="4">
        <v>0</v>
      </c>
      <c r="AX22" s="30">
        <v>0.52</v>
      </c>
      <c r="AY22">
        <v>1.0289285714285714</v>
      </c>
      <c r="AZ22" t="s">
        <v>74</v>
      </c>
      <c r="BA22" t="s">
        <v>811</v>
      </c>
      <c r="BB22">
        <v>2</v>
      </c>
      <c r="BC22" t="s">
        <v>814</v>
      </c>
      <c r="BD22">
        <v>8</v>
      </c>
      <c r="BE22">
        <v>64074.197</v>
      </c>
      <c r="BF22">
        <v>0.14511226726727453</v>
      </c>
      <c r="BG22">
        <v>0.14931015785607782</v>
      </c>
      <c r="BH22">
        <v>299575.57799999998</v>
      </c>
      <c r="BI22">
        <v>3.1037082735762927E-2</v>
      </c>
      <c r="BJ22">
        <v>3.1934941200618926E-2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영종운수</v>
      </c>
      <c r="B23" s="154" t="str">
        <f t="shared" si="21"/>
        <v>203</v>
      </c>
      <c r="C23" s="155" t="str">
        <f t="shared" si="22"/>
        <v>70바2526</v>
      </c>
      <c r="D23" s="143" t="str">
        <f t="shared" si="23"/>
        <v>저상</v>
      </c>
      <c r="E23" s="139" t="str">
        <f t="shared" si="16"/>
        <v>B</v>
      </c>
      <c r="F23" s="162">
        <f t="shared" si="17"/>
        <v>0.93119999999999992</v>
      </c>
      <c r="G23" s="163">
        <f t="shared" si="18"/>
        <v>2.3279999999999998</v>
      </c>
      <c r="H23" s="164">
        <f t="shared" si="19"/>
        <v>2.5</v>
      </c>
      <c r="I23" s="165">
        <f t="shared" si="24"/>
        <v>8743.8230000000003</v>
      </c>
      <c r="J23" s="166">
        <f t="shared" si="25"/>
        <v>3.162729851337942E-2</v>
      </c>
      <c r="K23" s="166">
        <f t="shared" si="26"/>
        <v>0.24089988304847193</v>
      </c>
      <c r="L23" s="166">
        <f t="shared" si="27"/>
        <v>0.17783983047232313</v>
      </c>
      <c r="M23" s="167">
        <f t="shared" si="28"/>
        <v>14.178000000000001</v>
      </c>
      <c r="N23" s="168">
        <f t="shared" si="29"/>
        <v>5.7000000000000002E-2</v>
      </c>
      <c r="O23" s="168">
        <f t="shared" si="30"/>
        <v>7.2169999999999996</v>
      </c>
      <c r="P23" s="169">
        <f t="shared" si="31"/>
        <v>13.866666666666667</v>
      </c>
      <c r="Q23" s="170">
        <f t="shared" si="32"/>
        <v>93</v>
      </c>
      <c r="R23" s="171">
        <f t="shared" si="33"/>
        <v>30.431195909338026</v>
      </c>
      <c r="S23" s="156">
        <f t="shared" si="34"/>
        <v>5</v>
      </c>
      <c r="T23" s="156">
        <f t="shared" si="35"/>
        <v>631</v>
      </c>
      <c r="U23" t="s">
        <v>156</v>
      </c>
      <c r="V23" s="5" t="s">
        <v>287</v>
      </c>
      <c r="W23" t="s">
        <v>156</v>
      </c>
      <c r="X23" s="5" t="s">
        <v>287</v>
      </c>
      <c r="Y23" t="s">
        <v>815</v>
      </c>
      <c r="Z23" t="s">
        <v>816</v>
      </c>
      <c r="AA23" t="s">
        <v>49</v>
      </c>
      <c r="AB23">
        <v>526</v>
      </c>
      <c r="AC23" s="1">
        <v>8743.8230000000003</v>
      </c>
      <c r="AD23" s="1">
        <v>3756.4490000000001</v>
      </c>
      <c r="AE23" s="28">
        <v>2.3279999999999998</v>
      </c>
      <c r="AF23">
        <v>2.5</v>
      </c>
      <c r="AG23">
        <v>14.178000000000001</v>
      </c>
      <c r="AH23">
        <v>394.97132499999998</v>
      </c>
      <c r="AI23">
        <v>12.491876</v>
      </c>
      <c r="AJ23">
        <v>95.148545999999996</v>
      </c>
      <c r="AK23">
        <v>1555</v>
      </c>
      <c r="AL23">
        <v>5</v>
      </c>
      <c r="AM23">
        <v>631</v>
      </c>
      <c r="AN23">
        <v>93</v>
      </c>
      <c r="AO23">
        <v>22.137867</v>
      </c>
      <c r="AP23">
        <v>39502.5</v>
      </c>
      <c r="AQ23">
        <v>832</v>
      </c>
      <c r="AR23">
        <v>93</v>
      </c>
      <c r="AS23">
        <v>24849</v>
      </c>
      <c r="AT23">
        <v>5.7000000000000002E-2</v>
      </c>
      <c r="AU23">
        <v>7.2169999999999996</v>
      </c>
      <c r="AV23">
        <v>78567</v>
      </c>
      <c r="AW23">
        <v>0</v>
      </c>
      <c r="AX23" s="29">
        <v>0.54</v>
      </c>
      <c r="AY23">
        <v>0.93119999999999992</v>
      </c>
      <c r="AZ23" t="s">
        <v>71</v>
      </c>
      <c r="BA23" t="s">
        <v>811</v>
      </c>
      <c r="BB23">
        <v>3</v>
      </c>
      <c r="BC23" t="s">
        <v>817</v>
      </c>
      <c r="BD23">
        <v>8</v>
      </c>
      <c r="BE23">
        <v>64074.197</v>
      </c>
      <c r="BF23">
        <v>0.13646402778953282</v>
      </c>
      <c r="BG23">
        <v>0.12707530267761294</v>
      </c>
      <c r="BH23">
        <v>299575.57799999998</v>
      </c>
      <c r="BI23">
        <v>2.9187369205376283E-2</v>
      </c>
      <c r="BJ23">
        <v>2.7179278204046392E-2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영종운수</v>
      </c>
      <c r="B24" s="151" t="str">
        <f t="shared" si="21"/>
        <v>203</v>
      </c>
      <c r="C24" s="152" t="str">
        <f t="shared" si="22"/>
        <v>70바2546</v>
      </c>
      <c r="D24" s="126" t="str">
        <f t="shared" si="23"/>
        <v>대형</v>
      </c>
      <c r="E24" s="122" t="str">
        <f t="shared" si="16"/>
        <v>C</v>
      </c>
      <c r="F24" s="172">
        <f t="shared" si="17"/>
        <v>0.87481481481481482</v>
      </c>
      <c r="G24" s="173">
        <f t="shared" si="18"/>
        <v>2.3620000000000001</v>
      </c>
      <c r="H24" s="174">
        <f t="shared" si="19"/>
        <v>2.7</v>
      </c>
      <c r="I24" s="175">
        <f t="shared" si="24"/>
        <v>5067.7150000000001</v>
      </c>
      <c r="J24" s="176">
        <f t="shared" si="25"/>
        <v>1.9512841669699327E-2</v>
      </c>
      <c r="K24" s="176">
        <f t="shared" si="26"/>
        <v>0.27478606737978656</v>
      </c>
      <c r="L24" s="176">
        <f t="shared" si="27"/>
        <v>0.11385802082398082</v>
      </c>
      <c r="M24" s="177">
        <f t="shared" si="28"/>
        <v>13.308</v>
      </c>
      <c r="N24" s="178">
        <f t="shared" si="29"/>
        <v>0.02</v>
      </c>
      <c r="O24" s="178">
        <f t="shared" si="30"/>
        <v>11.721</v>
      </c>
      <c r="P24" s="179">
        <f t="shared" si="31"/>
        <v>37.01</v>
      </c>
      <c r="Q24" s="180">
        <f t="shared" si="32"/>
        <v>95</v>
      </c>
      <c r="R24" s="181">
        <f t="shared" si="33"/>
        <v>30.163218078302226</v>
      </c>
      <c r="S24" s="153">
        <f t="shared" si="34"/>
        <v>1</v>
      </c>
      <c r="T24" s="153">
        <f t="shared" si="35"/>
        <v>594</v>
      </c>
      <c r="U24" t="s">
        <v>156</v>
      </c>
      <c r="V24" s="5" t="s">
        <v>287</v>
      </c>
      <c r="W24" t="s">
        <v>156</v>
      </c>
      <c r="X24" s="5" t="s">
        <v>287</v>
      </c>
      <c r="Y24" t="s">
        <v>818</v>
      </c>
      <c r="Z24" t="s">
        <v>777</v>
      </c>
      <c r="AA24" t="s">
        <v>49</v>
      </c>
      <c r="AB24">
        <v>526</v>
      </c>
      <c r="AC24" s="1">
        <v>5067.7150000000001</v>
      </c>
      <c r="AD24" s="1">
        <v>2145.84</v>
      </c>
      <c r="AE24" s="28">
        <v>2.3620000000000001</v>
      </c>
      <c r="AF24">
        <v>2.7</v>
      </c>
      <c r="AG24">
        <v>13.308</v>
      </c>
      <c r="AH24">
        <v>238.07496</v>
      </c>
      <c r="AI24">
        <v>4.6455190000000002</v>
      </c>
      <c r="AJ24">
        <v>65.419681999999995</v>
      </c>
      <c r="AK24">
        <v>577</v>
      </c>
      <c r="AL24">
        <v>1</v>
      </c>
      <c r="AM24">
        <v>594</v>
      </c>
      <c r="AN24">
        <v>95</v>
      </c>
      <c r="AO24">
        <v>21.286214999999999</v>
      </c>
      <c r="AP24">
        <v>27593.599999999999</v>
      </c>
      <c r="AQ24">
        <v>2220.6</v>
      </c>
      <c r="AR24">
        <v>46</v>
      </c>
      <c r="AS24">
        <v>9167</v>
      </c>
      <c r="AT24">
        <v>0.02</v>
      </c>
      <c r="AU24">
        <v>11.721</v>
      </c>
      <c r="AV24">
        <v>22253</v>
      </c>
      <c r="AW24">
        <v>0</v>
      </c>
      <c r="AX24" s="29">
        <v>0.53</v>
      </c>
      <c r="AY24">
        <v>0.87481481481481482</v>
      </c>
      <c r="AZ24" t="s">
        <v>72</v>
      </c>
      <c r="BA24" t="s">
        <v>811</v>
      </c>
      <c r="BB24">
        <v>1</v>
      </c>
      <c r="BC24" t="s">
        <v>819</v>
      </c>
      <c r="BD24">
        <v>7</v>
      </c>
      <c r="BE24">
        <v>64074.197</v>
      </c>
      <c r="BF24">
        <v>7.9091354043812678E-2</v>
      </c>
      <c r="BG24">
        <v>6.9190288241290948E-2</v>
      </c>
      <c r="BH24">
        <v>299575.57799999998</v>
      </c>
      <c r="BI24">
        <v>1.6916315521554297E-2</v>
      </c>
      <c r="BJ24">
        <v>1.47986434303375E-2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영종운수</v>
      </c>
      <c r="B25" s="154" t="str">
        <f t="shared" si="21"/>
        <v>203</v>
      </c>
      <c r="C25" s="155" t="str">
        <f t="shared" si="22"/>
        <v>71바7513</v>
      </c>
      <c r="D25" s="143" t="str">
        <f t="shared" si="23"/>
        <v>대형</v>
      </c>
      <c r="E25" s="139" t="str">
        <f t="shared" si="16"/>
        <v>B</v>
      </c>
      <c r="F25" s="162">
        <f t="shared" si="17"/>
        <v>0.94444444444444431</v>
      </c>
      <c r="G25" s="163">
        <f t="shared" si="18"/>
        <v>2.5499999999999998</v>
      </c>
      <c r="H25" s="164">
        <f t="shared" si="19"/>
        <v>2.7</v>
      </c>
      <c r="I25" s="165">
        <f t="shared" si="24"/>
        <v>8940.2099999999991</v>
      </c>
      <c r="J25" s="166">
        <f t="shared" si="25"/>
        <v>2.2718357488009735E-2</v>
      </c>
      <c r="K25" s="166">
        <f t="shared" si="26"/>
        <v>0.274540138365505</v>
      </c>
      <c r="L25" s="166">
        <f t="shared" si="27"/>
        <v>8.5232897213823849E-2</v>
      </c>
      <c r="M25" s="167">
        <f t="shared" si="28"/>
        <v>12.946</v>
      </c>
      <c r="N25" s="168">
        <f t="shared" si="29"/>
        <v>2.1999999999999999E-2</v>
      </c>
      <c r="O25" s="168">
        <f t="shared" si="30"/>
        <v>8.2880000000000003</v>
      </c>
      <c r="P25" s="169">
        <f t="shared" si="31"/>
        <v>72.186666666666667</v>
      </c>
      <c r="Q25" s="170">
        <f t="shared" si="32"/>
        <v>107</v>
      </c>
      <c r="R25" s="171">
        <f t="shared" si="33"/>
        <v>31.395620216496653</v>
      </c>
      <c r="S25" s="156">
        <f t="shared" si="34"/>
        <v>2</v>
      </c>
      <c r="T25" s="156">
        <f t="shared" si="35"/>
        <v>741</v>
      </c>
      <c r="U25" t="s">
        <v>156</v>
      </c>
      <c r="V25" t="s">
        <v>287</v>
      </c>
      <c r="W25" s="4" t="s">
        <v>156</v>
      </c>
      <c r="X25" s="4" t="s">
        <v>287</v>
      </c>
      <c r="Y25" s="4" t="s">
        <v>820</v>
      </c>
      <c r="Z25" s="4" t="s">
        <v>777</v>
      </c>
      <c r="AA25" s="4" t="s">
        <v>49</v>
      </c>
      <c r="AB25" s="4">
        <v>526</v>
      </c>
      <c r="AC25" s="4">
        <v>8940.2099999999991</v>
      </c>
      <c r="AD25" s="4">
        <v>3505.5729999999999</v>
      </c>
      <c r="AE25" s="4">
        <v>2.5499999999999998</v>
      </c>
      <c r="AF25" s="4">
        <v>2.7</v>
      </c>
      <c r="AG25" s="4">
        <v>12.946</v>
      </c>
      <c r="AH25" s="4">
        <v>405.21270099999998</v>
      </c>
      <c r="AI25" s="4">
        <v>9.2057669999999998</v>
      </c>
      <c r="AJ25" s="4">
        <v>111.247151</v>
      </c>
      <c r="AK25" s="4">
        <v>762</v>
      </c>
      <c r="AL25" s="4">
        <v>2</v>
      </c>
      <c r="AM25" s="4">
        <v>741</v>
      </c>
      <c r="AN25" s="4">
        <v>107</v>
      </c>
      <c r="AO25" s="4">
        <v>22.063005</v>
      </c>
      <c r="AP25" s="4">
        <v>40347.9</v>
      </c>
      <c r="AQ25" s="4">
        <v>4331.2</v>
      </c>
      <c r="AR25" s="4">
        <v>81</v>
      </c>
      <c r="AS25" s="4">
        <v>21731</v>
      </c>
      <c r="AT25" s="4">
        <v>2.1999999999999999E-2</v>
      </c>
      <c r="AU25" s="4">
        <v>8.2880000000000003</v>
      </c>
      <c r="AV25" s="4">
        <v>85226</v>
      </c>
      <c r="AW25" s="4">
        <v>0</v>
      </c>
      <c r="AX25" s="30">
        <v>0.54</v>
      </c>
      <c r="AY25">
        <v>0.94444444444444431</v>
      </c>
      <c r="AZ25" t="s">
        <v>71</v>
      </c>
      <c r="BA25" t="s">
        <v>811</v>
      </c>
      <c r="BB25">
        <v>1</v>
      </c>
      <c r="BC25" t="s">
        <v>821</v>
      </c>
      <c r="BD25">
        <v>10</v>
      </c>
      <c r="BE25">
        <v>64074.197</v>
      </c>
      <c r="BF25">
        <v>0.13952902133131687</v>
      </c>
      <c r="BG25">
        <v>0.13177740903513258</v>
      </c>
      <c r="BH25">
        <v>299575.57799999998</v>
      </c>
      <c r="BI25">
        <v>2.984291997260204E-2</v>
      </c>
      <c r="BJ25">
        <v>2.8184979974124145E-2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영종운수</v>
      </c>
      <c r="B26" s="151" t="str">
        <f t="shared" si="21"/>
        <v>203</v>
      </c>
      <c r="C26" s="152" t="str">
        <f t="shared" si="22"/>
        <v>71바7514</v>
      </c>
      <c r="D26" s="126" t="str">
        <f t="shared" si="23"/>
        <v>대형</v>
      </c>
      <c r="E26" s="122" t="str">
        <f t="shared" si="16"/>
        <v>A</v>
      </c>
      <c r="F26" s="172">
        <f t="shared" si="17"/>
        <v>0.98666666666666669</v>
      </c>
      <c r="G26" s="173">
        <f t="shared" si="18"/>
        <v>2.6640000000000001</v>
      </c>
      <c r="H26" s="174">
        <f t="shared" si="19"/>
        <v>2.7</v>
      </c>
      <c r="I26" s="175">
        <f t="shared" si="24"/>
        <v>9353.2450000000008</v>
      </c>
      <c r="J26" s="176">
        <f t="shared" si="25"/>
        <v>2.0452529837023149E-2</v>
      </c>
      <c r="K26" s="176">
        <f t="shared" si="26"/>
        <v>0.23362816915525572</v>
      </c>
      <c r="L26" s="176">
        <f t="shared" si="27"/>
        <v>0.13396420172891868</v>
      </c>
      <c r="M26" s="177">
        <f t="shared" si="28"/>
        <v>8.6910000000000007</v>
      </c>
      <c r="N26" s="178">
        <f t="shared" si="29"/>
        <v>0.128</v>
      </c>
      <c r="O26" s="178">
        <f t="shared" si="30"/>
        <v>4.6289999999999996</v>
      </c>
      <c r="P26" s="179">
        <f t="shared" si="31"/>
        <v>17.271666666666665</v>
      </c>
      <c r="Q26" s="180">
        <f t="shared" si="32"/>
        <v>98</v>
      </c>
      <c r="R26" s="181">
        <f t="shared" si="33"/>
        <v>30.287875330145546</v>
      </c>
      <c r="S26" s="153">
        <f t="shared" si="34"/>
        <v>12</v>
      </c>
      <c r="T26" s="153">
        <f t="shared" si="35"/>
        <v>433</v>
      </c>
      <c r="U26" t="s">
        <v>156</v>
      </c>
      <c r="V26" s="5" t="s">
        <v>287</v>
      </c>
      <c r="W26" t="s">
        <v>156</v>
      </c>
      <c r="X26" s="5" t="s">
        <v>287</v>
      </c>
      <c r="Y26" t="s">
        <v>822</v>
      </c>
      <c r="Z26" t="s">
        <v>777</v>
      </c>
      <c r="AA26" t="s">
        <v>49</v>
      </c>
      <c r="AB26">
        <v>526</v>
      </c>
      <c r="AC26" s="1">
        <v>9353.2450000000008</v>
      </c>
      <c r="AD26" s="1">
        <v>3511.1959999999999</v>
      </c>
      <c r="AE26" s="28">
        <v>2.6640000000000001</v>
      </c>
      <c r="AF26">
        <v>2.7</v>
      </c>
      <c r="AG26">
        <v>8.6910000000000007</v>
      </c>
      <c r="AH26">
        <v>414.00125400000002</v>
      </c>
      <c r="AI26">
        <v>8.4673730000000003</v>
      </c>
      <c r="AJ26">
        <v>96.722354999999993</v>
      </c>
      <c r="AK26">
        <v>1253</v>
      </c>
      <c r="AL26">
        <v>12</v>
      </c>
      <c r="AM26">
        <v>433</v>
      </c>
      <c r="AN26">
        <v>98</v>
      </c>
      <c r="AO26">
        <v>22.592310000000001</v>
      </c>
      <c r="AP26">
        <v>28953.8</v>
      </c>
      <c r="AQ26">
        <v>1036.3</v>
      </c>
      <c r="AR26">
        <v>67</v>
      </c>
      <c r="AS26">
        <v>20900</v>
      </c>
      <c r="AT26">
        <v>0.128</v>
      </c>
      <c r="AU26">
        <v>4.6289999999999996</v>
      </c>
      <c r="AV26">
        <v>88915</v>
      </c>
      <c r="AW26">
        <v>0</v>
      </c>
      <c r="AX26" s="29">
        <v>0.46</v>
      </c>
      <c r="AY26">
        <v>0.98666666666666669</v>
      </c>
      <c r="AZ26" t="s">
        <v>69</v>
      </c>
      <c r="BA26" t="s">
        <v>811</v>
      </c>
      <c r="BB26">
        <v>1</v>
      </c>
      <c r="BC26" t="s">
        <v>823</v>
      </c>
      <c r="BD26">
        <v>10</v>
      </c>
      <c r="BE26">
        <v>64074.197</v>
      </c>
      <c r="BF26">
        <v>0.14597521994696244</v>
      </c>
      <c r="BG26">
        <v>0.14402888368100294</v>
      </c>
      <c r="BH26">
        <v>299575.57799999998</v>
      </c>
      <c r="BI26">
        <v>3.1221653855909446E-2</v>
      </c>
      <c r="BJ26">
        <v>3.0805365137830654E-2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영종운수</v>
      </c>
      <c r="B27" s="154" t="str">
        <f t="shared" si="21"/>
        <v>203</v>
      </c>
      <c r="C27" s="155" t="str">
        <f t="shared" si="22"/>
        <v>73아1218</v>
      </c>
      <c r="D27" s="143" t="str">
        <f t="shared" si="23"/>
        <v>대형</v>
      </c>
      <c r="E27" s="139" t="str">
        <f t="shared" si="16"/>
        <v>S</v>
      </c>
      <c r="F27" s="162">
        <f t="shared" si="17"/>
        <v>1.0180769230769229</v>
      </c>
      <c r="G27" s="163">
        <f t="shared" si="18"/>
        <v>2.6469999999999998</v>
      </c>
      <c r="H27" s="164">
        <f t="shared" si="19"/>
        <v>2.6</v>
      </c>
      <c r="I27" s="165">
        <f t="shared" si="24"/>
        <v>9144.7330000000002</v>
      </c>
      <c r="J27" s="166">
        <f t="shared" si="25"/>
        <v>1.8865606562916883E-2</v>
      </c>
      <c r="K27" s="166">
        <f t="shared" si="26"/>
        <v>0.24856437735246828</v>
      </c>
      <c r="L27" s="166">
        <f t="shared" si="27"/>
        <v>4.8771243512522454E-2</v>
      </c>
      <c r="M27" s="167">
        <f t="shared" si="28"/>
        <v>11.183999999999999</v>
      </c>
      <c r="N27" s="168">
        <f t="shared" si="29"/>
        <v>2.1999999999999999E-2</v>
      </c>
      <c r="O27" s="168">
        <f t="shared" si="30"/>
        <v>2.996</v>
      </c>
      <c r="P27" s="169">
        <f t="shared" si="31"/>
        <v>12.408333333333333</v>
      </c>
      <c r="Q27" s="170">
        <f t="shared" si="32"/>
        <v>102</v>
      </c>
      <c r="R27" s="171">
        <f t="shared" si="33"/>
        <v>29.166487115038695</v>
      </c>
      <c r="S27" s="156">
        <f t="shared" si="34"/>
        <v>2</v>
      </c>
      <c r="T27" s="156">
        <f t="shared" si="35"/>
        <v>274</v>
      </c>
      <c r="U27" t="s">
        <v>156</v>
      </c>
      <c r="V27" t="s">
        <v>287</v>
      </c>
      <c r="W27" t="s">
        <v>156</v>
      </c>
      <c r="X27" s="4" t="s">
        <v>287</v>
      </c>
      <c r="Y27" s="4" t="s">
        <v>824</v>
      </c>
      <c r="Z27" s="4" t="s">
        <v>777</v>
      </c>
      <c r="AA27" s="4" t="s">
        <v>49</v>
      </c>
      <c r="AB27" s="4">
        <v>526</v>
      </c>
      <c r="AC27" s="4">
        <v>9144.7330000000002</v>
      </c>
      <c r="AD27" s="4">
        <v>3455.14</v>
      </c>
      <c r="AE27" s="4">
        <v>2.6469999999999998</v>
      </c>
      <c r="AF27" s="4">
        <v>2.6</v>
      </c>
      <c r="AG27" s="4">
        <v>11.183999999999999</v>
      </c>
      <c r="AH27" s="4">
        <v>427.99408399999999</v>
      </c>
      <c r="AI27" s="4">
        <v>8.0743679999999998</v>
      </c>
      <c r="AJ27" s="4">
        <v>106.384083</v>
      </c>
      <c r="AK27" s="4">
        <v>446</v>
      </c>
      <c r="AL27" s="4">
        <v>2</v>
      </c>
      <c r="AM27" s="4">
        <v>274</v>
      </c>
      <c r="AN27" s="4">
        <v>102</v>
      </c>
      <c r="AO27" s="4">
        <v>21.366492999999998</v>
      </c>
      <c r="AP27" s="4">
        <v>38673.5</v>
      </c>
      <c r="AQ27" s="4">
        <v>744.5</v>
      </c>
      <c r="AR27" s="4">
        <v>53</v>
      </c>
      <c r="AS27" s="4">
        <v>12420</v>
      </c>
      <c r="AT27" s="4">
        <v>2.1999999999999999E-2</v>
      </c>
      <c r="AU27" s="4">
        <v>2.996</v>
      </c>
      <c r="AV27" s="4">
        <v>84571</v>
      </c>
      <c r="AW27" s="4">
        <v>0</v>
      </c>
      <c r="AX27" s="30">
        <v>0.55000000000000004</v>
      </c>
      <c r="AY27">
        <v>1.0180769230769229</v>
      </c>
      <c r="AZ27" t="s">
        <v>74</v>
      </c>
      <c r="BA27" t="s">
        <v>811</v>
      </c>
      <c r="BB27">
        <v>3</v>
      </c>
      <c r="BC27" t="s">
        <v>825</v>
      </c>
      <c r="BD27">
        <v>9</v>
      </c>
      <c r="BE27">
        <v>64074.197</v>
      </c>
      <c r="BF27">
        <v>0.14272099266417651</v>
      </c>
      <c r="BG27">
        <v>0.14530094907002891</v>
      </c>
      <c r="BH27">
        <v>299575.57799999998</v>
      </c>
      <c r="BI27">
        <v>3.0525629161933892E-2</v>
      </c>
      <c r="BJ27">
        <v>3.1077438612168846E-2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영종운수</v>
      </c>
      <c r="B28" s="151" t="str">
        <f t="shared" si="21"/>
        <v>203</v>
      </c>
      <c r="C28" s="152" t="str">
        <f t="shared" si="22"/>
        <v>73아1238</v>
      </c>
      <c r="D28" s="126" t="str">
        <f t="shared" si="23"/>
        <v>대형</v>
      </c>
      <c r="E28" s="122" t="str">
        <f t="shared" si="16"/>
        <v>B</v>
      </c>
      <c r="F28" s="172">
        <f t="shared" si="17"/>
        <v>0.93413793103448284</v>
      </c>
      <c r="G28" s="173">
        <f t="shared" si="18"/>
        <v>2.7090000000000001</v>
      </c>
      <c r="H28" s="174">
        <f t="shared" si="19"/>
        <v>2.9</v>
      </c>
      <c r="I28" s="175">
        <f t="shared" si="24"/>
        <v>8408.9140000000007</v>
      </c>
      <c r="J28" s="176">
        <f t="shared" si="25"/>
        <v>1.5860592864712749E-2</v>
      </c>
      <c r="K28" s="176">
        <f t="shared" si="26"/>
        <v>0.2643570296970183</v>
      </c>
      <c r="L28" s="176">
        <f t="shared" si="27"/>
        <v>0.19063103749188062</v>
      </c>
      <c r="M28" s="177">
        <f t="shared" si="28"/>
        <v>9.3160000000000007</v>
      </c>
      <c r="N28" s="178">
        <f t="shared" si="29"/>
        <v>3.5999999999999997E-2</v>
      </c>
      <c r="O28" s="178">
        <f t="shared" si="30"/>
        <v>8.1460000000000008</v>
      </c>
      <c r="P28" s="179">
        <f t="shared" si="31"/>
        <v>12.231666666666666</v>
      </c>
      <c r="Q28" s="180">
        <f t="shared" si="32"/>
        <v>100</v>
      </c>
      <c r="R28" s="181">
        <f t="shared" si="33"/>
        <v>30.697676541053092</v>
      </c>
      <c r="S28" s="153">
        <f t="shared" si="34"/>
        <v>3</v>
      </c>
      <c r="T28" s="153">
        <f t="shared" si="35"/>
        <v>685</v>
      </c>
      <c r="U28" t="s">
        <v>156</v>
      </c>
      <c r="V28" t="s">
        <v>287</v>
      </c>
      <c r="W28" s="4" t="s">
        <v>156</v>
      </c>
      <c r="X28" s="4" t="s">
        <v>287</v>
      </c>
      <c r="Y28" s="4" t="s">
        <v>826</v>
      </c>
      <c r="Z28" s="4" t="s">
        <v>777</v>
      </c>
      <c r="AA28" s="4" t="s">
        <v>49</v>
      </c>
      <c r="AB28" s="4">
        <v>526</v>
      </c>
      <c r="AC28" s="4">
        <v>8408.9140000000007</v>
      </c>
      <c r="AD28" s="4">
        <v>3103.7959999999998</v>
      </c>
      <c r="AE28" s="4">
        <v>2.7090000000000001</v>
      </c>
      <c r="AF28" s="4">
        <v>2.9</v>
      </c>
      <c r="AG28" s="4">
        <v>9.3160000000000007</v>
      </c>
      <c r="AH28" s="4">
        <v>380.56881299999998</v>
      </c>
      <c r="AI28" s="4">
        <v>6.0360469999999999</v>
      </c>
      <c r="AJ28" s="4">
        <v>100.606041</v>
      </c>
      <c r="AK28" s="4">
        <v>1603</v>
      </c>
      <c r="AL28" s="4">
        <v>3</v>
      </c>
      <c r="AM28" s="4">
        <v>685</v>
      </c>
      <c r="AN28" s="4">
        <v>100</v>
      </c>
      <c r="AO28" s="4">
        <v>22.095645999999999</v>
      </c>
      <c r="AP28" s="4">
        <v>29082.400000000001</v>
      </c>
      <c r="AQ28" s="4">
        <v>733.9</v>
      </c>
      <c r="AR28" s="4">
        <v>78</v>
      </c>
      <c r="AS28" s="4">
        <v>19815</v>
      </c>
      <c r="AT28" s="4">
        <v>3.5999999999999997E-2</v>
      </c>
      <c r="AU28" s="4">
        <v>8.1460000000000008</v>
      </c>
      <c r="AV28" s="4">
        <v>78933</v>
      </c>
      <c r="AW28" s="4">
        <v>0</v>
      </c>
      <c r="AX28" s="30">
        <v>0.48</v>
      </c>
      <c r="AY28">
        <v>0.93413793103448284</v>
      </c>
      <c r="AZ28" t="s">
        <v>71</v>
      </c>
      <c r="BA28" t="s">
        <v>811</v>
      </c>
      <c r="BB28">
        <v>2</v>
      </c>
      <c r="BC28" t="s">
        <v>827</v>
      </c>
      <c r="BD28">
        <v>8</v>
      </c>
      <c r="BE28">
        <v>64074.197</v>
      </c>
      <c r="BF28">
        <v>0.13123713434910469</v>
      </c>
      <c r="BG28">
        <v>0.12259358515576713</v>
      </c>
      <c r="BH28">
        <v>299575.57799999998</v>
      </c>
      <c r="BI28">
        <v>2.8069424270625962E-2</v>
      </c>
      <c r="BJ28">
        <v>2.6220713913491633E-2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영종운수</v>
      </c>
      <c r="B29" s="154" t="str">
        <f t="shared" si="21"/>
        <v>205</v>
      </c>
      <c r="C29" s="155" t="str">
        <f t="shared" si="22"/>
        <v>70바2512</v>
      </c>
      <c r="D29" s="143" t="str">
        <f t="shared" si="23"/>
        <v>대형</v>
      </c>
      <c r="E29" s="139" t="str">
        <f t="shared" si="16"/>
        <v>S</v>
      </c>
      <c r="F29" s="162">
        <f t="shared" si="17"/>
        <v>1.0067857142857144</v>
      </c>
      <c r="G29" s="163">
        <f t="shared" si="18"/>
        <v>2.819</v>
      </c>
      <c r="H29" s="164">
        <f t="shared" si="19"/>
        <v>2.8</v>
      </c>
      <c r="I29" s="165">
        <f t="shared" si="24"/>
        <v>12431.735000000001</v>
      </c>
      <c r="J29" s="166">
        <f t="shared" si="25"/>
        <v>1.9338027716396738E-2</v>
      </c>
      <c r="K29" s="166">
        <f t="shared" si="26"/>
        <v>0.20901991361638034</v>
      </c>
      <c r="L29" s="166">
        <f t="shared" si="27"/>
        <v>0.10650162668364471</v>
      </c>
      <c r="M29" s="167">
        <f t="shared" si="28"/>
        <v>15.448</v>
      </c>
      <c r="N29" s="168">
        <f t="shared" si="29"/>
        <v>4.8000000000000001E-2</v>
      </c>
      <c r="O29" s="168">
        <f t="shared" si="30"/>
        <v>6.1289999999999996</v>
      </c>
      <c r="P29" s="169">
        <f t="shared" si="31"/>
        <v>147.26333333333332</v>
      </c>
      <c r="Q29" s="170">
        <f t="shared" si="32"/>
        <v>105</v>
      </c>
      <c r="R29" s="171">
        <f t="shared" si="33"/>
        <v>38.347712263430417</v>
      </c>
      <c r="S29" s="156">
        <f t="shared" si="34"/>
        <v>6</v>
      </c>
      <c r="T29" s="156">
        <f t="shared" si="35"/>
        <v>762</v>
      </c>
      <c r="U29" t="s">
        <v>156</v>
      </c>
      <c r="V29" s="5" t="s">
        <v>288</v>
      </c>
      <c r="W29" t="s">
        <v>156</v>
      </c>
      <c r="X29" s="5" t="s">
        <v>288</v>
      </c>
      <c r="Y29" t="s">
        <v>828</v>
      </c>
      <c r="Z29" t="s">
        <v>777</v>
      </c>
      <c r="AA29" t="s">
        <v>49</v>
      </c>
      <c r="AB29">
        <v>526</v>
      </c>
      <c r="AC29" s="1">
        <v>12431.735000000001</v>
      </c>
      <c r="AD29" s="1">
        <v>4409.5230000000001</v>
      </c>
      <c r="AE29" s="28">
        <v>2.819</v>
      </c>
      <c r="AF29">
        <v>2.8</v>
      </c>
      <c r="AG29">
        <v>15.448</v>
      </c>
      <c r="AH29">
        <v>420.12293699999998</v>
      </c>
      <c r="AI29">
        <v>8.1243490000000005</v>
      </c>
      <c r="AJ29">
        <v>87.814059999999998</v>
      </c>
      <c r="AK29">
        <v>1324</v>
      </c>
      <c r="AL29">
        <v>6</v>
      </c>
      <c r="AM29">
        <v>762</v>
      </c>
      <c r="AN29">
        <v>105</v>
      </c>
      <c r="AO29">
        <v>29.590706999999998</v>
      </c>
      <c r="AP29">
        <v>74675.5</v>
      </c>
      <c r="AQ29">
        <v>8835.7999999999993</v>
      </c>
      <c r="AR29">
        <v>43</v>
      </c>
      <c r="AS29">
        <v>6484</v>
      </c>
      <c r="AT29">
        <v>4.8000000000000001E-2</v>
      </c>
      <c r="AU29">
        <v>6.1289999999999996</v>
      </c>
      <c r="AV29">
        <v>120142</v>
      </c>
      <c r="AW29">
        <v>0</v>
      </c>
      <c r="AX29" s="29">
        <v>0.55000000000000004</v>
      </c>
      <c r="AY29">
        <v>1.0067857142857144</v>
      </c>
      <c r="AZ29" t="s">
        <v>74</v>
      </c>
      <c r="BA29" t="s">
        <v>829</v>
      </c>
      <c r="BB29">
        <v>1</v>
      </c>
      <c r="BC29" t="s">
        <v>830</v>
      </c>
      <c r="BD29">
        <v>9</v>
      </c>
      <c r="BE29">
        <v>24452.942999999999</v>
      </c>
      <c r="BF29">
        <v>0.50839422477695229</v>
      </c>
      <c r="BG29">
        <v>0.51184404273079598</v>
      </c>
      <c r="BH29">
        <v>299575.57799999998</v>
      </c>
      <c r="BI29">
        <v>4.149782530003164E-2</v>
      </c>
      <c r="BJ29">
        <v>4.1779417685996148E-2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영종운수</v>
      </c>
      <c r="B30" s="151" t="str">
        <f t="shared" si="21"/>
        <v>205</v>
      </c>
      <c r="C30" s="152" t="str">
        <f t="shared" si="22"/>
        <v>71바7516</v>
      </c>
      <c r="D30" s="126" t="str">
        <f t="shared" si="23"/>
        <v>대형</v>
      </c>
      <c r="E30" s="122" t="str">
        <f t="shared" si="16"/>
        <v>A</v>
      </c>
      <c r="F30" s="172">
        <f t="shared" si="17"/>
        <v>0.98785714285714288</v>
      </c>
      <c r="G30" s="173">
        <f t="shared" si="18"/>
        <v>2.766</v>
      </c>
      <c r="H30" s="174">
        <f t="shared" si="19"/>
        <v>2.8</v>
      </c>
      <c r="I30" s="175">
        <f t="shared" si="24"/>
        <v>12021.208000000001</v>
      </c>
      <c r="J30" s="176">
        <f t="shared" si="25"/>
        <v>2.2159434244719313E-2</v>
      </c>
      <c r="K30" s="176">
        <f t="shared" si="26"/>
        <v>0.21373182911426872</v>
      </c>
      <c r="L30" s="176">
        <f t="shared" si="27"/>
        <v>0.13018658357795657</v>
      </c>
      <c r="M30" s="177">
        <f t="shared" si="28"/>
        <v>17.61</v>
      </c>
      <c r="N30" s="178">
        <f t="shared" si="29"/>
        <v>0.39900000000000002</v>
      </c>
      <c r="O30" s="178">
        <f t="shared" si="30"/>
        <v>14.067</v>
      </c>
      <c r="P30" s="179">
        <f t="shared" si="31"/>
        <v>184.32499999999999</v>
      </c>
      <c r="Q30" s="180">
        <f t="shared" si="32"/>
        <v>113</v>
      </c>
      <c r="R30" s="181">
        <f t="shared" si="33"/>
        <v>39.809815498689488</v>
      </c>
      <c r="S30" s="153">
        <f t="shared" si="34"/>
        <v>48</v>
      </c>
      <c r="T30" s="153">
        <f t="shared" si="35"/>
        <v>1691</v>
      </c>
      <c r="U30" t="s">
        <v>156</v>
      </c>
      <c r="V30" t="s">
        <v>288</v>
      </c>
      <c r="W30" t="s">
        <v>156</v>
      </c>
      <c r="X30" s="4" t="s">
        <v>288</v>
      </c>
      <c r="Y30" s="4" t="s">
        <v>831</v>
      </c>
      <c r="Z30" s="4" t="s">
        <v>777</v>
      </c>
      <c r="AA30" s="4" t="s">
        <v>49</v>
      </c>
      <c r="AB30" s="4">
        <v>526</v>
      </c>
      <c r="AC30" s="4">
        <v>12021.208000000001</v>
      </c>
      <c r="AD30" s="4">
        <v>4345.7110000000002</v>
      </c>
      <c r="AE30" s="4">
        <v>2.766</v>
      </c>
      <c r="AF30" s="4">
        <v>2.8</v>
      </c>
      <c r="AG30" s="4">
        <v>17.61</v>
      </c>
      <c r="AH30" s="4">
        <v>395.18711999999999</v>
      </c>
      <c r="AI30" s="4">
        <v>8.757123</v>
      </c>
      <c r="AJ30" s="4">
        <v>84.464066000000003</v>
      </c>
      <c r="AK30" s="4">
        <v>1565</v>
      </c>
      <c r="AL30" s="4">
        <v>48</v>
      </c>
      <c r="AM30" s="4">
        <v>1691</v>
      </c>
      <c r="AN30" s="4">
        <v>113</v>
      </c>
      <c r="AO30" s="4">
        <v>30.419027</v>
      </c>
      <c r="AP30" s="4">
        <v>65237.7</v>
      </c>
      <c r="AQ30" s="4">
        <v>11059.5</v>
      </c>
      <c r="AR30" s="4">
        <v>52</v>
      </c>
      <c r="AS30" s="4">
        <v>10421</v>
      </c>
      <c r="AT30" s="4">
        <v>0.39900000000000002</v>
      </c>
      <c r="AU30" s="4">
        <v>14.067</v>
      </c>
      <c r="AV30" s="4">
        <v>84972</v>
      </c>
      <c r="AW30" s="4">
        <v>0</v>
      </c>
      <c r="AX30" s="30">
        <v>0.56999999999999995</v>
      </c>
      <c r="AY30">
        <v>0.98785714285714288</v>
      </c>
      <c r="AZ30" t="s">
        <v>69</v>
      </c>
      <c r="BA30" t="s">
        <v>829</v>
      </c>
      <c r="BB30">
        <v>1</v>
      </c>
      <c r="BC30" t="s">
        <v>832</v>
      </c>
      <c r="BD30">
        <v>11</v>
      </c>
      <c r="BE30">
        <v>24452.942999999999</v>
      </c>
      <c r="BF30">
        <v>0.49160577522304783</v>
      </c>
      <c r="BG30">
        <v>0.48563627652391084</v>
      </c>
      <c r="BH30">
        <v>299575.57799999998</v>
      </c>
      <c r="BI30">
        <v>4.0127463260706792E-2</v>
      </c>
      <c r="BJ30">
        <v>3.9640201206826785E-2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영종운수</v>
      </c>
      <c r="B31" s="154" t="str">
        <f t="shared" si="21"/>
        <v>222</v>
      </c>
      <c r="C31" s="155" t="str">
        <f t="shared" si="22"/>
        <v>73아1209</v>
      </c>
      <c r="D31" s="143" t="str">
        <f t="shared" si="23"/>
        <v>대형</v>
      </c>
      <c r="E31" s="139" t="str">
        <f t="shared" si="16"/>
        <v>C</v>
      </c>
      <c r="F31" s="162">
        <f t="shared" si="17"/>
        <v>0.87680000000000002</v>
      </c>
      <c r="G31" s="163">
        <f t="shared" si="18"/>
        <v>2.1920000000000002</v>
      </c>
      <c r="H31" s="164">
        <f t="shared" si="19"/>
        <v>2.5</v>
      </c>
      <c r="I31" s="165">
        <f t="shared" si="24"/>
        <v>10774.415000000001</v>
      </c>
      <c r="J31" s="166">
        <f t="shared" si="25"/>
        <v>3.5206655587910196E-2</v>
      </c>
      <c r="K31" s="166">
        <f t="shared" si="26"/>
        <v>0.10162774921385272</v>
      </c>
      <c r="L31" s="166">
        <f t="shared" si="27"/>
        <v>0.12520401339655099</v>
      </c>
      <c r="M31" s="167">
        <f t="shared" si="28"/>
        <v>10.243</v>
      </c>
      <c r="N31" s="168">
        <f t="shared" si="29"/>
        <v>0</v>
      </c>
      <c r="O31" s="168">
        <f t="shared" si="30"/>
        <v>1.244</v>
      </c>
      <c r="P31" s="169">
        <f t="shared" si="31"/>
        <v>3</v>
      </c>
      <c r="Q31" s="170">
        <f t="shared" si="32"/>
        <v>99</v>
      </c>
      <c r="R31" s="171">
        <f t="shared" si="33"/>
        <v>30.726910206008693</v>
      </c>
      <c r="S31" s="156">
        <f t="shared" si="34"/>
        <v>0</v>
      </c>
      <c r="T31" s="156">
        <f t="shared" si="35"/>
        <v>134</v>
      </c>
      <c r="U31" t="s">
        <v>156</v>
      </c>
      <c r="V31" t="s">
        <v>289</v>
      </c>
      <c r="W31" s="4" t="s">
        <v>156</v>
      </c>
      <c r="X31" s="4" t="s">
        <v>289</v>
      </c>
      <c r="Y31" s="4" t="s">
        <v>833</v>
      </c>
      <c r="Z31" s="4" t="s">
        <v>777</v>
      </c>
      <c r="AA31" s="4" t="s">
        <v>49</v>
      </c>
      <c r="AB31" s="4">
        <v>526</v>
      </c>
      <c r="AC31" s="4">
        <v>10774.415000000001</v>
      </c>
      <c r="AD31" s="4">
        <v>4915.5370000000003</v>
      </c>
      <c r="AE31" s="4">
        <v>2.1920000000000002</v>
      </c>
      <c r="AF31" s="4">
        <v>2.5</v>
      </c>
      <c r="AG31" s="4">
        <v>10.243</v>
      </c>
      <c r="AH31" s="4">
        <v>406.23813200000001</v>
      </c>
      <c r="AI31" s="4">
        <v>14.302286</v>
      </c>
      <c r="AJ31" s="4">
        <v>41.285066999999998</v>
      </c>
      <c r="AK31" s="4">
        <v>1349</v>
      </c>
      <c r="AL31" s="4">
        <v>0</v>
      </c>
      <c r="AM31" s="4">
        <v>134</v>
      </c>
      <c r="AN31" s="4">
        <v>99</v>
      </c>
      <c r="AO31" s="4">
        <v>26.522411000000002</v>
      </c>
      <c r="AP31" s="4">
        <v>10082.1</v>
      </c>
      <c r="AQ31" s="4">
        <v>180</v>
      </c>
      <c r="AR31" s="4">
        <v>48</v>
      </c>
      <c r="AS31" s="4">
        <v>13768</v>
      </c>
      <c r="AT31" s="4">
        <v>0</v>
      </c>
      <c r="AU31" s="4">
        <v>1.244</v>
      </c>
      <c r="AV31" s="4">
        <v>105674</v>
      </c>
      <c r="AW31" s="4">
        <v>0</v>
      </c>
      <c r="AX31" s="4">
        <v>0.41</v>
      </c>
      <c r="AY31">
        <v>0.87680000000000002</v>
      </c>
      <c r="AZ31" t="s">
        <v>72</v>
      </c>
      <c r="BA31" t="s">
        <v>834</v>
      </c>
      <c r="BB31">
        <v>1</v>
      </c>
      <c r="BC31" t="s">
        <v>835</v>
      </c>
      <c r="BD31">
        <v>7</v>
      </c>
      <c r="BE31">
        <v>10774.415000000001</v>
      </c>
      <c r="BF31">
        <v>1</v>
      </c>
      <c r="BG31">
        <v>0.87680000000000002</v>
      </c>
      <c r="BH31">
        <v>299575.57799999998</v>
      </c>
      <c r="BI31">
        <v>3.5965598637683345E-2</v>
      </c>
      <c r="BJ31">
        <v>3.1534636885520759E-2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영종운수</v>
      </c>
      <c r="B32" s="151" t="str">
        <f t="shared" si="21"/>
        <v>예비</v>
      </c>
      <c r="C32" s="152" t="str">
        <f t="shared" si="22"/>
        <v>73아1210</v>
      </c>
      <c r="D32" s="126" t="str">
        <f t="shared" si="23"/>
        <v>저상</v>
      </c>
      <c r="E32" s="122" t="str">
        <f t="shared" si="16"/>
        <v>D</v>
      </c>
      <c r="F32" s="172">
        <f t="shared" si="17"/>
        <v>0.81799999999999995</v>
      </c>
      <c r="G32" s="173">
        <f t="shared" si="18"/>
        <v>1.6359999999999999</v>
      </c>
      <c r="H32" s="174">
        <f t="shared" si="19"/>
        <v>2</v>
      </c>
      <c r="I32" s="175">
        <f t="shared" si="24"/>
        <v>334.23899999999998</v>
      </c>
      <c r="J32" s="176">
        <f t="shared" si="25"/>
        <v>5.0885274436695077E-2</v>
      </c>
      <c r="K32" s="176">
        <f t="shared" si="26"/>
        <v>0.26654551305100865</v>
      </c>
      <c r="L32" s="176">
        <f t="shared" si="27"/>
        <v>0.14660168322667314</v>
      </c>
      <c r="M32" s="177">
        <f t="shared" si="28"/>
        <v>13.374000000000001</v>
      </c>
      <c r="N32" s="178">
        <f t="shared" si="29"/>
        <v>0</v>
      </c>
      <c r="O32" s="178">
        <f t="shared" si="30"/>
        <v>3.2909999999999999</v>
      </c>
      <c r="P32" s="179">
        <f t="shared" si="31"/>
        <v>0</v>
      </c>
      <c r="Q32" s="180">
        <f t="shared" si="32"/>
        <v>83</v>
      </c>
      <c r="R32" s="181">
        <f t="shared" si="33"/>
        <v>26.437717332307372</v>
      </c>
      <c r="S32" s="153">
        <f t="shared" si="34"/>
        <v>0</v>
      </c>
      <c r="T32" s="153">
        <f t="shared" si="35"/>
        <v>11</v>
      </c>
      <c r="U32" t="s">
        <v>156</v>
      </c>
      <c r="V32" s="5" t="s">
        <v>99</v>
      </c>
      <c r="W32" t="s">
        <v>156</v>
      </c>
      <c r="X32" s="5" t="s">
        <v>99</v>
      </c>
      <c r="Y32" t="s">
        <v>836</v>
      </c>
      <c r="Z32" t="s">
        <v>816</v>
      </c>
      <c r="AA32" t="s">
        <v>49</v>
      </c>
      <c r="AB32">
        <v>526</v>
      </c>
      <c r="AC32" s="1">
        <v>334.23899999999998</v>
      </c>
      <c r="AD32" s="1">
        <v>204.36099999999999</v>
      </c>
      <c r="AE32" s="28">
        <v>1.6359999999999999</v>
      </c>
      <c r="AF32">
        <v>2</v>
      </c>
      <c r="AG32">
        <v>13.374000000000001</v>
      </c>
      <c r="AH32">
        <v>18.521940000000001</v>
      </c>
      <c r="AI32">
        <v>0.94249400000000005</v>
      </c>
      <c r="AJ32">
        <v>4.9369399999999999</v>
      </c>
      <c r="AK32">
        <v>49</v>
      </c>
      <c r="AL32">
        <v>0</v>
      </c>
      <c r="AM32">
        <v>11</v>
      </c>
      <c r="AN32">
        <v>83</v>
      </c>
      <c r="AO32">
        <v>18.045570999999999</v>
      </c>
      <c r="AP32">
        <v>48.2</v>
      </c>
      <c r="AQ32">
        <v>0</v>
      </c>
      <c r="AR32">
        <v>1</v>
      </c>
      <c r="AS32">
        <v>41</v>
      </c>
      <c r="AT32">
        <v>0</v>
      </c>
      <c r="AU32">
        <v>3.2909999999999999</v>
      </c>
      <c r="AV32">
        <v>3213</v>
      </c>
      <c r="AW32">
        <v>0</v>
      </c>
      <c r="AX32">
        <v>0.42</v>
      </c>
      <c r="AY32">
        <v>0.81799999999999995</v>
      </c>
      <c r="AZ32" t="s">
        <v>70</v>
      </c>
      <c r="BA32" t="s">
        <v>837</v>
      </c>
      <c r="BB32">
        <v>5</v>
      </c>
      <c r="BC32" t="s">
        <v>838</v>
      </c>
      <c r="BD32">
        <v>2</v>
      </c>
      <c r="BE32">
        <v>334.23899999999998</v>
      </c>
      <c r="BF32">
        <v>1</v>
      </c>
      <c r="BG32">
        <v>0.81799999999999995</v>
      </c>
      <c r="BH32">
        <v>299575.57799999998</v>
      </c>
      <c r="BI32">
        <v>1.1157084373546631E-3</v>
      </c>
      <c r="BJ32">
        <v>9.1264950175611438E-4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영종운수</v>
      </c>
      <c r="B33" s="154" t="str">
        <f t="shared" si="21"/>
        <v>e음13</v>
      </c>
      <c r="C33" s="155" t="str">
        <f t="shared" si="22"/>
        <v>73아1567</v>
      </c>
      <c r="D33" s="143" t="str">
        <f t="shared" si="23"/>
        <v>중형</v>
      </c>
      <c r="E33" s="139" t="str">
        <f t="shared" si="16"/>
        <v>A</v>
      </c>
      <c r="F33" s="162">
        <f t="shared" si="17"/>
        <v>0.97129032258064518</v>
      </c>
      <c r="G33" s="163">
        <f t="shared" si="18"/>
        <v>3.0110000000000001</v>
      </c>
      <c r="H33" s="164">
        <f t="shared" si="19"/>
        <v>3.1</v>
      </c>
      <c r="I33" s="165">
        <f t="shared" si="24"/>
        <v>8625.9220000000005</v>
      </c>
      <c r="J33" s="166">
        <f t="shared" si="25"/>
        <v>1.7694487764743073E-2</v>
      </c>
      <c r="K33" s="166">
        <f t="shared" si="26"/>
        <v>0.30423429693713055</v>
      </c>
      <c r="L33" s="166">
        <f t="shared" si="27"/>
        <v>0.17772013241019335</v>
      </c>
      <c r="M33" s="167">
        <f t="shared" si="28"/>
        <v>6.6360000000000001</v>
      </c>
      <c r="N33" s="168">
        <f t="shared" si="29"/>
        <v>9.2999999999999999E-2</v>
      </c>
      <c r="O33" s="168">
        <f t="shared" si="30"/>
        <v>9.9930000000000003</v>
      </c>
      <c r="P33" s="169">
        <f t="shared" si="31"/>
        <v>0</v>
      </c>
      <c r="Q33" s="170">
        <f t="shared" si="32"/>
        <v>70</v>
      </c>
      <c r="R33" s="171">
        <f t="shared" si="33"/>
        <v>26.323143185049474</v>
      </c>
      <c r="S33" s="156">
        <f t="shared" si="34"/>
        <v>8</v>
      </c>
      <c r="T33" s="156">
        <f t="shared" si="35"/>
        <v>862</v>
      </c>
      <c r="U33" t="s">
        <v>156</v>
      </c>
      <c r="V33" t="s">
        <v>290</v>
      </c>
      <c r="W33" t="s">
        <v>156</v>
      </c>
      <c r="X33" s="4" t="s">
        <v>290</v>
      </c>
      <c r="Y33" s="4" t="s">
        <v>839</v>
      </c>
      <c r="Z33" s="4" t="s">
        <v>773</v>
      </c>
      <c r="AA33" s="4" t="s">
        <v>49</v>
      </c>
      <c r="AB33" s="4">
        <v>526</v>
      </c>
      <c r="AC33" s="4">
        <v>8625.9220000000005</v>
      </c>
      <c r="AD33" s="4">
        <v>2864.527</v>
      </c>
      <c r="AE33" s="4">
        <v>3.0110000000000001</v>
      </c>
      <c r="AF33" s="4">
        <v>3.1</v>
      </c>
      <c r="AG33" s="4">
        <v>6.6360000000000001</v>
      </c>
      <c r="AH33" s="4">
        <v>483.27293300000002</v>
      </c>
      <c r="AI33" s="4">
        <v>8.5512669999999993</v>
      </c>
      <c r="AJ33" s="4">
        <v>147.028201</v>
      </c>
      <c r="AK33" s="4">
        <v>1533</v>
      </c>
      <c r="AL33" s="4">
        <v>8</v>
      </c>
      <c r="AM33" s="4">
        <v>862</v>
      </c>
      <c r="AN33" s="4">
        <v>70</v>
      </c>
      <c r="AO33" s="4">
        <v>17.848965</v>
      </c>
      <c r="AP33" s="4">
        <v>2777.4</v>
      </c>
      <c r="AQ33" s="4">
        <v>0</v>
      </c>
      <c r="AR33" s="4">
        <v>117</v>
      </c>
      <c r="AS33" s="4">
        <v>34597</v>
      </c>
      <c r="AT33" s="4">
        <v>9.2999999999999999E-2</v>
      </c>
      <c r="AU33" s="4">
        <v>9.9930000000000003</v>
      </c>
      <c r="AV33" s="4">
        <v>77245</v>
      </c>
      <c r="AW33" s="4">
        <v>0</v>
      </c>
      <c r="AX33" s="4">
        <v>0.52</v>
      </c>
      <c r="AY33">
        <v>0.97129032258064518</v>
      </c>
      <c r="AZ33" t="s">
        <v>69</v>
      </c>
      <c r="BA33" t="s">
        <v>840</v>
      </c>
      <c r="BB33">
        <v>1</v>
      </c>
      <c r="BC33" t="s">
        <v>841</v>
      </c>
      <c r="BD33">
        <v>7</v>
      </c>
      <c r="BE33">
        <v>23275.370000000003</v>
      </c>
      <c r="BF33">
        <v>0.37060300222939524</v>
      </c>
      <c r="BG33">
        <v>0.35996310958474487</v>
      </c>
      <c r="BH33">
        <v>299575.57799999998</v>
      </c>
      <c r="BI33">
        <v>2.8793809086800796E-2</v>
      </c>
      <c r="BJ33">
        <v>2.7967148116244258E-2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영종운수</v>
      </c>
      <c r="B34" s="151" t="str">
        <f t="shared" si="21"/>
        <v>e음13</v>
      </c>
      <c r="C34" s="152" t="str">
        <f t="shared" si="22"/>
        <v>73아1568</v>
      </c>
      <c r="D34" s="126" t="str">
        <f t="shared" si="23"/>
        <v>중형</v>
      </c>
      <c r="E34" s="122" t="str">
        <f t="shared" si="16"/>
        <v>B</v>
      </c>
      <c r="F34" s="172">
        <f t="shared" si="17"/>
        <v>0.9009677419354839</v>
      </c>
      <c r="G34" s="173">
        <f t="shared" si="18"/>
        <v>2.7930000000000001</v>
      </c>
      <c r="H34" s="174">
        <f t="shared" si="19"/>
        <v>3.1</v>
      </c>
      <c r="I34" s="175">
        <f t="shared" si="24"/>
        <v>8412.4290000000001</v>
      </c>
      <c r="J34" s="176">
        <f t="shared" si="25"/>
        <v>1.4470032819462238E-2</v>
      </c>
      <c r="K34" s="176">
        <f t="shared" si="26"/>
        <v>0.34132433110558608</v>
      </c>
      <c r="L34" s="176">
        <f t="shared" si="27"/>
        <v>0.22217126587338806</v>
      </c>
      <c r="M34" s="177">
        <f t="shared" si="28"/>
        <v>8.5030000000000001</v>
      </c>
      <c r="N34" s="178">
        <f t="shared" si="29"/>
        <v>3.0430000000000001</v>
      </c>
      <c r="O34" s="178">
        <f t="shared" si="30"/>
        <v>7.109</v>
      </c>
      <c r="P34" s="179">
        <f t="shared" si="31"/>
        <v>0</v>
      </c>
      <c r="Q34" s="180">
        <f t="shared" si="32"/>
        <v>70</v>
      </c>
      <c r="R34" s="181">
        <f t="shared" si="33"/>
        <v>26.726147887970619</v>
      </c>
      <c r="S34" s="153">
        <f t="shared" si="34"/>
        <v>256</v>
      </c>
      <c r="T34" s="153">
        <f t="shared" si="35"/>
        <v>598</v>
      </c>
      <c r="U34" t="s">
        <v>156</v>
      </c>
      <c r="V34" t="s">
        <v>290</v>
      </c>
      <c r="W34" s="4" t="s">
        <v>156</v>
      </c>
      <c r="X34" s="4" t="s">
        <v>290</v>
      </c>
      <c r="Y34" s="4" t="s">
        <v>842</v>
      </c>
      <c r="Z34" s="4" t="s">
        <v>773</v>
      </c>
      <c r="AA34" s="4" t="s">
        <v>49</v>
      </c>
      <c r="AB34" s="4">
        <v>526</v>
      </c>
      <c r="AC34" s="4">
        <v>8412.4290000000001</v>
      </c>
      <c r="AD34" s="4">
        <v>3012.067</v>
      </c>
      <c r="AE34" s="4">
        <v>2.7930000000000001</v>
      </c>
      <c r="AF34" s="4">
        <v>3.1</v>
      </c>
      <c r="AG34" s="4">
        <v>8.5030000000000001</v>
      </c>
      <c r="AH34" s="4">
        <v>488.60794499999997</v>
      </c>
      <c r="AI34" s="4">
        <v>7.0701729999999996</v>
      </c>
      <c r="AJ34" s="4">
        <v>166.77377999999999</v>
      </c>
      <c r="AK34" s="4">
        <v>1869</v>
      </c>
      <c r="AL34" s="4">
        <v>256</v>
      </c>
      <c r="AM34" s="4">
        <v>598</v>
      </c>
      <c r="AN34" s="4">
        <v>70</v>
      </c>
      <c r="AO34" s="4">
        <v>17.217134999999999</v>
      </c>
      <c r="AP34" s="4">
        <v>802.1</v>
      </c>
      <c r="AQ34" s="4">
        <v>0</v>
      </c>
      <c r="AR34" s="4">
        <v>101</v>
      </c>
      <c r="AS34" s="4">
        <v>37729</v>
      </c>
      <c r="AT34" s="4">
        <v>3.0430000000000001</v>
      </c>
      <c r="AU34" s="4">
        <v>7.109</v>
      </c>
      <c r="AV34" s="4">
        <v>82621</v>
      </c>
      <c r="AW34" s="4">
        <v>0</v>
      </c>
      <c r="AX34" s="4">
        <v>0.54</v>
      </c>
      <c r="AY34">
        <v>0.9009677419354839</v>
      </c>
      <c r="AZ34" t="s">
        <v>71</v>
      </c>
      <c r="BA34" t="s">
        <v>840</v>
      </c>
      <c r="BB34">
        <v>1</v>
      </c>
      <c r="BC34" t="s">
        <v>843</v>
      </c>
      <c r="BD34">
        <v>6</v>
      </c>
      <c r="BE34">
        <v>23275.370000000003</v>
      </c>
      <c r="BF34">
        <v>0.36143051646439989</v>
      </c>
      <c r="BG34">
        <v>0.32563723628550612</v>
      </c>
      <c r="BH34">
        <v>299575.57799999998</v>
      </c>
      <c r="BI34">
        <v>2.8081157536813634E-2</v>
      </c>
      <c r="BJ34">
        <v>2.5300217096877575E-2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영종운수</v>
      </c>
      <c r="B35" s="154" t="str">
        <f t="shared" si="21"/>
        <v>e음13</v>
      </c>
      <c r="C35" s="155" t="str">
        <f t="shared" si="22"/>
        <v>73아9158</v>
      </c>
      <c r="D35" s="143" t="str">
        <f t="shared" si="23"/>
        <v>중형</v>
      </c>
      <c r="E35" s="139" t="str">
        <f t="shared" si="16"/>
        <v>S</v>
      </c>
      <c r="F35" s="162">
        <f t="shared" si="17"/>
        <v>1.0854838709677419</v>
      </c>
      <c r="G35" s="163">
        <f t="shared" si="18"/>
        <v>3.3650000000000002</v>
      </c>
      <c r="H35" s="164">
        <f t="shared" si="19"/>
        <v>3.1</v>
      </c>
      <c r="I35" s="165">
        <f t="shared" si="24"/>
        <v>6237.0190000000002</v>
      </c>
      <c r="J35" s="166">
        <f t="shared" si="25"/>
        <v>2.1660261107776534E-2</v>
      </c>
      <c r="K35" s="166">
        <f t="shared" si="26"/>
        <v>0.2479985419549588</v>
      </c>
      <c r="L35" s="166">
        <f t="shared" si="27"/>
        <v>0.11159177164603795</v>
      </c>
      <c r="M35" s="167">
        <f t="shared" si="28"/>
        <v>3.0179999999999998</v>
      </c>
      <c r="N35" s="168">
        <f t="shared" si="29"/>
        <v>6.4000000000000001E-2</v>
      </c>
      <c r="O35" s="168">
        <f t="shared" si="30"/>
        <v>1.9079999999999999</v>
      </c>
      <c r="P35" s="169">
        <f t="shared" si="31"/>
        <v>0</v>
      </c>
      <c r="Q35" s="170">
        <f t="shared" si="32"/>
        <v>71</v>
      </c>
      <c r="R35" s="171">
        <f t="shared" si="33"/>
        <v>26.127029793210198</v>
      </c>
      <c r="S35" s="156">
        <f t="shared" si="34"/>
        <v>4</v>
      </c>
      <c r="T35" s="156">
        <f t="shared" si="35"/>
        <v>119</v>
      </c>
      <c r="U35" t="s">
        <v>156</v>
      </c>
      <c r="V35" t="s">
        <v>290</v>
      </c>
      <c r="W35" t="s">
        <v>156</v>
      </c>
      <c r="X35" s="4" t="s">
        <v>290</v>
      </c>
      <c r="Y35" s="4" t="s">
        <v>844</v>
      </c>
      <c r="Z35" s="4" t="s">
        <v>773</v>
      </c>
      <c r="AA35" s="4" t="s">
        <v>772</v>
      </c>
      <c r="AB35" s="4">
        <v>526</v>
      </c>
      <c r="AC35" s="4">
        <v>6237.0190000000002</v>
      </c>
      <c r="AD35" s="4">
        <v>1853.768</v>
      </c>
      <c r="AE35" s="4">
        <v>3.3650000000000002</v>
      </c>
      <c r="AF35" s="4">
        <v>3.1</v>
      </c>
      <c r="AG35" s="4">
        <v>3.0179999999999998</v>
      </c>
      <c r="AH35" s="4">
        <v>326.85958699999998</v>
      </c>
      <c r="AI35" s="4">
        <v>7.0798639999999997</v>
      </c>
      <c r="AJ35" s="4">
        <v>81.060700999999995</v>
      </c>
      <c r="AK35" s="4">
        <v>696</v>
      </c>
      <c r="AL35" s="4">
        <v>4</v>
      </c>
      <c r="AM35" s="4">
        <v>119</v>
      </c>
      <c r="AN35" s="4">
        <v>71</v>
      </c>
      <c r="AO35" s="4">
        <v>19.081645999999999</v>
      </c>
      <c r="AP35" s="4">
        <v>282.39999999999998</v>
      </c>
      <c r="AQ35" s="4">
        <v>0</v>
      </c>
      <c r="AR35" s="4">
        <v>18</v>
      </c>
      <c r="AS35" s="4">
        <v>4018</v>
      </c>
      <c r="AT35" s="4">
        <v>6.4000000000000001E-2</v>
      </c>
      <c r="AU35" s="4">
        <v>1.9079999999999999</v>
      </c>
      <c r="AV35" s="4">
        <v>57392</v>
      </c>
      <c r="AW35" s="4">
        <v>0</v>
      </c>
      <c r="AX35" s="4">
        <v>0.43</v>
      </c>
      <c r="AY35">
        <v>1.0854838709677419</v>
      </c>
      <c r="AZ35" t="s">
        <v>74</v>
      </c>
      <c r="BA35" t="s">
        <v>840</v>
      </c>
      <c r="BB35">
        <v>1</v>
      </c>
      <c r="BC35" t="s">
        <v>845</v>
      </c>
      <c r="BD35">
        <v>6</v>
      </c>
      <c r="BE35">
        <v>23275.370000000003</v>
      </c>
      <c r="BF35">
        <v>0.26796648130620476</v>
      </c>
      <c r="BG35">
        <v>0.29087329341786422</v>
      </c>
      <c r="BH35">
        <v>299575.57799999998</v>
      </c>
      <c r="BI35">
        <v>2.0819517537574442E-2</v>
      </c>
      <c r="BJ35">
        <v>2.2599250488367095E-2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영종운수</v>
      </c>
      <c r="B36" s="151" t="str">
        <f t="shared" si="21"/>
        <v>e음15</v>
      </c>
      <c r="C36" s="152" t="str">
        <f t="shared" si="22"/>
        <v>73아9157</v>
      </c>
      <c r="D36" s="126" t="str">
        <f t="shared" si="23"/>
        <v>중형</v>
      </c>
      <c r="E36" s="122" t="str">
        <f t="shared" si="16"/>
        <v>F</v>
      </c>
      <c r="F36" s="172">
        <f t="shared" si="17"/>
        <v>0.70593749999999988</v>
      </c>
      <c r="G36" s="173">
        <f t="shared" si="18"/>
        <v>2.2589999999999999</v>
      </c>
      <c r="H36" s="174">
        <f t="shared" si="19"/>
        <v>3.2</v>
      </c>
      <c r="I36" s="175">
        <f t="shared" si="24"/>
        <v>5861.8770000000004</v>
      </c>
      <c r="J36" s="176">
        <f t="shared" si="25"/>
        <v>2.4859556237378209E-2</v>
      </c>
      <c r="K36" s="176">
        <f t="shared" si="26"/>
        <v>0.2350159211904089</v>
      </c>
      <c r="L36" s="176">
        <f t="shared" si="27"/>
        <v>0.17741757460963442</v>
      </c>
      <c r="M36" s="177">
        <f t="shared" si="28"/>
        <v>6.9850000000000003</v>
      </c>
      <c r="N36" s="178">
        <f t="shared" si="29"/>
        <v>5.0999999999999997E-2</v>
      </c>
      <c r="O36" s="178">
        <f t="shared" si="30"/>
        <v>1.706</v>
      </c>
      <c r="P36" s="179">
        <f t="shared" si="31"/>
        <v>0</v>
      </c>
      <c r="Q36" s="180">
        <f t="shared" si="32"/>
        <v>72</v>
      </c>
      <c r="R36" s="181">
        <f t="shared" si="33"/>
        <v>24.487621178827986</v>
      </c>
      <c r="S36" s="153">
        <f t="shared" si="34"/>
        <v>3</v>
      </c>
      <c r="T36" s="153">
        <f t="shared" si="35"/>
        <v>100</v>
      </c>
      <c r="U36" t="s">
        <v>156</v>
      </c>
      <c r="V36" s="5" t="s">
        <v>336</v>
      </c>
      <c r="W36" t="s">
        <v>156</v>
      </c>
      <c r="X36" s="5" t="s">
        <v>336</v>
      </c>
      <c r="Y36" t="s">
        <v>846</v>
      </c>
      <c r="Z36" t="s">
        <v>773</v>
      </c>
      <c r="AA36" t="s">
        <v>772</v>
      </c>
      <c r="AB36">
        <v>526</v>
      </c>
      <c r="AC36" s="1">
        <v>5861.8770000000004</v>
      </c>
      <c r="AD36" s="1">
        <v>2595.08</v>
      </c>
      <c r="AE36" s="28">
        <v>2.2589999999999999</v>
      </c>
      <c r="AF36">
        <v>3.2</v>
      </c>
      <c r="AG36">
        <v>6.9850000000000003</v>
      </c>
      <c r="AH36">
        <v>323.43373000000003</v>
      </c>
      <c r="AI36">
        <v>8.040419</v>
      </c>
      <c r="AJ36">
        <v>76.012075999999993</v>
      </c>
      <c r="AK36">
        <v>1040</v>
      </c>
      <c r="AL36">
        <v>3</v>
      </c>
      <c r="AM36">
        <v>100</v>
      </c>
      <c r="AN36">
        <v>72</v>
      </c>
      <c r="AO36">
        <v>18.123888000000001</v>
      </c>
      <c r="AP36">
        <v>388.2</v>
      </c>
      <c r="AQ36">
        <v>0</v>
      </c>
      <c r="AR36">
        <v>37</v>
      </c>
      <c r="AS36">
        <v>13318</v>
      </c>
      <c r="AT36">
        <v>5.0999999999999997E-2</v>
      </c>
      <c r="AU36">
        <v>1.706</v>
      </c>
      <c r="AV36">
        <v>53189</v>
      </c>
      <c r="AW36">
        <v>0</v>
      </c>
      <c r="AX36">
        <v>0.43</v>
      </c>
      <c r="AY36">
        <v>0.70593749999999988</v>
      </c>
      <c r="AZ36" t="s">
        <v>73</v>
      </c>
      <c r="BA36" t="s">
        <v>847</v>
      </c>
      <c r="BB36">
        <v>1</v>
      </c>
      <c r="BC36" t="s">
        <v>848</v>
      </c>
      <c r="BD36">
        <v>6</v>
      </c>
      <c r="BE36">
        <v>5861.8770000000004</v>
      </c>
      <c r="BF36">
        <v>1</v>
      </c>
      <c r="BG36">
        <v>0.70593749999999988</v>
      </c>
      <c r="BH36">
        <v>299575.57799999998</v>
      </c>
      <c r="BI36">
        <v>1.9567272603242713E-2</v>
      </c>
      <c r="BJ36">
        <v>1.3813271503351651E-2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영종운수</v>
      </c>
      <c r="B37" s="154" t="str">
        <f t="shared" si="21"/>
        <v>e음16</v>
      </c>
      <c r="C37" s="155" t="str">
        <f t="shared" si="22"/>
        <v>73아9159</v>
      </c>
      <c r="D37" s="143" t="str">
        <f t="shared" si="23"/>
        <v>중형</v>
      </c>
      <c r="E37" s="139" t="str">
        <f t="shared" si="16"/>
        <v>A</v>
      </c>
      <c r="F37" s="162">
        <f t="shared" si="17"/>
        <v>0.99454545454545462</v>
      </c>
      <c r="G37" s="163">
        <f t="shared" si="18"/>
        <v>3.282</v>
      </c>
      <c r="H37" s="164">
        <f t="shared" si="19"/>
        <v>3.3</v>
      </c>
      <c r="I37" s="165">
        <f t="shared" si="24"/>
        <v>6551.6760000000004</v>
      </c>
      <c r="J37" s="166">
        <f t="shared" si="25"/>
        <v>3.3609031912188954E-2</v>
      </c>
      <c r="K37" s="166">
        <f t="shared" si="26"/>
        <v>0.20609288691715405</v>
      </c>
      <c r="L37" s="166">
        <f t="shared" si="27"/>
        <v>0.12882199913426731</v>
      </c>
      <c r="M37" s="167">
        <f t="shared" si="28"/>
        <v>4.6920000000000002</v>
      </c>
      <c r="N37" s="168">
        <f t="shared" si="29"/>
        <v>3.1E-2</v>
      </c>
      <c r="O37" s="168">
        <f t="shared" si="30"/>
        <v>1.038</v>
      </c>
      <c r="P37" s="169">
        <f t="shared" si="31"/>
        <v>2.645</v>
      </c>
      <c r="Q37" s="170">
        <f t="shared" si="32"/>
        <v>92</v>
      </c>
      <c r="R37" s="171">
        <f t="shared" si="33"/>
        <v>29.746225587325981</v>
      </c>
      <c r="S37" s="156">
        <f t="shared" si="34"/>
        <v>2</v>
      </c>
      <c r="T37" s="156">
        <f t="shared" si="35"/>
        <v>68</v>
      </c>
      <c r="U37" t="s">
        <v>156</v>
      </c>
      <c r="V37" t="s">
        <v>344</v>
      </c>
      <c r="W37" s="4" t="s">
        <v>156</v>
      </c>
      <c r="X37" s="4" t="s">
        <v>344</v>
      </c>
      <c r="Y37" s="4" t="s">
        <v>849</v>
      </c>
      <c r="Z37" s="4" t="s">
        <v>773</v>
      </c>
      <c r="AA37" s="4" t="s">
        <v>772</v>
      </c>
      <c r="AB37" s="4">
        <v>526</v>
      </c>
      <c r="AC37" s="4">
        <v>6551.6760000000004</v>
      </c>
      <c r="AD37" s="4">
        <v>1996.223</v>
      </c>
      <c r="AE37" s="4">
        <v>3.282</v>
      </c>
      <c r="AF37" s="4">
        <v>3.3</v>
      </c>
      <c r="AG37" s="4">
        <v>4.6920000000000002</v>
      </c>
      <c r="AH37" s="4">
        <v>289.69209899999998</v>
      </c>
      <c r="AI37" s="4">
        <v>9.7362710000000003</v>
      </c>
      <c r="AJ37" s="4">
        <v>59.703480999999996</v>
      </c>
      <c r="AK37" s="4">
        <v>844</v>
      </c>
      <c r="AL37" s="4">
        <v>2</v>
      </c>
      <c r="AM37" s="4">
        <v>68</v>
      </c>
      <c r="AN37" s="4">
        <v>92</v>
      </c>
      <c r="AO37" s="4">
        <v>22.615998000000001</v>
      </c>
      <c r="AP37" s="4">
        <v>9962.7000000000007</v>
      </c>
      <c r="AQ37" s="4">
        <v>158.69999999999999</v>
      </c>
      <c r="AR37" s="4">
        <v>55</v>
      </c>
      <c r="AS37" s="4">
        <v>13812</v>
      </c>
      <c r="AT37" s="4">
        <v>3.1E-2</v>
      </c>
      <c r="AU37" s="4">
        <v>1.038</v>
      </c>
      <c r="AV37" s="4">
        <v>58479</v>
      </c>
      <c r="AW37" s="4">
        <v>0</v>
      </c>
      <c r="AX37" s="4">
        <v>0.43</v>
      </c>
      <c r="AY37">
        <v>0.99454545454545462</v>
      </c>
      <c r="AZ37" t="s">
        <v>69</v>
      </c>
      <c r="BA37" t="s">
        <v>850</v>
      </c>
      <c r="BB37">
        <v>1</v>
      </c>
      <c r="BC37" t="s">
        <v>851</v>
      </c>
      <c r="BD37">
        <v>6</v>
      </c>
      <c r="BE37">
        <v>6551.6760000000004</v>
      </c>
      <c r="BF37">
        <v>1</v>
      </c>
      <c r="BG37">
        <v>0.99454545454545462</v>
      </c>
      <c r="BH37">
        <v>299575.57799999998</v>
      </c>
      <c r="BI37">
        <v>2.186986016597121E-2</v>
      </c>
      <c r="BJ37">
        <v>2.1750570019611368E-2</v>
      </c>
      <c r="BK37">
        <v>1</v>
      </c>
      <c r="BL37" t="s">
        <v>709</v>
      </c>
      <c r="BM37" t="s">
        <v>710</v>
      </c>
      <c r="BN37" t="s">
        <v>709</v>
      </c>
    </row>
  </sheetData>
  <autoFilter ref="A4:T4" xr:uid="{E02087F5-6332-4B4A-A8F2-1301B6D5D033}"/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88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영종운수</v>
      </c>
      <c r="B5" s="138" t="str">
        <f>BH5</f>
        <v>강범</v>
      </c>
      <c r="C5" s="139" t="str">
        <f>BN5</f>
        <v>A</v>
      </c>
      <c r="D5" s="140">
        <f>BM5</f>
        <v>0.99360000000000004</v>
      </c>
      <c r="E5" s="141">
        <f>U5</f>
        <v>8086</v>
      </c>
      <c r="F5" s="142" t="str">
        <f>BG5</f>
        <v>205</v>
      </c>
      <c r="G5" s="143" t="str">
        <f>BK5</f>
        <v>70바2512</v>
      </c>
      <c r="H5" s="144">
        <f>BJ5</f>
        <v>1</v>
      </c>
      <c r="I5" s="145">
        <f>BP5</f>
        <v>4109.9229999999998</v>
      </c>
      <c r="J5" s="146">
        <f>AB5/AA5</f>
        <v>2.0587995285459758E-2</v>
      </c>
      <c r="K5" s="146">
        <f>AC5/AA5</f>
        <v>0.21410366160274619</v>
      </c>
      <c r="L5" s="146">
        <f>AD5/I5</f>
        <v>0.12725299233099988</v>
      </c>
      <c r="M5" s="147">
        <f>Z5</f>
        <v>16.376999999999999</v>
      </c>
      <c r="N5" s="148">
        <f>AE5*100/W5</f>
        <v>2.4331356086233248E-2</v>
      </c>
      <c r="O5" s="148">
        <f>AF5*100/W5</f>
        <v>4.9635966415915824</v>
      </c>
      <c r="P5" s="247">
        <f>AK5</f>
        <v>27</v>
      </c>
      <c r="Q5" s="248">
        <f>AE5</f>
        <v>1</v>
      </c>
      <c r="R5" s="248">
        <f>AF5</f>
        <v>204</v>
      </c>
      <c r="T5">
        <v>526</v>
      </c>
      <c r="U5">
        <v>8086</v>
      </c>
      <c r="V5" t="s">
        <v>852</v>
      </c>
      <c r="W5">
        <v>4109.9229999999998</v>
      </c>
      <c r="X5">
        <v>1477.4110000000001</v>
      </c>
      <c r="Y5">
        <v>2.782</v>
      </c>
      <c r="Z5">
        <v>16.376999999999999</v>
      </c>
      <c r="AA5">
        <v>136.404393</v>
      </c>
      <c r="AB5">
        <v>2.8082929999999999</v>
      </c>
      <c r="AC5">
        <v>29.20468</v>
      </c>
      <c r="AD5" s="1">
        <v>523</v>
      </c>
      <c r="AE5">
        <v>1</v>
      </c>
      <c r="AF5">
        <v>204</v>
      </c>
      <c r="AG5">
        <v>100</v>
      </c>
      <c r="AH5">
        <v>30.130428999999999</v>
      </c>
      <c r="AI5">
        <v>23970.5</v>
      </c>
      <c r="AJ5">
        <v>5522.4</v>
      </c>
      <c r="AK5">
        <v>27</v>
      </c>
      <c r="AL5">
        <v>3643</v>
      </c>
      <c r="AM5" t="s">
        <v>853</v>
      </c>
      <c r="AN5" t="s">
        <v>854</v>
      </c>
      <c r="AO5">
        <v>4109.9229999999998</v>
      </c>
      <c r="AR5" t="s">
        <v>156</v>
      </c>
      <c r="AS5" t="s">
        <v>288</v>
      </c>
      <c r="AT5" t="s">
        <v>828</v>
      </c>
      <c r="AU5" t="s">
        <v>777</v>
      </c>
      <c r="AV5" t="s">
        <v>49</v>
      </c>
      <c r="AW5">
        <v>1</v>
      </c>
      <c r="BB5">
        <v>0.99360000000000004</v>
      </c>
      <c r="BC5" t="s">
        <v>69</v>
      </c>
      <c r="BF5" t="s">
        <v>156</v>
      </c>
      <c r="BG5" t="s">
        <v>288</v>
      </c>
      <c r="BH5" t="s">
        <v>852</v>
      </c>
      <c r="BI5">
        <v>8086</v>
      </c>
      <c r="BJ5">
        <v>1</v>
      </c>
      <c r="BK5" t="s">
        <v>828</v>
      </c>
      <c r="BL5" t="s">
        <v>755</v>
      </c>
      <c r="BM5">
        <v>0.99360000000000004</v>
      </c>
      <c r="BN5" t="s">
        <v>69</v>
      </c>
      <c r="BO5" t="s">
        <v>759</v>
      </c>
      <c r="BP5">
        <v>4109.9229999999998</v>
      </c>
    </row>
    <row r="6" spans="1:68" ht="16.5">
      <c r="A6" s="120" t="str">
        <f t="shared" ref="A6:A7" si="0">BF6</f>
        <v>영종운수</v>
      </c>
      <c r="B6" s="121" t="str">
        <f t="shared" ref="B6:B7" si="1">BH6</f>
        <v>권영진</v>
      </c>
      <c r="C6" s="122" t="str">
        <f t="shared" ref="C6:C7" si="2">BN6</f>
        <v>S</v>
      </c>
      <c r="D6" s="123">
        <f t="shared" ref="D6:D7" si="3">BM6</f>
        <v>1.0431999999999999</v>
      </c>
      <c r="E6" s="124">
        <f t="shared" ref="E6:E7" si="4">U6</f>
        <v>7705</v>
      </c>
      <c r="F6" s="125" t="str">
        <f t="shared" ref="F6:F7" si="5">BG6</f>
        <v>205</v>
      </c>
      <c r="G6" s="126" t="str">
        <f t="shared" ref="G6:G7" si="6">BK6</f>
        <v>70바2512</v>
      </c>
      <c r="H6" s="127">
        <f t="shared" ref="H6:H7" si="7">BJ6</f>
        <v>1</v>
      </c>
      <c r="I6" s="128">
        <f t="shared" ref="I6:I7" si="8">BP6</f>
        <v>5140.8620000000001</v>
      </c>
      <c r="J6" s="129">
        <f t="shared" ref="J6:J7" si="9">AB6/AA6</f>
        <v>2.7275513462224926E-2</v>
      </c>
      <c r="K6" s="129">
        <f t="shared" ref="K6:K7" si="10">AC6/AA6</f>
        <v>0.20549566163369515</v>
      </c>
      <c r="L6" s="129">
        <f t="shared" ref="L6:L7" si="11">AD6/I6</f>
        <v>8.656135877601849E-2</v>
      </c>
      <c r="M6" s="130">
        <f t="shared" ref="M6:M7" si="12">Z6</f>
        <v>14.016</v>
      </c>
      <c r="N6" s="131">
        <f t="shared" ref="N6:N7" si="13">AE6*100/W6</f>
        <v>1.9451990736183932E-2</v>
      </c>
      <c r="O6" s="131">
        <f t="shared" ref="O6:O7" si="14">AF6*100/W6</f>
        <v>2.8399906474828538</v>
      </c>
      <c r="P6" s="249">
        <f t="shared" ref="P6:P7" si="15">AK6</f>
        <v>6</v>
      </c>
      <c r="Q6" s="250">
        <f t="shared" ref="Q6:Q7" si="16">AE6</f>
        <v>1</v>
      </c>
      <c r="R6" s="250">
        <f t="shared" ref="R6:R7" si="17">AF6</f>
        <v>146</v>
      </c>
      <c r="T6">
        <v>526</v>
      </c>
      <c r="U6">
        <v>7705</v>
      </c>
      <c r="V6" t="s">
        <v>775</v>
      </c>
      <c r="W6">
        <v>5140.8620000000001</v>
      </c>
      <c r="X6">
        <v>1759.8440000000001</v>
      </c>
      <c r="Y6">
        <v>2.9209999999999998</v>
      </c>
      <c r="Z6">
        <v>14.016</v>
      </c>
      <c r="AA6">
        <v>180.226598</v>
      </c>
      <c r="AB6">
        <v>4.9157729999999997</v>
      </c>
      <c r="AC6">
        <v>37.035784</v>
      </c>
      <c r="AD6" s="1">
        <v>445</v>
      </c>
      <c r="AE6">
        <v>1</v>
      </c>
      <c r="AF6">
        <v>146</v>
      </c>
      <c r="AG6">
        <v>100</v>
      </c>
      <c r="AH6">
        <v>28.524435</v>
      </c>
      <c r="AI6">
        <v>33657.4</v>
      </c>
      <c r="AJ6">
        <v>320.3</v>
      </c>
      <c r="AK6">
        <v>6</v>
      </c>
      <c r="AL6">
        <v>3273</v>
      </c>
      <c r="AM6" t="s">
        <v>855</v>
      </c>
      <c r="AN6" t="s">
        <v>856</v>
      </c>
      <c r="AO6">
        <v>5140.8620000000001</v>
      </c>
      <c r="AR6" t="s">
        <v>156</v>
      </c>
      <c r="AS6" t="s">
        <v>288</v>
      </c>
      <c r="AT6" t="s">
        <v>828</v>
      </c>
      <c r="AU6" t="s">
        <v>777</v>
      </c>
      <c r="AV6" t="s">
        <v>49</v>
      </c>
      <c r="AW6">
        <v>1</v>
      </c>
      <c r="BB6">
        <v>1.0431999999999999</v>
      </c>
      <c r="BC6" t="s">
        <v>74</v>
      </c>
      <c r="BF6" t="s">
        <v>156</v>
      </c>
      <c r="BG6" t="s">
        <v>288</v>
      </c>
      <c r="BH6" t="s">
        <v>775</v>
      </c>
      <c r="BI6">
        <v>7705</v>
      </c>
      <c r="BJ6">
        <v>1</v>
      </c>
      <c r="BK6" t="s">
        <v>828</v>
      </c>
      <c r="BL6" t="s">
        <v>755</v>
      </c>
      <c r="BM6">
        <v>1.0431999999999999</v>
      </c>
      <c r="BN6" t="s">
        <v>74</v>
      </c>
      <c r="BO6" t="s">
        <v>757</v>
      </c>
      <c r="BP6">
        <v>5140.8620000000001</v>
      </c>
    </row>
    <row r="7" spans="1:68" ht="16.5">
      <c r="A7" s="137" t="str">
        <f t="shared" si="0"/>
        <v>영종운수</v>
      </c>
      <c r="B7" s="138" t="str">
        <f t="shared" si="1"/>
        <v>김광철</v>
      </c>
      <c r="C7" s="139" t="str">
        <f t="shared" si="2"/>
        <v>B</v>
      </c>
      <c r="D7" s="140">
        <f t="shared" si="3"/>
        <v>0.94199999999999995</v>
      </c>
      <c r="E7" s="141">
        <f t="shared" si="4"/>
        <v>277</v>
      </c>
      <c r="F7" s="142" t="str">
        <f t="shared" si="5"/>
        <v>202</v>
      </c>
      <c r="G7" s="143" t="str">
        <f t="shared" si="6"/>
        <v>73아1216</v>
      </c>
      <c r="H7" s="144">
        <f t="shared" si="7"/>
        <v>9</v>
      </c>
      <c r="I7" s="145">
        <f t="shared" si="8"/>
        <v>3438.6010000000001</v>
      </c>
      <c r="J7" s="146">
        <f t="shared" si="9"/>
        <v>1.6476801675044721E-2</v>
      </c>
      <c r="K7" s="146">
        <f t="shared" si="10"/>
        <v>0.25933776267855518</v>
      </c>
      <c r="L7" s="146">
        <f t="shared" si="11"/>
        <v>0.18757628465762674</v>
      </c>
      <c r="M7" s="147">
        <f t="shared" si="12"/>
        <v>11.939</v>
      </c>
      <c r="N7" s="148">
        <f t="shared" si="13"/>
        <v>8.7244783561686856E-2</v>
      </c>
      <c r="O7" s="148">
        <f t="shared" si="14"/>
        <v>3.0535674246590401</v>
      </c>
      <c r="P7" s="247">
        <f t="shared" si="15"/>
        <v>5</v>
      </c>
      <c r="Q7" s="248">
        <f t="shared" si="16"/>
        <v>3</v>
      </c>
      <c r="R7" s="248">
        <f t="shared" si="17"/>
        <v>105</v>
      </c>
      <c r="T7">
        <v>526</v>
      </c>
      <c r="U7">
        <v>277</v>
      </c>
      <c r="V7" t="s">
        <v>857</v>
      </c>
      <c r="W7">
        <v>3438.6010000000001</v>
      </c>
      <c r="X7">
        <v>1301.462</v>
      </c>
      <c r="Y7">
        <v>2.6419999999999999</v>
      </c>
      <c r="Z7">
        <v>11.939</v>
      </c>
      <c r="AA7">
        <v>140.22885299999999</v>
      </c>
      <c r="AB7">
        <v>2.3105229999999999</v>
      </c>
      <c r="AC7">
        <v>36.366636999999997</v>
      </c>
      <c r="AD7" s="1">
        <v>645</v>
      </c>
      <c r="AE7">
        <v>3</v>
      </c>
      <c r="AF7">
        <v>105</v>
      </c>
      <c r="AG7">
        <v>104</v>
      </c>
      <c r="AH7">
        <v>24.521350999999999</v>
      </c>
      <c r="AI7">
        <v>24081.599999999999</v>
      </c>
      <c r="AJ7">
        <v>2984.4</v>
      </c>
      <c r="AK7">
        <v>5</v>
      </c>
      <c r="AL7">
        <v>291</v>
      </c>
      <c r="AM7" t="s">
        <v>858</v>
      </c>
      <c r="AN7" t="s">
        <v>859</v>
      </c>
      <c r="AO7">
        <v>1355.8050000000001</v>
      </c>
      <c r="AR7" t="s">
        <v>156</v>
      </c>
      <c r="AS7" t="s">
        <v>286</v>
      </c>
      <c r="AT7" t="s">
        <v>792</v>
      </c>
      <c r="AU7" t="s">
        <v>777</v>
      </c>
      <c r="AV7" t="s">
        <v>49</v>
      </c>
      <c r="AW7">
        <v>9</v>
      </c>
      <c r="BB7">
        <v>0.94199999999999995</v>
      </c>
      <c r="BC7" t="s">
        <v>71</v>
      </c>
      <c r="BF7" t="s">
        <v>156</v>
      </c>
      <c r="BG7" t="s">
        <v>286</v>
      </c>
      <c r="BH7" t="s">
        <v>857</v>
      </c>
      <c r="BI7">
        <v>277</v>
      </c>
      <c r="BJ7">
        <v>9</v>
      </c>
      <c r="BK7" t="s">
        <v>792</v>
      </c>
      <c r="BL7" t="s">
        <v>806</v>
      </c>
      <c r="BM7">
        <v>0.94199999999999995</v>
      </c>
      <c r="BN7" t="s">
        <v>71</v>
      </c>
      <c r="BO7" t="s">
        <v>756</v>
      </c>
      <c r="BP7">
        <v>3438.6010000000001</v>
      </c>
    </row>
    <row r="8" spans="1:68" ht="16.5">
      <c r="A8" s="120" t="str">
        <f t="shared" ref="A8:A71" si="18">BF8</f>
        <v>영종운수</v>
      </c>
      <c r="B8" s="121" t="str">
        <f t="shared" ref="B8:B71" si="19">BH8</f>
        <v>김길수</v>
      </c>
      <c r="C8" s="122" t="str">
        <f t="shared" ref="C8:C71" si="20">BN8</f>
        <v>S</v>
      </c>
      <c r="D8" s="123">
        <f t="shared" ref="D8:D71" si="21">BM8</f>
        <v>1.0448999999999999</v>
      </c>
      <c r="E8" s="124">
        <f t="shared" ref="E8:E71" si="22">U8</f>
        <v>8908</v>
      </c>
      <c r="F8" s="125" t="str">
        <f t="shared" ref="F8:F71" si="23">BG8</f>
        <v>202</v>
      </c>
      <c r="G8" s="126" t="str">
        <f t="shared" ref="G8:G71" si="24">BK8</f>
        <v>73아1240</v>
      </c>
      <c r="H8" s="127">
        <f t="shared" ref="H8:H71" si="25">BJ8</f>
        <v>3</v>
      </c>
      <c r="I8" s="128">
        <f t="shared" ref="I8:I71" si="26">BP8</f>
        <v>3016.6509999999998</v>
      </c>
      <c r="J8" s="129">
        <f t="shared" ref="J8:J71" si="27">AB8/AA8</f>
        <v>1.8931539239244698E-2</v>
      </c>
      <c r="K8" s="129">
        <f t="shared" ref="K8:K71" si="28">AC8/AA8</f>
        <v>0.26000037309142954</v>
      </c>
      <c r="L8" s="129">
        <f t="shared" ref="L8:L71" si="29">AD8/I8</f>
        <v>0.14254217673837644</v>
      </c>
      <c r="M8" s="130">
        <f t="shared" ref="M8:M71" si="30">Z8</f>
        <v>10.228999999999999</v>
      </c>
      <c r="N8" s="131">
        <f t="shared" ref="N8:N71" si="31">AE8*100/W8</f>
        <v>3.3149343427529405E-2</v>
      </c>
      <c r="O8" s="131">
        <f t="shared" ref="O8:O71" si="32">AF8*100/W8</f>
        <v>1.9889606056517644</v>
      </c>
      <c r="P8" s="249">
        <f t="shared" ref="P8:P71" si="33">AK8</f>
        <v>7</v>
      </c>
      <c r="Q8" s="250">
        <f t="shared" ref="Q8:Q71" si="34">AE8</f>
        <v>1</v>
      </c>
      <c r="R8" s="250">
        <f t="shared" ref="R8:R71" si="35">AF8</f>
        <v>60</v>
      </c>
      <c r="T8">
        <v>526</v>
      </c>
      <c r="U8">
        <v>8908</v>
      </c>
      <c r="V8" t="s">
        <v>860</v>
      </c>
      <c r="W8">
        <v>3016.6509999999998</v>
      </c>
      <c r="X8">
        <v>996.99099999999999</v>
      </c>
      <c r="Y8">
        <v>3.0259999999999998</v>
      </c>
      <c r="Z8">
        <v>10.228999999999999</v>
      </c>
      <c r="AA8">
        <v>120.667473</v>
      </c>
      <c r="AB8">
        <v>2.284421</v>
      </c>
      <c r="AC8">
        <v>31.373588000000002</v>
      </c>
      <c r="AD8" s="1">
        <v>430</v>
      </c>
      <c r="AE8">
        <v>1</v>
      </c>
      <c r="AF8">
        <v>60</v>
      </c>
      <c r="AG8">
        <v>100</v>
      </c>
      <c r="AH8">
        <v>24.999703</v>
      </c>
      <c r="AI8">
        <v>22427.4</v>
      </c>
      <c r="AJ8">
        <v>3150.2</v>
      </c>
      <c r="AK8">
        <v>7</v>
      </c>
      <c r="AL8">
        <v>5703</v>
      </c>
      <c r="AM8" t="s">
        <v>861</v>
      </c>
      <c r="AN8" t="s">
        <v>862</v>
      </c>
      <c r="AO8">
        <v>2512.5770000000002</v>
      </c>
      <c r="AR8" t="s">
        <v>156</v>
      </c>
      <c r="AS8" t="s">
        <v>286</v>
      </c>
      <c r="AT8" t="s">
        <v>796</v>
      </c>
      <c r="AU8" t="s">
        <v>777</v>
      </c>
      <c r="AV8" t="s">
        <v>49</v>
      </c>
      <c r="AW8">
        <v>3</v>
      </c>
      <c r="BB8">
        <v>1.0448999999999999</v>
      </c>
      <c r="BC8" t="s">
        <v>74</v>
      </c>
      <c r="BF8" t="s">
        <v>156</v>
      </c>
      <c r="BG8" t="s">
        <v>286</v>
      </c>
      <c r="BH8" t="s">
        <v>860</v>
      </c>
      <c r="BI8">
        <v>8908</v>
      </c>
      <c r="BJ8">
        <v>3</v>
      </c>
      <c r="BK8" t="s">
        <v>796</v>
      </c>
      <c r="BL8" t="s">
        <v>790</v>
      </c>
      <c r="BM8">
        <v>1.0448999999999999</v>
      </c>
      <c r="BN8" t="s">
        <v>74</v>
      </c>
      <c r="BO8" t="s">
        <v>757</v>
      </c>
      <c r="BP8">
        <v>3016.6509999999998</v>
      </c>
    </row>
    <row r="9" spans="1:68" ht="16.5">
      <c r="A9" s="137" t="str">
        <f t="shared" si="18"/>
        <v>영종운수</v>
      </c>
      <c r="B9" s="138" t="str">
        <f t="shared" si="19"/>
        <v>김낙훈</v>
      </c>
      <c r="C9" s="139" t="str">
        <f t="shared" si="20"/>
        <v>D</v>
      </c>
      <c r="D9" s="140">
        <f t="shared" si="21"/>
        <v>0.80520000000000003</v>
      </c>
      <c r="E9" s="141">
        <f t="shared" si="22"/>
        <v>7782</v>
      </c>
      <c r="F9" s="142" t="str">
        <f t="shared" si="23"/>
        <v>202</v>
      </c>
      <c r="G9" s="143" t="str">
        <f t="shared" si="24"/>
        <v>70바2514</v>
      </c>
      <c r="H9" s="144">
        <f t="shared" si="25"/>
        <v>1</v>
      </c>
      <c r="I9" s="145">
        <f t="shared" si="26"/>
        <v>2345.9899999999998</v>
      </c>
      <c r="J9" s="146">
        <f t="shared" si="27"/>
        <v>3.8761970865742353E-2</v>
      </c>
      <c r="K9" s="146">
        <f t="shared" si="28"/>
        <v>0.30644697921592629</v>
      </c>
      <c r="L9" s="146">
        <f t="shared" si="29"/>
        <v>0.11338496754035611</v>
      </c>
      <c r="M9" s="147">
        <f t="shared" si="30"/>
        <v>21.55</v>
      </c>
      <c r="N9" s="148">
        <f t="shared" si="31"/>
        <v>4.2625927646750418E-2</v>
      </c>
      <c r="O9" s="148">
        <f t="shared" si="32"/>
        <v>9.2072003716980895</v>
      </c>
      <c r="P9" s="247">
        <f t="shared" si="33"/>
        <v>13</v>
      </c>
      <c r="Q9" s="248">
        <f t="shared" si="34"/>
        <v>1</v>
      </c>
      <c r="R9" s="248">
        <f t="shared" si="35"/>
        <v>216</v>
      </c>
      <c r="T9">
        <v>526</v>
      </c>
      <c r="U9">
        <v>7782</v>
      </c>
      <c r="V9" t="s">
        <v>863</v>
      </c>
      <c r="W9">
        <v>2345.9899999999998</v>
      </c>
      <c r="X9">
        <v>1079.0889999999999</v>
      </c>
      <c r="Y9">
        <v>2.1739999999999999</v>
      </c>
      <c r="Z9">
        <v>21.55</v>
      </c>
      <c r="AA9">
        <v>95.353588000000002</v>
      </c>
      <c r="AB9">
        <v>3.6960929999999999</v>
      </c>
      <c r="AC9">
        <v>29.220818999999999</v>
      </c>
      <c r="AD9" s="1">
        <v>266</v>
      </c>
      <c r="AE9">
        <v>1</v>
      </c>
      <c r="AF9">
        <v>216</v>
      </c>
      <c r="AG9">
        <v>100</v>
      </c>
      <c r="AH9">
        <v>24.603058999999998</v>
      </c>
      <c r="AI9">
        <v>22131.1</v>
      </c>
      <c r="AJ9">
        <v>7144.4</v>
      </c>
      <c r="AK9">
        <v>13</v>
      </c>
      <c r="AL9">
        <v>2765</v>
      </c>
      <c r="AM9" t="s">
        <v>864</v>
      </c>
      <c r="AN9" t="s">
        <v>865</v>
      </c>
      <c r="AO9">
        <v>2345.9899999999998</v>
      </c>
      <c r="AR9" t="s">
        <v>156</v>
      </c>
      <c r="AS9" t="s">
        <v>286</v>
      </c>
      <c r="AT9" t="s">
        <v>784</v>
      </c>
      <c r="AU9" t="s">
        <v>777</v>
      </c>
      <c r="AV9" t="s">
        <v>49</v>
      </c>
      <c r="AW9">
        <v>1</v>
      </c>
      <c r="BB9">
        <v>0.80520000000000003</v>
      </c>
      <c r="BC9" t="s">
        <v>70</v>
      </c>
      <c r="BF9" t="s">
        <v>156</v>
      </c>
      <c r="BG9" t="s">
        <v>286</v>
      </c>
      <c r="BH9" t="s">
        <v>863</v>
      </c>
      <c r="BI9">
        <v>7782</v>
      </c>
      <c r="BJ9">
        <v>1</v>
      </c>
      <c r="BK9" t="s">
        <v>784</v>
      </c>
      <c r="BL9" t="s">
        <v>755</v>
      </c>
      <c r="BM9">
        <v>0.80520000000000003</v>
      </c>
      <c r="BN9" t="s">
        <v>70</v>
      </c>
      <c r="BO9" t="s">
        <v>760</v>
      </c>
      <c r="BP9">
        <v>2345.9899999999998</v>
      </c>
    </row>
    <row r="10" spans="1:68" ht="16.5">
      <c r="A10" s="120" t="str">
        <f t="shared" si="18"/>
        <v>영종운수</v>
      </c>
      <c r="B10" s="121" t="str">
        <f t="shared" si="19"/>
        <v>김덕수</v>
      </c>
      <c r="C10" s="122" t="str">
        <f t="shared" si="20"/>
        <v>F</v>
      </c>
      <c r="D10" s="123">
        <f t="shared" si="21"/>
        <v>0.74480000000000002</v>
      </c>
      <c r="E10" s="124">
        <f t="shared" si="22"/>
        <v>6900</v>
      </c>
      <c r="F10" s="125" t="str">
        <f t="shared" si="23"/>
        <v>203</v>
      </c>
      <c r="G10" s="126" t="str">
        <f t="shared" si="24"/>
        <v>70바2546</v>
      </c>
      <c r="H10" s="127">
        <f t="shared" si="25"/>
        <v>1</v>
      </c>
      <c r="I10" s="128">
        <f t="shared" si="26"/>
        <v>2372.4789999999998</v>
      </c>
      <c r="J10" s="129">
        <f t="shared" si="27"/>
        <v>1.6139056432986795E-2</v>
      </c>
      <c r="K10" s="129">
        <f t="shared" si="28"/>
        <v>0.27714218213851138</v>
      </c>
      <c r="L10" s="129">
        <f t="shared" si="29"/>
        <v>0.10748251090947486</v>
      </c>
      <c r="M10" s="130">
        <f t="shared" si="30"/>
        <v>16.902000000000001</v>
      </c>
      <c r="N10" s="131">
        <f t="shared" si="31"/>
        <v>0</v>
      </c>
      <c r="O10" s="131">
        <f t="shared" si="32"/>
        <v>15.511201574386961</v>
      </c>
      <c r="P10" s="249">
        <f t="shared" si="33"/>
        <v>19</v>
      </c>
      <c r="Q10" s="250">
        <f t="shared" si="34"/>
        <v>0</v>
      </c>
      <c r="R10" s="250">
        <f t="shared" si="35"/>
        <v>368</v>
      </c>
      <c r="T10">
        <v>526</v>
      </c>
      <c r="U10">
        <v>6900</v>
      </c>
      <c r="V10" t="s">
        <v>866</v>
      </c>
      <c r="W10">
        <v>2372.4789999999998</v>
      </c>
      <c r="X10">
        <v>1179.6210000000001</v>
      </c>
      <c r="Y10">
        <v>2.0110000000000001</v>
      </c>
      <c r="Z10">
        <v>16.902000000000001</v>
      </c>
      <c r="AA10">
        <v>111.029973</v>
      </c>
      <c r="AB10">
        <v>1.791919</v>
      </c>
      <c r="AC10">
        <v>30.771089</v>
      </c>
      <c r="AD10" s="1">
        <v>255</v>
      </c>
      <c r="AE10">
        <v>0</v>
      </c>
      <c r="AF10">
        <v>368</v>
      </c>
      <c r="AG10">
        <v>107</v>
      </c>
      <c r="AH10">
        <v>21.367913999999999</v>
      </c>
      <c r="AI10">
        <v>12141.6</v>
      </c>
      <c r="AJ10">
        <v>1380.2</v>
      </c>
      <c r="AK10">
        <v>19</v>
      </c>
      <c r="AL10">
        <v>4138</v>
      </c>
      <c r="AM10" t="s">
        <v>867</v>
      </c>
      <c r="AN10" t="s">
        <v>868</v>
      </c>
      <c r="AO10">
        <v>2372.4789999999998</v>
      </c>
      <c r="AR10" t="s">
        <v>156</v>
      </c>
      <c r="AS10" t="s">
        <v>287</v>
      </c>
      <c r="AT10" t="s">
        <v>818</v>
      </c>
      <c r="AU10" t="s">
        <v>777</v>
      </c>
      <c r="AV10" t="s">
        <v>49</v>
      </c>
      <c r="AW10">
        <v>1</v>
      </c>
      <c r="BB10">
        <v>0.74480000000000002</v>
      </c>
      <c r="BC10" t="s">
        <v>73</v>
      </c>
      <c r="BF10" t="s">
        <v>156</v>
      </c>
      <c r="BG10" t="s">
        <v>287</v>
      </c>
      <c r="BH10" t="s">
        <v>866</v>
      </c>
      <c r="BI10">
        <v>6900</v>
      </c>
      <c r="BJ10">
        <v>1</v>
      </c>
      <c r="BK10" t="s">
        <v>818</v>
      </c>
      <c r="BL10" t="s">
        <v>755</v>
      </c>
      <c r="BM10">
        <v>0.74480000000000002</v>
      </c>
      <c r="BN10" t="s">
        <v>73</v>
      </c>
      <c r="BO10" t="s">
        <v>774</v>
      </c>
      <c r="BP10">
        <v>2372.4789999999998</v>
      </c>
    </row>
    <row r="11" spans="1:68" ht="16.5">
      <c r="A11" s="137" t="str">
        <f t="shared" si="18"/>
        <v>영종운수</v>
      </c>
      <c r="B11" s="138" t="str">
        <f t="shared" si="19"/>
        <v>김만수</v>
      </c>
      <c r="C11" s="139" t="str">
        <f t="shared" si="20"/>
        <v>A</v>
      </c>
      <c r="D11" s="140">
        <f t="shared" si="21"/>
        <v>0.97770000000000001</v>
      </c>
      <c r="E11" s="141">
        <f t="shared" si="22"/>
        <v>6529</v>
      </c>
      <c r="F11" s="142" t="str">
        <f t="shared" si="23"/>
        <v>203</v>
      </c>
      <c r="G11" s="143" t="str">
        <f t="shared" si="24"/>
        <v>73아1218</v>
      </c>
      <c r="H11" s="144">
        <f t="shared" si="25"/>
        <v>1</v>
      </c>
      <c r="I11" s="145">
        <f t="shared" si="26"/>
        <v>3413.57</v>
      </c>
      <c r="J11" s="146">
        <f t="shared" si="27"/>
        <v>3.225574542729593E-2</v>
      </c>
      <c r="K11" s="146">
        <f t="shared" si="28"/>
        <v>0.26108053907478435</v>
      </c>
      <c r="L11" s="146">
        <f t="shared" si="29"/>
        <v>3.7790348520756863E-2</v>
      </c>
      <c r="M11" s="147">
        <f t="shared" si="30"/>
        <v>12.16</v>
      </c>
      <c r="N11" s="148">
        <f t="shared" si="31"/>
        <v>0</v>
      </c>
      <c r="O11" s="148">
        <f t="shared" si="32"/>
        <v>1.7576906288724121</v>
      </c>
      <c r="P11" s="247">
        <f t="shared" si="33"/>
        <v>25</v>
      </c>
      <c r="Q11" s="248">
        <f t="shared" si="34"/>
        <v>0</v>
      </c>
      <c r="R11" s="248">
        <f t="shared" si="35"/>
        <v>60</v>
      </c>
      <c r="T11">
        <v>526</v>
      </c>
      <c r="U11">
        <v>6529</v>
      </c>
      <c r="V11" t="s">
        <v>869</v>
      </c>
      <c r="W11">
        <v>3413.57</v>
      </c>
      <c r="X11">
        <v>1343.0150000000001</v>
      </c>
      <c r="Y11">
        <v>2.5419999999999998</v>
      </c>
      <c r="Z11">
        <v>12.16</v>
      </c>
      <c r="AA11">
        <v>164.59467699999999</v>
      </c>
      <c r="AB11">
        <v>5.3091239999999997</v>
      </c>
      <c r="AC11">
        <v>42.972467000000002</v>
      </c>
      <c r="AD11" s="1">
        <v>129</v>
      </c>
      <c r="AE11">
        <v>0</v>
      </c>
      <c r="AF11">
        <v>60</v>
      </c>
      <c r="AG11">
        <v>84</v>
      </c>
      <c r="AH11">
        <v>20.739249000000001</v>
      </c>
      <c r="AI11">
        <v>17816.2</v>
      </c>
      <c r="AJ11">
        <v>12.7</v>
      </c>
      <c r="AK11">
        <v>25</v>
      </c>
      <c r="AL11">
        <v>7125</v>
      </c>
      <c r="AM11" t="s">
        <v>870</v>
      </c>
      <c r="AN11" t="s">
        <v>871</v>
      </c>
      <c r="AO11">
        <v>3413.57</v>
      </c>
      <c r="AR11" t="s">
        <v>156</v>
      </c>
      <c r="AS11" t="s">
        <v>287</v>
      </c>
      <c r="AT11" t="s">
        <v>824</v>
      </c>
      <c r="AU11" t="s">
        <v>777</v>
      </c>
      <c r="AV11" t="s">
        <v>49</v>
      </c>
      <c r="AW11">
        <v>1</v>
      </c>
      <c r="BB11">
        <v>0.97770000000000001</v>
      </c>
      <c r="BC11" t="s">
        <v>69</v>
      </c>
      <c r="BF11" t="s">
        <v>156</v>
      </c>
      <c r="BG11" t="s">
        <v>287</v>
      </c>
      <c r="BH11" t="s">
        <v>869</v>
      </c>
      <c r="BI11">
        <v>6529</v>
      </c>
      <c r="BJ11">
        <v>1</v>
      </c>
      <c r="BK11" t="s">
        <v>824</v>
      </c>
      <c r="BL11" t="s">
        <v>755</v>
      </c>
      <c r="BM11">
        <v>0.97770000000000001</v>
      </c>
      <c r="BN11" t="s">
        <v>69</v>
      </c>
      <c r="BO11" t="s">
        <v>759</v>
      </c>
      <c r="BP11">
        <v>3413.57</v>
      </c>
    </row>
    <row r="12" spans="1:68" ht="16.5">
      <c r="A12" s="120" t="str">
        <f t="shared" si="18"/>
        <v>영종운수</v>
      </c>
      <c r="B12" s="121" t="str">
        <f t="shared" si="19"/>
        <v>김보람</v>
      </c>
      <c r="C12" s="122" t="str">
        <f t="shared" si="20"/>
        <v>S</v>
      </c>
      <c r="D12" s="123">
        <f t="shared" si="21"/>
        <v>1.0447</v>
      </c>
      <c r="E12" s="124">
        <f t="shared" si="22"/>
        <v>1190</v>
      </c>
      <c r="F12" s="125" t="str">
        <f t="shared" si="23"/>
        <v>202</v>
      </c>
      <c r="G12" s="126" t="str">
        <f t="shared" si="24"/>
        <v>73아1220</v>
      </c>
      <c r="H12" s="127">
        <f t="shared" si="25"/>
        <v>1</v>
      </c>
      <c r="I12" s="128">
        <f t="shared" si="26"/>
        <v>3868.4589999999998</v>
      </c>
      <c r="J12" s="129">
        <f t="shared" si="27"/>
        <v>9.2211699189593266E-3</v>
      </c>
      <c r="K12" s="129">
        <f t="shared" si="28"/>
        <v>0.25977474269118056</v>
      </c>
      <c r="L12" s="129">
        <f t="shared" si="29"/>
        <v>0.12821642933271363</v>
      </c>
      <c r="M12" s="130">
        <f t="shared" si="30"/>
        <v>10.247</v>
      </c>
      <c r="N12" s="131">
        <f t="shared" si="31"/>
        <v>0</v>
      </c>
      <c r="O12" s="131">
        <f t="shared" si="32"/>
        <v>1.4734549338638461</v>
      </c>
      <c r="P12" s="249">
        <f t="shared" si="33"/>
        <v>15</v>
      </c>
      <c r="Q12" s="250">
        <f t="shared" si="34"/>
        <v>0</v>
      </c>
      <c r="R12" s="250">
        <f t="shared" si="35"/>
        <v>57</v>
      </c>
      <c r="T12">
        <v>526</v>
      </c>
      <c r="U12">
        <v>1190</v>
      </c>
      <c r="V12" t="s">
        <v>872</v>
      </c>
      <c r="W12">
        <v>3868.4589999999998</v>
      </c>
      <c r="X12">
        <v>1234.2809999999999</v>
      </c>
      <c r="Y12">
        <v>3.1339999999999999</v>
      </c>
      <c r="Z12">
        <v>10.247</v>
      </c>
      <c r="AA12">
        <v>150.04441</v>
      </c>
      <c r="AB12">
        <v>1.3835850000000001</v>
      </c>
      <c r="AC12">
        <v>38.977747999999998</v>
      </c>
      <c r="AD12" s="1">
        <v>496</v>
      </c>
      <c r="AE12">
        <v>0</v>
      </c>
      <c r="AF12">
        <v>57</v>
      </c>
      <c r="AG12">
        <v>107</v>
      </c>
      <c r="AH12">
        <v>25.782093</v>
      </c>
      <c r="AI12">
        <v>28617.1</v>
      </c>
      <c r="AJ12">
        <v>770</v>
      </c>
      <c r="AK12">
        <v>15</v>
      </c>
      <c r="AL12">
        <v>2839</v>
      </c>
      <c r="AM12" t="s">
        <v>873</v>
      </c>
      <c r="AN12" t="s">
        <v>874</v>
      </c>
      <c r="AO12">
        <v>3868.4589999999998</v>
      </c>
      <c r="AR12" t="s">
        <v>156</v>
      </c>
      <c r="AS12" t="s">
        <v>286</v>
      </c>
      <c r="AT12" t="s">
        <v>794</v>
      </c>
      <c r="AU12" t="s">
        <v>777</v>
      </c>
      <c r="AV12" t="s">
        <v>49</v>
      </c>
      <c r="AW12">
        <v>1</v>
      </c>
      <c r="BB12">
        <v>1.0447</v>
      </c>
      <c r="BC12" t="s">
        <v>74</v>
      </c>
      <c r="BF12" t="s">
        <v>156</v>
      </c>
      <c r="BG12" t="s">
        <v>286</v>
      </c>
      <c r="BH12" t="s">
        <v>872</v>
      </c>
      <c r="BI12">
        <v>1190</v>
      </c>
      <c r="BJ12">
        <v>1</v>
      </c>
      <c r="BK12" t="s">
        <v>794</v>
      </c>
      <c r="BL12" t="s">
        <v>755</v>
      </c>
      <c r="BM12">
        <v>1.0447</v>
      </c>
      <c r="BN12" t="s">
        <v>74</v>
      </c>
      <c r="BO12" t="s">
        <v>757</v>
      </c>
      <c r="BP12">
        <v>3868.4589999999998</v>
      </c>
    </row>
    <row r="13" spans="1:68" ht="16.5">
      <c r="A13" s="137" t="str">
        <f t="shared" si="18"/>
        <v>영종운수</v>
      </c>
      <c r="B13" s="138" t="str">
        <f t="shared" si="19"/>
        <v>김봉선</v>
      </c>
      <c r="C13" s="139" t="str">
        <f t="shared" si="20"/>
        <v>S</v>
      </c>
      <c r="D13" s="140">
        <f t="shared" si="21"/>
        <v>1.0451999999999999</v>
      </c>
      <c r="E13" s="141">
        <f t="shared" si="22"/>
        <v>8084</v>
      </c>
      <c r="F13" s="142" t="str">
        <f t="shared" si="23"/>
        <v>e음13</v>
      </c>
      <c r="G13" s="143" t="str">
        <f t="shared" si="24"/>
        <v>73아9158</v>
      </c>
      <c r="H13" s="144">
        <f t="shared" si="25"/>
        <v>1</v>
      </c>
      <c r="I13" s="145">
        <f t="shared" si="26"/>
        <v>2365.413</v>
      </c>
      <c r="J13" s="146">
        <f t="shared" si="27"/>
        <v>4.4520521192376677E-2</v>
      </c>
      <c r="K13" s="146">
        <f t="shared" si="28"/>
        <v>0.22953210934268839</v>
      </c>
      <c r="L13" s="146">
        <f t="shared" si="29"/>
        <v>0.1035759928604434</v>
      </c>
      <c r="M13" s="147">
        <f t="shared" si="30"/>
        <v>3.746</v>
      </c>
      <c r="N13" s="148">
        <f t="shared" si="31"/>
        <v>4.2275915453242205E-2</v>
      </c>
      <c r="O13" s="148">
        <f t="shared" si="32"/>
        <v>3.086141828086681</v>
      </c>
      <c r="P13" s="247">
        <f t="shared" si="33"/>
        <v>9</v>
      </c>
      <c r="Q13" s="248">
        <f t="shared" si="34"/>
        <v>1</v>
      </c>
      <c r="R13" s="248">
        <f t="shared" si="35"/>
        <v>73</v>
      </c>
      <c r="T13">
        <v>526</v>
      </c>
      <c r="U13">
        <v>8084</v>
      </c>
      <c r="V13" t="s">
        <v>875</v>
      </c>
      <c r="W13">
        <v>2365.413</v>
      </c>
      <c r="X13">
        <v>742.50900000000001</v>
      </c>
      <c r="Y13">
        <v>3.1859999999999999</v>
      </c>
      <c r="Z13">
        <v>3.746</v>
      </c>
      <c r="AA13">
        <v>123.274635</v>
      </c>
      <c r="AB13">
        <v>5.488251</v>
      </c>
      <c r="AC13">
        <v>28.295487000000001</v>
      </c>
      <c r="AD13" s="1">
        <v>245</v>
      </c>
      <c r="AE13">
        <v>1</v>
      </c>
      <c r="AF13">
        <v>73</v>
      </c>
      <c r="AG13">
        <v>67</v>
      </c>
      <c r="AH13">
        <v>19.188155999999999</v>
      </c>
      <c r="AI13">
        <v>32.1</v>
      </c>
      <c r="AJ13">
        <v>0</v>
      </c>
      <c r="AK13">
        <v>9</v>
      </c>
      <c r="AL13">
        <v>7705</v>
      </c>
      <c r="AM13" t="s">
        <v>876</v>
      </c>
      <c r="AN13" t="s">
        <v>877</v>
      </c>
      <c r="AO13">
        <v>2327.002</v>
      </c>
      <c r="AR13" t="s">
        <v>156</v>
      </c>
      <c r="AS13" t="s">
        <v>290</v>
      </c>
      <c r="AT13" t="s">
        <v>844</v>
      </c>
      <c r="AU13" t="s">
        <v>773</v>
      </c>
      <c r="AV13" t="s">
        <v>772</v>
      </c>
      <c r="AW13">
        <v>1</v>
      </c>
      <c r="BB13">
        <v>1.0451999999999999</v>
      </c>
      <c r="BC13" t="s">
        <v>74</v>
      </c>
      <c r="BF13" t="s">
        <v>156</v>
      </c>
      <c r="BG13" t="s">
        <v>290</v>
      </c>
      <c r="BH13" t="s">
        <v>875</v>
      </c>
      <c r="BI13">
        <v>8084</v>
      </c>
      <c r="BJ13">
        <v>1</v>
      </c>
      <c r="BK13" t="s">
        <v>844</v>
      </c>
      <c r="BL13" t="s">
        <v>755</v>
      </c>
      <c r="BM13">
        <v>1.0451999999999999</v>
      </c>
      <c r="BN13" t="s">
        <v>74</v>
      </c>
      <c r="BO13" t="s">
        <v>757</v>
      </c>
      <c r="BP13">
        <v>2365.413</v>
      </c>
    </row>
    <row r="14" spans="1:68" ht="16.5">
      <c r="A14" s="120" t="str">
        <f t="shared" si="18"/>
        <v>영종운수</v>
      </c>
      <c r="B14" s="121" t="str">
        <f t="shared" si="19"/>
        <v>김승재</v>
      </c>
      <c r="C14" s="122" t="str">
        <f t="shared" si="20"/>
        <v>B</v>
      </c>
      <c r="D14" s="123">
        <f t="shared" si="21"/>
        <v>0.94469999999999998</v>
      </c>
      <c r="E14" s="124">
        <f t="shared" si="22"/>
        <v>2110</v>
      </c>
      <c r="F14" s="125" t="str">
        <f t="shared" si="23"/>
        <v>205</v>
      </c>
      <c r="G14" s="126" t="str">
        <f t="shared" si="24"/>
        <v>71바7516</v>
      </c>
      <c r="H14" s="127">
        <f t="shared" si="25"/>
        <v>4</v>
      </c>
      <c r="I14" s="128">
        <f t="shared" si="26"/>
        <v>3616.3139999999999</v>
      </c>
      <c r="J14" s="129">
        <f t="shared" si="27"/>
        <v>3.6691553808239463E-2</v>
      </c>
      <c r="K14" s="129">
        <f t="shared" si="28"/>
        <v>0.22124091286701891</v>
      </c>
      <c r="L14" s="129">
        <f t="shared" si="29"/>
        <v>0.14517544660115245</v>
      </c>
      <c r="M14" s="130">
        <f t="shared" si="30"/>
        <v>18.033000000000001</v>
      </c>
      <c r="N14" s="131">
        <f t="shared" si="31"/>
        <v>0.52539685436607553</v>
      </c>
      <c r="O14" s="131">
        <f t="shared" si="32"/>
        <v>12.830744232939949</v>
      </c>
      <c r="P14" s="249">
        <f t="shared" si="33"/>
        <v>16</v>
      </c>
      <c r="Q14" s="250">
        <f t="shared" si="34"/>
        <v>19</v>
      </c>
      <c r="R14" s="250">
        <f t="shared" si="35"/>
        <v>464</v>
      </c>
      <c r="T14">
        <v>526</v>
      </c>
      <c r="U14">
        <v>2110</v>
      </c>
      <c r="V14" t="s">
        <v>878</v>
      </c>
      <c r="W14">
        <v>3616.3139999999999</v>
      </c>
      <c r="X14">
        <v>1370.5540000000001</v>
      </c>
      <c r="Y14">
        <v>2.6389999999999998</v>
      </c>
      <c r="Z14">
        <v>18.033000000000001</v>
      </c>
      <c r="AA14">
        <v>124.111615</v>
      </c>
      <c r="AB14">
        <v>4.5538480000000003</v>
      </c>
      <c r="AC14">
        <v>27.458566999999999</v>
      </c>
      <c r="AD14" s="1">
        <v>525</v>
      </c>
      <c r="AE14">
        <v>19</v>
      </c>
      <c r="AF14">
        <v>464</v>
      </c>
      <c r="AG14">
        <v>108</v>
      </c>
      <c r="AH14">
        <v>29.137595000000001</v>
      </c>
      <c r="AI14">
        <v>17423.599999999999</v>
      </c>
      <c r="AJ14">
        <v>3023.1</v>
      </c>
      <c r="AK14">
        <v>16</v>
      </c>
      <c r="AL14">
        <v>3299</v>
      </c>
      <c r="AM14" t="s">
        <v>879</v>
      </c>
      <c r="AN14" t="s">
        <v>880</v>
      </c>
      <c r="AO14">
        <v>2989.7220000000002</v>
      </c>
      <c r="AR14" t="s">
        <v>156</v>
      </c>
      <c r="AS14" t="s">
        <v>288</v>
      </c>
      <c r="AT14" t="s">
        <v>831</v>
      </c>
      <c r="AU14" t="s">
        <v>777</v>
      </c>
      <c r="AV14" t="s">
        <v>49</v>
      </c>
      <c r="AW14">
        <v>4</v>
      </c>
      <c r="BB14">
        <v>0.94469999999999998</v>
      </c>
      <c r="BC14" t="s">
        <v>71</v>
      </c>
      <c r="BF14" t="s">
        <v>156</v>
      </c>
      <c r="BG14" t="s">
        <v>288</v>
      </c>
      <c r="BH14" t="s">
        <v>878</v>
      </c>
      <c r="BI14">
        <v>2110</v>
      </c>
      <c r="BJ14">
        <v>4</v>
      </c>
      <c r="BK14" t="s">
        <v>831</v>
      </c>
      <c r="BL14" t="s">
        <v>828</v>
      </c>
      <c r="BM14">
        <v>0.94469999999999998</v>
      </c>
      <c r="BN14" t="s">
        <v>71</v>
      </c>
      <c r="BO14" t="s">
        <v>756</v>
      </c>
      <c r="BP14">
        <v>3616.3139999999999</v>
      </c>
    </row>
    <row r="15" spans="1:68" ht="16.5">
      <c r="A15" s="137" t="str">
        <f t="shared" si="18"/>
        <v>영종운수</v>
      </c>
      <c r="B15" s="138" t="str">
        <f t="shared" si="19"/>
        <v>김시헌</v>
      </c>
      <c r="C15" s="139" t="str">
        <f t="shared" si="20"/>
        <v>D</v>
      </c>
      <c r="D15" s="140">
        <f t="shared" si="21"/>
        <v>0.84809999999999997</v>
      </c>
      <c r="E15" s="141">
        <f t="shared" si="22"/>
        <v>5640</v>
      </c>
      <c r="F15" s="142" t="str">
        <f t="shared" si="23"/>
        <v>e음16</v>
      </c>
      <c r="G15" s="143" t="str">
        <f t="shared" si="24"/>
        <v>73아9159</v>
      </c>
      <c r="H15" s="144">
        <f t="shared" si="25"/>
        <v>5</v>
      </c>
      <c r="I15" s="145">
        <f t="shared" si="26"/>
        <v>2674.9050000000002</v>
      </c>
      <c r="J15" s="146">
        <f t="shared" si="27"/>
        <v>2.8826608596597809E-2</v>
      </c>
      <c r="K15" s="146">
        <f t="shared" si="28"/>
        <v>0.35211156919189551</v>
      </c>
      <c r="L15" s="146">
        <f t="shared" si="29"/>
        <v>0.20038094810843748</v>
      </c>
      <c r="M15" s="147">
        <f t="shared" si="30"/>
        <v>21.962</v>
      </c>
      <c r="N15" s="148">
        <f t="shared" si="31"/>
        <v>7.4769010488222945E-2</v>
      </c>
      <c r="O15" s="148">
        <f t="shared" si="32"/>
        <v>1.6075337254967932</v>
      </c>
      <c r="P15" s="247">
        <f t="shared" si="33"/>
        <v>80</v>
      </c>
      <c r="Q15" s="248">
        <f t="shared" si="34"/>
        <v>2</v>
      </c>
      <c r="R15" s="248">
        <f t="shared" si="35"/>
        <v>43</v>
      </c>
      <c r="T15">
        <v>526</v>
      </c>
      <c r="U15">
        <v>5640</v>
      </c>
      <c r="V15" t="s">
        <v>881</v>
      </c>
      <c r="W15">
        <v>2674.9050000000002</v>
      </c>
      <c r="X15">
        <v>2023.4179999999999</v>
      </c>
      <c r="Y15">
        <v>1.3220000000000001</v>
      </c>
      <c r="Z15">
        <v>21.962</v>
      </c>
      <c r="AA15">
        <v>149.34968799999999</v>
      </c>
      <c r="AB15">
        <v>4.3052450000000002</v>
      </c>
      <c r="AC15">
        <v>52.587752999999999</v>
      </c>
      <c r="AD15" s="1">
        <v>536</v>
      </c>
      <c r="AE15">
        <v>2</v>
      </c>
      <c r="AF15">
        <v>43</v>
      </c>
      <c r="AG15">
        <v>74</v>
      </c>
      <c r="AH15">
        <v>17.910347999999999</v>
      </c>
      <c r="AI15">
        <v>1211.5999999999999</v>
      </c>
      <c r="AJ15">
        <v>0</v>
      </c>
      <c r="AK15">
        <v>80</v>
      </c>
      <c r="AL15">
        <v>35535</v>
      </c>
      <c r="AM15" t="s">
        <v>882</v>
      </c>
      <c r="AN15" t="s">
        <v>883</v>
      </c>
      <c r="AO15">
        <v>1579.653</v>
      </c>
      <c r="AR15" t="s">
        <v>156</v>
      </c>
      <c r="AS15" t="s">
        <v>344</v>
      </c>
      <c r="AT15" t="s">
        <v>849</v>
      </c>
      <c r="AU15" t="s">
        <v>773</v>
      </c>
      <c r="AV15" t="s">
        <v>772</v>
      </c>
      <c r="AW15">
        <v>5</v>
      </c>
      <c r="BB15">
        <v>0.84809999999999997</v>
      </c>
      <c r="BC15" t="s">
        <v>70</v>
      </c>
      <c r="BF15" t="s">
        <v>156</v>
      </c>
      <c r="BG15" t="s">
        <v>344</v>
      </c>
      <c r="BH15" t="s">
        <v>881</v>
      </c>
      <c r="BI15">
        <v>5640</v>
      </c>
      <c r="BJ15">
        <v>5</v>
      </c>
      <c r="BK15" t="s">
        <v>849</v>
      </c>
      <c r="BL15" t="s">
        <v>846</v>
      </c>
      <c r="BM15">
        <v>0.84809999999999997</v>
      </c>
      <c r="BN15" t="s">
        <v>70</v>
      </c>
      <c r="BO15" t="s">
        <v>760</v>
      </c>
      <c r="BP15">
        <v>2674.9050000000002</v>
      </c>
    </row>
    <row r="16" spans="1:68" ht="16.5">
      <c r="A16" s="120" t="str">
        <f t="shared" si="18"/>
        <v>영종운수</v>
      </c>
      <c r="B16" s="121" t="str">
        <f t="shared" si="19"/>
        <v>김영강</v>
      </c>
      <c r="C16" s="122" t="str">
        <f t="shared" si="20"/>
        <v>S</v>
      </c>
      <c r="D16" s="123">
        <f t="shared" si="21"/>
        <v>1.0629999999999999</v>
      </c>
      <c r="E16" s="124">
        <f t="shared" si="22"/>
        <v>8855</v>
      </c>
      <c r="F16" s="125" t="str">
        <f t="shared" si="23"/>
        <v>222</v>
      </c>
      <c r="G16" s="126" t="str">
        <f t="shared" si="24"/>
        <v>73아1209</v>
      </c>
      <c r="H16" s="127">
        <f t="shared" si="25"/>
        <v>7</v>
      </c>
      <c r="I16" s="128">
        <f t="shared" si="26"/>
        <v>1985.085</v>
      </c>
      <c r="J16" s="129">
        <f t="shared" si="27"/>
        <v>2.2181446524492832E-2</v>
      </c>
      <c r="K16" s="129">
        <f t="shared" si="28"/>
        <v>0.18466637814635514</v>
      </c>
      <c r="L16" s="129">
        <f t="shared" si="29"/>
        <v>0.10075135321661288</v>
      </c>
      <c r="M16" s="130">
        <f t="shared" si="30"/>
        <v>7.6319999999999997</v>
      </c>
      <c r="N16" s="131">
        <f t="shared" si="31"/>
        <v>0</v>
      </c>
      <c r="O16" s="131">
        <f t="shared" si="32"/>
        <v>0.80601082573290306</v>
      </c>
      <c r="P16" s="249">
        <f t="shared" si="33"/>
        <v>5</v>
      </c>
      <c r="Q16" s="250">
        <f t="shared" si="34"/>
        <v>0</v>
      </c>
      <c r="R16" s="250">
        <f t="shared" si="35"/>
        <v>16</v>
      </c>
      <c r="T16">
        <v>526</v>
      </c>
      <c r="U16">
        <v>8855</v>
      </c>
      <c r="V16" t="s">
        <v>884</v>
      </c>
      <c r="W16">
        <v>1985.085</v>
      </c>
      <c r="X16">
        <v>706.08</v>
      </c>
      <c r="Y16">
        <v>2.8109999999999999</v>
      </c>
      <c r="Z16">
        <v>7.6319999999999997</v>
      </c>
      <c r="AA16">
        <v>88.423584000000005</v>
      </c>
      <c r="AB16">
        <v>1.961363</v>
      </c>
      <c r="AC16">
        <v>16.328862999999998</v>
      </c>
      <c r="AD16" s="1">
        <v>200</v>
      </c>
      <c r="AE16">
        <v>0</v>
      </c>
      <c r="AF16">
        <v>16</v>
      </c>
      <c r="AG16">
        <v>83</v>
      </c>
      <c r="AH16">
        <v>22.449722999999999</v>
      </c>
      <c r="AI16">
        <v>7267.8</v>
      </c>
      <c r="AJ16">
        <v>71.900000000000006</v>
      </c>
      <c r="AK16">
        <v>5</v>
      </c>
      <c r="AL16">
        <v>1188</v>
      </c>
      <c r="AM16" t="s">
        <v>885</v>
      </c>
      <c r="AN16" t="s">
        <v>886</v>
      </c>
      <c r="AO16">
        <v>695.01499999999999</v>
      </c>
      <c r="AR16" t="s">
        <v>156</v>
      </c>
      <c r="AS16" t="s">
        <v>289</v>
      </c>
      <c r="AT16" t="s">
        <v>833</v>
      </c>
      <c r="AU16" t="s">
        <v>777</v>
      </c>
      <c r="AV16" t="s">
        <v>49</v>
      </c>
      <c r="AW16">
        <v>7</v>
      </c>
      <c r="BB16">
        <v>1.0629999999999999</v>
      </c>
      <c r="BC16" t="s">
        <v>74</v>
      </c>
      <c r="BF16" t="s">
        <v>156</v>
      </c>
      <c r="BG16" t="s">
        <v>289</v>
      </c>
      <c r="BH16" t="s">
        <v>884</v>
      </c>
      <c r="BI16">
        <v>8855</v>
      </c>
      <c r="BJ16">
        <v>7</v>
      </c>
      <c r="BK16" t="s">
        <v>833</v>
      </c>
      <c r="BL16" t="s">
        <v>788</v>
      </c>
      <c r="BM16">
        <v>1.0629999999999999</v>
      </c>
      <c r="BN16" t="s">
        <v>74</v>
      </c>
      <c r="BO16" t="s">
        <v>757</v>
      </c>
      <c r="BP16">
        <v>1985.085</v>
      </c>
    </row>
    <row r="17" spans="1:68" ht="16.5">
      <c r="A17" s="137" t="str">
        <f t="shared" si="18"/>
        <v>영종운수</v>
      </c>
      <c r="B17" s="138" t="str">
        <f t="shared" si="19"/>
        <v>김영준</v>
      </c>
      <c r="C17" s="139" t="str">
        <f t="shared" si="20"/>
        <v>B</v>
      </c>
      <c r="D17" s="140">
        <f t="shared" si="21"/>
        <v>0.91</v>
      </c>
      <c r="E17" s="141">
        <f t="shared" si="22"/>
        <v>423</v>
      </c>
      <c r="F17" s="142" t="str">
        <f t="shared" si="23"/>
        <v>202</v>
      </c>
      <c r="G17" s="143" t="str">
        <f t="shared" si="24"/>
        <v>73아1256</v>
      </c>
      <c r="H17" s="144">
        <f t="shared" si="25"/>
        <v>1</v>
      </c>
      <c r="I17" s="145">
        <f t="shared" si="26"/>
        <v>6620.4470000000001</v>
      </c>
      <c r="J17" s="146">
        <f t="shared" si="27"/>
        <v>1.9340021596518073E-2</v>
      </c>
      <c r="K17" s="146">
        <f t="shared" si="28"/>
        <v>0.2661071588622021</v>
      </c>
      <c r="L17" s="146">
        <f t="shared" si="29"/>
        <v>8.3075961487192637E-2</v>
      </c>
      <c r="M17" s="147">
        <f t="shared" si="30"/>
        <v>9.9190000000000005</v>
      </c>
      <c r="N17" s="148">
        <f t="shared" si="31"/>
        <v>1.510472027039866E-2</v>
      </c>
      <c r="O17" s="148">
        <f t="shared" si="32"/>
        <v>2.9152110121869415</v>
      </c>
      <c r="P17" s="247">
        <f t="shared" si="33"/>
        <v>37</v>
      </c>
      <c r="Q17" s="248">
        <f t="shared" si="34"/>
        <v>1</v>
      </c>
      <c r="R17" s="248">
        <f t="shared" si="35"/>
        <v>193</v>
      </c>
      <c r="T17">
        <v>526</v>
      </c>
      <c r="U17">
        <v>423</v>
      </c>
      <c r="V17" t="s">
        <v>887</v>
      </c>
      <c r="W17">
        <v>6620.4470000000001</v>
      </c>
      <c r="X17">
        <v>2508.6529999999998</v>
      </c>
      <c r="Y17">
        <v>2.6389999999999998</v>
      </c>
      <c r="Z17">
        <v>9.9190000000000005</v>
      </c>
      <c r="AA17">
        <v>255.25411</v>
      </c>
      <c r="AB17">
        <v>4.9366199999999996</v>
      </c>
      <c r="AC17">
        <v>67.924946000000006</v>
      </c>
      <c r="AD17" s="1">
        <v>550</v>
      </c>
      <c r="AE17">
        <v>1</v>
      </c>
      <c r="AF17">
        <v>193</v>
      </c>
      <c r="AG17">
        <v>98</v>
      </c>
      <c r="AH17">
        <v>25.936691</v>
      </c>
      <c r="AI17">
        <v>43440.2</v>
      </c>
      <c r="AJ17">
        <v>424</v>
      </c>
      <c r="AK17">
        <v>37</v>
      </c>
      <c r="AL17">
        <v>5855</v>
      </c>
      <c r="AM17" t="s">
        <v>888</v>
      </c>
      <c r="AN17" t="s">
        <v>889</v>
      </c>
      <c r="AO17">
        <v>6620.4470000000001</v>
      </c>
      <c r="AR17" t="s">
        <v>156</v>
      </c>
      <c r="AS17" t="s">
        <v>286</v>
      </c>
      <c r="AT17" t="s">
        <v>800</v>
      </c>
      <c r="AU17" t="s">
        <v>777</v>
      </c>
      <c r="AV17" t="s">
        <v>49</v>
      </c>
      <c r="AW17">
        <v>1</v>
      </c>
      <c r="BB17">
        <v>0.91</v>
      </c>
      <c r="BC17" t="s">
        <v>71</v>
      </c>
      <c r="BF17" t="s">
        <v>156</v>
      </c>
      <c r="BG17" t="s">
        <v>286</v>
      </c>
      <c r="BH17" t="s">
        <v>887</v>
      </c>
      <c r="BI17">
        <v>423</v>
      </c>
      <c r="BJ17">
        <v>1</v>
      </c>
      <c r="BK17" t="s">
        <v>800</v>
      </c>
      <c r="BL17" t="s">
        <v>755</v>
      </c>
      <c r="BM17">
        <v>0.91</v>
      </c>
      <c r="BN17" t="s">
        <v>71</v>
      </c>
      <c r="BO17" t="s">
        <v>756</v>
      </c>
      <c r="BP17">
        <v>6620.4470000000001</v>
      </c>
    </row>
    <row r="18" spans="1:68" ht="16.5">
      <c r="A18" s="120" t="str">
        <f t="shared" si="18"/>
        <v>영종운수</v>
      </c>
      <c r="B18" s="121" t="str">
        <f t="shared" si="19"/>
        <v>김영태</v>
      </c>
      <c r="C18" s="122" t="str">
        <f t="shared" si="20"/>
        <v>C</v>
      </c>
      <c r="D18" s="123">
        <f t="shared" si="21"/>
        <v>0.86560000000000004</v>
      </c>
      <c r="E18" s="124">
        <f t="shared" si="22"/>
        <v>7671</v>
      </c>
      <c r="F18" s="125" t="str">
        <f t="shared" si="23"/>
        <v>222</v>
      </c>
      <c r="G18" s="126" t="str">
        <f t="shared" si="24"/>
        <v>73아1209</v>
      </c>
      <c r="H18" s="127">
        <f t="shared" si="25"/>
        <v>1</v>
      </c>
      <c r="I18" s="128">
        <f t="shared" si="26"/>
        <v>3810.886</v>
      </c>
      <c r="J18" s="129">
        <f t="shared" si="27"/>
        <v>6.2028982541252678E-2</v>
      </c>
      <c r="K18" s="129">
        <f t="shared" si="28"/>
        <v>7.0927571997087061E-2</v>
      </c>
      <c r="L18" s="129">
        <f t="shared" si="29"/>
        <v>0.13461436526833917</v>
      </c>
      <c r="M18" s="130">
        <f t="shared" si="30"/>
        <v>10.003</v>
      </c>
      <c r="N18" s="131">
        <f t="shared" si="31"/>
        <v>0</v>
      </c>
      <c r="O18" s="131">
        <f t="shared" si="32"/>
        <v>0.86594036137528119</v>
      </c>
      <c r="P18" s="249">
        <f t="shared" si="33"/>
        <v>6</v>
      </c>
      <c r="Q18" s="250">
        <f t="shared" si="34"/>
        <v>0</v>
      </c>
      <c r="R18" s="250">
        <f t="shared" si="35"/>
        <v>33</v>
      </c>
      <c r="T18">
        <v>526</v>
      </c>
      <c r="U18">
        <v>7671</v>
      </c>
      <c r="V18" t="s">
        <v>890</v>
      </c>
      <c r="W18">
        <v>3810.886</v>
      </c>
      <c r="X18">
        <v>1761.2670000000001</v>
      </c>
      <c r="Y18">
        <v>2.1640000000000001</v>
      </c>
      <c r="Z18">
        <v>10.003</v>
      </c>
      <c r="AA18">
        <v>147.37099699999999</v>
      </c>
      <c r="AB18">
        <v>9.141273</v>
      </c>
      <c r="AC18">
        <v>10.452667</v>
      </c>
      <c r="AD18" s="1">
        <v>513</v>
      </c>
      <c r="AE18">
        <v>0</v>
      </c>
      <c r="AF18">
        <v>33</v>
      </c>
      <c r="AG18">
        <v>74</v>
      </c>
      <c r="AH18">
        <v>25.859131000000001</v>
      </c>
      <c r="AI18">
        <v>1832.1</v>
      </c>
      <c r="AJ18">
        <v>0</v>
      </c>
      <c r="AK18">
        <v>6</v>
      </c>
      <c r="AL18">
        <v>2236</v>
      </c>
      <c r="AM18" t="s">
        <v>891</v>
      </c>
      <c r="AN18" t="s">
        <v>892</v>
      </c>
      <c r="AO18">
        <v>3810.886</v>
      </c>
      <c r="AR18" t="s">
        <v>156</v>
      </c>
      <c r="AS18" t="s">
        <v>289</v>
      </c>
      <c r="AT18" t="s">
        <v>833</v>
      </c>
      <c r="AU18" t="s">
        <v>777</v>
      </c>
      <c r="AV18" t="s">
        <v>49</v>
      </c>
      <c r="AW18">
        <v>1</v>
      </c>
      <c r="BB18">
        <v>0.86560000000000004</v>
      </c>
      <c r="BC18" t="s">
        <v>72</v>
      </c>
      <c r="BF18" t="s">
        <v>156</v>
      </c>
      <c r="BG18" t="s">
        <v>289</v>
      </c>
      <c r="BH18" t="s">
        <v>890</v>
      </c>
      <c r="BI18">
        <v>7671</v>
      </c>
      <c r="BJ18">
        <v>1</v>
      </c>
      <c r="BK18" t="s">
        <v>833</v>
      </c>
      <c r="BL18" t="s">
        <v>755</v>
      </c>
      <c r="BM18">
        <v>0.86560000000000004</v>
      </c>
      <c r="BN18" t="s">
        <v>72</v>
      </c>
      <c r="BO18" t="s">
        <v>758</v>
      </c>
      <c r="BP18">
        <v>3810.886</v>
      </c>
    </row>
    <row r="19" spans="1:68" ht="16.5">
      <c r="A19" s="137" t="str">
        <f t="shared" si="18"/>
        <v>영종운수</v>
      </c>
      <c r="B19" s="138" t="str">
        <f t="shared" si="19"/>
        <v>김용석</v>
      </c>
      <c r="C19" s="139" t="str">
        <f t="shared" si="20"/>
        <v>C</v>
      </c>
      <c r="D19" s="140">
        <f t="shared" si="21"/>
        <v>0.8528</v>
      </c>
      <c r="E19" s="141">
        <f t="shared" si="22"/>
        <v>6710</v>
      </c>
      <c r="F19" s="142" t="str">
        <f t="shared" si="23"/>
        <v>222</v>
      </c>
      <c r="G19" s="143" t="str">
        <f t="shared" si="24"/>
        <v>73아1209</v>
      </c>
      <c r="H19" s="144">
        <f t="shared" si="25"/>
        <v>1</v>
      </c>
      <c r="I19" s="145">
        <f t="shared" si="26"/>
        <v>3460.357</v>
      </c>
      <c r="J19" s="146">
        <f t="shared" si="27"/>
        <v>4.0895960148727213E-2</v>
      </c>
      <c r="K19" s="146">
        <f t="shared" si="28"/>
        <v>0.12997302943922778</v>
      </c>
      <c r="L19" s="146">
        <f t="shared" si="29"/>
        <v>0.12137475988749138</v>
      </c>
      <c r="M19" s="147">
        <f t="shared" si="30"/>
        <v>11.576000000000001</v>
      </c>
      <c r="N19" s="148">
        <f t="shared" si="31"/>
        <v>0</v>
      </c>
      <c r="O19" s="148">
        <f t="shared" si="32"/>
        <v>0.54907629472912767</v>
      </c>
      <c r="P19" s="247">
        <f t="shared" si="33"/>
        <v>22</v>
      </c>
      <c r="Q19" s="248">
        <f t="shared" si="34"/>
        <v>0</v>
      </c>
      <c r="R19" s="248">
        <f t="shared" si="35"/>
        <v>19</v>
      </c>
      <c r="T19">
        <v>526</v>
      </c>
      <c r="U19">
        <v>6710</v>
      </c>
      <c r="V19" t="s">
        <v>893</v>
      </c>
      <c r="W19">
        <v>3460.357</v>
      </c>
      <c r="X19">
        <v>1623.3119999999999</v>
      </c>
      <c r="Y19">
        <v>2.1320000000000001</v>
      </c>
      <c r="Z19">
        <v>11.576000000000001</v>
      </c>
      <c r="AA19">
        <v>129.77853999999999</v>
      </c>
      <c r="AB19">
        <v>5.3074180000000002</v>
      </c>
      <c r="AC19">
        <v>16.867709999999999</v>
      </c>
      <c r="AD19" s="1">
        <v>420</v>
      </c>
      <c r="AE19">
        <v>0</v>
      </c>
      <c r="AF19">
        <v>19</v>
      </c>
      <c r="AG19">
        <v>81</v>
      </c>
      <c r="AH19">
        <v>26.663553</v>
      </c>
      <c r="AI19">
        <v>3460.8</v>
      </c>
      <c r="AJ19">
        <v>0</v>
      </c>
      <c r="AK19">
        <v>22</v>
      </c>
      <c r="AL19">
        <v>7619</v>
      </c>
      <c r="AM19" t="s">
        <v>894</v>
      </c>
      <c r="AN19" t="s">
        <v>895</v>
      </c>
      <c r="AO19">
        <v>3460.357</v>
      </c>
      <c r="AR19" t="s">
        <v>156</v>
      </c>
      <c r="AS19" t="s">
        <v>289</v>
      </c>
      <c r="AT19" t="s">
        <v>833</v>
      </c>
      <c r="AU19" t="s">
        <v>777</v>
      </c>
      <c r="AV19" t="s">
        <v>49</v>
      </c>
      <c r="AW19">
        <v>1</v>
      </c>
      <c r="BB19">
        <v>0.8528</v>
      </c>
      <c r="BC19" t="s">
        <v>72</v>
      </c>
      <c r="BF19" t="s">
        <v>156</v>
      </c>
      <c r="BG19" t="s">
        <v>289</v>
      </c>
      <c r="BH19" t="s">
        <v>893</v>
      </c>
      <c r="BI19">
        <v>6710</v>
      </c>
      <c r="BJ19">
        <v>1</v>
      </c>
      <c r="BK19" t="s">
        <v>833</v>
      </c>
      <c r="BL19" t="s">
        <v>755</v>
      </c>
      <c r="BM19">
        <v>0.8528</v>
      </c>
      <c r="BN19" t="s">
        <v>72</v>
      </c>
      <c r="BO19" t="s">
        <v>758</v>
      </c>
      <c r="BP19">
        <v>3460.357</v>
      </c>
    </row>
    <row r="20" spans="1:68" ht="16.5">
      <c r="A20" s="120" t="str">
        <f t="shared" si="18"/>
        <v>영종운수</v>
      </c>
      <c r="B20" s="121" t="str">
        <f t="shared" si="19"/>
        <v>김용순</v>
      </c>
      <c r="C20" s="122" t="str">
        <f t="shared" si="20"/>
        <v>S</v>
      </c>
      <c r="D20" s="123">
        <f t="shared" si="21"/>
        <v>1.0253000000000001</v>
      </c>
      <c r="E20" s="124">
        <f t="shared" si="22"/>
        <v>9910</v>
      </c>
      <c r="F20" s="125" t="str">
        <f t="shared" si="23"/>
        <v>202</v>
      </c>
      <c r="G20" s="126" t="str">
        <f t="shared" si="24"/>
        <v>70바2205</v>
      </c>
      <c r="H20" s="127">
        <f t="shared" si="25"/>
        <v>1</v>
      </c>
      <c r="I20" s="128">
        <f t="shared" si="26"/>
        <v>3958.1460000000002</v>
      </c>
      <c r="J20" s="129">
        <f t="shared" si="27"/>
        <v>2.3307127193862229E-2</v>
      </c>
      <c r="K20" s="129">
        <f t="shared" si="28"/>
        <v>0.25559386482463697</v>
      </c>
      <c r="L20" s="129">
        <f t="shared" si="29"/>
        <v>0.11520545224961383</v>
      </c>
      <c r="M20" s="130">
        <f t="shared" si="30"/>
        <v>9.032</v>
      </c>
      <c r="N20" s="131">
        <f t="shared" si="31"/>
        <v>0.35370094988916528</v>
      </c>
      <c r="O20" s="131">
        <f t="shared" si="32"/>
        <v>2.7538145384227866</v>
      </c>
      <c r="P20" s="249">
        <f t="shared" si="33"/>
        <v>8</v>
      </c>
      <c r="Q20" s="250">
        <f t="shared" si="34"/>
        <v>14</v>
      </c>
      <c r="R20" s="250">
        <f t="shared" si="35"/>
        <v>109</v>
      </c>
      <c r="T20">
        <v>526</v>
      </c>
      <c r="U20">
        <v>9910</v>
      </c>
      <c r="V20" t="s">
        <v>896</v>
      </c>
      <c r="W20">
        <v>3958.1460000000002</v>
      </c>
      <c r="X20">
        <v>1286.7840000000001</v>
      </c>
      <c r="Y20">
        <v>3.0760000000000001</v>
      </c>
      <c r="Z20">
        <v>9.032</v>
      </c>
      <c r="AA20">
        <v>157.16329899999999</v>
      </c>
      <c r="AB20">
        <v>3.6630250000000002</v>
      </c>
      <c r="AC20">
        <v>40.169975000000001</v>
      </c>
      <c r="AD20" s="1">
        <v>456</v>
      </c>
      <c r="AE20">
        <v>14</v>
      </c>
      <c r="AF20">
        <v>109</v>
      </c>
      <c r="AG20">
        <v>92</v>
      </c>
      <c r="AH20">
        <v>25.184925</v>
      </c>
      <c r="AI20">
        <v>27831.8</v>
      </c>
      <c r="AJ20">
        <v>1160.8</v>
      </c>
      <c r="AK20">
        <v>8</v>
      </c>
      <c r="AL20">
        <v>1886</v>
      </c>
      <c r="AM20" t="s">
        <v>897</v>
      </c>
      <c r="AN20" t="s">
        <v>898</v>
      </c>
      <c r="AO20">
        <v>3958.1460000000002</v>
      </c>
      <c r="AR20" t="s">
        <v>156</v>
      </c>
      <c r="AS20" t="s">
        <v>286</v>
      </c>
      <c r="AT20" t="s">
        <v>776</v>
      </c>
      <c r="AU20" t="s">
        <v>777</v>
      </c>
      <c r="AV20" t="s">
        <v>49</v>
      </c>
      <c r="AW20">
        <v>1</v>
      </c>
      <c r="BB20">
        <v>1.0253000000000001</v>
      </c>
      <c r="BC20" t="s">
        <v>74</v>
      </c>
      <c r="BF20" t="s">
        <v>156</v>
      </c>
      <c r="BG20" t="s">
        <v>286</v>
      </c>
      <c r="BH20" t="s">
        <v>896</v>
      </c>
      <c r="BI20">
        <v>9910</v>
      </c>
      <c r="BJ20">
        <v>1</v>
      </c>
      <c r="BK20" t="s">
        <v>776</v>
      </c>
      <c r="BL20" t="s">
        <v>755</v>
      </c>
      <c r="BM20">
        <v>1.0253000000000001</v>
      </c>
      <c r="BN20" t="s">
        <v>74</v>
      </c>
      <c r="BO20" t="s">
        <v>757</v>
      </c>
      <c r="BP20">
        <v>3958.1460000000002</v>
      </c>
    </row>
    <row r="21" spans="1:68" ht="16.5">
      <c r="A21" s="137" t="str">
        <f t="shared" si="18"/>
        <v>영종운수</v>
      </c>
      <c r="B21" s="138" t="str">
        <f t="shared" si="19"/>
        <v>김유환</v>
      </c>
      <c r="C21" s="139" t="str">
        <f t="shared" si="20"/>
        <v>A</v>
      </c>
      <c r="D21" s="140">
        <f t="shared" si="21"/>
        <v>0.97199999999999998</v>
      </c>
      <c r="E21" s="141">
        <f t="shared" si="22"/>
        <v>2511</v>
      </c>
      <c r="F21" s="142" t="str">
        <f t="shared" si="23"/>
        <v>202</v>
      </c>
      <c r="G21" s="143" t="str">
        <f t="shared" si="24"/>
        <v>73아1213</v>
      </c>
      <c r="H21" s="144">
        <f t="shared" si="25"/>
        <v>1</v>
      </c>
      <c r="I21" s="145">
        <f t="shared" si="26"/>
        <v>4027.5129999999999</v>
      </c>
      <c r="J21" s="146">
        <f t="shared" si="27"/>
        <v>3.0617928922844869E-2</v>
      </c>
      <c r="K21" s="146">
        <f t="shared" si="28"/>
        <v>0.24868634357693081</v>
      </c>
      <c r="L21" s="146">
        <f t="shared" si="29"/>
        <v>0.26269313097189256</v>
      </c>
      <c r="M21" s="147">
        <f t="shared" si="30"/>
        <v>12.273999999999999</v>
      </c>
      <c r="N21" s="148">
        <f t="shared" si="31"/>
        <v>0</v>
      </c>
      <c r="O21" s="148">
        <f t="shared" si="32"/>
        <v>1.8373621636975475</v>
      </c>
      <c r="P21" s="247">
        <f t="shared" si="33"/>
        <v>6</v>
      </c>
      <c r="Q21" s="248">
        <f t="shared" si="34"/>
        <v>0</v>
      </c>
      <c r="R21" s="248">
        <f t="shared" si="35"/>
        <v>74</v>
      </c>
      <c r="T21">
        <v>526</v>
      </c>
      <c r="U21">
        <v>2511</v>
      </c>
      <c r="V21" t="s">
        <v>899</v>
      </c>
      <c r="W21">
        <v>4027.5129999999999</v>
      </c>
      <c r="X21">
        <v>1381.144</v>
      </c>
      <c r="Y21">
        <v>2.9159999999999999</v>
      </c>
      <c r="Z21">
        <v>12.273999999999999</v>
      </c>
      <c r="AA21">
        <v>158.448013</v>
      </c>
      <c r="AB21">
        <v>4.8513500000000001</v>
      </c>
      <c r="AC21">
        <v>39.403857000000002</v>
      </c>
      <c r="AD21" s="1">
        <v>1058</v>
      </c>
      <c r="AE21">
        <v>0</v>
      </c>
      <c r="AF21">
        <v>74</v>
      </c>
      <c r="AG21">
        <v>98</v>
      </c>
      <c r="AH21">
        <v>25.418513000000001</v>
      </c>
      <c r="AI21">
        <v>23733.599999999999</v>
      </c>
      <c r="AJ21">
        <v>949.2</v>
      </c>
      <c r="AK21">
        <v>6</v>
      </c>
      <c r="AL21">
        <v>1059</v>
      </c>
      <c r="AM21" t="s">
        <v>900</v>
      </c>
      <c r="AN21" t="s">
        <v>901</v>
      </c>
      <c r="AO21">
        <v>4027.5129999999999</v>
      </c>
      <c r="AR21" t="s">
        <v>156</v>
      </c>
      <c r="AS21" t="s">
        <v>286</v>
      </c>
      <c r="AT21" t="s">
        <v>790</v>
      </c>
      <c r="AU21" t="s">
        <v>777</v>
      </c>
      <c r="AV21" t="s">
        <v>49</v>
      </c>
      <c r="AW21">
        <v>1</v>
      </c>
      <c r="BB21">
        <v>0.97199999999999998</v>
      </c>
      <c r="BC21" t="s">
        <v>69</v>
      </c>
      <c r="BF21" t="s">
        <v>156</v>
      </c>
      <c r="BG21" t="s">
        <v>286</v>
      </c>
      <c r="BH21" t="s">
        <v>899</v>
      </c>
      <c r="BI21">
        <v>2511</v>
      </c>
      <c r="BJ21">
        <v>1</v>
      </c>
      <c r="BK21" t="s">
        <v>790</v>
      </c>
      <c r="BL21" t="s">
        <v>755</v>
      </c>
      <c r="BM21">
        <v>0.97199999999999998</v>
      </c>
      <c r="BN21" t="s">
        <v>69</v>
      </c>
      <c r="BO21" t="s">
        <v>759</v>
      </c>
      <c r="BP21">
        <v>4027.5129999999999</v>
      </c>
    </row>
    <row r="22" spans="1:68" ht="16.5">
      <c r="A22" s="120" t="str">
        <f t="shared" si="18"/>
        <v>영종운수</v>
      </c>
      <c r="B22" s="121" t="str">
        <f t="shared" si="19"/>
        <v>김제학</v>
      </c>
      <c r="C22" s="122" t="str">
        <f t="shared" si="20"/>
        <v>A</v>
      </c>
      <c r="D22" s="123">
        <f t="shared" si="21"/>
        <v>0.9879</v>
      </c>
      <c r="E22" s="124">
        <f t="shared" si="22"/>
        <v>8006</v>
      </c>
      <c r="F22" s="125" t="str">
        <f t="shared" si="23"/>
        <v>202</v>
      </c>
      <c r="G22" s="126" t="str">
        <f t="shared" si="24"/>
        <v>73아1282</v>
      </c>
      <c r="H22" s="127">
        <f t="shared" si="25"/>
        <v>1</v>
      </c>
      <c r="I22" s="128">
        <f t="shared" si="26"/>
        <v>4135.1760000000004</v>
      </c>
      <c r="J22" s="129">
        <f t="shared" si="27"/>
        <v>1.5742029509278225E-2</v>
      </c>
      <c r="K22" s="129">
        <f t="shared" si="28"/>
        <v>0.30504857864550339</v>
      </c>
      <c r="L22" s="129">
        <f t="shared" si="29"/>
        <v>7.7384856170571698E-2</v>
      </c>
      <c r="M22" s="130">
        <f t="shared" si="30"/>
        <v>14.561999999999999</v>
      </c>
      <c r="N22" s="131">
        <f t="shared" si="31"/>
        <v>0.12091383776651828</v>
      </c>
      <c r="O22" s="131">
        <f t="shared" si="32"/>
        <v>4.6189086026809978</v>
      </c>
      <c r="P22" s="249">
        <f t="shared" si="33"/>
        <v>26</v>
      </c>
      <c r="Q22" s="250">
        <f t="shared" si="34"/>
        <v>5</v>
      </c>
      <c r="R22" s="250">
        <f t="shared" si="35"/>
        <v>191</v>
      </c>
      <c r="T22">
        <v>526</v>
      </c>
      <c r="U22">
        <v>8006</v>
      </c>
      <c r="V22" t="s">
        <v>902</v>
      </c>
      <c r="W22">
        <v>4135.1760000000004</v>
      </c>
      <c r="X22">
        <v>1494.7370000000001</v>
      </c>
      <c r="Y22">
        <v>2.766</v>
      </c>
      <c r="Z22">
        <v>14.561999999999999</v>
      </c>
      <c r="AA22">
        <v>162.56690399999999</v>
      </c>
      <c r="AB22">
        <v>2.5591330000000001</v>
      </c>
      <c r="AC22">
        <v>49.590803000000001</v>
      </c>
      <c r="AD22" s="1">
        <v>320</v>
      </c>
      <c r="AE22">
        <v>5</v>
      </c>
      <c r="AF22">
        <v>191</v>
      </c>
      <c r="AG22">
        <v>96</v>
      </c>
      <c r="AH22">
        <v>25.436764</v>
      </c>
      <c r="AI22">
        <v>32040.3</v>
      </c>
      <c r="AJ22">
        <v>2912.3</v>
      </c>
      <c r="AK22">
        <v>26</v>
      </c>
      <c r="AL22">
        <v>6656</v>
      </c>
      <c r="AM22" t="s">
        <v>903</v>
      </c>
      <c r="AN22" t="s">
        <v>904</v>
      </c>
      <c r="AO22">
        <v>4135.1760000000004</v>
      </c>
      <c r="AR22" t="s">
        <v>156</v>
      </c>
      <c r="AS22" t="s">
        <v>286</v>
      </c>
      <c r="AT22" t="s">
        <v>808</v>
      </c>
      <c r="AU22" t="s">
        <v>777</v>
      </c>
      <c r="AV22" t="s">
        <v>49</v>
      </c>
      <c r="AW22">
        <v>1</v>
      </c>
      <c r="BB22">
        <v>0.9879</v>
      </c>
      <c r="BC22" t="s">
        <v>69</v>
      </c>
      <c r="BF22" t="s">
        <v>156</v>
      </c>
      <c r="BG22" t="s">
        <v>286</v>
      </c>
      <c r="BH22" t="s">
        <v>902</v>
      </c>
      <c r="BI22">
        <v>8006</v>
      </c>
      <c r="BJ22">
        <v>1</v>
      </c>
      <c r="BK22" t="s">
        <v>808</v>
      </c>
      <c r="BL22" t="s">
        <v>755</v>
      </c>
      <c r="BM22">
        <v>0.9879</v>
      </c>
      <c r="BN22" t="s">
        <v>69</v>
      </c>
      <c r="BO22" t="s">
        <v>759</v>
      </c>
      <c r="BP22">
        <v>4135.1760000000004</v>
      </c>
    </row>
    <row r="23" spans="1:68" ht="16.5">
      <c r="A23" s="137" t="str">
        <f t="shared" si="18"/>
        <v>영종운수</v>
      </c>
      <c r="B23" s="138" t="str">
        <f t="shared" si="19"/>
        <v>김종두</v>
      </c>
      <c r="C23" s="139" t="str">
        <f t="shared" si="20"/>
        <v>A</v>
      </c>
      <c r="D23" s="140">
        <f t="shared" si="21"/>
        <v>0.97599999999999998</v>
      </c>
      <c r="E23" s="141">
        <f t="shared" si="22"/>
        <v>2896</v>
      </c>
      <c r="F23" s="142" t="str">
        <f t="shared" si="23"/>
        <v>202</v>
      </c>
      <c r="G23" s="143" t="str">
        <f t="shared" si="24"/>
        <v>70바2259</v>
      </c>
      <c r="H23" s="144">
        <f t="shared" si="25"/>
        <v>1</v>
      </c>
      <c r="I23" s="145">
        <f t="shared" si="26"/>
        <v>4064.6660000000002</v>
      </c>
      <c r="J23" s="146">
        <f t="shared" si="27"/>
        <v>1.4770593195403853E-2</v>
      </c>
      <c r="K23" s="146">
        <f t="shared" si="28"/>
        <v>0.26963836155415782</v>
      </c>
      <c r="L23" s="146">
        <f t="shared" si="29"/>
        <v>4.7728398840150704E-2</v>
      </c>
      <c r="M23" s="147">
        <f t="shared" si="30"/>
        <v>8.3490000000000002</v>
      </c>
      <c r="N23" s="148">
        <f t="shared" si="31"/>
        <v>95.899638494282186</v>
      </c>
      <c r="O23" s="148">
        <f t="shared" si="32"/>
        <v>43.004763491022388</v>
      </c>
      <c r="P23" s="247">
        <f t="shared" si="33"/>
        <v>6</v>
      </c>
      <c r="Q23" s="248">
        <f t="shared" si="34"/>
        <v>3898</v>
      </c>
      <c r="R23" s="248">
        <f t="shared" si="35"/>
        <v>1748</v>
      </c>
      <c r="T23">
        <v>526</v>
      </c>
      <c r="U23">
        <v>2896</v>
      </c>
      <c r="V23" t="s">
        <v>905</v>
      </c>
      <c r="W23">
        <v>4064.6660000000002</v>
      </c>
      <c r="X23">
        <v>1388.1569999999999</v>
      </c>
      <c r="Y23">
        <v>2.9279999999999999</v>
      </c>
      <c r="Z23">
        <v>8.3490000000000002</v>
      </c>
      <c r="AA23">
        <v>174.49685099999999</v>
      </c>
      <c r="AB23">
        <v>2.5774219999999999</v>
      </c>
      <c r="AC23">
        <v>47.051045000000002</v>
      </c>
      <c r="AD23" s="1">
        <v>194</v>
      </c>
      <c r="AE23">
        <v>3898</v>
      </c>
      <c r="AF23">
        <v>1748</v>
      </c>
      <c r="AG23">
        <v>130</v>
      </c>
      <c r="AH23">
        <v>23.293634999999998</v>
      </c>
      <c r="AI23">
        <v>12603.8</v>
      </c>
      <c r="AJ23">
        <v>384</v>
      </c>
      <c r="AK23">
        <v>6</v>
      </c>
      <c r="AL23">
        <v>1484</v>
      </c>
      <c r="AM23" t="s">
        <v>906</v>
      </c>
      <c r="AN23" t="s">
        <v>907</v>
      </c>
      <c r="AO23">
        <v>4064.6660000000002</v>
      </c>
      <c r="AR23" t="s">
        <v>156</v>
      </c>
      <c r="AS23" t="s">
        <v>286</v>
      </c>
      <c r="AT23" t="s">
        <v>780</v>
      </c>
      <c r="AU23" t="s">
        <v>777</v>
      </c>
      <c r="AV23" t="s">
        <v>49</v>
      </c>
      <c r="AW23">
        <v>1</v>
      </c>
      <c r="BB23">
        <v>0.97599999999999998</v>
      </c>
      <c r="BC23" t="s">
        <v>69</v>
      </c>
      <c r="BF23" t="s">
        <v>156</v>
      </c>
      <c r="BG23" t="s">
        <v>286</v>
      </c>
      <c r="BH23" t="s">
        <v>905</v>
      </c>
      <c r="BI23">
        <v>2896</v>
      </c>
      <c r="BJ23">
        <v>1</v>
      </c>
      <c r="BK23" t="s">
        <v>780</v>
      </c>
      <c r="BL23" t="s">
        <v>755</v>
      </c>
      <c r="BM23">
        <v>0.97599999999999998</v>
      </c>
      <c r="BN23" t="s">
        <v>69</v>
      </c>
      <c r="BO23" t="s">
        <v>759</v>
      </c>
      <c r="BP23">
        <v>4064.6660000000002</v>
      </c>
    </row>
    <row r="24" spans="1:68" ht="16.5">
      <c r="A24" s="120" t="str">
        <f t="shared" si="18"/>
        <v>영종운수</v>
      </c>
      <c r="B24" s="121" t="str">
        <f t="shared" si="19"/>
        <v>김지현</v>
      </c>
      <c r="C24" s="122" t="str">
        <f t="shared" si="20"/>
        <v>B</v>
      </c>
      <c r="D24" s="123">
        <f t="shared" si="21"/>
        <v>0.90359999999999996</v>
      </c>
      <c r="E24" s="124">
        <f t="shared" si="22"/>
        <v>4482</v>
      </c>
      <c r="F24" s="125" t="str">
        <f t="shared" si="23"/>
        <v>203</v>
      </c>
      <c r="G24" s="126" t="str">
        <f t="shared" si="24"/>
        <v>70바2526</v>
      </c>
      <c r="H24" s="127">
        <f t="shared" si="25"/>
        <v>1</v>
      </c>
      <c r="I24" s="128">
        <f t="shared" si="26"/>
        <v>3600.9430000000002</v>
      </c>
      <c r="J24" s="129">
        <f t="shared" si="27"/>
        <v>4.8497831507157092E-2</v>
      </c>
      <c r="K24" s="129">
        <f t="shared" si="28"/>
        <v>0.25100369028049574</v>
      </c>
      <c r="L24" s="129">
        <f t="shared" si="29"/>
        <v>0.11913545979483707</v>
      </c>
      <c r="M24" s="130">
        <f t="shared" si="30"/>
        <v>15.673</v>
      </c>
      <c r="N24" s="131">
        <f t="shared" si="31"/>
        <v>8.331151034603991E-2</v>
      </c>
      <c r="O24" s="131">
        <f t="shared" si="32"/>
        <v>7.3314129104515118</v>
      </c>
      <c r="P24" s="249">
        <f t="shared" si="33"/>
        <v>53</v>
      </c>
      <c r="Q24" s="250">
        <f t="shared" si="34"/>
        <v>3</v>
      </c>
      <c r="R24" s="250">
        <f t="shared" si="35"/>
        <v>264</v>
      </c>
      <c r="T24">
        <v>526</v>
      </c>
      <c r="U24">
        <v>4482</v>
      </c>
      <c r="V24" t="s">
        <v>908</v>
      </c>
      <c r="W24">
        <v>3600.9430000000002</v>
      </c>
      <c r="X24">
        <v>1607.0989999999999</v>
      </c>
      <c r="Y24">
        <v>2.2410000000000001</v>
      </c>
      <c r="Z24">
        <v>15.673</v>
      </c>
      <c r="AA24">
        <v>163.11605599999999</v>
      </c>
      <c r="AB24">
        <v>7.9107750000000001</v>
      </c>
      <c r="AC24">
        <v>40.942731999999999</v>
      </c>
      <c r="AD24" s="1">
        <v>429</v>
      </c>
      <c r="AE24">
        <v>3</v>
      </c>
      <c r="AF24">
        <v>264</v>
      </c>
      <c r="AG24">
        <v>90</v>
      </c>
      <c r="AH24">
        <v>22.075956000000001</v>
      </c>
      <c r="AI24">
        <v>14157.5</v>
      </c>
      <c r="AJ24">
        <v>328.3</v>
      </c>
      <c r="AK24">
        <v>53</v>
      </c>
      <c r="AL24">
        <v>14770</v>
      </c>
      <c r="AM24" t="s">
        <v>909</v>
      </c>
      <c r="AN24" t="s">
        <v>910</v>
      </c>
      <c r="AO24">
        <v>3480.81</v>
      </c>
      <c r="AR24" t="s">
        <v>156</v>
      </c>
      <c r="AS24" t="s">
        <v>287</v>
      </c>
      <c r="AT24" t="s">
        <v>815</v>
      </c>
      <c r="AU24" t="s">
        <v>816</v>
      </c>
      <c r="AV24" t="s">
        <v>49</v>
      </c>
      <c r="AW24">
        <v>1</v>
      </c>
      <c r="BB24">
        <v>0.90359999999999996</v>
      </c>
      <c r="BC24" t="s">
        <v>71</v>
      </c>
      <c r="BF24" t="s">
        <v>156</v>
      </c>
      <c r="BG24" t="s">
        <v>287</v>
      </c>
      <c r="BH24" t="s">
        <v>908</v>
      </c>
      <c r="BI24">
        <v>4482</v>
      </c>
      <c r="BJ24">
        <v>1</v>
      </c>
      <c r="BK24" t="s">
        <v>815</v>
      </c>
      <c r="BL24" t="s">
        <v>755</v>
      </c>
      <c r="BM24">
        <v>0.90359999999999996</v>
      </c>
      <c r="BN24" t="s">
        <v>71</v>
      </c>
      <c r="BO24" t="s">
        <v>756</v>
      </c>
      <c r="BP24">
        <v>3600.9430000000002</v>
      </c>
    </row>
    <row r="25" spans="1:68" ht="16.5">
      <c r="A25" s="137" t="str">
        <f t="shared" si="18"/>
        <v>영종운수</v>
      </c>
      <c r="B25" s="138" t="str">
        <f t="shared" si="19"/>
        <v>김지훈</v>
      </c>
      <c r="C25" s="139" t="str">
        <f t="shared" si="20"/>
        <v>S</v>
      </c>
      <c r="D25" s="140">
        <f t="shared" si="21"/>
        <v>1.2381</v>
      </c>
      <c r="E25" s="141">
        <f t="shared" si="22"/>
        <v>5504</v>
      </c>
      <c r="F25" s="142" t="str">
        <f t="shared" si="23"/>
        <v>203</v>
      </c>
      <c r="G25" s="143" t="str">
        <f t="shared" si="24"/>
        <v>70바2212</v>
      </c>
      <c r="H25" s="144">
        <f t="shared" si="25"/>
        <v>1</v>
      </c>
      <c r="I25" s="145">
        <f t="shared" si="26"/>
        <v>2067.6790000000001</v>
      </c>
      <c r="J25" s="146">
        <f t="shared" si="27"/>
        <v>2.4817097054345181E-2</v>
      </c>
      <c r="K25" s="146">
        <f t="shared" si="28"/>
        <v>0.26021601782976694</v>
      </c>
      <c r="L25" s="146">
        <f t="shared" si="29"/>
        <v>4.7879772440499707E-2</v>
      </c>
      <c r="M25" s="147">
        <f t="shared" si="30"/>
        <v>6.7670000000000003</v>
      </c>
      <c r="N25" s="148">
        <f t="shared" si="31"/>
        <v>4.8363406505555262E-2</v>
      </c>
      <c r="O25" s="148">
        <f t="shared" si="32"/>
        <v>1.7410826341999894</v>
      </c>
      <c r="P25" s="247">
        <f t="shared" si="33"/>
        <v>8</v>
      </c>
      <c r="Q25" s="248">
        <f t="shared" si="34"/>
        <v>1</v>
      </c>
      <c r="R25" s="248">
        <f t="shared" si="35"/>
        <v>36</v>
      </c>
      <c r="T25">
        <v>526</v>
      </c>
      <c r="U25">
        <v>5504</v>
      </c>
      <c r="V25" t="s">
        <v>911</v>
      </c>
      <c r="W25">
        <v>2067.6790000000001</v>
      </c>
      <c r="X25">
        <v>579.03200000000004</v>
      </c>
      <c r="Y25">
        <v>3.5710000000000002</v>
      </c>
      <c r="Z25">
        <v>6.7670000000000003</v>
      </c>
      <c r="AA25">
        <v>95.654419000000004</v>
      </c>
      <c r="AB25">
        <v>2.3738649999999999</v>
      </c>
      <c r="AC25">
        <v>24.890812</v>
      </c>
      <c r="AD25" s="1">
        <v>99</v>
      </c>
      <c r="AE25">
        <v>1</v>
      </c>
      <c r="AF25">
        <v>36</v>
      </c>
      <c r="AG25">
        <v>83</v>
      </c>
      <c r="AH25">
        <v>21.616136000000001</v>
      </c>
      <c r="AI25">
        <v>4551.7</v>
      </c>
      <c r="AJ25">
        <v>25.8</v>
      </c>
      <c r="AK25">
        <v>8</v>
      </c>
      <c r="AL25">
        <v>527</v>
      </c>
      <c r="AM25" t="s">
        <v>912</v>
      </c>
      <c r="AN25" t="s">
        <v>913</v>
      </c>
      <c r="AO25">
        <v>2067.6790000000001</v>
      </c>
      <c r="AR25" t="s">
        <v>156</v>
      </c>
      <c r="AS25" t="s">
        <v>287</v>
      </c>
      <c r="AT25" t="s">
        <v>810</v>
      </c>
      <c r="AU25" t="s">
        <v>777</v>
      </c>
      <c r="AV25" t="s">
        <v>772</v>
      </c>
      <c r="AW25">
        <v>1</v>
      </c>
      <c r="BB25">
        <v>1.2381</v>
      </c>
      <c r="BC25" t="s">
        <v>74</v>
      </c>
      <c r="BF25" t="s">
        <v>156</v>
      </c>
      <c r="BG25" t="s">
        <v>287</v>
      </c>
      <c r="BH25" t="s">
        <v>911</v>
      </c>
      <c r="BI25">
        <v>5504</v>
      </c>
      <c r="BJ25">
        <v>1</v>
      </c>
      <c r="BK25" t="s">
        <v>810</v>
      </c>
      <c r="BL25" t="s">
        <v>755</v>
      </c>
      <c r="BM25">
        <v>1.2381</v>
      </c>
      <c r="BN25" t="s">
        <v>74</v>
      </c>
      <c r="BO25" t="s">
        <v>757</v>
      </c>
      <c r="BP25">
        <v>2067.6790000000001</v>
      </c>
    </row>
    <row r="26" spans="1:68" ht="16.5">
      <c r="A26" s="120" t="str">
        <f t="shared" si="18"/>
        <v>영종운수</v>
      </c>
      <c r="B26" s="121" t="str">
        <f t="shared" si="19"/>
        <v>김진광</v>
      </c>
      <c r="C26" s="122" t="str">
        <f t="shared" si="20"/>
        <v>F</v>
      </c>
      <c r="D26" s="123">
        <f t="shared" si="21"/>
        <v>0.76700000000000002</v>
      </c>
      <c r="E26" s="124">
        <f t="shared" si="22"/>
        <v>5882</v>
      </c>
      <c r="F26" s="125" t="str">
        <f t="shared" si="23"/>
        <v>202</v>
      </c>
      <c r="G26" s="126" t="str">
        <f t="shared" si="24"/>
        <v>70바2259</v>
      </c>
      <c r="H26" s="127">
        <f t="shared" si="25"/>
        <v>1</v>
      </c>
      <c r="I26" s="128">
        <f t="shared" si="26"/>
        <v>3699.0720000000001</v>
      </c>
      <c r="J26" s="129">
        <f t="shared" si="27"/>
        <v>4.5698075268264249E-2</v>
      </c>
      <c r="K26" s="129">
        <f t="shared" si="28"/>
        <v>0.34275643852819671</v>
      </c>
      <c r="L26" s="129">
        <f t="shared" si="29"/>
        <v>0.12976227551126338</v>
      </c>
      <c r="M26" s="130">
        <f t="shared" si="30"/>
        <v>15.632999999999999</v>
      </c>
      <c r="N26" s="131">
        <f t="shared" si="31"/>
        <v>114.32597148690266</v>
      </c>
      <c r="O26" s="131">
        <f t="shared" si="32"/>
        <v>51.09389598255995</v>
      </c>
      <c r="P26" s="249">
        <f t="shared" si="33"/>
        <v>19</v>
      </c>
      <c r="Q26" s="250">
        <f t="shared" si="34"/>
        <v>4229</v>
      </c>
      <c r="R26" s="250">
        <f t="shared" si="35"/>
        <v>1890</v>
      </c>
      <c r="T26">
        <v>526</v>
      </c>
      <c r="U26">
        <v>5882</v>
      </c>
      <c r="V26" t="s">
        <v>914</v>
      </c>
      <c r="W26">
        <v>3699.0720000000001</v>
      </c>
      <c r="X26">
        <v>1607.692</v>
      </c>
      <c r="Y26">
        <v>2.3010000000000002</v>
      </c>
      <c r="Z26">
        <v>15.632999999999999</v>
      </c>
      <c r="AA26">
        <v>161.42078100000001</v>
      </c>
      <c r="AB26">
        <v>7.3766189999999998</v>
      </c>
      <c r="AC26">
        <v>55.328012000000001</v>
      </c>
      <c r="AD26" s="1">
        <v>480</v>
      </c>
      <c r="AE26">
        <v>4229</v>
      </c>
      <c r="AF26">
        <v>1890</v>
      </c>
      <c r="AG26">
        <v>130</v>
      </c>
      <c r="AH26">
        <v>22.915711000000002</v>
      </c>
      <c r="AI26">
        <v>32842.5</v>
      </c>
      <c r="AJ26">
        <v>5723.9</v>
      </c>
      <c r="AK26">
        <v>19</v>
      </c>
      <c r="AL26">
        <v>5994</v>
      </c>
      <c r="AM26" t="s">
        <v>915</v>
      </c>
      <c r="AN26" t="s">
        <v>916</v>
      </c>
      <c r="AO26">
        <v>3699.0720000000001</v>
      </c>
      <c r="AR26" t="s">
        <v>156</v>
      </c>
      <c r="AS26" t="s">
        <v>286</v>
      </c>
      <c r="AT26" t="s">
        <v>780</v>
      </c>
      <c r="AU26" t="s">
        <v>777</v>
      </c>
      <c r="AV26" t="s">
        <v>49</v>
      </c>
      <c r="AW26">
        <v>1</v>
      </c>
      <c r="BB26">
        <v>0.76700000000000002</v>
      </c>
      <c r="BC26" t="s">
        <v>73</v>
      </c>
      <c r="BF26" t="s">
        <v>156</v>
      </c>
      <c r="BG26" t="s">
        <v>286</v>
      </c>
      <c r="BH26" t="s">
        <v>914</v>
      </c>
      <c r="BI26">
        <v>5882</v>
      </c>
      <c r="BJ26">
        <v>1</v>
      </c>
      <c r="BK26" t="s">
        <v>780</v>
      </c>
      <c r="BL26" t="s">
        <v>755</v>
      </c>
      <c r="BM26">
        <v>0.76700000000000002</v>
      </c>
      <c r="BN26" t="s">
        <v>73</v>
      </c>
      <c r="BO26" t="s">
        <v>774</v>
      </c>
      <c r="BP26">
        <v>3699.0720000000001</v>
      </c>
    </row>
    <row r="27" spans="1:68" ht="16.5">
      <c r="A27" s="137" t="str">
        <f t="shared" si="18"/>
        <v>영종운수</v>
      </c>
      <c r="B27" s="138" t="str">
        <f t="shared" si="19"/>
        <v>김홍철</v>
      </c>
      <c r="C27" s="139" t="str">
        <f t="shared" si="20"/>
        <v>A</v>
      </c>
      <c r="D27" s="140">
        <f t="shared" si="21"/>
        <v>0.99139999999999995</v>
      </c>
      <c r="E27" s="141">
        <f t="shared" si="22"/>
        <v>288</v>
      </c>
      <c r="F27" s="142" t="str">
        <f t="shared" si="23"/>
        <v>203</v>
      </c>
      <c r="G27" s="143" t="str">
        <f t="shared" si="24"/>
        <v>73아1238</v>
      </c>
      <c r="H27" s="144">
        <f t="shared" si="25"/>
        <v>1</v>
      </c>
      <c r="I27" s="145">
        <f t="shared" si="26"/>
        <v>3419.183</v>
      </c>
      <c r="J27" s="146">
        <f t="shared" si="27"/>
        <v>2.8304783368703772E-2</v>
      </c>
      <c r="K27" s="146">
        <f t="shared" si="28"/>
        <v>0.24393668248052447</v>
      </c>
      <c r="L27" s="146">
        <f t="shared" si="29"/>
        <v>0.16465921829864036</v>
      </c>
      <c r="M27" s="147">
        <f t="shared" si="30"/>
        <v>8.2889999999999997</v>
      </c>
      <c r="N27" s="148">
        <f t="shared" si="31"/>
        <v>0</v>
      </c>
      <c r="O27" s="148">
        <f t="shared" si="32"/>
        <v>1.0236363482153485</v>
      </c>
      <c r="P27" s="247">
        <f t="shared" si="33"/>
        <v>29</v>
      </c>
      <c r="Q27" s="248">
        <f t="shared" si="34"/>
        <v>0</v>
      </c>
      <c r="R27" s="248">
        <f t="shared" si="35"/>
        <v>35</v>
      </c>
      <c r="T27">
        <v>526</v>
      </c>
      <c r="U27">
        <v>288</v>
      </c>
      <c r="V27" t="s">
        <v>917</v>
      </c>
      <c r="W27">
        <v>3419.183</v>
      </c>
      <c r="X27">
        <v>1189.1780000000001</v>
      </c>
      <c r="Y27">
        <v>2.875</v>
      </c>
      <c r="Z27">
        <v>8.2889999999999997</v>
      </c>
      <c r="AA27">
        <v>154.919398</v>
      </c>
      <c r="AB27">
        <v>4.3849600000000004</v>
      </c>
      <c r="AC27">
        <v>37.790523999999998</v>
      </c>
      <c r="AD27" s="1">
        <v>563</v>
      </c>
      <c r="AE27">
        <v>0</v>
      </c>
      <c r="AF27">
        <v>35</v>
      </c>
      <c r="AG27">
        <v>79</v>
      </c>
      <c r="AH27">
        <v>22.070722</v>
      </c>
      <c r="AI27">
        <v>11895.4</v>
      </c>
      <c r="AJ27">
        <v>0</v>
      </c>
      <c r="AK27">
        <v>29</v>
      </c>
      <c r="AL27">
        <v>7199</v>
      </c>
      <c r="AM27" t="s">
        <v>918</v>
      </c>
      <c r="AN27" t="s">
        <v>919</v>
      </c>
      <c r="AO27">
        <v>3419.183</v>
      </c>
      <c r="AR27" t="s">
        <v>156</v>
      </c>
      <c r="AS27" t="s">
        <v>287</v>
      </c>
      <c r="AT27" t="s">
        <v>826</v>
      </c>
      <c r="AU27" t="s">
        <v>777</v>
      </c>
      <c r="AV27" t="s">
        <v>49</v>
      </c>
      <c r="AW27">
        <v>1</v>
      </c>
      <c r="BB27">
        <v>0.99139999999999995</v>
      </c>
      <c r="BC27" t="s">
        <v>69</v>
      </c>
      <c r="BF27" t="s">
        <v>156</v>
      </c>
      <c r="BG27" t="s">
        <v>287</v>
      </c>
      <c r="BH27" t="s">
        <v>917</v>
      </c>
      <c r="BI27">
        <v>288</v>
      </c>
      <c r="BJ27">
        <v>1</v>
      </c>
      <c r="BK27" t="s">
        <v>826</v>
      </c>
      <c r="BL27" t="s">
        <v>755</v>
      </c>
      <c r="BM27">
        <v>0.99139999999999995</v>
      </c>
      <c r="BN27" t="s">
        <v>69</v>
      </c>
      <c r="BO27" t="s">
        <v>759</v>
      </c>
      <c r="BP27">
        <v>3419.183</v>
      </c>
    </row>
    <row r="28" spans="1:68" ht="16.5">
      <c r="A28" s="120" t="str">
        <f t="shared" si="18"/>
        <v>영종운수</v>
      </c>
      <c r="B28" s="121" t="str">
        <f t="shared" si="19"/>
        <v>노형준</v>
      </c>
      <c r="C28" s="122" t="str">
        <f t="shared" si="20"/>
        <v>S</v>
      </c>
      <c r="D28" s="123">
        <f t="shared" si="21"/>
        <v>1.0992999999999999</v>
      </c>
      <c r="E28" s="124">
        <f t="shared" si="22"/>
        <v>2000</v>
      </c>
      <c r="F28" s="125" t="str">
        <f t="shared" si="23"/>
        <v>203</v>
      </c>
      <c r="G28" s="126" t="str">
        <f t="shared" si="24"/>
        <v>70바2269</v>
      </c>
      <c r="H28" s="127">
        <f t="shared" si="25"/>
        <v>1</v>
      </c>
      <c r="I28" s="128">
        <f t="shared" si="26"/>
        <v>3509.7190000000001</v>
      </c>
      <c r="J28" s="129">
        <f t="shared" si="27"/>
        <v>1.9140532690385875E-2</v>
      </c>
      <c r="K28" s="129">
        <f t="shared" si="28"/>
        <v>0.23273373357793428</v>
      </c>
      <c r="L28" s="129">
        <f t="shared" si="29"/>
        <v>0.1014326218138831</v>
      </c>
      <c r="M28" s="130">
        <f t="shared" si="30"/>
        <v>7.1189999999999998</v>
      </c>
      <c r="N28" s="131">
        <f t="shared" si="31"/>
        <v>0.59833849946391715</v>
      </c>
      <c r="O28" s="131">
        <f t="shared" si="32"/>
        <v>1.5100924034089338</v>
      </c>
      <c r="P28" s="249">
        <f t="shared" si="33"/>
        <v>12</v>
      </c>
      <c r="Q28" s="250">
        <f t="shared" si="34"/>
        <v>21</v>
      </c>
      <c r="R28" s="250">
        <f t="shared" si="35"/>
        <v>53</v>
      </c>
      <c r="T28">
        <v>526</v>
      </c>
      <c r="U28">
        <v>2000</v>
      </c>
      <c r="V28" t="s">
        <v>920</v>
      </c>
      <c r="W28">
        <v>3509.7190000000001</v>
      </c>
      <c r="X28">
        <v>1149.58</v>
      </c>
      <c r="Y28">
        <v>3.0529999999999999</v>
      </c>
      <c r="Z28">
        <v>7.1189999999999998</v>
      </c>
      <c r="AA28">
        <v>168.59023999999999</v>
      </c>
      <c r="AB28">
        <v>3.2269070000000002</v>
      </c>
      <c r="AC28">
        <v>39.236635999999997</v>
      </c>
      <c r="AD28" s="1">
        <v>356</v>
      </c>
      <c r="AE28">
        <v>21</v>
      </c>
      <c r="AF28">
        <v>53</v>
      </c>
      <c r="AG28">
        <v>93</v>
      </c>
      <c r="AH28">
        <v>20.818042999999999</v>
      </c>
      <c r="AI28">
        <v>11840.3</v>
      </c>
      <c r="AJ28">
        <v>137.1</v>
      </c>
      <c r="AK28">
        <v>12</v>
      </c>
      <c r="AL28">
        <v>2415</v>
      </c>
      <c r="AM28" t="s">
        <v>921</v>
      </c>
      <c r="AN28" t="s">
        <v>922</v>
      </c>
      <c r="AO28">
        <v>3413.598</v>
      </c>
      <c r="AR28" t="s">
        <v>156</v>
      </c>
      <c r="AS28" t="s">
        <v>287</v>
      </c>
      <c r="AT28" t="s">
        <v>813</v>
      </c>
      <c r="AU28" t="s">
        <v>777</v>
      </c>
      <c r="AV28" t="s">
        <v>49</v>
      </c>
      <c r="AW28">
        <v>1</v>
      </c>
      <c r="BB28">
        <v>1.0992999999999999</v>
      </c>
      <c r="BC28" t="s">
        <v>74</v>
      </c>
      <c r="BF28" t="s">
        <v>156</v>
      </c>
      <c r="BG28" t="s">
        <v>287</v>
      </c>
      <c r="BH28" t="s">
        <v>920</v>
      </c>
      <c r="BI28">
        <v>2000</v>
      </c>
      <c r="BJ28">
        <v>1</v>
      </c>
      <c r="BK28" t="s">
        <v>813</v>
      </c>
      <c r="BL28" t="s">
        <v>755</v>
      </c>
      <c r="BM28">
        <v>1.0992999999999999</v>
      </c>
      <c r="BN28" t="s">
        <v>74</v>
      </c>
      <c r="BO28" t="s">
        <v>757</v>
      </c>
      <c r="BP28">
        <v>3509.7190000000001</v>
      </c>
    </row>
    <row r="29" spans="1:68" ht="16.5">
      <c r="A29" s="137" t="str">
        <f t="shared" si="18"/>
        <v>영종운수</v>
      </c>
      <c r="B29" s="138" t="str">
        <f t="shared" si="19"/>
        <v>류정송</v>
      </c>
      <c r="C29" s="139" t="str">
        <f t="shared" si="20"/>
        <v>C</v>
      </c>
      <c r="D29" s="140">
        <f t="shared" si="21"/>
        <v>0.8619</v>
      </c>
      <c r="E29" s="141">
        <f t="shared" si="22"/>
        <v>780</v>
      </c>
      <c r="F29" s="142" t="str">
        <f t="shared" si="23"/>
        <v>202</v>
      </c>
      <c r="G29" s="143" t="str">
        <f t="shared" si="24"/>
        <v>73아1216</v>
      </c>
      <c r="H29" s="144">
        <f t="shared" si="25"/>
        <v>1</v>
      </c>
      <c r="I29" s="145">
        <f t="shared" si="26"/>
        <v>3506.2420000000002</v>
      </c>
      <c r="J29" s="146">
        <f t="shared" si="27"/>
        <v>2.4654700043179083E-2</v>
      </c>
      <c r="K29" s="146">
        <f t="shared" si="28"/>
        <v>0.35270969572405664</v>
      </c>
      <c r="L29" s="146">
        <f t="shared" si="29"/>
        <v>0.11322663980409794</v>
      </c>
      <c r="M29" s="147">
        <f t="shared" si="30"/>
        <v>16.696999999999999</v>
      </c>
      <c r="N29" s="148">
        <f t="shared" si="31"/>
        <v>1.2549048240252669</v>
      </c>
      <c r="O29" s="148">
        <f t="shared" si="32"/>
        <v>34.452841532330055</v>
      </c>
      <c r="P29" s="247">
        <f t="shared" si="33"/>
        <v>52</v>
      </c>
      <c r="Q29" s="248">
        <f t="shared" si="34"/>
        <v>44</v>
      </c>
      <c r="R29" s="248">
        <f t="shared" si="35"/>
        <v>1208</v>
      </c>
      <c r="T29">
        <v>526</v>
      </c>
      <c r="U29">
        <v>780</v>
      </c>
      <c r="V29" t="s">
        <v>923</v>
      </c>
      <c r="W29">
        <v>3506.2420000000002</v>
      </c>
      <c r="X29">
        <v>1507.08</v>
      </c>
      <c r="Y29">
        <v>2.327</v>
      </c>
      <c r="Z29">
        <v>16.696999999999999</v>
      </c>
      <c r="AA29">
        <v>144.12302700000001</v>
      </c>
      <c r="AB29">
        <v>3.5533100000000002</v>
      </c>
      <c r="AC29">
        <v>50.833589000000003</v>
      </c>
      <c r="AD29" s="1">
        <v>397</v>
      </c>
      <c r="AE29">
        <v>44</v>
      </c>
      <c r="AF29">
        <v>1208</v>
      </c>
      <c r="AG29">
        <v>108</v>
      </c>
      <c r="AH29">
        <v>24.328116999999999</v>
      </c>
      <c r="AI29">
        <v>30997</v>
      </c>
      <c r="AJ29">
        <v>5906.6</v>
      </c>
      <c r="AK29">
        <v>52</v>
      </c>
      <c r="AL29">
        <v>23475</v>
      </c>
      <c r="AM29" t="s">
        <v>924</v>
      </c>
      <c r="AN29" t="s">
        <v>925</v>
      </c>
      <c r="AO29">
        <v>3506.2420000000002</v>
      </c>
      <c r="AR29" t="s">
        <v>156</v>
      </c>
      <c r="AS29" t="s">
        <v>286</v>
      </c>
      <c r="AT29" t="s">
        <v>792</v>
      </c>
      <c r="AU29" t="s">
        <v>777</v>
      </c>
      <c r="AV29" t="s">
        <v>49</v>
      </c>
      <c r="AW29">
        <v>1</v>
      </c>
      <c r="BB29">
        <v>0.8619</v>
      </c>
      <c r="BC29" t="s">
        <v>72</v>
      </c>
      <c r="BF29" t="s">
        <v>156</v>
      </c>
      <c r="BG29" t="s">
        <v>286</v>
      </c>
      <c r="BH29" t="s">
        <v>923</v>
      </c>
      <c r="BI29">
        <v>780</v>
      </c>
      <c r="BJ29">
        <v>1</v>
      </c>
      <c r="BK29" t="s">
        <v>792</v>
      </c>
      <c r="BL29" t="s">
        <v>755</v>
      </c>
      <c r="BM29">
        <v>0.8619</v>
      </c>
      <c r="BN29" t="s">
        <v>72</v>
      </c>
      <c r="BO29" t="s">
        <v>758</v>
      </c>
      <c r="BP29">
        <v>3506.2420000000002</v>
      </c>
    </row>
    <row r="30" spans="1:68" ht="16.5">
      <c r="A30" s="120" t="str">
        <f t="shared" si="18"/>
        <v>영종운수</v>
      </c>
      <c r="B30" s="121" t="str">
        <f t="shared" si="19"/>
        <v>박건배</v>
      </c>
      <c r="C30" s="122" t="str">
        <f t="shared" si="20"/>
        <v>S</v>
      </c>
      <c r="D30" s="123">
        <f t="shared" si="21"/>
        <v>1.0169999999999999</v>
      </c>
      <c r="E30" s="124">
        <f t="shared" si="22"/>
        <v>8011</v>
      </c>
      <c r="F30" s="125" t="str">
        <f t="shared" si="23"/>
        <v>202</v>
      </c>
      <c r="G30" s="126" t="str">
        <f t="shared" si="24"/>
        <v>73아1220</v>
      </c>
      <c r="H30" s="127">
        <f t="shared" si="25"/>
        <v>11</v>
      </c>
      <c r="I30" s="128">
        <f t="shared" si="26"/>
        <v>2716.0239999999999</v>
      </c>
      <c r="J30" s="129">
        <f t="shared" si="27"/>
        <v>3.2814618394923549E-2</v>
      </c>
      <c r="K30" s="129">
        <f t="shared" si="28"/>
        <v>0.26247013165721511</v>
      </c>
      <c r="L30" s="129">
        <f t="shared" si="29"/>
        <v>0.22348845223753547</v>
      </c>
      <c r="M30" s="130">
        <f t="shared" si="30"/>
        <v>12.814</v>
      </c>
      <c r="N30" s="131">
        <f t="shared" si="31"/>
        <v>0.29454820723233671</v>
      </c>
      <c r="O30" s="131">
        <f t="shared" si="32"/>
        <v>10.161913149515616</v>
      </c>
      <c r="P30" s="249">
        <f t="shared" si="33"/>
        <v>6</v>
      </c>
      <c r="Q30" s="250">
        <f t="shared" si="34"/>
        <v>8</v>
      </c>
      <c r="R30" s="250">
        <f t="shared" si="35"/>
        <v>276</v>
      </c>
      <c r="T30">
        <v>526</v>
      </c>
      <c r="U30">
        <v>8011</v>
      </c>
      <c r="V30" t="s">
        <v>926</v>
      </c>
      <c r="W30">
        <v>2716.0239999999999</v>
      </c>
      <c r="X30">
        <v>933.34400000000005</v>
      </c>
      <c r="Y30">
        <v>2.91</v>
      </c>
      <c r="Z30">
        <v>12.814</v>
      </c>
      <c r="AA30">
        <v>104.965231</v>
      </c>
      <c r="AB30">
        <v>3.444394</v>
      </c>
      <c r="AC30">
        <v>27.550238</v>
      </c>
      <c r="AD30" s="1">
        <v>607</v>
      </c>
      <c r="AE30">
        <v>8</v>
      </c>
      <c r="AF30">
        <v>276</v>
      </c>
      <c r="AG30">
        <v>107</v>
      </c>
      <c r="AH30">
        <v>25.875463</v>
      </c>
      <c r="AI30">
        <v>12658.2</v>
      </c>
      <c r="AJ30">
        <v>3767.7</v>
      </c>
      <c r="AK30">
        <v>6</v>
      </c>
      <c r="AL30">
        <v>791</v>
      </c>
      <c r="AM30" t="s">
        <v>927</v>
      </c>
      <c r="AN30" t="s">
        <v>928</v>
      </c>
      <c r="AO30">
        <v>431.35500000000002</v>
      </c>
      <c r="AR30" t="s">
        <v>156</v>
      </c>
      <c r="AS30" t="s">
        <v>286</v>
      </c>
      <c r="AT30" t="s">
        <v>794</v>
      </c>
      <c r="AU30" t="s">
        <v>777</v>
      </c>
      <c r="AV30" t="s">
        <v>49</v>
      </c>
      <c r="AW30">
        <v>11</v>
      </c>
      <c r="BB30">
        <v>1.0169999999999999</v>
      </c>
      <c r="BC30" t="s">
        <v>74</v>
      </c>
      <c r="BF30" t="s">
        <v>156</v>
      </c>
      <c r="BG30" t="s">
        <v>286</v>
      </c>
      <c r="BH30" t="s">
        <v>926</v>
      </c>
      <c r="BI30">
        <v>8011</v>
      </c>
      <c r="BJ30">
        <v>11</v>
      </c>
      <c r="BK30" t="s">
        <v>794</v>
      </c>
      <c r="BL30" t="s">
        <v>786</v>
      </c>
      <c r="BM30">
        <v>1.0169999999999999</v>
      </c>
      <c r="BN30" t="s">
        <v>74</v>
      </c>
      <c r="BO30" t="s">
        <v>757</v>
      </c>
      <c r="BP30">
        <v>2716.0239999999999</v>
      </c>
    </row>
    <row r="31" spans="1:68" ht="16.5">
      <c r="A31" s="137" t="str">
        <f t="shared" si="18"/>
        <v>영종운수</v>
      </c>
      <c r="B31" s="138" t="str">
        <f t="shared" si="19"/>
        <v>박경해</v>
      </c>
      <c r="C31" s="139" t="str">
        <f t="shared" si="20"/>
        <v>A</v>
      </c>
      <c r="D31" s="140">
        <f t="shared" si="21"/>
        <v>0.98199999999999998</v>
      </c>
      <c r="E31" s="141">
        <f t="shared" si="22"/>
        <v>7842</v>
      </c>
      <c r="F31" s="142" t="str">
        <f t="shared" si="23"/>
        <v>202</v>
      </c>
      <c r="G31" s="143" t="str">
        <f t="shared" si="24"/>
        <v>73아1216</v>
      </c>
      <c r="H31" s="144">
        <f t="shared" si="25"/>
        <v>10</v>
      </c>
      <c r="I31" s="145">
        <f t="shared" si="26"/>
        <v>3523.7190000000001</v>
      </c>
      <c r="J31" s="146">
        <f t="shared" si="27"/>
        <v>2.0965672132028271E-2</v>
      </c>
      <c r="K31" s="146">
        <f t="shared" si="28"/>
        <v>0.26784485026550314</v>
      </c>
      <c r="L31" s="146">
        <f t="shared" si="29"/>
        <v>0.13650350666440769</v>
      </c>
      <c r="M31" s="147">
        <f t="shared" si="30"/>
        <v>13.442</v>
      </c>
      <c r="N31" s="148">
        <f t="shared" si="31"/>
        <v>0</v>
      </c>
      <c r="O31" s="148">
        <f t="shared" si="32"/>
        <v>2.3838450228295729</v>
      </c>
      <c r="P31" s="247">
        <f t="shared" si="33"/>
        <v>13</v>
      </c>
      <c r="Q31" s="248">
        <f t="shared" si="34"/>
        <v>0</v>
      </c>
      <c r="R31" s="248">
        <f t="shared" si="35"/>
        <v>84</v>
      </c>
      <c r="T31">
        <v>526</v>
      </c>
      <c r="U31">
        <v>7842</v>
      </c>
      <c r="V31" t="s">
        <v>929</v>
      </c>
      <c r="W31">
        <v>3523.7190000000001</v>
      </c>
      <c r="X31">
        <v>1293.404</v>
      </c>
      <c r="Y31">
        <v>2.7240000000000002</v>
      </c>
      <c r="Z31">
        <v>13.442</v>
      </c>
      <c r="AA31">
        <v>140.71773999999999</v>
      </c>
      <c r="AB31">
        <v>2.9502419999999998</v>
      </c>
      <c r="AC31">
        <v>37.690522000000001</v>
      </c>
      <c r="AD31" s="1">
        <v>481</v>
      </c>
      <c r="AE31">
        <v>0</v>
      </c>
      <c r="AF31">
        <v>84</v>
      </c>
      <c r="AG31">
        <v>100</v>
      </c>
      <c r="AH31">
        <v>25.041042999999998</v>
      </c>
      <c r="AI31">
        <v>18322.900000000001</v>
      </c>
      <c r="AJ31">
        <v>2473.6999999999998</v>
      </c>
      <c r="AK31">
        <v>13</v>
      </c>
      <c r="AL31">
        <v>2144</v>
      </c>
      <c r="AM31" t="s">
        <v>930</v>
      </c>
      <c r="AN31" t="s">
        <v>931</v>
      </c>
      <c r="AO31">
        <v>740.55899999999997</v>
      </c>
      <c r="AR31" t="s">
        <v>156</v>
      </c>
      <c r="AS31" t="s">
        <v>286</v>
      </c>
      <c r="AT31" t="s">
        <v>792</v>
      </c>
      <c r="AU31" t="s">
        <v>777</v>
      </c>
      <c r="AV31" t="s">
        <v>49</v>
      </c>
      <c r="AW31">
        <v>10</v>
      </c>
      <c r="BB31">
        <v>0.98199999999999998</v>
      </c>
      <c r="BC31" t="s">
        <v>69</v>
      </c>
      <c r="BF31" t="s">
        <v>156</v>
      </c>
      <c r="BG31" t="s">
        <v>286</v>
      </c>
      <c r="BH31" t="s">
        <v>929</v>
      </c>
      <c r="BI31">
        <v>7842</v>
      </c>
      <c r="BJ31">
        <v>10</v>
      </c>
      <c r="BK31" t="s">
        <v>792</v>
      </c>
      <c r="BL31" t="s">
        <v>784</v>
      </c>
      <c r="BM31">
        <v>0.98199999999999998</v>
      </c>
      <c r="BN31" t="s">
        <v>69</v>
      </c>
      <c r="BO31" t="s">
        <v>759</v>
      </c>
      <c r="BP31">
        <v>3523.7190000000001</v>
      </c>
    </row>
    <row r="32" spans="1:68" ht="16.5">
      <c r="A32" s="120" t="str">
        <f t="shared" si="18"/>
        <v>영종운수</v>
      </c>
      <c r="B32" s="121" t="str">
        <f t="shared" si="19"/>
        <v>박기정</v>
      </c>
      <c r="C32" s="122" t="str">
        <f t="shared" si="20"/>
        <v>C</v>
      </c>
      <c r="D32" s="123">
        <f t="shared" si="21"/>
        <v>0.87860000000000005</v>
      </c>
      <c r="E32" s="124">
        <f t="shared" si="22"/>
        <v>8197</v>
      </c>
      <c r="F32" s="125" t="str">
        <f t="shared" si="23"/>
        <v>202</v>
      </c>
      <c r="G32" s="126" t="str">
        <f t="shared" si="24"/>
        <v>70바2514</v>
      </c>
      <c r="H32" s="127">
        <f t="shared" si="25"/>
        <v>11</v>
      </c>
      <c r="I32" s="128">
        <f t="shared" si="26"/>
        <v>4427.4059999999999</v>
      </c>
      <c r="J32" s="129">
        <f t="shared" si="27"/>
        <v>3.8522971384400549E-2</v>
      </c>
      <c r="K32" s="129">
        <f t="shared" si="28"/>
        <v>0.29002143216338705</v>
      </c>
      <c r="L32" s="129">
        <f t="shared" si="29"/>
        <v>0.13597126624483952</v>
      </c>
      <c r="M32" s="130">
        <f t="shared" si="30"/>
        <v>16.015000000000001</v>
      </c>
      <c r="N32" s="131">
        <f t="shared" si="31"/>
        <v>25.003354108477968</v>
      </c>
      <c r="O32" s="131">
        <f t="shared" si="32"/>
        <v>20.982941252733543</v>
      </c>
      <c r="P32" s="249">
        <f t="shared" si="33"/>
        <v>16</v>
      </c>
      <c r="Q32" s="250">
        <f t="shared" si="34"/>
        <v>1107</v>
      </c>
      <c r="R32" s="250">
        <f t="shared" si="35"/>
        <v>929</v>
      </c>
      <c r="T32">
        <v>526</v>
      </c>
      <c r="U32">
        <v>8197</v>
      </c>
      <c r="V32" t="s">
        <v>932</v>
      </c>
      <c r="W32">
        <v>4427.4059999999999</v>
      </c>
      <c r="X32">
        <v>1838.6130000000001</v>
      </c>
      <c r="Y32">
        <v>2.4079999999999999</v>
      </c>
      <c r="Z32">
        <v>16.015000000000001</v>
      </c>
      <c r="AA32">
        <v>181.21829</v>
      </c>
      <c r="AB32">
        <v>6.9810670000000004</v>
      </c>
      <c r="AC32">
        <v>52.557187999999996</v>
      </c>
      <c r="AD32" s="1">
        <v>602</v>
      </c>
      <c r="AE32">
        <v>1107</v>
      </c>
      <c r="AF32">
        <v>929</v>
      </c>
      <c r="AG32">
        <v>107</v>
      </c>
      <c r="AH32">
        <v>24.431341</v>
      </c>
      <c r="AI32">
        <v>36591.5</v>
      </c>
      <c r="AJ32">
        <v>9713.2999999999993</v>
      </c>
      <c r="AK32">
        <v>16</v>
      </c>
      <c r="AL32">
        <v>3417</v>
      </c>
      <c r="AM32" t="s">
        <v>933</v>
      </c>
      <c r="AN32" t="s">
        <v>934</v>
      </c>
      <c r="AO32">
        <v>1048.461</v>
      </c>
      <c r="AR32" t="s">
        <v>156</v>
      </c>
      <c r="AS32" t="s">
        <v>286</v>
      </c>
      <c r="AT32" t="s">
        <v>784</v>
      </c>
      <c r="AU32" t="s">
        <v>777</v>
      </c>
      <c r="AV32" t="s">
        <v>49</v>
      </c>
      <c r="AW32">
        <v>11</v>
      </c>
      <c r="BB32">
        <v>0.87860000000000005</v>
      </c>
      <c r="BC32" t="s">
        <v>72</v>
      </c>
      <c r="BF32" t="s">
        <v>156</v>
      </c>
      <c r="BG32" t="s">
        <v>286</v>
      </c>
      <c r="BH32" t="s">
        <v>932</v>
      </c>
      <c r="BI32">
        <v>8197</v>
      </c>
      <c r="BJ32">
        <v>11</v>
      </c>
      <c r="BK32" t="s">
        <v>784</v>
      </c>
      <c r="BL32" t="s">
        <v>782</v>
      </c>
      <c r="BM32">
        <v>0.87860000000000005</v>
      </c>
      <c r="BN32" t="s">
        <v>72</v>
      </c>
      <c r="BO32" t="s">
        <v>758</v>
      </c>
      <c r="BP32">
        <v>4427.4059999999999</v>
      </c>
    </row>
    <row r="33" spans="1:68" ht="16.5">
      <c r="A33" s="137" t="str">
        <f t="shared" si="18"/>
        <v>영종운수</v>
      </c>
      <c r="B33" s="138" t="str">
        <f t="shared" si="19"/>
        <v>박상우</v>
      </c>
      <c r="C33" s="139" t="str">
        <f t="shared" si="20"/>
        <v>A</v>
      </c>
      <c r="D33" s="140">
        <f t="shared" si="21"/>
        <v>0.96799999999999997</v>
      </c>
      <c r="E33" s="141">
        <f t="shared" si="22"/>
        <v>2949</v>
      </c>
      <c r="F33" s="142" t="str">
        <f t="shared" si="23"/>
        <v>203</v>
      </c>
      <c r="G33" s="143" t="str">
        <f t="shared" si="24"/>
        <v>70바2526</v>
      </c>
      <c r="H33" s="144">
        <f t="shared" si="25"/>
        <v>1</v>
      </c>
      <c r="I33" s="145">
        <f t="shared" si="26"/>
        <v>3708.4259999999999</v>
      </c>
      <c r="J33" s="146">
        <f t="shared" si="27"/>
        <v>3.31131310763009E-2</v>
      </c>
      <c r="K33" s="146">
        <f t="shared" si="28"/>
        <v>0.22872054504980507</v>
      </c>
      <c r="L33" s="146">
        <f t="shared" si="29"/>
        <v>0.23001672407646803</v>
      </c>
      <c r="M33" s="147">
        <f t="shared" si="30"/>
        <v>12.801</v>
      </c>
      <c r="N33" s="148">
        <f t="shared" si="31"/>
        <v>2.6965618297358503E-2</v>
      </c>
      <c r="O33" s="148">
        <f t="shared" si="32"/>
        <v>0.59324360254188702</v>
      </c>
      <c r="P33" s="247">
        <f t="shared" si="33"/>
        <v>34</v>
      </c>
      <c r="Q33" s="248">
        <f t="shared" si="34"/>
        <v>1</v>
      </c>
      <c r="R33" s="248">
        <f t="shared" si="35"/>
        <v>22</v>
      </c>
      <c r="T33">
        <v>526</v>
      </c>
      <c r="U33">
        <v>2949</v>
      </c>
      <c r="V33" t="s">
        <v>935</v>
      </c>
      <c r="W33">
        <v>3708.4259999999999</v>
      </c>
      <c r="X33">
        <v>1532.241</v>
      </c>
      <c r="Y33">
        <v>2.42</v>
      </c>
      <c r="Z33">
        <v>12.801</v>
      </c>
      <c r="AA33">
        <v>169.95496399999999</v>
      </c>
      <c r="AB33">
        <v>5.6277410000000003</v>
      </c>
      <c r="AC33">
        <v>38.872191999999998</v>
      </c>
      <c r="AD33" s="1">
        <v>853</v>
      </c>
      <c r="AE33">
        <v>1</v>
      </c>
      <c r="AF33">
        <v>22</v>
      </c>
      <c r="AG33">
        <v>80</v>
      </c>
      <c r="AH33">
        <v>21.820050999999999</v>
      </c>
      <c r="AI33">
        <v>17618.599999999999</v>
      </c>
      <c r="AJ33">
        <v>0</v>
      </c>
      <c r="AK33">
        <v>34</v>
      </c>
      <c r="AL33">
        <v>8070</v>
      </c>
      <c r="AM33" t="s">
        <v>936</v>
      </c>
      <c r="AN33" t="s">
        <v>937</v>
      </c>
      <c r="AO33">
        <v>3708.4259999999999</v>
      </c>
      <c r="AR33" t="s">
        <v>156</v>
      </c>
      <c r="AS33" t="s">
        <v>287</v>
      </c>
      <c r="AT33" t="s">
        <v>815</v>
      </c>
      <c r="AU33" t="s">
        <v>816</v>
      </c>
      <c r="AV33" t="s">
        <v>49</v>
      </c>
      <c r="AW33">
        <v>1</v>
      </c>
      <c r="BB33">
        <v>0.96799999999999997</v>
      </c>
      <c r="BC33" t="s">
        <v>69</v>
      </c>
      <c r="BF33" t="s">
        <v>156</v>
      </c>
      <c r="BG33" t="s">
        <v>287</v>
      </c>
      <c r="BH33" t="s">
        <v>935</v>
      </c>
      <c r="BI33">
        <v>2949</v>
      </c>
      <c r="BJ33">
        <v>1</v>
      </c>
      <c r="BK33" t="s">
        <v>815</v>
      </c>
      <c r="BL33" t="s">
        <v>755</v>
      </c>
      <c r="BM33">
        <v>0.96799999999999997</v>
      </c>
      <c r="BN33" t="s">
        <v>69</v>
      </c>
      <c r="BO33" t="s">
        <v>759</v>
      </c>
      <c r="BP33">
        <v>3708.4259999999999</v>
      </c>
    </row>
    <row r="34" spans="1:68" ht="16.5">
      <c r="A34" s="120" t="str">
        <f t="shared" si="18"/>
        <v>영종운수</v>
      </c>
      <c r="B34" s="121" t="str">
        <f t="shared" si="19"/>
        <v>박주홍</v>
      </c>
      <c r="C34" s="122" t="str">
        <f t="shared" si="20"/>
        <v>S</v>
      </c>
      <c r="D34" s="123">
        <f t="shared" si="21"/>
        <v>1.0636000000000001</v>
      </c>
      <c r="E34" s="124">
        <f t="shared" si="22"/>
        <v>4654</v>
      </c>
      <c r="F34" s="125" t="str">
        <f t="shared" si="23"/>
        <v>205</v>
      </c>
      <c r="G34" s="126" t="str">
        <f t="shared" si="24"/>
        <v>71바7516</v>
      </c>
      <c r="H34" s="127">
        <f t="shared" si="25"/>
        <v>1</v>
      </c>
      <c r="I34" s="128">
        <f t="shared" si="26"/>
        <v>3143.9180000000001</v>
      </c>
      <c r="J34" s="129">
        <f t="shared" si="27"/>
        <v>2.3754239367931446E-2</v>
      </c>
      <c r="K34" s="129">
        <f t="shared" si="28"/>
        <v>0.19387526086274962</v>
      </c>
      <c r="L34" s="129">
        <f t="shared" si="29"/>
        <v>0.11641525001606276</v>
      </c>
      <c r="M34" s="130">
        <f t="shared" si="30"/>
        <v>15.868</v>
      </c>
      <c r="N34" s="131">
        <f t="shared" si="31"/>
        <v>0.19084467215747994</v>
      </c>
      <c r="O34" s="131">
        <f t="shared" si="32"/>
        <v>10.528264414020976</v>
      </c>
      <c r="P34" s="249">
        <f t="shared" si="33"/>
        <v>9</v>
      </c>
      <c r="Q34" s="250">
        <f t="shared" si="34"/>
        <v>6</v>
      </c>
      <c r="R34" s="250">
        <f t="shared" si="35"/>
        <v>331</v>
      </c>
      <c r="T34">
        <v>526</v>
      </c>
      <c r="U34">
        <v>4654</v>
      </c>
      <c r="V34" t="s">
        <v>938</v>
      </c>
      <c r="W34">
        <v>3143.9180000000001</v>
      </c>
      <c r="X34">
        <v>1055.6669999999999</v>
      </c>
      <c r="Y34">
        <v>2.9780000000000002</v>
      </c>
      <c r="Z34">
        <v>15.868</v>
      </c>
      <c r="AA34">
        <v>100.951075</v>
      </c>
      <c r="AB34">
        <v>2.3980160000000001</v>
      </c>
      <c r="AC34">
        <v>19.571916000000002</v>
      </c>
      <c r="AD34" s="1">
        <v>366</v>
      </c>
      <c r="AE34">
        <v>6</v>
      </c>
      <c r="AF34">
        <v>331</v>
      </c>
      <c r="AG34">
        <v>113</v>
      </c>
      <c r="AH34">
        <v>31.142986000000001</v>
      </c>
      <c r="AI34">
        <v>15394.2</v>
      </c>
      <c r="AJ34">
        <v>2439</v>
      </c>
      <c r="AK34">
        <v>9</v>
      </c>
      <c r="AL34">
        <v>1207</v>
      </c>
      <c r="AM34" t="s">
        <v>939</v>
      </c>
      <c r="AN34" t="s">
        <v>940</v>
      </c>
      <c r="AO34">
        <v>3143.9180000000001</v>
      </c>
      <c r="AR34" t="s">
        <v>156</v>
      </c>
      <c r="AS34" t="s">
        <v>288</v>
      </c>
      <c r="AT34" t="s">
        <v>831</v>
      </c>
      <c r="AU34" t="s">
        <v>777</v>
      </c>
      <c r="AV34" t="s">
        <v>49</v>
      </c>
      <c r="AW34">
        <v>1</v>
      </c>
      <c r="BB34">
        <v>1.0636000000000001</v>
      </c>
      <c r="BC34" t="s">
        <v>74</v>
      </c>
      <c r="BF34" t="s">
        <v>156</v>
      </c>
      <c r="BG34" t="s">
        <v>288</v>
      </c>
      <c r="BH34" t="s">
        <v>938</v>
      </c>
      <c r="BI34">
        <v>4654</v>
      </c>
      <c r="BJ34">
        <v>1</v>
      </c>
      <c r="BK34" t="s">
        <v>831</v>
      </c>
      <c r="BL34" t="s">
        <v>755</v>
      </c>
      <c r="BM34">
        <v>1.0636000000000001</v>
      </c>
      <c r="BN34" t="s">
        <v>74</v>
      </c>
      <c r="BO34" t="s">
        <v>757</v>
      </c>
      <c r="BP34">
        <v>3143.9180000000001</v>
      </c>
    </row>
    <row r="35" spans="1:68" ht="16.5">
      <c r="A35" s="137" t="str">
        <f t="shared" si="18"/>
        <v>영종운수</v>
      </c>
      <c r="B35" s="138" t="str">
        <f t="shared" si="19"/>
        <v>박준규</v>
      </c>
      <c r="C35" s="139" t="str">
        <f t="shared" si="20"/>
        <v>S</v>
      </c>
      <c r="D35" s="140">
        <f t="shared" si="21"/>
        <v>1.0591999999999999</v>
      </c>
      <c r="E35" s="141">
        <f t="shared" si="22"/>
        <v>2451</v>
      </c>
      <c r="F35" s="142" t="str">
        <f t="shared" si="23"/>
        <v>203</v>
      </c>
      <c r="G35" s="143" t="str">
        <f t="shared" si="24"/>
        <v>73아1218</v>
      </c>
      <c r="H35" s="144">
        <f t="shared" si="25"/>
        <v>1</v>
      </c>
      <c r="I35" s="145">
        <f t="shared" si="26"/>
        <v>3224.5079999999998</v>
      </c>
      <c r="J35" s="146">
        <f t="shared" si="27"/>
        <v>2.4238630212833474E-2</v>
      </c>
      <c r="K35" s="146">
        <f t="shared" si="28"/>
        <v>0.2471501525710588</v>
      </c>
      <c r="L35" s="146">
        <f t="shared" si="29"/>
        <v>4.2797226739707268E-2</v>
      </c>
      <c r="M35" s="147">
        <f t="shared" si="30"/>
        <v>10.557</v>
      </c>
      <c r="N35" s="148">
        <f t="shared" si="31"/>
        <v>3.1012483144715414E-2</v>
      </c>
      <c r="O35" s="148">
        <f t="shared" si="32"/>
        <v>1.9537864381170711</v>
      </c>
      <c r="P35" s="247">
        <f t="shared" si="33"/>
        <v>18</v>
      </c>
      <c r="Q35" s="248">
        <f t="shared" si="34"/>
        <v>1</v>
      </c>
      <c r="R35" s="248">
        <f t="shared" si="35"/>
        <v>63</v>
      </c>
      <c r="T35">
        <v>526</v>
      </c>
      <c r="U35">
        <v>2451</v>
      </c>
      <c r="V35" t="s">
        <v>941</v>
      </c>
      <c r="W35">
        <v>3224.5079999999998</v>
      </c>
      <c r="X35">
        <v>1170.8130000000001</v>
      </c>
      <c r="Y35">
        <v>2.754</v>
      </c>
      <c r="Z35">
        <v>10.557</v>
      </c>
      <c r="AA35">
        <v>151.04273499999999</v>
      </c>
      <c r="AB35">
        <v>3.6610689999999999</v>
      </c>
      <c r="AC35">
        <v>37.330235000000002</v>
      </c>
      <c r="AD35" s="1">
        <v>138</v>
      </c>
      <c r="AE35">
        <v>1</v>
      </c>
      <c r="AF35">
        <v>63</v>
      </c>
      <c r="AG35">
        <v>94</v>
      </c>
      <c r="AH35">
        <v>21.348314999999999</v>
      </c>
      <c r="AI35">
        <v>13293.6</v>
      </c>
      <c r="AJ35">
        <v>436.7</v>
      </c>
      <c r="AK35">
        <v>18</v>
      </c>
      <c r="AL35">
        <v>5351</v>
      </c>
      <c r="AM35" t="s">
        <v>942</v>
      </c>
      <c r="AN35" t="s">
        <v>943</v>
      </c>
      <c r="AO35">
        <v>3224.5079999999998</v>
      </c>
      <c r="AR35" t="s">
        <v>156</v>
      </c>
      <c r="AS35" t="s">
        <v>287</v>
      </c>
      <c r="AT35" t="s">
        <v>824</v>
      </c>
      <c r="AU35" t="s">
        <v>777</v>
      </c>
      <c r="AV35" t="s">
        <v>49</v>
      </c>
      <c r="AW35">
        <v>1</v>
      </c>
      <c r="BB35">
        <v>1.0591999999999999</v>
      </c>
      <c r="BC35" t="s">
        <v>74</v>
      </c>
      <c r="BF35" t="s">
        <v>156</v>
      </c>
      <c r="BG35" t="s">
        <v>287</v>
      </c>
      <c r="BH35" t="s">
        <v>941</v>
      </c>
      <c r="BI35">
        <v>2451</v>
      </c>
      <c r="BJ35">
        <v>1</v>
      </c>
      <c r="BK35" t="s">
        <v>824</v>
      </c>
      <c r="BL35" t="s">
        <v>755</v>
      </c>
      <c r="BM35">
        <v>1.0591999999999999</v>
      </c>
      <c r="BN35" t="s">
        <v>74</v>
      </c>
      <c r="BO35" t="s">
        <v>757</v>
      </c>
      <c r="BP35">
        <v>3224.5079999999998</v>
      </c>
    </row>
    <row r="36" spans="1:68" ht="16.5">
      <c r="A36" s="120" t="str">
        <f t="shared" si="18"/>
        <v>영종운수</v>
      </c>
      <c r="B36" s="121" t="str">
        <f t="shared" si="19"/>
        <v>박준서</v>
      </c>
      <c r="C36" s="122" t="str">
        <f t="shared" si="20"/>
        <v>A</v>
      </c>
      <c r="D36" s="123">
        <f t="shared" si="21"/>
        <v>0.9738</v>
      </c>
      <c r="E36" s="124">
        <f t="shared" si="22"/>
        <v>5571</v>
      </c>
      <c r="F36" s="125" t="str">
        <f t="shared" si="23"/>
        <v>202</v>
      </c>
      <c r="G36" s="126" t="str">
        <f t="shared" si="24"/>
        <v>73아1216</v>
      </c>
      <c r="H36" s="127">
        <f t="shared" si="25"/>
        <v>5</v>
      </c>
      <c r="I36" s="128">
        <f t="shared" si="26"/>
        <v>4325.3599999999997</v>
      </c>
      <c r="J36" s="129">
        <f t="shared" si="27"/>
        <v>2.0604486146146021E-2</v>
      </c>
      <c r="K36" s="129">
        <f t="shared" si="28"/>
        <v>0.28406271604798672</v>
      </c>
      <c r="L36" s="129">
        <f t="shared" si="29"/>
        <v>0.22079087058649455</v>
      </c>
      <c r="M36" s="130">
        <f t="shared" si="30"/>
        <v>13.372999999999999</v>
      </c>
      <c r="N36" s="131">
        <f t="shared" si="31"/>
        <v>18.657406551131004</v>
      </c>
      <c r="O36" s="131">
        <f t="shared" si="32"/>
        <v>16.09114617049217</v>
      </c>
      <c r="P36" s="249">
        <f t="shared" si="33"/>
        <v>18</v>
      </c>
      <c r="Q36" s="250">
        <f t="shared" si="34"/>
        <v>807</v>
      </c>
      <c r="R36" s="250">
        <f t="shared" si="35"/>
        <v>696</v>
      </c>
      <c r="T36">
        <v>526</v>
      </c>
      <c r="U36">
        <v>5571</v>
      </c>
      <c r="V36" t="s">
        <v>944</v>
      </c>
      <c r="W36">
        <v>4325.3599999999997</v>
      </c>
      <c r="X36">
        <v>1640.6990000000001</v>
      </c>
      <c r="Y36">
        <v>2.6360000000000001</v>
      </c>
      <c r="Z36">
        <v>13.372999999999999</v>
      </c>
      <c r="AA36">
        <v>165.19912099999999</v>
      </c>
      <c r="AB36">
        <v>3.4038430000000002</v>
      </c>
      <c r="AC36">
        <v>46.926910999999997</v>
      </c>
      <c r="AD36" s="1">
        <v>955</v>
      </c>
      <c r="AE36">
        <v>807</v>
      </c>
      <c r="AF36">
        <v>696</v>
      </c>
      <c r="AG36">
        <v>102</v>
      </c>
      <c r="AH36">
        <v>26.182704999999999</v>
      </c>
      <c r="AI36">
        <v>34576.800000000003</v>
      </c>
      <c r="AJ36">
        <v>4292.2</v>
      </c>
      <c r="AK36">
        <v>18</v>
      </c>
      <c r="AL36">
        <v>9652</v>
      </c>
      <c r="AM36" t="s">
        <v>945</v>
      </c>
      <c r="AN36" t="s">
        <v>946</v>
      </c>
      <c r="AO36">
        <v>2555.5219999999999</v>
      </c>
      <c r="AR36" t="s">
        <v>156</v>
      </c>
      <c r="AS36" t="s">
        <v>286</v>
      </c>
      <c r="AT36" t="s">
        <v>792</v>
      </c>
      <c r="AU36" t="s">
        <v>777</v>
      </c>
      <c r="AV36" t="s">
        <v>49</v>
      </c>
      <c r="AW36">
        <v>5</v>
      </c>
      <c r="BB36">
        <v>0.9738</v>
      </c>
      <c r="BC36" t="s">
        <v>69</v>
      </c>
      <c r="BF36" t="s">
        <v>156</v>
      </c>
      <c r="BG36" t="s">
        <v>286</v>
      </c>
      <c r="BH36" t="s">
        <v>944</v>
      </c>
      <c r="BI36">
        <v>5571</v>
      </c>
      <c r="BJ36">
        <v>5</v>
      </c>
      <c r="BK36" t="s">
        <v>792</v>
      </c>
      <c r="BL36" t="s">
        <v>782</v>
      </c>
      <c r="BM36">
        <v>0.9738</v>
      </c>
      <c r="BN36" t="s">
        <v>69</v>
      </c>
      <c r="BO36" t="s">
        <v>759</v>
      </c>
      <c r="BP36">
        <v>4325.3599999999997</v>
      </c>
    </row>
    <row r="37" spans="1:68" ht="16.5">
      <c r="A37" s="137" t="str">
        <f t="shared" si="18"/>
        <v>영종운수</v>
      </c>
      <c r="B37" s="138" t="str">
        <f t="shared" si="19"/>
        <v>백승철</v>
      </c>
      <c r="C37" s="139" t="str">
        <f t="shared" si="20"/>
        <v>S</v>
      </c>
      <c r="D37" s="140">
        <f t="shared" si="21"/>
        <v>1.1162000000000001</v>
      </c>
      <c r="E37" s="141">
        <f t="shared" si="22"/>
        <v>1313</v>
      </c>
      <c r="F37" s="142" t="str">
        <f t="shared" si="23"/>
        <v>202</v>
      </c>
      <c r="G37" s="143" t="str">
        <f t="shared" si="24"/>
        <v>73아1240</v>
      </c>
      <c r="H37" s="144">
        <f t="shared" si="25"/>
        <v>5</v>
      </c>
      <c r="I37" s="145">
        <f t="shared" si="26"/>
        <v>3412.8150000000001</v>
      </c>
      <c r="J37" s="146">
        <f t="shared" si="27"/>
        <v>6.4991957965825506E-2</v>
      </c>
      <c r="K37" s="146">
        <f t="shared" si="28"/>
        <v>0.25545763548393507</v>
      </c>
      <c r="L37" s="146">
        <f t="shared" si="29"/>
        <v>3.486857623398866E-2</v>
      </c>
      <c r="M37" s="147">
        <f t="shared" si="30"/>
        <v>9.6170000000000009</v>
      </c>
      <c r="N37" s="148">
        <f t="shared" si="31"/>
        <v>2.9301324566377022E-2</v>
      </c>
      <c r="O37" s="148">
        <f t="shared" si="32"/>
        <v>2.4320099390092929</v>
      </c>
      <c r="P37" s="247">
        <f t="shared" si="33"/>
        <v>31</v>
      </c>
      <c r="Q37" s="248">
        <f t="shared" si="34"/>
        <v>1</v>
      </c>
      <c r="R37" s="248">
        <f t="shared" si="35"/>
        <v>83</v>
      </c>
      <c r="T37">
        <v>526</v>
      </c>
      <c r="U37">
        <v>1313</v>
      </c>
      <c r="V37" t="s">
        <v>947</v>
      </c>
      <c r="W37">
        <v>3412.8150000000001</v>
      </c>
      <c r="X37">
        <v>1051.7280000000001</v>
      </c>
      <c r="Y37">
        <v>3.2450000000000001</v>
      </c>
      <c r="Z37">
        <v>9.6170000000000009</v>
      </c>
      <c r="AA37">
        <v>141.43996100000001</v>
      </c>
      <c r="AB37">
        <v>9.1924600000000005</v>
      </c>
      <c r="AC37">
        <v>36.131917999999999</v>
      </c>
      <c r="AD37" s="1">
        <v>119</v>
      </c>
      <c r="AE37">
        <v>1</v>
      </c>
      <c r="AF37">
        <v>83</v>
      </c>
      <c r="AG37">
        <v>96</v>
      </c>
      <c r="AH37">
        <v>24.129071</v>
      </c>
      <c r="AI37">
        <v>23296.799999999999</v>
      </c>
      <c r="AJ37">
        <v>1005.4</v>
      </c>
      <c r="AK37">
        <v>31</v>
      </c>
      <c r="AL37">
        <v>9604</v>
      </c>
      <c r="AM37" t="s">
        <v>948</v>
      </c>
      <c r="AN37" t="s">
        <v>949</v>
      </c>
      <c r="AO37">
        <v>2437.9650000000001</v>
      </c>
      <c r="AR37" t="s">
        <v>156</v>
      </c>
      <c r="AS37" t="s">
        <v>286</v>
      </c>
      <c r="AT37" t="s">
        <v>796</v>
      </c>
      <c r="AU37" t="s">
        <v>777</v>
      </c>
      <c r="AV37" t="s">
        <v>49</v>
      </c>
      <c r="AW37">
        <v>5</v>
      </c>
      <c r="BB37">
        <v>1.1162000000000001</v>
      </c>
      <c r="BC37" t="s">
        <v>74</v>
      </c>
      <c r="BF37" t="s">
        <v>156</v>
      </c>
      <c r="BG37" t="s">
        <v>286</v>
      </c>
      <c r="BH37" t="s">
        <v>947</v>
      </c>
      <c r="BI37">
        <v>1313</v>
      </c>
      <c r="BJ37">
        <v>5</v>
      </c>
      <c r="BK37" t="s">
        <v>796</v>
      </c>
      <c r="BL37" t="s">
        <v>790</v>
      </c>
      <c r="BM37">
        <v>1.1162000000000001</v>
      </c>
      <c r="BN37" t="s">
        <v>74</v>
      </c>
      <c r="BO37" t="s">
        <v>757</v>
      </c>
      <c r="BP37">
        <v>3412.8150000000001</v>
      </c>
    </row>
    <row r="38" spans="1:68" ht="16.5">
      <c r="A38" s="120" t="str">
        <f t="shared" si="18"/>
        <v>영종운수</v>
      </c>
      <c r="B38" s="121" t="str">
        <f t="shared" si="19"/>
        <v>서찬용</v>
      </c>
      <c r="C38" s="122" t="str">
        <f t="shared" si="20"/>
        <v>F</v>
      </c>
      <c r="D38" s="123">
        <f t="shared" si="21"/>
        <v>0.6552</v>
      </c>
      <c r="E38" s="124">
        <f t="shared" si="22"/>
        <v>3199</v>
      </c>
      <c r="F38" s="125" t="str">
        <f t="shared" si="23"/>
        <v>203</v>
      </c>
      <c r="G38" s="126" t="str">
        <f t="shared" si="24"/>
        <v>70바2546</v>
      </c>
      <c r="H38" s="127">
        <f t="shared" si="25"/>
        <v>1</v>
      </c>
      <c r="I38" s="128">
        <f t="shared" si="26"/>
        <v>1969.807</v>
      </c>
      <c r="J38" s="129">
        <f t="shared" si="27"/>
        <v>3.3228668907864724E-2</v>
      </c>
      <c r="K38" s="129">
        <f t="shared" si="28"/>
        <v>0.28958830832954269</v>
      </c>
      <c r="L38" s="129">
        <f t="shared" si="29"/>
        <v>0.1172703721735175</v>
      </c>
      <c r="M38" s="130">
        <f t="shared" si="30"/>
        <v>21.178000000000001</v>
      </c>
      <c r="N38" s="131">
        <f t="shared" si="31"/>
        <v>5.0766394880310609E-2</v>
      </c>
      <c r="O38" s="131">
        <f t="shared" si="32"/>
        <v>14.214590566486971</v>
      </c>
      <c r="P38" s="249">
        <f t="shared" si="33"/>
        <v>24</v>
      </c>
      <c r="Q38" s="250">
        <f t="shared" si="34"/>
        <v>1</v>
      </c>
      <c r="R38" s="250">
        <f t="shared" si="35"/>
        <v>280</v>
      </c>
      <c r="T38">
        <v>526</v>
      </c>
      <c r="U38">
        <v>3199</v>
      </c>
      <c r="V38" t="s">
        <v>950</v>
      </c>
      <c r="W38">
        <v>1969.807</v>
      </c>
      <c r="X38">
        <v>1113.809</v>
      </c>
      <c r="Y38">
        <v>1.7689999999999999</v>
      </c>
      <c r="Z38">
        <v>21.178000000000001</v>
      </c>
      <c r="AA38">
        <v>92.840523000000005</v>
      </c>
      <c r="AB38">
        <v>3.0849669999999998</v>
      </c>
      <c r="AC38">
        <v>26.885529999999999</v>
      </c>
      <c r="AD38" s="1">
        <v>231</v>
      </c>
      <c r="AE38">
        <v>1</v>
      </c>
      <c r="AF38">
        <v>280</v>
      </c>
      <c r="AG38">
        <v>89</v>
      </c>
      <c r="AH38">
        <v>21.217103000000002</v>
      </c>
      <c r="AI38">
        <v>12131.9</v>
      </c>
      <c r="AJ38">
        <v>1334.8</v>
      </c>
      <c r="AK38">
        <v>24</v>
      </c>
      <c r="AL38">
        <v>4995</v>
      </c>
      <c r="AM38" t="s">
        <v>951</v>
      </c>
      <c r="AN38" t="s">
        <v>952</v>
      </c>
      <c r="AO38">
        <v>1969.807</v>
      </c>
      <c r="AR38" t="s">
        <v>156</v>
      </c>
      <c r="AS38" t="s">
        <v>287</v>
      </c>
      <c r="AT38" t="s">
        <v>818</v>
      </c>
      <c r="AU38" t="s">
        <v>777</v>
      </c>
      <c r="AV38" t="s">
        <v>49</v>
      </c>
      <c r="AW38">
        <v>1</v>
      </c>
      <c r="BB38">
        <v>0.6552</v>
      </c>
      <c r="BC38" t="s">
        <v>73</v>
      </c>
      <c r="BF38" t="s">
        <v>156</v>
      </c>
      <c r="BG38" t="s">
        <v>287</v>
      </c>
      <c r="BH38" t="s">
        <v>950</v>
      </c>
      <c r="BI38">
        <v>3199</v>
      </c>
      <c r="BJ38">
        <v>1</v>
      </c>
      <c r="BK38" t="s">
        <v>818</v>
      </c>
      <c r="BL38" t="s">
        <v>755</v>
      </c>
      <c r="BM38">
        <v>0.6552</v>
      </c>
      <c r="BN38" t="s">
        <v>73</v>
      </c>
      <c r="BO38" t="s">
        <v>774</v>
      </c>
      <c r="BP38">
        <v>1969.807</v>
      </c>
    </row>
    <row r="39" spans="1:68" ht="16.5">
      <c r="A39" s="137" t="str">
        <f t="shared" si="18"/>
        <v>영종운수</v>
      </c>
      <c r="B39" s="138" t="str">
        <f t="shared" si="19"/>
        <v>선경호</v>
      </c>
      <c r="C39" s="139" t="str">
        <f t="shared" si="20"/>
        <v>B</v>
      </c>
      <c r="D39" s="140">
        <f t="shared" si="21"/>
        <v>0.92800000000000005</v>
      </c>
      <c r="E39" s="141">
        <f t="shared" si="22"/>
        <v>1182</v>
      </c>
      <c r="F39" s="142" t="str">
        <f t="shared" si="23"/>
        <v>202</v>
      </c>
      <c r="G39" s="143" t="str">
        <f t="shared" si="24"/>
        <v>73아1213</v>
      </c>
      <c r="H39" s="144">
        <f t="shared" si="25"/>
        <v>1</v>
      </c>
      <c r="I39" s="145">
        <f t="shared" si="26"/>
        <v>4172.3900000000003</v>
      </c>
      <c r="J39" s="146">
        <f t="shared" si="27"/>
        <v>2.1473489791799253E-2</v>
      </c>
      <c r="K39" s="146">
        <f t="shared" si="28"/>
        <v>0.26528586147704514</v>
      </c>
      <c r="L39" s="146">
        <f t="shared" si="29"/>
        <v>0.18382749455348132</v>
      </c>
      <c r="M39" s="147">
        <f t="shared" si="30"/>
        <v>13.317</v>
      </c>
      <c r="N39" s="148">
        <f t="shared" si="31"/>
        <v>0</v>
      </c>
      <c r="O39" s="148">
        <f t="shared" si="32"/>
        <v>1.6057942809756518</v>
      </c>
      <c r="P39" s="247">
        <f t="shared" si="33"/>
        <v>19</v>
      </c>
      <c r="Q39" s="248">
        <f t="shared" si="34"/>
        <v>0</v>
      </c>
      <c r="R39" s="248">
        <f t="shared" si="35"/>
        <v>67</v>
      </c>
      <c r="T39">
        <v>526</v>
      </c>
      <c r="U39">
        <v>1182</v>
      </c>
      <c r="V39" t="s">
        <v>953</v>
      </c>
      <c r="W39">
        <v>4172.3900000000003</v>
      </c>
      <c r="X39">
        <v>1498.816</v>
      </c>
      <c r="Y39">
        <v>2.7839999999999998</v>
      </c>
      <c r="Z39">
        <v>13.317</v>
      </c>
      <c r="AA39">
        <v>164.86607599999999</v>
      </c>
      <c r="AB39">
        <v>3.5402499999999999</v>
      </c>
      <c r="AC39">
        <v>43.736638999999997</v>
      </c>
      <c r="AD39" s="1">
        <v>767</v>
      </c>
      <c r="AE39">
        <v>0</v>
      </c>
      <c r="AF39">
        <v>67</v>
      </c>
      <c r="AG39">
        <v>94</v>
      </c>
      <c r="AH39">
        <v>25.307753000000002</v>
      </c>
      <c r="AI39">
        <v>42656.9</v>
      </c>
      <c r="AJ39">
        <v>1079.0999999999999</v>
      </c>
      <c r="AK39">
        <v>19</v>
      </c>
      <c r="AL39">
        <v>4556</v>
      </c>
      <c r="AM39" t="s">
        <v>954</v>
      </c>
      <c r="AN39" t="s">
        <v>955</v>
      </c>
      <c r="AO39">
        <v>4172.3900000000003</v>
      </c>
      <c r="AR39" t="s">
        <v>156</v>
      </c>
      <c r="AS39" t="s">
        <v>286</v>
      </c>
      <c r="AT39" t="s">
        <v>790</v>
      </c>
      <c r="AU39" t="s">
        <v>777</v>
      </c>
      <c r="AV39" t="s">
        <v>49</v>
      </c>
      <c r="AW39">
        <v>1</v>
      </c>
      <c r="BB39">
        <v>0.92800000000000005</v>
      </c>
      <c r="BC39" t="s">
        <v>71</v>
      </c>
      <c r="BF39" t="s">
        <v>156</v>
      </c>
      <c r="BG39" t="s">
        <v>286</v>
      </c>
      <c r="BH39" t="s">
        <v>953</v>
      </c>
      <c r="BI39">
        <v>1182</v>
      </c>
      <c r="BJ39">
        <v>1</v>
      </c>
      <c r="BK39" t="s">
        <v>790</v>
      </c>
      <c r="BL39" t="s">
        <v>755</v>
      </c>
      <c r="BM39">
        <v>0.92800000000000005</v>
      </c>
      <c r="BN39" t="s">
        <v>71</v>
      </c>
      <c r="BO39" t="s">
        <v>756</v>
      </c>
      <c r="BP39">
        <v>4172.3900000000003</v>
      </c>
    </row>
    <row r="40" spans="1:68" ht="16.5">
      <c r="A40" s="120" t="str">
        <f t="shared" si="18"/>
        <v>영종운수</v>
      </c>
      <c r="B40" s="121" t="str">
        <f t="shared" si="19"/>
        <v>송성호</v>
      </c>
      <c r="C40" s="122" t="str">
        <f t="shared" si="20"/>
        <v>F</v>
      </c>
      <c r="D40" s="123">
        <f t="shared" si="21"/>
        <v>0.68589999999999995</v>
      </c>
      <c r="E40" s="124">
        <f t="shared" si="22"/>
        <v>4476</v>
      </c>
      <c r="F40" s="125" t="str">
        <f t="shared" si="23"/>
        <v>e음15</v>
      </c>
      <c r="G40" s="126" t="str">
        <f t="shared" si="24"/>
        <v>73아9157</v>
      </c>
      <c r="H40" s="127">
        <f t="shared" si="25"/>
        <v>1</v>
      </c>
      <c r="I40" s="128">
        <f t="shared" si="26"/>
        <v>1951.278</v>
      </c>
      <c r="J40" s="129">
        <f t="shared" si="27"/>
        <v>4.6359597453295834E-2</v>
      </c>
      <c r="K40" s="129">
        <f t="shared" si="28"/>
        <v>0.23767744814777025</v>
      </c>
      <c r="L40" s="129">
        <f t="shared" si="29"/>
        <v>0.13375849058924458</v>
      </c>
      <c r="M40" s="130">
        <f t="shared" si="30"/>
        <v>7.1689999999999996</v>
      </c>
      <c r="N40" s="131">
        <f t="shared" si="31"/>
        <v>5.1248463827296774E-2</v>
      </c>
      <c r="O40" s="131">
        <f t="shared" si="32"/>
        <v>1.6399508424734968</v>
      </c>
      <c r="P40" s="249">
        <f t="shared" si="33"/>
        <v>15</v>
      </c>
      <c r="Q40" s="250">
        <f t="shared" si="34"/>
        <v>1</v>
      </c>
      <c r="R40" s="250">
        <f t="shared" si="35"/>
        <v>32</v>
      </c>
      <c r="T40">
        <v>526</v>
      </c>
      <c r="U40">
        <v>4476</v>
      </c>
      <c r="V40" t="s">
        <v>956</v>
      </c>
      <c r="W40">
        <v>1951.278</v>
      </c>
      <c r="X40">
        <v>888.98699999999997</v>
      </c>
      <c r="Y40">
        <v>2.1949999999999998</v>
      </c>
      <c r="Z40">
        <v>7.1689999999999996</v>
      </c>
      <c r="AA40">
        <v>113.31634200000001</v>
      </c>
      <c r="AB40">
        <v>5.2533000000000003</v>
      </c>
      <c r="AC40">
        <v>26.932739000000002</v>
      </c>
      <c r="AD40" s="1">
        <v>261</v>
      </c>
      <c r="AE40">
        <v>1</v>
      </c>
      <c r="AF40">
        <v>32</v>
      </c>
      <c r="AG40">
        <v>64</v>
      </c>
      <c r="AH40">
        <v>17.219740000000002</v>
      </c>
      <c r="AI40">
        <v>182.8</v>
      </c>
      <c r="AJ40">
        <v>0</v>
      </c>
      <c r="AK40">
        <v>15</v>
      </c>
      <c r="AL40">
        <v>1614</v>
      </c>
      <c r="AM40" t="s">
        <v>957</v>
      </c>
      <c r="AN40" t="s">
        <v>958</v>
      </c>
      <c r="AO40">
        <v>1951.278</v>
      </c>
      <c r="AR40" t="s">
        <v>156</v>
      </c>
      <c r="AS40" t="s">
        <v>336</v>
      </c>
      <c r="AT40" t="s">
        <v>846</v>
      </c>
      <c r="AU40" t="s">
        <v>773</v>
      </c>
      <c r="AV40" t="s">
        <v>772</v>
      </c>
      <c r="AW40">
        <v>1</v>
      </c>
      <c r="BB40">
        <v>0.68589999999999995</v>
      </c>
      <c r="BC40" t="s">
        <v>73</v>
      </c>
      <c r="BF40" t="s">
        <v>156</v>
      </c>
      <c r="BG40" t="s">
        <v>336</v>
      </c>
      <c r="BH40" t="s">
        <v>956</v>
      </c>
      <c r="BI40">
        <v>4476</v>
      </c>
      <c r="BJ40">
        <v>1</v>
      </c>
      <c r="BK40" t="s">
        <v>846</v>
      </c>
      <c r="BL40" t="s">
        <v>755</v>
      </c>
      <c r="BM40">
        <v>0.68589999999999995</v>
      </c>
      <c r="BN40" t="s">
        <v>73</v>
      </c>
      <c r="BO40" t="s">
        <v>774</v>
      </c>
      <c r="BP40">
        <v>1951.278</v>
      </c>
    </row>
    <row r="41" spans="1:68" ht="16.5">
      <c r="A41" s="137" t="str">
        <f t="shared" si="18"/>
        <v>영종운수</v>
      </c>
      <c r="B41" s="138" t="str">
        <f t="shared" si="19"/>
        <v>송영선</v>
      </c>
      <c r="C41" s="139" t="str">
        <f t="shared" si="20"/>
        <v>C</v>
      </c>
      <c r="D41" s="140">
        <f t="shared" si="21"/>
        <v>0.88929999999999998</v>
      </c>
      <c r="E41" s="141">
        <f t="shared" si="22"/>
        <v>674</v>
      </c>
      <c r="F41" s="142" t="str">
        <f t="shared" si="23"/>
        <v>202</v>
      </c>
      <c r="G41" s="143" t="str">
        <f t="shared" si="24"/>
        <v>73아1220</v>
      </c>
      <c r="H41" s="144">
        <f t="shared" si="25"/>
        <v>1</v>
      </c>
      <c r="I41" s="145">
        <f t="shared" si="26"/>
        <v>3092.9639999999999</v>
      </c>
      <c r="J41" s="146">
        <f t="shared" si="27"/>
        <v>2.2997564135098722E-2</v>
      </c>
      <c r="K41" s="146">
        <f t="shared" si="28"/>
        <v>0.28801415804114938</v>
      </c>
      <c r="L41" s="146">
        <f t="shared" si="29"/>
        <v>0.19754513793241693</v>
      </c>
      <c r="M41" s="147">
        <f t="shared" si="30"/>
        <v>13.406000000000001</v>
      </c>
      <c r="N41" s="148">
        <f t="shared" si="31"/>
        <v>3.2331446470117341E-2</v>
      </c>
      <c r="O41" s="148">
        <f t="shared" si="32"/>
        <v>3.912105022884198</v>
      </c>
      <c r="P41" s="247">
        <f t="shared" si="33"/>
        <v>16</v>
      </c>
      <c r="Q41" s="248">
        <f t="shared" si="34"/>
        <v>1</v>
      </c>
      <c r="R41" s="248">
        <f t="shared" si="35"/>
        <v>121</v>
      </c>
      <c r="T41">
        <v>526</v>
      </c>
      <c r="U41">
        <v>674</v>
      </c>
      <c r="V41" t="s">
        <v>959</v>
      </c>
      <c r="W41">
        <v>3092.9639999999999</v>
      </c>
      <c r="X41">
        <v>1159.164</v>
      </c>
      <c r="Y41">
        <v>2.6680000000000001</v>
      </c>
      <c r="Z41">
        <v>13.406000000000001</v>
      </c>
      <c r="AA41">
        <v>126.44913099999999</v>
      </c>
      <c r="AB41">
        <v>2.9080219999999999</v>
      </c>
      <c r="AC41">
        <v>36.419139999999999</v>
      </c>
      <c r="AD41" s="1">
        <v>611</v>
      </c>
      <c r="AE41">
        <v>1</v>
      </c>
      <c r="AF41">
        <v>121</v>
      </c>
      <c r="AG41">
        <v>96</v>
      </c>
      <c r="AH41">
        <v>24.460144</v>
      </c>
      <c r="AI41">
        <v>16688.2</v>
      </c>
      <c r="AJ41">
        <v>1391.8</v>
      </c>
      <c r="AK41">
        <v>16</v>
      </c>
      <c r="AL41">
        <v>3304</v>
      </c>
      <c r="AM41" t="s">
        <v>960</v>
      </c>
      <c r="AN41" t="s">
        <v>961</v>
      </c>
      <c r="AO41">
        <v>3092.9639999999999</v>
      </c>
      <c r="AR41" t="s">
        <v>156</v>
      </c>
      <c r="AS41" t="s">
        <v>286</v>
      </c>
      <c r="AT41" t="s">
        <v>794</v>
      </c>
      <c r="AU41" t="s">
        <v>777</v>
      </c>
      <c r="AV41" t="s">
        <v>49</v>
      </c>
      <c r="AW41">
        <v>1</v>
      </c>
      <c r="BB41">
        <v>0.88929999999999998</v>
      </c>
      <c r="BC41" t="s">
        <v>72</v>
      </c>
      <c r="BF41" t="s">
        <v>156</v>
      </c>
      <c r="BG41" t="s">
        <v>286</v>
      </c>
      <c r="BH41" t="s">
        <v>959</v>
      </c>
      <c r="BI41">
        <v>674</v>
      </c>
      <c r="BJ41">
        <v>1</v>
      </c>
      <c r="BK41" t="s">
        <v>794</v>
      </c>
      <c r="BL41" t="s">
        <v>755</v>
      </c>
      <c r="BM41">
        <v>0.88929999999999998</v>
      </c>
      <c r="BN41" t="s">
        <v>72</v>
      </c>
      <c r="BO41" t="s">
        <v>758</v>
      </c>
      <c r="BP41">
        <v>3092.9639999999999</v>
      </c>
    </row>
    <row r="42" spans="1:68" ht="16.5">
      <c r="A42" s="120" t="str">
        <f t="shared" si="18"/>
        <v>영종운수</v>
      </c>
      <c r="B42" s="121" t="str">
        <f t="shared" si="19"/>
        <v>신감찬</v>
      </c>
      <c r="C42" s="122" t="str">
        <f t="shared" si="20"/>
        <v>B</v>
      </c>
      <c r="D42" s="123">
        <f t="shared" si="21"/>
        <v>0.94189999999999996</v>
      </c>
      <c r="E42" s="124">
        <f t="shared" si="22"/>
        <v>6740</v>
      </c>
      <c r="F42" s="125" t="str">
        <f t="shared" si="23"/>
        <v>202</v>
      </c>
      <c r="G42" s="126" t="str">
        <f t="shared" si="24"/>
        <v>70바2514</v>
      </c>
      <c r="H42" s="127">
        <f t="shared" si="25"/>
        <v>9</v>
      </c>
      <c r="I42" s="128">
        <f t="shared" si="26"/>
        <v>2573.404</v>
      </c>
      <c r="J42" s="129">
        <f t="shared" si="27"/>
        <v>4.4470912731786945E-2</v>
      </c>
      <c r="K42" s="129">
        <f t="shared" si="28"/>
        <v>0.22917312769489318</v>
      </c>
      <c r="L42" s="129">
        <f t="shared" si="29"/>
        <v>0.1325093145110523</v>
      </c>
      <c r="M42" s="130">
        <f t="shared" si="30"/>
        <v>13.538</v>
      </c>
      <c r="N42" s="131">
        <f t="shared" si="31"/>
        <v>3.8859036513505071E-2</v>
      </c>
      <c r="O42" s="131">
        <f t="shared" si="32"/>
        <v>5.7122783674852453</v>
      </c>
      <c r="P42" s="249">
        <f t="shared" si="33"/>
        <v>13</v>
      </c>
      <c r="Q42" s="250">
        <f t="shared" si="34"/>
        <v>1</v>
      </c>
      <c r="R42" s="250">
        <f t="shared" si="35"/>
        <v>147</v>
      </c>
      <c r="T42">
        <v>526</v>
      </c>
      <c r="U42">
        <v>6740</v>
      </c>
      <c r="V42" t="s">
        <v>962</v>
      </c>
      <c r="W42">
        <v>2573.404</v>
      </c>
      <c r="X42">
        <v>1016.543</v>
      </c>
      <c r="Y42">
        <v>2.532</v>
      </c>
      <c r="Z42">
        <v>13.538</v>
      </c>
      <c r="AA42">
        <v>105.330242</v>
      </c>
      <c r="AB42">
        <v>4.684132</v>
      </c>
      <c r="AC42">
        <v>24.138860999999999</v>
      </c>
      <c r="AD42" s="1">
        <v>341</v>
      </c>
      <c r="AE42">
        <v>1</v>
      </c>
      <c r="AF42">
        <v>147</v>
      </c>
      <c r="AG42">
        <v>97</v>
      </c>
      <c r="AH42">
        <v>24.431767000000001</v>
      </c>
      <c r="AI42">
        <v>12613.3</v>
      </c>
      <c r="AJ42">
        <v>1040</v>
      </c>
      <c r="AK42">
        <v>13</v>
      </c>
      <c r="AL42">
        <v>1700</v>
      </c>
      <c r="AM42" t="s">
        <v>963</v>
      </c>
      <c r="AN42" t="s">
        <v>964</v>
      </c>
      <c r="AO42">
        <v>609.49099999999999</v>
      </c>
      <c r="AR42" t="s">
        <v>156</v>
      </c>
      <c r="AS42" t="s">
        <v>286</v>
      </c>
      <c r="AT42" t="s">
        <v>784</v>
      </c>
      <c r="AU42" t="s">
        <v>777</v>
      </c>
      <c r="AV42" t="s">
        <v>49</v>
      </c>
      <c r="AW42">
        <v>9</v>
      </c>
      <c r="BB42">
        <v>0.94189999999999996</v>
      </c>
      <c r="BC42" t="s">
        <v>71</v>
      </c>
      <c r="BF42" t="s">
        <v>156</v>
      </c>
      <c r="BG42" t="s">
        <v>286</v>
      </c>
      <c r="BH42" t="s">
        <v>962</v>
      </c>
      <c r="BI42">
        <v>6740</v>
      </c>
      <c r="BJ42">
        <v>9</v>
      </c>
      <c r="BK42" t="s">
        <v>784</v>
      </c>
      <c r="BL42" t="s">
        <v>831</v>
      </c>
      <c r="BM42">
        <v>0.94189999999999996</v>
      </c>
      <c r="BN42" t="s">
        <v>71</v>
      </c>
      <c r="BO42" t="s">
        <v>756</v>
      </c>
      <c r="BP42">
        <v>2573.404</v>
      </c>
    </row>
    <row r="43" spans="1:68" ht="16.5">
      <c r="A43" s="137" t="str">
        <f t="shared" si="18"/>
        <v>영종운수</v>
      </c>
      <c r="B43" s="138" t="str">
        <f t="shared" si="19"/>
        <v>신이호</v>
      </c>
      <c r="C43" s="139" t="str">
        <f t="shared" si="20"/>
        <v>F</v>
      </c>
      <c r="D43" s="140">
        <f t="shared" si="21"/>
        <v>0.75160000000000005</v>
      </c>
      <c r="E43" s="141">
        <f t="shared" si="22"/>
        <v>2704</v>
      </c>
      <c r="F43" s="142" t="str">
        <f t="shared" si="23"/>
        <v>e음15</v>
      </c>
      <c r="G43" s="143" t="str">
        <f t="shared" si="24"/>
        <v>73아9157</v>
      </c>
      <c r="H43" s="144">
        <f t="shared" si="25"/>
        <v>1</v>
      </c>
      <c r="I43" s="145">
        <f t="shared" si="26"/>
        <v>2013.6659999999999</v>
      </c>
      <c r="J43" s="146">
        <f t="shared" si="27"/>
        <v>4.6343737695524093E-2</v>
      </c>
      <c r="K43" s="146">
        <f t="shared" si="28"/>
        <v>0.18983346742500579</v>
      </c>
      <c r="L43" s="146">
        <f t="shared" si="29"/>
        <v>0.22843907579509215</v>
      </c>
      <c r="M43" s="147">
        <f t="shared" si="30"/>
        <v>6.641</v>
      </c>
      <c r="N43" s="148">
        <f t="shared" si="31"/>
        <v>4.9660668651106986E-2</v>
      </c>
      <c r="O43" s="148">
        <f t="shared" si="32"/>
        <v>0.74491002976660481</v>
      </c>
      <c r="P43" s="247">
        <f t="shared" si="33"/>
        <v>0</v>
      </c>
      <c r="Q43" s="248">
        <f t="shared" si="34"/>
        <v>1</v>
      </c>
      <c r="R43" s="248">
        <f t="shared" si="35"/>
        <v>15</v>
      </c>
      <c r="T43">
        <v>526</v>
      </c>
      <c r="U43">
        <v>2704</v>
      </c>
      <c r="V43" t="s">
        <v>965</v>
      </c>
      <c r="W43">
        <v>2013.6659999999999</v>
      </c>
      <c r="X43">
        <v>837.11199999999997</v>
      </c>
      <c r="Y43">
        <v>2.4049999999999998</v>
      </c>
      <c r="Z43">
        <v>6.641</v>
      </c>
      <c r="AA43">
        <v>104.608783</v>
      </c>
      <c r="AB43">
        <v>4.8479619999999999</v>
      </c>
      <c r="AC43">
        <v>19.858248</v>
      </c>
      <c r="AD43" s="1">
        <v>460</v>
      </c>
      <c r="AE43">
        <v>1</v>
      </c>
      <c r="AF43">
        <v>15</v>
      </c>
      <c r="AG43">
        <v>72</v>
      </c>
      <c r="AH43">
        <v>19.249492</v>
      </c>
      <c r="AI43">
        <v>16</v>
      </c>
      <c r="AJ43">
        <v>0</v>
      </c>
      <c r="AK43">
        <v>0</v>
      </c>
      <c r="AL43">
        <v>0</v>
      </c>
      <c r="AM43" t="s">
        <v>966</v>
      </c>
      <c r="AN43" t="s">
        <v>967</v>
      </c>
      <c r="AO43">
        <v>2013.6659999999999</v>
      </c>
      <c r="AR43" t="s">
        <v>156</v>
      </c>
      <c r="AS43" t="s">
        <v>336</v>
      </c>
      <c r="AT43" t="s">
        <v>846</v>
      </c>
      <c r="AU43" t="s">
        <v>773</v>
      </c>
      <c r="AV43" t="s">
        <v>772</v>
      </c>
      <c r="AW43">
        <v>1</v>
      </c>
      <c r="BB43">
        <v>0.75160000000000005</v>
      </c>
      <c r="BC43" t="s">
        <v>73</v>
      </c>
      <c r="BF43" t="s">
        <v>156</v>
      </c>
      <c r="BG43" t="s">
        <v>336</v>
      </c>
      <c r="BH43" t="s">
        <v>965</v>
      </c>
      <c r="BI43">
        <v>2704</v>
      </c>
      <c r="BJ43">
        <v>1</v>
      </c>
      <c r="BK43" t="s">
        <v>846</v>
      </c>
      <c r="BL43" t="s">
        <v>755</v>
      </c>
      <c r="BM43">
        <v>0.75160000000000005</v>
      </c>
      <c r="BN43" t="s">
        <v>73</v>
      </c>
      <c r="BO43" t="s">
        <v>774</v>
      </c>
      <c r="BP43">
        <v>2013.6659999999999</v>
      </c>
    </row>
    <row r="44" spans="1:68" ht="16.5">
      <c r="A44" s="120" t="str">
        <f t="shared" si="18"/>
        <v>영종운수</v>
      </c>
      <c r="B44" s="121" t="str">
        <f t="shared" si="19"/>
        <v>심명섭</v>
      </c>
      <c r="C44" s="122" t="str">
        <f t="shared" si="20"/>
        <v>B</v>
      </c>
      <c r="D44" s="123">
        <f t="shared" si="21"/>
        <v>0.91710000000000003</v>
      </c>
      <c r="E44" s="124">
        <f t="shared" si="22"/>
        <v>1115</v>
      </c>
      <c r="F44" s="125" t="str">
        <f t="shared" si="23"/>
        <v>202</v>
      </c>
      <c r="G44" s="126" t="str">
        <f t="shared" si="24"/>
        <v>73아1281</v>
      </c>
      <c r="H44" s="127">
        <f t="shared" si="25"/>
        <v>2</v>
      </c>
      <c r="I44" s="128">
        <f t="shared" si="26"/>
        <v>3736.5120000000002</v>
      </c>
      <c r="J44" s="129">
        <f t="shared" si="27"/>
        <v>2.7584267664141311E-2</v>
      </c>
      <c r="K44" s="129">
        <f t="shared" si="28"/>
        <v>0.28884102391114308</v>
      </c>
      <c r="L44" s="129">
        <f t="shared" si="29"/>
        <v>0.180917390336228</v>
      </c>
      <c r="M44" s="130">
        <f t="shared" si="30"/>
        <v>13.778</v>
      </c>
      <c r="N44" s="131">
        <f t="shared" si="31"/>
        <v>0</v>
      </c>
      <c r="O44" s="131">
        <f t="shared" si="32"/>
        <v>2.0072195673398077</v>
      </c>
      <c r="P44" s="249">
        <f t="shared" si="33"/>
        <v>10</v>
      </c>
      <c r="Q44" s="250">
        <f t="shared" si="34"/>
        <v>0</v>
      </c>
      <c r="R44" s="250">
        <f t="shared" si="35"/>
        <v>75</v>
      </c>
      <c r="T44">
        <v>526</v>
      </c>
      <c r="U44">
        <v>1115</v>
      </c>
      <c r="V44" t="s">
        <v>968</v>
      </c>
      <c r="W44">
        <v>3736.5120000000002</v>
      </c>
      <c r="X44">
        <v>1410.2570000000001</v>
      </c>
      <c r="Y44">
        <v>2.65</v>
      </c>
      <c r="Z44">
        <v>13.778</v>
      </c>
      <c r="AA44">
        <v>153.01468399999999</v>
      </c>
      <c r="AB44">
        <v>4.2207980000000003</v>
      </c>
      <c r="AC44">
        <v>44.196917999999997</v>
      </c>
      <c r="AD44" s="1">
        <v>676</v>
      </c>
      <c r="AE44">
        <v>0</v>
      </c>
      <c r="AF44">
        <v>75</v>
      </c>
      <c r="AG44">
        <v>97</v>
      </c>
      <c r="AH44">
        <v>24.419302999999999</v>
      </c>
      <c r="AI44">
        <v>31982.6</v>
      </c>
      <c r="AJ44">
        <v>2174.4</v>
      </c>
      <c r="AK44">
        <v>10</v>
      </c>
      <c r="AL44">
        <v>782</v>
      </c>
      <c r="AM44" t="s">
        <v>969</v>
      </c>
      <c r="AN44" t="s">
        <v>970</v>
      </c>
      <c r="AO44">
        <v>3518.9870000000001</v>
      </c>
      <c r="AR44" t="s">
        <v>156</v>
      </c>
      <c r="AS44" t="s">
        <v>286</v>
      </c>
      <c r="AT44" t="s">
        <v>806</v>
      </c>
      <c r="AU44" t="s">
        <v>777</v>
      </c>
      <c r="AV44" t="s">
        <v>49</v>
      </c>
      <c r="AW44">
        <v>2</v>
      </c>
      <c r="BB44">
        <v>0.91710000000000003</v>
      </c>
      <c r="BC44" t="s">
        <v>71</v>
      </c>
      <c r="BF44" t="s">
        <v>156</v>
      </c>
      <c r="BG44" t="s">
        <v>286</v>
      </c>
      <c r="BH44" t="s">
        <v>968</v>
      </c>
      <c r="BI44">
        <v>1115</v>
      </c>
      <c r="BJ44">
        <v>2</v>
      </c>
      <c r="BK44" t="s">
        <v>806</v>
      </c>
      <c r="BL44" t="s">
        <v>788</v>
      </c>
      <c r="BM44">
        <v>0.91710000000000003</v>
      </c>
      <c r="BN44" t="s">
        <v>71</v>
      </c>
      <c r="BO44" t="s">
        <v>756</v>
      </c>
      <c r="BP44">
        <v>3736.5120000000002</v>
      </c>
    </row>
    <row r="45" spans="1:68" ht="16.5">
      <c r="A45" s="137" t="str">
        <f t="shared" si="18"/>
        <v>영종운수</v>
      </c>
      <c r="B45" s="138" t="str">
        <f t="shared" si="19"/>
        <v>심영택</v>
      </c>
      <c r="C45" s="139" t="str">
        <f t="shared" si="20"/>
        <v>C</v>
      </c>
      <c r="D45" s="140">
        <f t="shared" si="21"/>
        <v>0.88970000000000005</v>
      </c>
      <c r="E45" s="141">
        <f t="shared" si="22"/>
        <v>5005</v>
      </c>
      <c r="F45" s="142" t="str">
        <f t="shared" si="23"/>
        <v>203</v>
      </c>
      <c r="G45" s="143" t="str">
        <f t="shared" si="24"/>
        <v>73아1238</v>
      </c>
      <c r="H45" s="144">
        <f t="shared" si="25"/>
        <v>9</v>
      </c>
      <c r="I45" s="145">
        <f t="shared" si="26"/>
        <v>1889.7080000000001</v>
      </c>
      <c r="J45" s="146">
        <f t="shared" si="27"/>
        <v>3.9324956823633225E-2</v>
      </c>
      <c r="K45" s="146">
        <f t="shared" si="28"/>
        <v>0.273856650743594</v>
      </c>
      <c r="L45" s="146">
        <f t="shared" si="29"/>
        <v>0.14340839960459498</v>
      </c>
      <c r="M45" s="147">
        <f t="shared" si="30"/>
        <v>13.15</v>
      </c>
      <c r="N45" s="148">
        <f t="shared" si="31"/>
        <v>0.31750937181829147</v>
      </c>
      <c r="O45" s="148">
        <f t="shared" si="32"/>
        <v>27.094133061827542</v>
      </c>
      <c r="P45" s="247">
        <f t="shared" si="33"/>
        <v>23</v>
      </c>
      <c r="Q45" s="248">
        <f t="shared" si="34"/>
        <v>6</v>
      </c>
      <c r="R45" s="248">
        <f t="shared" si="35"/>
        <v>512</v>
      </c>
      <c r="T45">
        <v>526</v>
      </c>
      <c r="U45">
        <v>5005</v>
      </c>
      <c r="V45" t="s">
        <v>971</v>
      </c>
      <c r="W45">
        <v>1889.7080000000001</v>
      </c>
      <c r="X45">
        <v>783.11300000000006</v>
      </c>
      <c r="Y45">
        <v>2.4129999999999998</v>
      </c>
      <c r="Z45">
        <v>13.15</v>
      </c>
      <c r="AA45">
        <v>84.706641000000005</v>
      </c>
      <c r="AB45">
        <v>3.3310849999999999</v>
      </c>
      <c r="AC45">
        <v>23.197476999999999</v>
      </c>
      <c r="AD45" s="1">
        <v>271</v>
      </c>
      <c r="AE45">
        <v>6</v>
      </c>
      <c r="AF45">
        <v>512</v>
      </c>
      <c r="AG45">
        <v>100</v>
      </c>
      <c r="AH45">
        <v>22.308852000000002</v>
      </c>
      <c r="AI45">
        <v>13776.7</v>
      </c>
      <c r="AJ45">
        <v>1864.1</v>
      </c>
      <c r="AK45">
        <v>23</v>
      </c>
      <c r="AL45">
        <v>6133</v>
      </c>
      <c r="AM45" t="s">
        <v>972</v>
      </c>
      <c r="AN45" t="s">
        <v>973</v>
      </c>
      <c r="AO45">
        <v>409.93099999999998</v>
      </c>
      <c r="AR45" t="s">
        <v>156</v>
      </c>
      <c r="AS45" t="s">
        <v>287</v>
      </c>
      <c r="AT45" t="s">
        <v>826</v>
      </c>
      <c r="AU45" t="s">
        <v>777</v>
      </c>
      <c r="AV45" t="s">
        <v>49</v>
      </c>
      <c r="AW45">
        <v>9</v>
      </c>
      <c r="BB45">
        <v>0.88970000000000005</v>
      </c>
      <c r="BC45" t="s">
        <v>72</v>
      </c>
      <c r="BF45" t="s">
        <v>156</v>
      </c>
      <c r="BG45" t="s">
        <v>287</v>
      </c>
      <c r="BH45" t="s">
        <v>971</v>
      </c>
      <c r="BI45">
        <v>5005</v>
      </c>
      <c r="BJ45">
        <v>9</v>
      </c>
      <c r="BK45" t="s">
        <v>826</v>
      </c>
      <c r="BL45" t="s">
        <v>776</v>
      </c>
      <c r="BM45">
        <v>0.88970000000000005</v>
      </c>
      <c r="BN45" t="s">
        <v>72</v>
      </c>
      <c r="BO45" t="s">
        <v>758</v>
      </c>
      <c r="BP45">
        <v>1889.7080000000001</v>
      </c>
    </row>
    <row r="46" spans="1:68" ht="16.5">
      <c r="A46" s="120" t="str">
        <f t="shared" si="18"/>
        <v>영종운수</v>
      </c>
      <c r="B46" s="121" t="str">
        <f t="shared" si="19"/>
        <v>안기태</v>
      </c>
      <c r="C46" s="122" t="str">
        <f t="shared" si="20"/>
        <v>B</v>
      </c>
      <c r="D46" s="123">
        <f t="shared" si="21"/>
        <v>0.94469999999999998</v>
      </c>
      <c r="E46" s="124">
        <f t="shared" si="22"/>
        <v>2274</v>
      </c>
      <c r="F46" s="125" t="str">
        <f t="shared" si="23"/>
        <v>e음13</v>
      </c>
      <c r="G46" s="126" t="str">
        <f t="shared" si="24"/>
        <v>73아1567</v>
      </c>
      <c r="H46" s="127">
        <f t="shared" si="25"/>
        <v>6</v>
      </c>
      <c r="I46" s="128">
        <f t="shared" si="26"/>
        <v>2850.3009999999999</v>
      </c>
      <c r="J46" s="129">
        <f t="shared" si="27"/>
        <v>3.6778347403257243E-2</v>
      </c>
      <c r="K46" s="129">
        <f t="shared" si="28"/>
        <v>0.26811167253310703</v>
      </c>
      <c r="L46" s="129">
        <f t="shared" si="29"/>
        <v>0.17857763092389189</v>
      </c>
      <c r="M46" s="130">
        <f t="shared" si="30"/>
        <v>8.8559999999999999</v>
      </c>
      <c r="N46" s="131">
        <f t="shared" si="31"/>
        <v>0.77184830654727343</v>
      </c>
      <c r="O46" s="131">
        <f t="shared" si="32"/>
        <v>1.263024501622811</v>
      </c>
      <c r="P46" s="249">
        <f t="shared" si="33"/>
        <v>10</v>
      </c>
      <c r="Q46" s="250">
        <f t="shared" si="34"/>
        <v>22</v>
      </c>
      <c r="R46" s="250">
        <f t="shared" si="35"/>
        <v>36</v>
      </c>
      <c r="T46">
        <v>526</v>
      </c>
      <c r="U46">
        <v>2274</v>
      </c>
      <c r="V46" t="s">
        <v>974</v>
      </c>
      <c r="W46">
        <v>2850.3009999999999</v>
      </c>
      <c r="X46">
        <v>1202.905</v>
      </c>
      <c r="Y46">
        <v>2.37</v>
      </c>
      <c r="Z46">
        <v>8.8559999999999999</v>
      </c>
      <c r="AA46">
        <v>152.69935699999999</v>
      </c>
      <c r="AB46">
        <v>5.6160300000000003</v>
      </c>
      <c r="AC46">
        <v>40.940480000000001</v>
      </c>
      <c r="AD46" s="1">
        <v>509</v>
      </c>
      <c r="AE46">
        <v>22</v>
      </c>
      <c r="AF46">
        <v>36</v>
      </c>
      <c r="AG46">
        <v>74</v>
      </c>
      <c r="AH46">
        <v>18.666096</v>
      </c>
      <c r="AI46">
        <v>260.5</v>
      </c>
      <c r="AJ46">
        <v>0</v>
      </c>
      <c r="AK46">
        <v>10</v>
      </c>
      <c r="AL46">
        <v>2663</v>
      </c>
      <c r="AM46" t="s">
        <v>975</v>
      </c>
      <c r="AN46" t="s">
        <v>976</v>
      </c>
      <c r="AO46">
        <v>765.11599999999999</v>
      </c>
      <c r="AR46" t="s">
        <v>156</v>
      </c>
      <c r="AS46" t="s">
        <v>290</v>
      </c>
      <c r="AT46" t="s">
        <v>839</v>
      </c>
      <c r="AU46" t="s">
        <v>773</v>
      </c>
      <c r="AV46" t="s">
        <v>49</v>
      </c>
      <c r="AW46">
        <v>6</v>
      </c>
      <c r="BB46">
        <v>0.94469999999999998</v>
      </c>
      <c r="BC46" t="s">
        <v>71</v>
      </c>
      <c r="BF46" t="s">
        <v>156</v>
      </c>
      <c r="BG46" t="s">
        <v>290</v>
      </c>
      <c r="BH46" t="s">
        <v>974</v>
      </c>
      <c r="BI46">
        <v>2274</v>
      </c>
      <c r="BJ46">
        <v>6</v>
      </c>
      <c r="BK46" t="s">
        <v>839</v>
      </c>
      <c r="BL46" t="s">
        <v>849</v>
      </c>
      <c r="BM46">
        <v>0.94469999999999998</v>
      </c>
      <c r="BN46" t="s">
        <v>71</v>
      </c>
      <c r="BO46" t="s">
        <v>756</v>
      </c>
      <c r="BP46">
        <v>2850.3009999999999</v>
      </c>
    </row>
    <row r="47" spans="1:68" ht="16.5">
      <c r="A47" s="137" t="str">
        <f t="shared" si="18"/>
        <v>영종운수</v>
      </c>
      <c r="B47" s="138" t="str">
        <f t="shared" si="19"/>
        <v>안병윤</v>
      </c>
      <c r="C47" s="139" t="str">
        <f t="shared" si="20"/>
        <v>S</v>
      </c>
      <c r="D47" s="140">
        <f t="shared" si="21"/>
        <v>1.0021</v>
      </c>
      <c r="E47" s="141">
        <f t="shared" si="22"/>
        <v>2225</v>
      </c>
      <c r="F47" s="142" t="str">
        <f t="shared" si="23"/>
        <v>202</v>
      </c>
      <c r="G47" s="143" t="str">
        <f t="shared" si="24"/>
        <v>73아1280</v>
      </c>
      <c r="H47" s="144">
        <f t="shared" si="25"/>
        <v>1</v>
      </c>
      <c r="I47" s="145">
        <f t="shared" si="26"/>
        <v>3565.2049999999999</v>
      </c>
      <c r="J47" s="146">
        <f t="shared" si="27"/>
        <v>2.4355298801173444E-2</v>
      </c>
      <c r="K47" s="146">
        <f t="shared" si="28"/>
        <v>0.2351218915097858</v>
      </c>
      <c r="L47" s="146">
        <f t="shared" si="29"/>
        <v>0.19942752240053518</v>
      </c>
      <c r="M47" s="147">
        <f t="shared" si="30"/>
        <v>10.914999999999999</v>
      </c>
      <c r="N47" s="148">
        <f t="shared" si="31"/>
        <v>0</v>
      </c>
      <c r="O47" s="148">
        <f t="shared" si="32"/>
        <v>2.8048877974758817</v>
      </c>
      <c r="P47" s="247">
        <f t="shared" si="33"/>
        <v>0</v>
      </c>
      <c r="Q47" s="248">
        <f t="shared" si="34"/>
        <v>0</v>
      </c>
      <c r="R47" s="248">
        <f t="shared" si="35"/>
        <v>100</v>
      </c>
      <c r="T47">
        <v>526</v>
      </c>
      <c r="U47">
        <v>2225</v>
      </c>
      <c r="V47" t="s">
        <v>977</v>
      </c>
      <c r="W47">
        <v>3565.2049999999999</v>
      </c>
      <c r="X47">
        <v>1226.816</v>
      </c>
      <c r="Y47">
        <v>2.9060000000000001</v>
      </c>
      <c r="Z47">
        <v>10.914999999999999</v>
      </c>
      <c r="AA47">
        <v>136.41606400000001</v>
      </c>
      <c r="AB47">
        <v>3.322454</v>
      </c>
      <c r="AC47">
        <v>32.074402999999997</v>
      </c>
      <c r="AD47" s="1">
        <v>711</v>
      </c>
      <c r="AE47">
        <v>0</v>
      </c>
      <c r="AF47">
        <v>100</v>
      </c>
      <c r="AG47">
        <v>103</v>
      </c>
      <c r="AH47">
        <v>26.134788</v>
      </c>
      <c r="AI47">
        <v>18493.900000000001</v>
      </c>
      <c r="AJ47">
        <v>2189.1</v>
      </c>
      <c r="AK47">
        <v>0</v>
      </c>
      <c r="AL47">
        <v>0</v>
      </c>
      <c r="AM47" t="s">
        <v>978</v>
      </c>
      <c r="AN47" t="s">
        <v>979</v>
      </c>
      <c r="AO47">
        <v>3565.2049999999999</v>
      </c>
      <c r="AR47" t="s">
        <v>156</v>
      </c>
      <c r="AS47" t="s">
        <v>286</v>
      </c>
      <c r="AT47" t="s">
        <v>804</v>
      </c>
      <c r="AU47" t="s">
        <v>777</v>
      </c>
      <c r="AV47" t="s">
        <v>49</v>
      </c>
      <c r="AW47">
        <v>1</v>
      </c>
      <c r="BB47">
        <v>1.0021</v>
      </c>
      <c r="BC47" t="s">
        <v>74</v>
      </c>
      <c r="BF47" t="s">
        <v>156</v>
      </c>
      <c r="BG47" t="s">
        <v>286</v>
      </c>
      <c r="BH47" t="s">
        <v>977</v>
      </c>
      <c r="BI47">
        <v>2225</v>
      </c>
      <c r="BJ47">
        <v>1</v>
      </c>
      <c r="BK47" t="s">
        <v>804</v>
      </c>
      <c r="BL47" t="s">
        <v>755</v>
      </c>
      <c r="BM47">
        <v>1.0021</v>
      </c>
      <c r="BN47" t="s">
        <v>74</v>
      </c>
      <c r="BO47" t="s">
        <v>757</v>
      </c>
      <c r="BP47">
        <v>3565.2049999999999</v>
      </c>
    </row>
    <row r="48" spans="1:68" ht="16.5">
      <c r="A48" s="120" t="str">
        <f t="shared" si="18"/>
        <v>영종운수</v>
      </c>
      <c r="B48" s="121" t="str">
        <f t="shared" si="19"/>
        <v>안춘근</v>
      </c>
      <c r="C48" s="122" t="str">
        <f t="shared" si="20"/>
        <v>S</v>
      </c>
      <c r="D48" s="123">
        <f t="shared" si="21"/>
        <v>1.0333000000000001</v>
      </c>
      <c r="E48" s="124">
        <f t="shared" si="22"/>
        <v>7206</v>
      </c>
      <c r="F48" s="125" t="str">
        <f t="shared" si="23"/>
        <v>202</v>
      </c>
      <c r="G48" s="126" t="str">
        <f t="shared" si="24"/>
        <v>71바7512</v>
      </c>
      <c r="H48" s="127">
        <f t="shared" si="25"/>
        <v>2</v>
      </c>
      <c r="I48" s="128">
        <f t="shared" si="26"/>
        <v>3898.136</v>
      </c>
      <c r="J48" s="129">
        <f t="shared" si="27"/>
        <v>3.1323665420815314E-2</v>
      </c>
      <c r="K48" s="129">
        <f t="shared" si="28"/>
        <v>0.28435263502696878</v>
      </c>
      <c r="L48" s="129">
        <f t="shared" si="29"/>
        <v>0.23395797375976621</v>
      </c>
      <c r="M48" s="130">
        <f t="shared" si="30"/>
        <v>14.346</v>
      </c>
      <c r="N48" s="131">
        <f t="shared" si="31"/>
        <v>0</v>
      </c>
      <c r="O48" s="131">
        <f t="shared" si="32"/>
        <v>11.390059248830724</v>
      </c>
      <c r="P48" s="249">
        <f t="shared" si="33"/>
        <v>15</v>
      </c>
      <c r="Q48" s="250">
        <f t="shared" si="34"/>
        <v>0</v>
      </c>
      <c r="R48" s="250">
        <f t="shared" si="35"/>
        <v>444</v>
      </c>
      <c r="T48">
        <v>526</v>
      </c>
      <c r="U48">
        <v>7206</v>
      </c>
      <c r="V48" t="s">
        <v>980</v>
      </c>
      <c r="W48">
        <v>3898.136</v>
      </c>
      <c r="X48">
        <v>1347.27</v>
      </c>
      <c r="Y48">
        <v>2.8929999999999998</v>
      </c>
      <c r="Z48">
        <v>14.346</v>
      </c>
      <c r="AA48">
        <v>150.88745</v>
      </c>
      <c r="AB48">
        <v>4.7263479999999998</v>
      </c>
      <c r="AC48">
        <v>42.905244000000003</v>
      </c>
      <c r="AD48" s="1">
        <v>912</v>
      </c>
      <c r="AE48">
        <v>0</v>
      </c>
      <c r="AF48">
        <v>444</v>
      </c>
      <c r="AG48">
        <v>100</v>
      </c>
      <c r="AH48">
        <v>25.834726</v>
      </c>
      <c r="AI48">
        <v>34411.4</v>
      </c>
      <c r="AJ48">
        <v>3152.9</v>
      </c>
      <c r="AK48">
        <v>15</v>
      </c>
      <c r="AL48">
        <v>2542</v>
      </c>
      <c r="AM48" t="s">
        <v>981</v>
      </c>
      <c r="AN48" t="s">
        <v>982</v>
      </c>
      <c r="AO48">
        <v>3680.3710000000001</v>
      </c>
      <c r="AR48" t="s">
        <v>156</v>
      </c>
      <c r="AS48" t="s">
        <v>286</v>
      </c>
      <c r="AT48" t="s">
        <v>788</v>
      </c>
      <c r="AU48" t="s">
        <v>777</v>
      </c>
      <c r="AV48" t="s">
        <v>49</v>
      </c>
      <c r="AW48">
        <v>2</v>
      </c>
      <c r="BB48">
        <v>1.0333000000000001</v>
      </c>
      <c r="BC48" t="s">
        <v>74</v>
      </c>
      <c r="BF48" t="s">
        <v>156</v>
      </c>
      <c r="BG48" t="s">
        <v>286</v>
      </c>
      <c r="BH48" t="s">
        <v>980</v>
      </c>
      <c r="BI48">
        <v>7206</v>
      </c>
      <c r="BJ48">
        <v>2</v>
      </c>
      <c r="BK48" t="s">
        <v>788</v>
      </c>
      <c r="BL48" t="s">
        <v>798</v>
      </c>
      <c r="BM48">
        <v>1.0333000000000001</v>
      </c>
      <c r="BN48" t="s">
        <v>74</v>
      </c>
      <c r="BO48" t="s">
        <v>757</v>
      </c>
      <c r="BP48">
        <v>3898.136</v>
      </c>
    </row>
    <row r="49" spans="1:68" ht="16.5">
      <c r="A49" s="137" t="str">
        <f t="shared" si="18"/>
        <v>영종운수</v>
      </c>
      <c r="B49" s="138" t="str">
        <f t="shared" si="19"/>
        <v>엄성근</v>
      </c>
      <c r="C49" s="139" t="str">
        <f t="shared" si="20"/>
        <v>A</v>
      </c>
      <c r="D49" s="140">
        <f t="shared" si="21"/>
        <v>0.98619999999999997</v>
      </c>
      <c r="E49" s="141">
        <f t="shared" si="22"/>
        <v>9096</v>
      </c>
      <c r="F49" s="142" t="str">
        <f t="shared" si="23"/>
        <v>205</v>
      </c>
      <c r="G49" s="143" t="str">
        <f t="shared" si="24"/>
        <v>70바2512</v>
      </c>
      <c r="H49" s="144">
        <f t="shared" si="25"/>
        <v>4</v>
      </c>
      <c r="I49" s="145">
        <f t="shared" si="26"/>
        <v>1173.7460000000001</v>
      </c>
      <c r="J49" s="146">
        <f t="shared" si="27"/>
        <v>2.6882184511564326E-2</v>
      </c>
      <c r="K49" s="146">
        <f t="shared" si="28"/>
        <v>0.22218237907606353</v>
      </c>
      <c r="L49" s="146">
        <f t="shared" si="29"/>
        <v>0.12353609724761574</v>
      </c>
      <c r="M49" s="147">
        <f t="shared" si="30"/>
        <v>13.366</v>
      </c>
      <c r="N49" s="148">
        <f t="shared" si="31"/>
        <v>5.963811591264208</v>
      </c>
      <c r="O49" s="148">
        <f t="shared" si="32"/>
        <v>4.345062730778209</v>
      </c>
      <c r="P49" s="247">
        <f t="shared" si="33"/>
        <v>10</v>
      </c>
      <c r="Q49" s="248">
        <f t="shared" si="34"/>
        <v>70</v>
      </c>
      <c r="R49" s="248">
        <f t="shared" si="35"/>
        <v>51</v>
      </c>
      <c r="T49">
        <v>526</v>
      </c>
      <c r="U49">
        <v>9096</v>
      </c>
      <c r="V49" t="s">
        <v>983</v>
      </c>
      <c r="W49">
        <v>1173.7460000000001</v>
      </c>
      <c r="X49">
        <v>439.43700000000001</v>
      </c>
      <c r="Y49">
        <v>2.6709999999999998</v>
      </c>
      <c r="Z49">
        <v>13.366</v>
      </c>
      <c r="AA49">
        <v>45.899431999999997</v>
      </c>
      <c r="AB49">
        <v>1.2338769999999999</v>
      </c>
      <c r="AC49">
        <v>10.198045</v>
      </c>
      <c r="AD49" s="1">
        <v>145</v>
      </c>
      <c r="AE49">
        <v>70</v>
      </c>
      <c r="AF49">
        <v>51</v>
      </c>
      <c r="AG49">
        <v>91</v>
      </c>
      <c r="AH49">
        <v>25.572123999999999</v>
      </c>
      <c r="AI49">
        <v>7201.8</v>
      </c>
      <c r="AJ49">
        <v>488.9</v>
      </c>
      <c r="AK49">
        <v>10</v>
      </c>
      <c r="AL49">
        <v>1574</v>
      </c>
      <c r="AM49" t="s">
        <v>984</v>
      </c>
      <c r="AN49" t="s">
        <v>985</v>
      </c>
      <c r="AO49">
        <v>465.62400000000002</v>
      </c>
      <c r="AR49" t="s">
        <v>156</v>
      </c>
      <c r="AS49" t="s">
        <v>288</v>
      </c>
      <c r="AT49" t="s">
        <v>828</v>
      </c>
      <c r="AU49" t="s">
        <v>777</v>
      </c>
      <c r="AV49" t="s">
        <v>49</v>
      </c>
      <c r="AW49">
        <v>4</v>
      </c>
      <c r="BB49">
        <v>0.98619999999999997</v>
      </c>
      <c r="BC49" t="s">
        <v>69</v>
      </c>
      <c r="BF49" t="s">
        <v>156</v>
      </c>
      <c r="BG49" t="s">
        <v>288</v>
      </c>
      <c r="BH49" t="s">
        <v>983</v>
      </c>
      <c r="BI49">
        <v>9096</v>
      </c>
      <c r="BJ49">
        <v>4</v>
      </c>
      <c r="BK49" t="s">
        <v>828</v>
      </c>
      <c r="BL49" t="s">
        <v>831</v>
      </c>
      <c r="BM49">
        <v>0.98619999999999997</v>
      </c>
      <c r="BN49" t="s">
        <v>69</v>
      </c>
      <c r="BO49" t="s">
        <v>759</v>
      </c>
      <c r="BP49">
        <v>1173.7460000000001</v>
      </c>
    </row>
    <row r="50" spans="1:68" ht="16.5">
      <c r="A50" s="120" t="str">
        <f t="shared" si="18"/>
        <v>영종운수</v>
      </c>
      <c r="B50" s="121" t="str">
        <f t="shared" si="19"/>
        <v>원재영</v>
      </c>
      <c r="C50" s="122" t="str">
        <f t="shared" si="20"/>
        <v>B</v>
      </c>
      <c r="D50" s="123">
        <f t="shared" si="21"/>
        <v>0.94389999999999996</v>
      </c>
      <c r="E50" s="124">
        <f t="shared" si="22"/>
        <v>5653</v>
      </c>
      <c r="F50" s="125" t="str">
        <f t="shared" si="23"/>
        <v>202</v>
      </c>
      <c r="G50" s="126" t="str">
        <f t="shared" si="24"/>
        <v>73아1242</v>
      </c>
      <c r="H50" s="127">
        <f t="shared" si="25"/>
        <v>3</v>
      </c>
      <c r="I50" s="128">
        <f t="shared" si="26"/>
        <v>3853.538</v>
      </c>
      <c r="J50" s="129">
        <f t="shared" si="27"/>
        <v>2.9133032087138151E-2</v>
      </c>
      <c r="K50" s="129">
        <f t="shared" si="28"/>
        <v>0.27969494478534251</v>
      </c>
      <c r="L50" s="129">
        <f t="shared" si="29"/>
        <v>0.17672071742902237</v>
      </c>
      <c r="M50" s="130">
        <f t="shared" si="30"/>
        <v>12.888</v>
      </c>
      <c r="N50" s="131">
        <f t="shared" si="31"/>
        <v>0.98610679328969897</v>
      </c>
      <c r="O50" s="131">
        <f t="shared" si="32"/>
        <v>3.8146762793048881</v>
      </c>
      <c r="P50" s="249">
        <f t="shared" si="33"/>
        <v>5</v>
      </c>
      <c r="Q50" s="250">
        <f t="shared" si="34"/>
        <v>38</v>
      </c>
      <c r="R50" s="250">
        <f t="shared" si="35"/>
        <v>147</v>
      </c>
      <c r="T50">
        <v>526</v>
      </c>
      <c r="U50">
        <v>5653</v>
      </c>
      <c r="V50" t="s">
        <v>986</v>
      </c>
      <c r="W50">
        <v>3853.538</v>
      </c>
      <c r="X50">
        <v>1461.8589999999999</v>
      </c>
      <c r="Y50">
        <v>2.6360000000000001</v>
      </c>
      <c r="Z50">
        <v>12.888</v>
      </c>
      <c r="AA50">
        <v>146.97745800000001</v>
      </c>
      <c r="AB50">
        <v>4.2818990000000001</v>
      </c>
      <c r="AC50">
        <v>41.108851999999999</v>
      </c>
      <c r="AD50" s="1">
        <v>681</v>
      </c>
      <c r="AE50">
        <v>38</v>
      </c>
      <c r="AF50">
        <v>147</v>
      </c>
      <c r="AG50">
        <v>89</v>
      </c>
      <c r="AH50">
        <v>26.218564000000001</v>
      </c>
      <c r="AI50">
        <v>33231.699999999997</v>
      </c>
      <c r="AJ50">
        <v>1239.7</v>
      </c>
      <c r="AK50">
        <v>5</v>
      </c>
      <c r="AL50">
        <v>532</v>
      </c>
      <c r="AM50" t="s">
        <v>987</v>
      </c>
      <c r="AN50" t="s">
        <v>988</v>
      </c>
      <c r="AO50">
        <v>3421.4209999999998</v>
      </c>
      <c r="AR50" t="s">
        <v>156</v>
      </c>
      <c r="AS50" t="s">
        <v>286</v>
      </c>
      <c r="AT50" t="s">
        <v>798</v>
      </c>
      <c r="AU50" t="s">
        <v>777</v>
      </c>
      <c r="AV50" t="s">
        <v>49</v>
      </c>
      <c r="AW50">
        <v>3</v>
      </c>
      <c r="BB50">
        <v>0.94389999999999996</v>
      </c>
      <c r="BC50" t="s">
        <v>71</v>
      </c>
      <c r="BF50" t="s">
        <v>156</v>
      </c>
      <c r="BG50" t="s">
        <v>286</v>
      </c>
      <c r="BH50" t="s">
        <v>986</v>
      </c>
      <c r="BI50">
        <v>5653</v>
      </c>
      <c r="BJ50">
        <v>3</v>
      </c>
      <c r="BK50" t="s">
        <v>798</v>
      </c>
      <c r="BL50" t="s">
        <v>782</v>
      </c>
      <c r="BM50">
        <v>0.94389999999999996</v>
      </c>
      <c r="BN50" t="s">
        <v>71</v>
      </c>
      <c r="BO50" t="s">
        <v>756</v>
      </c>
      <c r="BP50">
        <v>3853.538</v>
      </c>
    </row>
    <row r="51" spans="1:68" ht="16.5">
      <c r="A51" s="137" t="str">
        <f t="shared" si="18"/>
        <v>영종운수</v>
      </c>
      <c r="B51" s="138" t="str">
        <f t="shared" si="19"/>
        <v>유지훈</v>
      </c>
      <c r="C51" s="139" t="str">
        <f t="shared" si="20"/>
        <v>F</v>
      </c>
      <c r="D51" s="140">
        <f t="shared" si="21"/>
        <v>0.79600000000000004</v>
      </c>
      <c r="E51" s="141">
        <f t="shared" si="22"/>
        <v>1463</v>
      </c>
      <c r="F51" s="142" t="str">
        <f t="shared" si="23"/>
        <v>205</v>
      </c>
      <c r="G51" s="143" t="str">
        <f t="shared" si="24"/>
        <v>71바7516</v>
      </c>
      <c r="H51" s="144">
        <f t="shared" si="25"/>
        <v>7</v>
      </c>
      <c r="I51" s="145">
        <f t="shared" si="26"/>
        <v>2605.5149999999999</v>
      </c>
      <c r="J51" s="146">
        <f t="shared" si="27"/>
        <v>4.4565439868291583E-2</v>
      </c>
      <c r="K51" s="146">
        <f t="shared" si="28"/>
        <v>0.30429963417630773</v>
      </c>
      <c r="L51" s="146">
        <f t="shared" si="29"/>
        <v>0.1458444875581219</v>
      </c>
      <c r="M51" s="147">
        <f t="shared" si="30"/>
        <v>22.297999999999998</v>
      </c>
      <c r="N51" s="148">
        <f t="shared" si="31"/>
        <v>0.3070410264381514</v>
      </c>
      <c r="O51" s="148">
        <f t="shared" si="32"/>
        <v>40.145614206788295</v>
      </c>
      <c r="P51" s="247">
        <f t="shared" si="33"/>
        <v>35</v>
      </c>
      <c r="Q51" s="248">
        <f t="shared" si="34"/>
        <v>8</v>
      </c>
      <c r="R51" s="248">
        <f t="shared" si="35"/>
        <v>1046</v>
      </c>
      <c r="T51">
        <v>526</v>
      </c>
      <c r="U51">
        <v>1463</v>
      </c>
      <c r="V51" t="s">
        <v>989</v>
      </c>
      <c r="W51">
        <v>2605.5149999999999</v>
      </c>
      <c r="X51">
        <v>1185.008</v>
      </c>
      <c r="Y51">
        <v>2.1989999999999998</v>
      </c>
      <c r="Z51">
        <v>22.297999999999998</v>
      </c>
      <c r="AA51">
        <v>97.259692999999999</v>
      </c>
      <c r="AB51">
        <v>4.3344209999999999</v>
      </c>
      <c r="AC51">
        <v>29.596088999999999</v>
      </c>
      <c r="AD51" s="1">
        <v>380</v>
      </c>
      <c r="AE51">
        <v>8</v>
      </c>
      <c r="AF51">
        <v>1046</v>
      </c>
      <c r="AG51">
        <v>108</v>
      </c>
      <c r="AH51">
        <v>26.789256999999999</v>
      </c>
      <c r="AI51">
        <v>19089.5</v>
      </c>
      <c r="AJ51">
        <v>3793</v>
      </c>
      <c r="AK51">
        <v>35</v>
      </c>
      <c r="AL51">
        <v>12730</v>
      </c>
      <c r="AM51" t="s">
        <v>990</v>
      </c>
      <c r="AN51" t="s">
        <v>991</v>
      </c>
      <c r="AO51">
        <v>919.16899999999998</v>
      </c>
      <c r="AR51" t="s">
        <v>156</v>
      </c>
      <c r="AS51" t="s">
        <v>288</v>
      </c>
      <c r="AT51" t="s">
        <v>831</v>
      </c>
      <c r="AU51" t="s">
        <v>777</v>
      </c>
      <c r="AV51" t="s">
        <v>49</v>
      </c>
      <c r="AW51">
        <v>7</v>
      </c>
      <c r="BB51">
        <v>0.79600000000000004</v>
      </c>
      <c r="BC51" t="s">
        <v>73</v>
      </c>
      <c r="BF51" t="s">
        <v>156</v>
      </c>
      <c r="BG51" t="s">
        <v>288</v>
      </c>
      <c r="BH51" t="s">
        <v>989</v>
      </c>
      <c r="BI51">
        <v>1463</v>
      </c>
      <c r="BJ51">
        <v>7</v>
      </c>
      <c r="BK51" t="s">
        <v>831</v>
      </c>
      <c r="BL51" t="s">
        <v>828</v>
      </c>
      <c r="BM51">
        <v>0.79600000000000004</v>
      </c>
      <c r="BN51" t="s">
        <v>73</v>
      </c>
      <c r="BO51" t="s">
        <v>774</v>
      </c>
      <c r="BP51">
        <v>2605.5149999999999</v>
      </c>
    </row>
    <row r="52" spans="1:68" ht="16.5">
      <c r="A52" s="120" t="str">
        <f t="shared" si="18"/>
        <v>영종운수</v>
      </c>
      <c r="B52" s="121" t="str">
        <f t="shared" si="19"/>
        <v>이기현</v>
      </c>
      <c r="C52" s="122" t="str">
        <f t="shared" si="20"/>
        <v>C</v>
      </c>
      <c r="D52" s="123">
        <f t="shared" si="21"/>
        <v>0.89029999999999998</v>
      </c>
      <c r="E52" s="124">
        <f t="shared" si="22"/>
        <v>8132</v>
      </c>
      <c r="F52" s="125" t="str">
        <f t="shared" si="23"/>
        <v>e음13</v>
      </c>
      <c r="G52" s="126" t="str">
        <f t="shared" si="24"/>
        <v>73아1567</v>
      </c>
      <c r="H52" s="127">
        <f t="shared" si="25"/>
        <v>1</v>
      </c>
      <c r="I52" s="128">
        <f t="shared" si="26"/>
        <v>2810.6370000000002</v>
      </c>
      <c r="J52" s="129">
        <f t="shared" si="27"/>
        <v>1.9743389285171661E-2</v>
      </c>
      <c r="K52" s="129">
        <f t="shared" si="28"/>
        <v>0.34738315116542323</v>
      </c>
      <c r="L52" s="129">
        <f t="shared" si="29"/>
        <v>0.17398191228536447</v>
      </c>
      <c r="M52" s="130">
        <f t="shared" si="30"/>
        <v>8.84</v>
      </c>
      <c r="N52" s="131">
        <f t="shared" si="31"/>
        <v>0</v>
      </c>
      <c r="O52" s="131">
        <f t="shared" si="32"/>
        <v>19.461780372207439</v>
      </c>
      <c r="P52" s="249">
        <f t="shared" si="33"/>
        <v>80</v>
      </c>
      <c r="Q52" s="250">
        <f t="shared" si="34"/>
        <v>0</v>
      </c>
      <c r="R52" s="250">
        <f t="shared" si="35"/>
        <v>547</v>
      </c>
      <c r="T52">
        <v>526</v>
      </c>
      <c r="U52">
        <v>8132</v>
      </c>
      <c r="V52" t="s">
        <v>992</v>
      </c>
      <c r="W52">
        <v>2810.6370000000002</v>
      </c>
      <c r="X52">
        <v>1018.446</v>
      </c>
      <c r="Y52">
        <v>2.76</v>
      </c>
      <c r="Z52">
        <v>8.84</v>
      </c>
      <c r="AA52">
        <v>158.475222</v>
      </c>
      <c r="AB52">
        <v>3.128838</v>
      </c>
      <c r="AC52">
        <v>55.051622000000002</v>
      </c>
      <c r="AD52" s="1">
        <v>489</v>
      </c>
      <c r="AE52">
        <v>0</v>
      </c>
      <c r="AF52">
        <v>547</v>
      </c>
      <c r="AG52">
        <v>70</v>
      </c>
      <c r="AH52">
        <v>17.735498</v>
      </c>
      <c r="AI52">
        <v>775.5</v>
      </c>
      <c r="AJ52">
        <v>0</v>
      </c>
      <c r="AK52">
        <v>80</v>
      </c>
      <c r="AL52">
        <v>23644</v>
      </c>
      <c r="AM52" t="s">
        <v>993</v>
      </c>
      <c r="AN52" t="s">
        <v>994</v>
      </c>
      <c r="AO52">
        <v>2810.6370000000002</v>
      </c>
      <c r="AR52" t="s">
        <v>156</v>
      </c>
      <c r="AS52" t="s">
        <v>290</v>
      </c>
      <c r="AT52" t="s">
        <v>839</v>
      </c>
      <c r="AU52" t="s">
        <v>773</v>
      </c>
      <c r="AV52" t="s">
        <v>49</v>
      </c>
      <c r="AW52">
        <v>1</v>
      </c>
      <c r="BB52">
        <v>0.89029999999999998</v>
      </c>
      <c r="BC52" t="s">
        <v>72</v>
      </c>
      <c r="BF52" t="s">
        <v>156</v>
      </c>
      <c r="BG52" t="s">
        <v>290</v>
      </c>
      <c r="BH52" t="s">
        <v>992</v>
      </c>
      <c r="BI52">
        <v>8132</v>
      </c>
      <c r="BJ52">
        <v>1</v>
      </c>
      <c r="BK52" t="s">
        <v>839</v>
      </c>
      <c r="BL52" t="s">
        <v>755</v>
      </c>
      <c r="BM52">
        <v>0.89029999999999998</v>
      </c>
      <c r="BN52" t="s">
        <v>72</v>
      </c>
      <c r="BO52" t="s">
        <v>758</v>
      </c>
      <c r="BP52">
        <v>2810.6370000000002</v>
      </c>
    </row>
    <row r="53" spans="1:68" ht="16.5">
      <c r="A53" s="137" t="str">
        <f t="shared" si="18"/>
        <v>영종운수</v>
      </c>
      <c r="B53" s="138" t="str">
        <f t="shared" si="19"/>
        <v>이대범</v>
      </c>
      <c r="C53" s="139" t="str">
        <f t="shared" si="20"/>
        <v>S</v>
      </c>
      <c r="D53" s="140">
        <f t="shared" si="21"/>
        <v>1.0595000000000001</v>
      </c>
      <c r="E53" s="141">
        <f t="shared" si="22"/>
        <v>5974</v>
      </c>
      <c r="F53" s="142" t="str">
        <f t="shared" si="23"/>
        <v>203</v>
      </c>
      <c r="G53" s="143" t="str">
        <f t="shared" si="24"/>
        <v>71바7514</v>
      </c>
      <c r="H53" s="144">
        <f t="shared" si="25"/>
        <v>5</v>
      </c>
      <c r="I53" s="145">
        <f t="shared" si="26"/>
        <v>1443.874</v>
      </c>
      <c r="J53" s="146">
        <f t="shared" si="27"/>
        <v>1.106847163455703E-2</v>
      </c>
      <c r="K53" s="146">
        <f t="shared" si="28"/>
        <v>0.22710914289278986</v>
      </c>
      <c r="L53" s="146">
        <f t="shared" si="29"/>
        <v>0.19669306324513081</v>
      </c>
      <c r="M53" s="147">
        <f t="shared" si="30"/>
        <v>7.89</v>
      </c>
      <c r="N53" s="148">
        <f t="shared" si="31"/>
        <v>0.13851624172192309</v>
      </c>
      <c r="O53" s="148">
        <f t="shared" si="32"/>
        <v>1.8699692632459619</v>
      </c>
      <c r="P53" s="247">
        <f t="shared" si="33"/>
        <v>3</v>
      </c>
      <c r="Q53" s="248">
        <f t="shared" si="34"/>
        <v>2</v>
      </c>
      <c r="R53" s="248">
        <f t="shared" si="35"/>
        <v>27</v>
      </c>
      <c r="T53">
        <v>526</v>
      </c>
      <c r="U53">
        <v>5974</v>
      </c>
      <c r="V53" t="s">
        <v>995</v>
      </c>
      <c r="W53">
        <v>1443.874</v>
      </c>
      <c r="X53">
        <v>490.84699999999998</v>
      </c>
      <c r="Y53">
        <v>2.9420000000000002</v>
      </c>
      <c r="Z53">
        <v>7.89</v>
      </c>
      <c r="AA53">
        <v>62.036929999999998</v>
      </c>
      <c r="AB53">
        <v>0.68665399999999999</v>
      </c>
      <c r="AC53">
        <v>14.089154000000001</v>
      </c>
      <c r="AD53" s="1">
        <v>284</v>
      </c>
      <c r="AE53">
        <v>2</v>
      </c>
      <c r="AF53">
        <v>27</v>
      </c>
      <c r="AG53">
        <v>107</v>
      </c>
      <c r="AH53">
        <v>23.274426999999999</v>
      </c>
      <c r="AI53">
        <v>5960.4</v>
      </c>
      <c r="AJ53">
        <v>1665</v>
      </c>
      <c r="AK53">
        <v>3</v>
      </c>
      <c r="AL53">
        <v>287</v>
      </c>
      <c r="AM53" t="s">
        <v>996</v>
      </c>
      <c r="AN53" t="s">
        <v>997</v>
      </c>
      <c r="AO53">
        <v>603.44299999999998</v>
      </c>
      <c r="AR53" t="s">
        <v>156</v>
      </c>
      <c r="AS53" t="s">
        <v>287</v>
      </c>
      <c r="AT53" t="s">
        <v>822</v>
      </c>
      <c r="AU53" t="s">
        <v>777</v>
      </c>
      <c r="AV53" t="s">
        <v>49</v>
      </c>
      <c r="AW53">
        <v>5</v>
      </c>
      <c r="BB53">
        <v>1.0595000000000001</v>
      </c>
      <c r="BC53" t="s">
        <v>74</v>
      </c>
      <c r="BF53" t="s">
        <v>156</v>
      </c>
      <c r="BG53" t="s">
        <v>287</v>
      </c>
      <c r="BH53" t="s">
        <v>995</v>
      </c>
      <c r="BI53">
        <v>5974</v>
      </c>
      <c r="BJ53">
        <v>5</v>
      </c>
      <c r="BK53" t="s">
        <v>822</v>
      </c>
      <c r="BL53" t="s">
        <v>808</v>
      </c>
      <c r="BM53">
        <v>1.0595000000000001</v>
      </c>
      <c r="BN53" t="s">
        <v>74</v>
      </c>
      <c r="BO53" t="s">
        <v>757</v>
      </c>
      <c r="BP53">
        <v>1443.874</v>
      </c>
    </row>
    <row r="54" spans="1:68" ht="16.5">
      <c r="A54" s="120" t="str">
        <f t="shared" si="18"/>
        <v>영종운수</v>
      </c>
      <c r="B54" s="121" t="str">
        <f t="shared" si="19"/>
        <v>이명희</v>
      </c>
      <c r="C54" s="122" t="str">
        <f t="shared" si="20"/>
        <v>B</v>
      </c>
      <c r="D54" s="123">
        <f t="shared" si="21"/>
        <v>0.91410000000000002</v>
      </c>
      <c r="E54" s="124">
        <f t="shared" si="22"/>
        <v>5170</v>
      </c>
      <c r="F54" s="125" t="str">
        <f t="shared" si="23"/>
        <v>203</v>
      </c>
      <c r="G54" s="126" t="str">
        <f t="shared" si="24"/>
        <v>71바7513</v>
      </c>
      <c r="H54" s="127">
        <f t="shared" si="25"/>
        <v>1</v>
      </c>
      <c r="I54" s="128">
        <f t="shared" si="26"/>
        <v>3268.7240000000002</v>
      </c>
      <c r="J54" s="129">
        <f t="shared" si="27"/>
        <v>4.3027105615288698E-2</v>
      </c>
      <c r="K54" s="129">
        <f t="shared" si="28"/>
        <v>0.28644077333071399</v>
      </c>
      <c r="L54" s="129">
        <f t="shared" si="29"/>
        <v>9.5756019780195573E-2</v>
      </c>
      <c r="M54" s="130">
        <f t="shared" si="30"/>
        <v>14.109</v>
      </c>
      <c r="N54" s="131">
        <f t="shared" si="31"/>
        <v>0</v>
      </c>
      <c r="O54" s="131">
        <f t="shared" si="32"/>
        <v>7.1587567503404994</v>
      </c>
      <c r="P54" s="249">
        <f t="shared" si="33"/>
        <v>44</v>
      </c>
      <c r="Q54" s="250">
        <f t="shared" si="34"/>
        <v>0</v>
      </c>
      <c r="R54" s="250">
        <f t="shared" si="35"/>
        <v>234</v>
      </c>
      <c r="T54">
        <v>526</v>
      </c>
      <c r="U54">
        <v>5170</v>
      </c>
      <c r="V54" t="s">
        <v>998</v>
      </c>
      <c r="W54">
        <v>3268.7240000000002</v>
      </c>
      <c r="X54">
        <v>1324.577</v>
      </c>
      <c r="Y54">
        <v>2.468</v>
      </c>
      <c r="Z54">
        <v>14.109</v>
      </c>
      <c r="AA54">
        <v>152.04801499999999</v>
      </c>
      <c r="AB54">
        <v>6.5421860000000001</v>
      </c>
      <c r="AC54">
        <v>43.552751000000001</v>
      </c>
      <c r="AD54" s="1">
        <v>313</v>
      </c>
      <c r="AE54">
        <v>0</v>
      </c>
      <c r="AF54">
        <v>234</v>
      </c>
      <c r="AG54">
        <v>107</v>
      </c>
      <c r="AH54">
        <v>21.497972000000001</v>
      </c>
      <c r="AI54">
        <v>15408.6</v>
      </c>
      <c r="AJ54">
        <v>3085.5</v>
      </c>
      <c r="AK54">
        <v>44</v>
      </c>
      <c r="AL54">
        <v>12912</v>
      </c>
      <c r="AM54" t="s">
        <v>999</v>
      </c>
      <c r="AN54" t="s">
        <v>1000</v>
      </c>
      <c r="AO54">
        <v>3268.7240000000002</v>
      </c>
      <c r="AR54" t="s">
        <v>156</v>
      </c>
      <c r="AS54" t="s">
        <v>287</v>
      </c>
      <c r="AT54" t="s">
        <v>820</v>
      </c>
      <c r="AU54" t="s">
        <v>777</v>
      </c>
      <c r="AV54" t="s">
        <v>49</v>
      </c>
      <c r="AW54">
        <v>1</v>
      </c>
      <c r="BB54">
        <v>0.91410000000000002</v>
      </c>
      <c r="BC54" t="s">
        <v>71</v>
      </c>
      <c r="BF54" t="s">
        <v>156</v>
      </c>
      <c r="BG54" t="s">
        <v>287</v>
      </c>
      <c r="BH54" t="s">
        <v>998</v>
      </c>
      <c r="BI54">
        <v>5170</v>
      </c>
      <c r="BJ54">
        <v>1</v>
      </c>
      <c r="BK54" t="s">
        <v>820</v>
      </c>
      <c r="BL54" t="s">
        <v>755</v>
      </c>
      <c r="BM54">
        <v>0.91410000000000002</v>
      </c>
      <c r="BN54" t="s">
        <v>71</v>
      </c>
      <c r="BO54" t="s">
        <v>756</v>
      </c>
      <c r="BP54">
        <v>3268.7240000000002</v>
      </c>
    </row>
    <row r="55" spans="1:68" ht="16.5">
      <c r="A55" s="137" t="str">
        <f t="shared" si="18"/>
        <v>영종운수</v>
      </c>
      <c r="B55" s="138" t="str">
        <f t="shared" si="19"/>
        <v>이선호</v>
      </c>
      <c r="C55" s="139" t="str">
        <f t="shared" si="20"/>
        <v>A</v>
      </c>
      <c r="D55" s="140">
        <f t="shared" si="21"/>
        <v>0.99399999999999999</v>
      </c>
      <c r="E55" s="141">
        <f t="shared" si="22"/>
        <v>5652</v>
      </c>
      <c r="F55" s="142" t="str">
        <f t="shared" si="23"/>
        <v>e음13</v>
      </c>
      <c r="G55" s="143" t="str">
        <f t="shared" si="24"/>
        <v>73아1568</v>
      </c>
      <c r="H55" s="144">
        <f t="shared" si="25"/>
        <v>5</v>
      </c>
      <c r="I55" s="145">
        <f t="shared" si="26"/>
        <v>2523.127</v>
      </c>
      <c r="J55" s="146">
        <f t="shared" si="27"/>
        <v>4.0277043582035578E-2</v>
      </c>
      <c r="K55" s="146">
        <f t="shared" si="28"/>
        <v>0.25313301480896139</v>
      </c>
      <c r="L55" s="146">
        <f t="shared" si="29"/>
        <v>0.15338110210068698</v>
      </c>
      <c r="M55" s="147">
        <f t="shared" si="30"/>
        <v>7.306</v>
      </c>
      <c r="N55" s="148">
        <f t="shared" si="31"/>
        <v>1.3871675900578926</v>
      </c>
      <c r="O55" s="148">
        <f t="shared" si="32"/>
        <v>0.83230055403473546</v>
      </c>
      <c r="P55" s="247">
        <f t="shared" si="33"/>
        <v>20</v>
      </c>
      <c r="Q55" s="248">
        <f t="shared" si="34"/>
        <v>35</v>
      </c>
      <c r="R55" s="248">
        <f t="shared" si="35"/>
        <v>21</v>
      </c>
      <c r="T55">
        <v>526</v>
      </c>
      <c r="U55">
        <v>5652</v>
      </c>
      <c r="V55" t="s">
        <v>1001</v>
      </c>
      <c r="W55">
        <v>2523.127</v>
      </c>
      <c r="X55">
        <v>994.92499999999995</v>
      </c>
      <c r="Y55">
        <v>2.536</v>
      </c>
      <c r="Z55">
        <v>7.306</v>
      </c>
      <c r="AA55">
        <v>139.26992899999999</v>
      </c>
      <c r="AB55">
        <v>5.609381</v>
      </c>
      <c r="AC55">
        <v>35.253816999999998</v>
      </c>
      <c r="AD55" s="1">
        <v>387</v>
      </c>
      <c r="AE55">
        <v>35</v>
      </c>
      <c r="AF55">
        <v>21</v>
      </c>
      <c r="AG55">
        <v>69</v>
      </c>
      <c r="AH55">
        <v>18.116810999999998</v>
      </c>
      <c r="AI55">
        <v>400.5</v>
      </c>
      <c r="AJ55">
        <v>0</v>
      </c>
      <c r="AK55">
        <v>20</v>
      </c>
      <c r="AL55">
        <v>6463</v>
      </c>
      <c r="AM55" t="s">
        <v>1002</v>
      </c>
      <c r="AN55" t="s">
        <v>1003</v>
      </c>
      <c r="AO55">
        <v>724.50300000000004</v>
      </c>
      <c r="AR55" t="s">
        <v>156</v>
      </c>
      <c r="AS55" t="s">
        <v>290</v>
      </c>
      <c r="AT55" t="s">
        <v>842</v>
      </c>
      <c r="AU55" t="s">
        <v>773</v>
      </c>
      <c r="AV55" t="s">
        <v>49</v>
      </c>
      <c r="AW55">
        <v>5</v>
      </c>
      <c r="BB55">
        <v>0.99399999999999999</v>
      </c>
      <c r="BC55" t="s">
        <v>69</v>
      </c>
      <c r="BF55" t="s">
        <v>156</v>
      </c>
      <c r="BG55" t="s">
        <v>290</v>
      </c>
      <c r="BH55" t="s">
        <v>1001</v>
      </c>
      <c r="BI55">
        <v>5652</v>
      </c>
      <c r="BJ55">
        <v>5</v>
      </c>
      <c r="BK55" t="s">
        <v>842</v>
      </c>
      <c r="BL55" t="s">
        <v>849</v>
      </c>
      <c r="BM55">
        <v>0.99399999999999999</v>
      </c>
      <c r="BN55" t="s">
        <v>69</v>
      </c>
      <c r="BO55" t="s">
        <v>759</v>
      </c>
      <c r="BP55">
        <v>2523.127</v>
      </c>
    </row>
    <row r="56" spans="1:68" ht="16.5">
      <c r="A56" s="120" t="str">
        <f t="shared" si="18"/>
        <v>영종운수</v>
      </c>
      <c r="B56" s="121" t="str">
        <f t="shared" si="19"/>
        <v>이승용</v>
      </c>
      <c r="C56" s="122" t="str">
        <f t="shared" si="20"/>
        <v>A</v>
      </c>
      <c r="D56" s="123">
        <f t="shared" si="21"/>
        <v>0.96730000000000005</v>
      </c>
      <c r="E56" s="124">
        <f t="shared" si="22"/>
        <v>1117</v>
      </c>
      <c r="F56" s="125" t="str">
        <f t="shared" si="23"/>
        <v>205</v>
      </c>
      <c r="G56" s="126" t="str">
        <f t="shared" si="24"/>
        <v>71바7516</v>
      </c>
      <c r="H56" s="127">
        <f t="shared" si="25"/>
        <v>8</v>
      </c>
      <c r="I56" s="128">
        <f t="shared" si="26"/>
        <v>3949.2629999999999</v>
      </c>
      <c r="J56" s="129">
        <f t="shared" si="27"/>
        <v>3.5611171563783448E-2</v>
      </c>
      <c r="K56" s="129">
        <f t="shared" si="28"/>
        <v>0.21867298349620651</v>
      </c>
      <c r="L56" s="129">
        <f t="shared" si="29"/>
        <v>0.12812517170925308</v>
      </c>
      <c r="M56" s="130">
        <f t="shared" si="30"/>
        <v>13.157999999999999</v>
      </c>
      <c r="N56" s="131">
        <f t="shared" si="31"/>
        <v>0.17724826125786</v>
      </c>
      <c r="O56" s="131">
        <f t="shared" si="32"/>
        <v>2.4308332972506514</v>
      </c>
      <c r="P56" s="249">
        <f t="shared" si="33"/>
        <v>11</v>
      </c>
      <c r="Q56" s="250">
        <f t="shared" si="34"/>
        <v>7</v>
      </c>
      <c r="R56" s="250">
        <f t="shared" si="35"/>
        <v>96</v>
      </c>
      <c r="T56">
        <v>526</v>
      </c>
      <c r="U56">
        <v>1117</v>
      </c>
      <c r="V56" t="s">
        <v>1004</v>
      </c>
      <c r="W56">
        <v>3949.2629999999999</v>
      </c>
      <c r="X56">
        <v>1463.12</v>
      </c>
      <c r="Y56">
        <v>2.6989999999999998</v>
      </c>
      <c r="Z56">
        <v>13.157999999999999</v>
      </c>
      <c r="AA56">
        <v>148.04051000000001</v>
      </c>
      <c r="AB56">
        <v>5.2718959999999999</v>
      </c>
      <c r="AC56">
        <v>32.372459999999997</v>
      </c>
      <c r="AD56" s="1">
        <v>506</v>
      </c>
      <c r="AE56">
        <v>7</v>
      </c>
      <c r="AF56">
        <v>96</v>
      </c>
      <c r="AG56">
        <v>98</v>
      </c>
      <c r="AH56">
        <v>26.676907</v>
      </c>
      <c r="AI56">
        <v>26710.400000000001</v>
      </c>
      <c r="AJ56">
        <v>3075.1</v>
      </c>
      <c r="AK56">
        <v>11</v>
      </c>
      <c r="AL56">
        <v>2140</v>
      </c>
      <c r="AM56" t="s">
        <v>1005</v>
      </c>
      <c r="AN56" t="s">
        <v>1006</v>
      </c>
      <c r="AO56">
        <v>1203.057</v>
      </c>
      <c r="AR56" t="s">
        <v>156</v>
      </c>
      <c r="AS56" t="s">
        <v>288</v>
      </c>
      <c r="AT56" t="s">
        <v>831</v>
      </c>
      <c r="AU56" t="s">
        <v>777</v>
      </c>
      <c r="AV56" t="s">
        <v>49</v>
      </c>
      <c r="AW56">
        <v>8</v>
      </c>
      <c r="BB56">
        <v>0.96730000000000005</v>
      </c>
      <c r="BC56" t="s">
        <v>69</v>
      </c>
      <c r="BF56" t="s">
        <v>156</v>
      </c>
      <c r="BG56" t="s">
        <v>288</v>
      </c>
      <c r="BH56" t="s">
        <v>1004</v>
      </c>
      <c r="BI56">
        <v>1117</v>
      </c>
      <c r="BJ56">
        <v>8</v>
      </c>
      <c r="BK56" t="s">
        <v>831</v>
      </c>
      <c r="BL56" t="s">
        <v>784</v>
      </c>
      <c r="BM56">
        <v>0.96730000000000005</v>
      </c>
      <c r="BN56" t="s">
        <v>69</v>
      </c>
      <c r="BO56" t="s">
        <v>759</v>
      </c>
      <c r="BP56">
        <v>3949.2629999999999</v>
      </c>
    </row>
    <row r="57" spans="1:68" ht="16.5">
      <c r="A57" s="137" t="str">
        <f t="shared" si="18"/>
        <v>영종운수</v>
      </c>
      <c r="B57" s="138" t="str">
        <f t="shared" si="19"/>
        <v>이신영</v>
      </c>
      <c r="C57" s="139" t="str">
        <f t="shared" si="20"/>
        <v>S</v>
      </c>
      <c r="D57" s="140">
        <f t="shared" si="21"/>
        <v>1.1567000000000001</v>
      </c>
      <c r="E57" s="141">
        <f t="shared" si="22"/>
        <v>6448</v>
      </c>
      <c r="F57" s="142" t="str">
        <f t="shared" si="23"/>
        <v>e음13</v>
      </c>
      <c r="G57" s="143" t="str">
        <f t="shared" si="24"/>
        <v>73아9158</v>
      </c>
      <c r="H57" s="144">
        <f t="shared" si="25"/>
        <v>2</v>
      </c>
      <c r="I57" s="145">
        <f t="shared" si="26"/>
        <v>2482.5659999999998</v>
      </c>
      <c r="J57" s="146">
        <f t="shared" si="27"/>
        <v>5.9861002844971506E-2</v>
      </c>
      <c r="K57" s="146">
        <f t="shared" si="28"/>
        <v>0.258015062889691</v>
      </c>
      <c r="L57" s="146">
        <f t="shared" si="29"/>
        <v>9.1437649593203163E-2</v>
      </c>
      <c r="M57" s="147">
        <f t="shared" si="30"/>
        <v>2.8250000000000002</v>
      </c>
      <c r="N57" s="148">
        <f t="shared" si="31"/>
        <v>0.12084270871348436</v>
      </c>
      <c r="O57" s="148">
        <f t="shared" si="32"/>
        <v>0.48337083485393745</v>
      </c>
      <c r="P57" s="247">
        <f t="shared" si="33"/>
        <v>20</v>
      </c>
      <c r="Q57" s="248">
        <f t="shared" si="34"/>
        <v>3</v>
      </c>
      <c r="R57" s="248">
        <f t="shared" si="35"/>
        <v>12</v>
      </c>
      <c r="T57">
        <v>526</v>
      </c>
      <c r="U57">
        <v>6448</v>
      </c>
      <c r="V57" t="s">
        <v>1007</v>
      </c>
      <c r="W57">
        <v>2482.5659999999998</v>
      </c>
      <c r="X57">
        <v>731.03099999999995</v>
      </c>
      <c r="Y57">
        <v>3.3959999999999999</v>
      </c>
      <c r="Z57">
        <v>2.8250000000000002</v>
      </c>
      <c r="AA57">
        <v>141.63656800000001</v>
      </c>
      <c r="AB57">
        <v>8.4785070000000005</v>
      </c>
      <c r="AC57">
        <v>36.544367999999999</v>
      </c>
      <c r="AD57" s="1">
        <v>227</v>
      </c>
      <c r="AE57">
        <v>3</v>
      </c>
      <c r="AF57">
        <v>12</v>
      </c>
      <c r="AG57">
        <v>71</v>
      </c>
      <c r="AH57">
        <v>17.527719000000001</v>
      </c>
      <c r="AI57">
        <v>53</v>
      </c>
      <c r="AJ57">
        <v>0</v>
      </c>
      <c r="AK57">
        <v>20</v>
      </c>
      <c r="AL57">
        <v>7878</v>
      </c>
      <c r="AM57" t="s">
        <v>1008</v>
      </c>
      <c r="AN57" t="s">
        <v>1009</v>
      </c>
      <c r="AO57">
        <v>2325.4279999999999</v>
      </c>
      <c r="AR57" t="s">
        <v>156</v>
      </c>
      <c r="AS57" t="s">
        <v>290</v>
      </c>
      <c r="AT57" t="s">
        <v>844</v>
      </c>
      <c r="AU57" t="s">
        <v>773</v>
      </c>
      <c r="AV57" t="s">
        <v>772</v>
      </c>
      <c r="AW57">
        <v>2</v>
      </c>
      <c r="BB57">
        <v>1.1567000000000001</v>
      </c>
      <c r="BC57" t="s">
        <v>74</v>
      </c>
      <c r="BF57" t="s">
        <v>156</v>
      </c>
      <c r="BG57" t="s">
        <v>290</v>
      </c>
      <c r="BH57" t="s">
        <v>1007</v>
      </c>
      <c r="BI57">
        <v>6448</v>
      </c>
      <c r="BJ57">
        <v>2</v>
      </c>
      <c r="BK57" t="s">
        <v>844</v>
      </c>
      <c r="BL57" t="s">
        <v>836</v>
      </c>
      <c r="BM57">
        <v>1.1567000000000001</v>
      </c>
      <c r="BN57" t="s">
        <v>74</v>
      </c>
      <c r="BO57" t="s">
        <v>757</v>
      </c>
      <c r="BP57">
        <v>2482.5659999999998</v>
      </c>
    </row>
    <row r="58" spans="1:68" ht="16.5">
      <c r="A58" s="120" t="str">
        <f t="shared" si="18"/>
        <v>영종운수</v>
      </c>
      <c r="B58" s="121" t="str">
        <f t="shared" si="19"/>
        <v>이용식</v>
      </c>
      <c r="C58" s="122" t="str">
        <f t="shared" si="20"/>
        <v>A</v>
      </c>
      <c r="D58" s="123">
        <f t="shared" si="21"/>
        <v>0.95240000000000002</v>
      </c>
      <c r="E58" s="124">
        <f t="shared" si="22"/>
        <v>8384</v>
      </c>
      <c r="F58" s="125" t="str">
        <f t="shared" si="23"/>
        <v>202</v>
      </c>
      <c r="G58" s="126" t="str">
        <f t="shared" si="24"/>
        <v>73아1280</v>
      </c>
      <c r="H58" s="127">
        <f t="shared" si="25"/>
        <v>1</v>
      </c>
      <c r="I58" s="128">
        <f t="shared" si="26"/>
        <v>4460.5119999999997</v>
      </c>
      <c r="J58" s="129">
        <f t="shared" si="27"/>
        <v>1.6843597718809864E-2</v>
      </c>
      <c r="K58" s="129">
        <f t="shared" si="28"/>
        <v>0.29043256114715205</v>
      </c>
      <c r="L58" s="129">
        <f t="shared" si="29"/>
        <v>0.25669698904520377</v>
      </c>
      <c r="M58" s="130">
        <f t="shared" si="30"/>
        <v>12.894</v>
      </c>
      <c r="N58" s="131">
        <f t="shared" si="31"/>
        <v>2.2418951008314741E-2</v>
      </c>
      <c r="O58" s="131">
        <f t="shared" si="32"/>
        <v>4.8873313198126134</v>
      </c>
      <c r="P58" s="249">
        <f t="shared" si="33"/>
        <v>19</v>
      </c>
      <c r="Q58" s="250">
        <f t="shared" si="34"/>
        <v>1</v>
      </c>
      <c r="R58" s="250">
        <f t="shared" si="35"/>
        <v>218</v>
      </c>
      <c r="T58">
        <v>526</v>
      </c>
      <c r="U58">
        <v>8384</v>
      </c>
      <c r="V58" t="s">
        <v>1010</v>
      </c>
      <c r="W58">
        <v>4460.5119999999997</v>
      </c>
      <c r="X58">
        <v>1615.152</v>
      </c>
      <c r="Y58">
        <v>2.762</v>
      </c>
      <c r="Z58">
        <v>12.894</v>
      </c>
      <c r="AA58">
        <v>172.45050900000001</v>
      </c>
      <c r="AB58">
        <v>2.904687</v>
      </c>
      <c r="AC58">
        <v>50.085242999999998</v>
      </c>
      <c r="AD58" s="1">
        <v>1145</v>
      </c>
      <c r="AE58">
        <v>1</v>
      </c>
      <c r="AF58">
        <v>218</v>
      </c>
      <c r="AG58">
        <v>107</v>
      </c>
      <c r="AH58">
        <v>25.865461</v>
      </c>
      <c r="AI58">
        <v>33635</v>
      </c>
      <c r="AJ58">
        <v>4034.2</v>
      </c>
      <c r="AK58">
        <v>19</v>
      </c>
      <c r="AL58">
        <v>3403</v>
      </c>
      <c r="AM58" t="s">
        <v>1011</v>
      </c>
      <c r="AN58" t="s">
        <v>1012</v>
      </c>
      <c r="AO58">
        <v>4460.5110000000004</v>
      </c>
      <c r="AR58" t="s">
        <v>156</v>
      </c>
      <c r="AS58" t="s">
        <v>286</v>
      </c>
      <c r="AT58" t="s">
        <v>804</v>
      </c>
      <c r="AU58" t="s">
        <v>777</v>
      </c>
      <c r="AV58" t="s">
        <v>49</v>
      </c>
      <c r="AW58">
        <v>1</v>
      </c>
      <c r="BB58">
        <v>0.95240000000000002</v>
      </c>
      <c r="BC58" t="s">
        <v>69</v>
      </c>
      <c r="BF58" t="s">
        <v>156</v>
      </c>
      <c r="BG58" t="s">
        <v>286</v>
      </c>
      <c r="BH58" t="s">
        <v>1010</v>
      </c>
      <c r="BI58">
        <v>8384</v>
      </c>
      <c r="BJ58">
        <v>1</v>
      </c>
      <c r="BK58" t="s">
        <v>804</v>
      </c>
      <c r="BL58" t="s">
        <v>755</v>
      </c>
      <c r="BM58">
        <v>0.95240000000000002</v>
      </c>
      <c r="BN58" t="s">
        <v>69</v>
      </c>
      <c r="BO58" t="s">
        <v>759</v>
      </c>
      <c r="BP58">
        <v>4460.5119999999997</v>
      </c>
    </row>
    <row r="59" spans="1:68" ht="16.5">
      <c r="A59" s="137" t="str">
        <f t="shared" si="18"/>
        <v>영종운수</v>
      </c>
      <c r="B59" s="138" t="str">
        <f t="shared" si="19"/>
        <v>이은영</v>
      </c>
      <c r="C59" s="139" t="str">
        <f t="shared" si="20"/>
        <v>B</v>
      </c>
      <c r="D59" s="140">
        <f t="shared" si="21"/>
        <v>0.9</v>
      </c>
      <c r="E59" s="141">
        <f t="shared" si="22"/>
        <v>1282</v>
      </c>
      <c r="F59" s="142" t="str">
        <f t="shared" si="23"/>
        <v>203</v>
      </c>
      <c r="G59" s="143" t="str">
        <f t="shared" si="24"/>
        <v>73아1238</v>
      </c>
      <c r="H59" s="144">
        <f t="shared" si="25"/>
        <v>1</v>
      </c>
      <c r="I59" s="145">
        <f t="shared" si="26"/>
        <v>3306.5140000000001</v>
      </c>
      <c r="J59" s="146">
        <f t="shared" si="27"/>
        <v>2.4919131953639536E-2</v>
      </c>
      <c r="K59" s="146">
        <f t="shared" si="28"/>
        <v>0.28366347476296833</v>
      </c>
      <c r="L59" s="146">
        <f t="shared" si="29"/>
        <v>0.23408338812416943</v>
      </c>
      <c r="M59" s="147">
        <f t="shared" si="30"/>
        <v>10.428000000000001</v>
      </c>
      <c r="N59" s="148">
        <f t="shared" si="31"/>
        <v>3.0243331798988297E-2</v>
      </c>
      <c r="O59" s="148">
        <f t="shared" si="32"/>
        <v>10.917842779434777</v>
      </c>
      <c r="P59" s="247">
        <f t="shared" si="33"/>
        <v>33</v>
      </c>
      <c r="Q59" s="248">
        <f t="shared" si="34"/>
        <v>1</v>
      </c>
      <c r="R59" s="248">
        <f t="shared" si="35"/>
        <v>361</v>
      </c>
      <c r="T59">
        <v>526</v>
      </c>
      <c r="U59">
        <v>1282</v>
      </c>
      <c r="V59" t="s">
        <v>1013</v>
      </c>
      <c r="W59">
        <v>3306.5140000000001</v>
      </c>
      <c r="X59">
        <v>1266.9359999999999</v>
      </c>
      <c r="Y59">
        <v>2.61</v>
      </c>
      <c r="Z59">
        <v>10.428000000000001</v>
      </c>
      <c r="AA59">
        <v>151.711344</v>
      </c>
      <c r="AB59">
        <v>3.7805149999999998</v>
      </c>
      <c r="AC59">
        <v>43.034967000000002</v>
      </c>
      <c r="AD59" s="1">
        <v>774</v>
      </c>
      <c r="AE59">
        <v>1</v>
      </c>
      <c r="AF59">
        <v>361</v>
      </c>
      <c r="AG59">
        <v>90</v>
      </c>
      <c r="AH59">
        <v>21.79477</v>
      </c>
      <c r="AI59">
        <v>11897</v>
      </c>
      <c r="AJ59">
        <v>96.1</v>
      </c>
      <c r="AK59">
        <v>33</v>
      </c>
      <c r="AL59">
        <v>9114</v>
      </c>
      <c r="AM59" t="s">
        <v>1014</v>
      </c>
      <c r="AN59" t="s">
        <v>1015</v>
      </c>
      <c r="AO59">
        <v>3306.5140000000001</v>
      </c>
      <c r="AR59" t="s">
        <v>156</v>
      </c>
      <c r="AS59" t="s">
        <v>287</v>
      </c>
      <c r="AT59" t="s">
        <v>826</v>
      </c>
      <c r="AU59" t="s">
        <v>777</v>
      </c>
      <c r="AV59" t="s">
        <v>49</v>
      </c>
      <c r="AW59">
        <v>1</v>
      </c>
      <c r="BB59">
        <v>0.9</v>
      </c>
      <c r="BC59" t="s">
        <v>71</v>
      </c>
      <c r="BF59" t="s">
        <v>156</v>
      </c>
      <c r="BG59" t="s">
        <v>287</v>
      </c>
      <c r="BH59" t="s">
        <v>1013</v>
      </c>
      <c r="BI59">
        <v>1282</v>
      </c>
      <c r="BJ59">
        <v>1</v>
      </c>
      <c r="BK59" t="s">
        <v>826</v>
      </c>
      <c r="BL59" t="s">
        <v>755</v>
      </c>
      <c r="BM59">
        <v>0.9</v>
      </c>
      <c r="BN59" t="s">
        <v>71</v>
      </c>
      <c r="BO59" t="s">
        <v>756</v>
      </c>
      <c r="BP59">
        <v>3306.5140000000001</v>
      </c>
    </row>
    <row r="60" spans="1:68" ht="16.5">
      <c r="A60" s="120" t="str">
        <f t="shared" si="18"/>
        <v>영종운수</v>
      </c>
      <c r="B60" s="121" t="str">
        <f t="shared" si="19"/>
        <v>이재식</v>
      </c>
      <c r="C60" s="122" t="str">
        <f t="shared" si="20"/>
        <v>S</v>
      </c>
      <c r="D60" s="123">
        <f t="shared" si="21"/>
        <v>1.0048999999999999</v>
      </c>
      <c r="E60" s="124">
        <f t="shared" si="22"/>
        <v>1422</v>
      </c>
      <c r="F60" s="125" t="str">
        <f t="shared" si="23"/>
        <v>203</v>
      </c>
      <c r="G60" s="126" t="str">
        <f t="shared" si="24"/>
        <v>70바2269</v>
      </c>
      <c r="H60" s="127">
        <f t="shared" si="25"/>
        <v>7</v>
      </c>
      <c r="I60" s="128">
        <f t="shared" si="26"/>
        <v>2328.4920000000002</v>
      </c>
      <c r="J60" s="129">
        <f t="shared" si="27"/>
        <v>3.3784050163057557E-2</v>
      </c>
      <c r="K60" s="129">
        <f t="shared" si="28"/>
        <v>0.24192711313416609</v>
      </c>
      <c r="L60" s="129">
        <f t="shared" si="29"/>
        <v>9.4911212922354896E-2</v>
      </c>
      <c r="M60" s="130">
        <f t="shared" si="30"/>
        <v>9.8239999999999998</v>
      </c>
      <c r="N60" s="131">
        <f t="shared" si="31"/>
        <v>0.64419375286666214</v>
      </c>
      <c r="O60" s="131">
        <f t="shared" si="32"/>
        <v>2.6626675118488703</v>
      </c>
      <c r="P60" s="249">
        <f t="shared" si="33"/>
        <v>18</v>
      </c>
      <c r="Q60" s="250">
        <f t="shared" si="34"/>
        <v>15</v>
      </c>
      <c r="R60" s="250">
        <f t="shared" si="35"/>
        <v>62</v>
      </c>
      <c r="T60">
        <v>526</v>
      </c>
      <c r="U60">
        <v>1422</v>
      </c>
      <c r="V60" t="s">
        <v>1016</v>
      </c>
      <c r="W60">
        <v>2328.4920000000002</v>
      </c>
      <c r="X60">
        <v>868.42200000000003</v>
      </c>
      <c r="Y60">
        <v>2.681</v>
      </c>
      <c r="Z60">
        <v>9.8239999999999998</v>
      </c>
      <c r="AA60">
        <v>113.103313</v>
      </c>
      <c r="AB60">
        <v>3.821088</v>
      </c>
      <c r="AC60">
        <v>27.362757999999999</v>
      </c>
      <c r="AD60" s="1">
        <v>221</v>
      </c>
      <c r="AE60">
        <v>15</v>
      </c>
      <c r="AF60">
        <v>62</v>
      </c>
      <c r="AG60">
        <v>85</v>
      </c>
      <c r="AH60">
        <v>20.587301</v>
      </c>
      <c r="AI60">
        <v>10620</v>
      </c>
      <c r="AJ60">
        <v>34.9</v>
      </c>
      <c r="AK60">
        <v>18</v>
      </c>
      <c r="AL60">
        <v>5004</v>
      </c>
      <c r="AM60" t="s">
        <v>1017</v>
      </c>
      <c r="AN60" t="s">
        <v>1018</v>
      </c>
      <c r="AO60">
        <v>782.21199999999999</v>
      </c>
      <c r="AR60" t="s">
        <v>156</v>
      </c>
      <c r="AS60" t="s">
        <v>287</v>
      </c>
      <c r="AT60" t="s">
        <v>813</v>
      </c>
      <c r="AU60" t="s">
        <v>777</v>
      </c>
      <c r="AV60" t="s">
        <v>49</v>
      </c>
      <c r="AW60">
        <v>7</v>
      </c>
      <c r="BB60">
        <v>1.0048999999999999</v>
      </c>
      <c r="BC60" t="s">
        <v>74</v>
      </c>
      <c r="BF60" t="s">
        <v>156</v>
      </c>
      <c r="BG60" t="s">
        <v>287</v>
      </c>
      <c r="BH60" t="s">
        <v>1016</v>
      </c>
      <c r="BI60">
        <v>1422</v>
      </c>
      <c r="BJ60">
        <v>7</v>
      </c>
      <c r="BK60" t="s">
        <v>813</v>
      </c>
      <c r="BL60" t="s">
        <v>824</v>
      </c>
      <c r="BM60">
        <v>1.0048999999999999</v>
      </c>
      <c r="BN60" t="s">
        <v>74</v>
      </c>
      <c r="BO60" t="s">
        <v>757</v>
      </c>
      <c r="BP60">
        <v>2328.4920000000002</v>
      </c>
    </row>
    <row r="61" spans="1:68" ht="16.5">
      <c r="A61" s="137" t="str">
        <f t="shared" si="18"/>
        <v>영종운수</v>
      </c>
      <c r="B61" s="138" t="str">
        <f t="shared" si="19"/>
        <v>이주철</v>
      </c>
      <c r="C61" s="139" t="str">
        <f t="shared" si="20"/>
        <v>A</v>
      </c>
      <c r="D61" s="140">
        <f t="shared" si="21"/>
        <v>0.97560000000000002</v>
      </c>
      <c r="E61" s="141">
        <f t="shared" si="22"/>
        <v>9119</v>
      </c>
      <c r="F61" s="142" t="str">
        <f t="shared" si="23"/>
        <v>203</v>
      </c>
      <c r="G61" s="143" t="str">
        <f t="shared" si="24"/>
        <v>71바7513</v>
      </c>
      <c r="H61" s="144">
        <f t="shared" si="25"/>
        <v>1</v>
      </c>
      <c r="I61" s="145">
        <f t="shared" si="26"/>
        <v>3525.049</v>
      </c>
      <c r="J61" s="146">
        <f t="shared" si="27"/>
        <v>2.4200429038884568E-2</v>
      </c>
      <c r="K61" s="146">
        <f t="shared" si="28"/>
        <v>0.26995461252762881</v>
      </c>
      <c r="L61" s="146">
        <f t="shared" si="29"/>
        <v>4.7375227975554379E-2</v>
      </c>
      <c r="M61" s="147">
        <f t="shared" si="30"/>
        <v>12.404</v>
      </c>
      <c r="N61" s="148">
        <f t="shared" si="31"/>
        <v>5.6736799970723811E-2</v>
      </c>
      <c r="O61" s="148">
        <f t="shared" si="32"/>
        <v>6.4112583966917907</v>
      </c>
      <c r="P61" s="247">
        <f t="shared" si="33"/>
        <v>28</v>
      </c>
      <c r="Q61" s="248">
        <f t="shared" si="34"/>
        <v>2</v>
      </c>
      <c r="R61" s="248">
        <f t="shared" si="35"/>
        <v>226</v>
      </c>
      <c r="T61">
        <v>526</v>
      </c>
      <c r="U61">
        <v>9119</v>
      </c>
      <c r="V61" t="s">
        <v>1019</v>
      </c>
      <c r="W61">
        <v>3525.049</v>
      </c>
      <c r="X61">
        <v>1338.376</v>
      </c>
      <c r="Y61">
        <v>2.6339999999999999</v>
      </c>
      <c r="Z61">
        <v>12.404</v>
      </c>
      <c r="AA61">
        <v>158.50078500000001</v>
      </c>
      <c r="AB61">
        <v>3.8357869999999998</v>
      </c>
      <c r="AC61">
        <v>42.788018000000001</v>
      </c>
      <c r="AD61" s="1">
        <v>167</v>
      </c>
      <c r="AE61">
        <v>2</v>
      </c>
      <c r="AF61">
        <v>226</v>
      </c>
      <c r="AG61">
        <v>87</v>
      </c>
      <c r="AH61">
        <v>22.239946</v>
      </c>
      <c r="AI61">
        <v>14841.8</v>
      </c>
      <c r="AJ61">
        <v>11.8</v>
      </c>
      <c r="AK61">
        <v>28</v>
      </c>
      <c r="AL61">
        <v>6360</v>
      </c>
      <c r="AM61" t="s">
        <v>1020</v>
      </c>
      <c r="AN61" t="s">
        <v>1021</v>
      </c>
      <c r="AO61">
        <v>3525.049</v>
      </c>
      <c r="AR61" t="s">
        <v>156</v>
      </c>
      <c r="AS61" t="s">
        <v>287</v>
      </c>
      <c r="AT61" t="s">
        <v>820</v>
      </c>
      <c r="AU61" t="s">
        <v>777</v>
      </c>
      <c r="AV61" t="s">
        <v>49</v>
      </c>
      <c r="AW61">
        <v>1</v>
      </c>
      <c r="BB61">
        <v>0.97560000000000002</v>
      </c>
      <c r="BC61" t="s">
        <v>69</v>
      </c>
      <c r="BF61" t="s">
        <v>156</v>
      </c>
      <c r="BG61" t="s">
        <v>287</v>
      </c>
      <c r="BH61" t="s">
        <v>1019</v>
      </c>
      <c r="BI61">
        <v>9119</v>
      </c>
      <c r="BJ61">
        <v>1</v>
      </c>
      <c r="BK61" t="s">
        <v>820</v>
      </c>
      <c r="BL61" t="s">
        <v>755</v>
      </c>
      <c r="BM61">
        <v>0.97560000000000002</v>
      </c>
      <c r="BN61" t="s">
        <v>69</v>
      </c>
      <c r="BO61" t="s">
        <v>759</v>
      </c>
      <c r="BP61">
        <v>3525.049</v>
      </c>
    </row>
    <row r="62" spans="1:68" ht="16.5">
      <c r="A62" s="120" t="str">
        <f t="shared" si="18"/>
        <v>영종운수</v>
      </c>
      <c r="B62" s="121" t="str">
        <f t="shared" si="19"/>
        <v>이준복</v>
      </c>
      <c r="C62" s="122" t="str">
        <f t="shared" si="20"/>
        <v>A</v>
      </c>
      <c r="D62" s="123">
        <f t="shared" si="21"/>
        <v>0.97819999999999996</v>
      </c>
      <c r="E62" s="124">
        <f t="shared" si="22"/>
        <v>3653</v>
      </c>
      <c r="F62" s="125" t="str">
        <f t="shared" si="23"/>
        <v>202</v>
      </c>
      <c r="G62" s="126" t="str">
        <f t="shared" si="24"/>
        <v>73아1282</v>
      </c>
      <c r="H62" s="127">
        <f t="shared" si="25"/>
        <v>1</v>
      </c>
      <c r="I62" s="128">
        <f t="shared" si="26"/>
        <v>3773.4960000000001</v>
      </c>
      <c r="J62" s="129">
        <f t="shared" si="27"/>
        <v>2.321400647465487E-2</v>
      </c>
      <c r="K62" s="129">
        <f t="shared" si="28"/>
        <v>0.29311776202604251</v>
      </c>
      <c r="L62" s="129">
        <f t="shared" si="29"/>
        <v>0.15264359628312843</v>
      </c>
      <c r="M62" s="130">
        <f t="shared" si="30"/>
        <v>14.901999999999999</v>
      </c>
      <c r="N62" s="131">
        <f t="shared" si="31"/>
        <v>5.3001248709419593E-2</v>
      </c>
      <c r="O62" s="131">
        <f t="shared" si="32"/>
        <v>6.0421423528738334</v>
      </c>
      <c r="P62" s="249">
        <f t="shared" si="33"/>
        <v>8</v>
      </c>
      <c r="Q62" s="250">
        <f t="shared" si="34"/>
        <v>2</v>
      </c>
      <c r="R62" s="250">
        <f t="shared" si="35"/>
        <v>228</v>
      </c>
      <c r="T62">
        <v>526</v>
      </c>
      <c r="U62">
        <v>3653</v>
      </c>
      <c r="V62" t="s">
        <v>1022</v>
      </c>
      <c r="W62">
        <v>3773.4960000000001</v>
      </c>
      <c r="X62">
        <v>1377.7719999999999</v>
      </c>
      <c r="Y62">
        <v>2.7389999999999999</v>
      </c>
      <c r="Z62">
        <v>14.901999999999999</v>
      </c>
      <c r="AA62">
        <v>146.99995899999999</v>
      </c>
      <c r="AB62">
        <v>3.412458</v>
      </c>
      <c r="AC62">
        <v>43.088298999999999</v>
      </c>
      <c r="AD62" s="1">
        <v>576</v>
      </c>
      <c r="AE62">
        <v>2</v>
      </c>
      <c r="AF62">
        <v>228</v>
      </c>
      <c r="AG62">
        <v>107</v>
      </c>
      <c r="AH62">
        <v>25.670047</v>
      </c>
      <c r="AI62">
        <v>36652.5</v>
      </c>
      <c r="AJ62">
        <v>6154.2</v>
      </c>
      <c r="AK62">
        <v>8</v>
      </c>
      <c r="AL62">
        <v>1970</v>
      </c>
      <c r="AM62" t="s">
        <v>1023</v>
      </c>
      <c r="AN62" t="s">
        <v>1024</v>
      </c>
      <c r="AO62">
        <v>3773.4960000000001</v>
      </c>
      <c r="AR62" t="s">
        <v>156</v>
      </c>
      <c r="AS62" t="s">
        <v>286</v>
      </c>
      <c r="AT62" t="s">
        <v>808</v>
      </c>
      <c r="AU62" t="s">
        <v>777</v>
      </c>
      <c r="AV62" t="s">
        <v>49</v>
      </c>
      <c r="AW62">
        <v>1</v>
      </c>
      <c r="BB62">
        <v>0.97819999999999996</v>
      </c>
      <c r="BC62" t="s">
        <v>69</v>
      </c>
      <c r="BF62" t="s">
        <v>156</v>
      </c>
      <c r="BG62" t="s">
        <v>286</v>
      </c>
      <c r="BH62" t="s">
        <v>1022</v>
      </c>
      <c r="BI62">
        <v>3653</v>
      </c>
      <c r="BJ62">
        <v>1</v>
      </c>
      <c r="BK62" t="s">
        <v>808</v>
      </c>
      <c r="BL62" t="s">
        <v>755</v>
      </c>
      <c r="BM62">
        <v>0.97819999999999996</v>
      </c>
      <c r="BN62" t="s">
        <v>69</v>
      </c>
      <c r="BO62" t="s">
        <v>759</v>
      </c>
      <c r="BP62">
        <v>3773.4960000000001</v>
      </c>
    </row>
    <row r="63" spans="1:68" ht="16.5">
      <c r="A63" s="137" t="str">
        <f t="shared" si="18"/>
        <v>영종운수</v>
      </c>
      <c r="B63" s="138" t="str">
        <f t="shared" si="19"/>
        <v>이향철</v>
      </c>
      <c r="C63" s="139" t="str">
        <f t="shared" si="20"/>
        <v>S</v>
      </c>
      <c r="D63" s="140">
        <f t="shared" si="21"/>
        <v>1.1122000000000001</v>
      </c>
      <c r="E63" s="141">
        <f t="shared" si="22"/>
        <v>8117</v>
      </c>
      <c r="F63" s="142" t="str">
        <f t="shared" si="23"/>
        <v>203</v>
      </c>
      <c r="G63" s="143" t="str">
        <f t="shared" si="24"/>
        <v>71바7514</v>
      </c>
      <c r="H63" s="144">
        <f t="shared" si="25"/>
        <v>1</v>
      </c>
      <c r="I63" s="145">
        <f t="shared" si="26"/>
        <v>3226.8069999999998</v>
      </c>
      <c r="J63" s="146">
        <f t="shared" si="27"/>
        <v>3.6251333663823097E-2</v>
      </c>
      <c r="K63" s="146">
        <f t="shared" si="28"/>
        <v>0.19858198957036322</v>
      </c>
      <c r="L63" s="146">
        <f t="shared" si="29"/>
        <v>8.987212436318627E-2</v>
      </c>
      <c r="M63" s="147">
        <f t="shared" si="30"/>
        <v>7.1740000000000004</v>
      </c>
      <c r="N63" s="148">
        <f t="shared" si="31"/>
        <v>0.24792310169154835</v>
      </c>
      <c r="O63" s="148">
        <f t="shared" si="32"/>
        <v>4.8964812584080795</v>
      </c>
      <c r="P63" s="247">
        <f t="shared" si="33"/>
        <v>5</v>
      </c>
      <c r="Q63" s="248">
        <f t="shared" si="34"/>
        <v>8</v>
      </c>
      <c r="R63" s="248">
        <f t="shared" si="35"/>
        <v>158</v>
      </c>
      <c r="T63">
        <v>526</v>
      </c>
      <c r="U63">
        <v>8117</v>
      </c>
      <c r="V63" t="s">
        <v>1025</v>
      </c>
      <c r="W63">
        <v>3226.8069999999998</v>
      </c>
      <c r="X63">
        <v>1074.4269999999999</v>
      </c>
      <c r="Y63">
        <v>3.0030000000000001</v>
      </c>
      <c r="Z63">
        <v>7.1740000000000004</v>
      </c>
      <c r="AA63">
        <v>137.48685900000001</v>
      </c>
      <c r="AB63">
        <v>4.9840819999999999</v>
      </c>
      <c r="AC63">
        <v>27.302413999999999</v>
      </c>
      <c r="AD63" s="1">
        <v>290</v>
      </c>
      <c r="AE63">
        <v>8</v>
      </c>
      <c r="AF63">
        <v>158</v>
      </c>
      <c r="AG63">
        <v>96</v>
      </c>
      <c r="AH63">
        <v>23.469930000000002</v>
      </c>
      <c r="AI63">
        <v>5145.8</v>
      </c>
      <c r="AJ63">
        <v>358.5</v>
      </c>
      <c r="AK63">
        <v>5</v>
      </c>
      <c r="AL63">
        <v>1358</v>
      </c>
      <c r="AM63" t="s">
        <v>1026</v>
      </c>
      <c r="AN63" t="s">
        <v>1027</v>
      </c>
      <c r="AO63">
        <v>3226.8069999999998</v>
      </c>
      <c r="AR63" t="s">
        <v>156</v>
      </c>
      <c r="AS63" t="s">
        <v>287</v>
      </c>
      <c r="AT63" t="s">
        <v>822</v>
      </c>
      <c r="AU63" t="s">
        <v>777</v>
      </c>
      <c r="AV63" t="s">
        <v>49</v>
      </c>
      <c r="AW63">
        <v>1</v>
      </c>
      <c r="BB63">
        <v>1.1122000000000001</v>
      </c>
      <c r="BC63" t="s">
        <v>74</v>
      </c>
      <c r="BF63" t="s">
        <v>156</v>
      </c>
      <c r="BG63" t="s">
        <v>287</v>
      </c>
      <c r="BH63" t="s">
        <v>1025</v>
      </c>
      <c r="BI63">
        <v>8117</v>
      </c>
      <c r="BJ63">
        <v>1</v>
      </c>
      <c r="BK63" t="s">
        <v>822</v>
      </c>
      <c r="BL63" t="s">
        <v>755</v>
      </c>
      <c r="BM63">
        <v>1.1122000000000001</v>
      </c>
      <c r="BN63" t="s">
        <v>74</v>
      </c>
      <c r="BO63" t="s">
        <v>757</v>
      </c>
      <c r="BP63">
        <v>3226.8069999999998</v>
      </c>
    </row>
    <row r="64" spans="1:68" ht="16.5">
      <c r="A64" s="120" t="str">
        <f t="shared" si="18"/>
        <v>영종운수</v>
      </c>
      <c r="B64" s="121" t="str">
        <f t="shared" si="19"/>
        <v>이효진</v>
      </c>
      <c r="C64" s="122" t="str">
        <f t="shared" si="20"/>
        <v>B</v>
      </c>
      <c r="D64" s="123">
        <f t="shared" si="21"/>
        <v>0.91200000000000003</v>
      </c>
      <c r="E64" s="124">
        <f t="shared" si="22"/>
        <v>9129</v>
      </c>
      <c r="F64" s="125" t="str">
        <f t="shared" si="23"/>
        <v>222</v>
      </c>
      <c r="G64" s="126" t="str">
        <f t="shared" si="24"/>
        <v>73아1209</v>
      </c>
      <c r="H64" s="127">
        <f t="shared" si="25"/>
        <v>1</v>
      </c>
      <c r="I64" s="128">
        <f t="shared" si="26"/>
        <v>1489.172</v>
      </c>
      <c r="J64" s="129">
        <f t="shared" si="27"/>
        <v>5.9251186749162667E-2</v>
      </c>
      <c r="K64" s="129">
        <f t="shared" si="28"/>
        <v>0.10352520689101047</v>
      </c>
      <c r="L64" s="129">
        <f t="shared" si="29"/>
        <v>8.9982889820652015E-2</v>
      </c>
      <c r="M64" s="130">
        <f t="shared" si="30"/>
        <v>9.8279999999999994</v>
      </c>
      <c r="N64" s="131">
        <f t="shared" si="31"/>
        <v>0</v>
      </c>
      <c r="O64" s="131">
        <f t="shared" si="32"/>
        <v>0.73866551345311349</v>
      </c>
      <c r="P64" s="249">
        <f t="shared" si="33"/>
        <v>9</v>
      </c>
      <c r="Q64" s="250">
        <f t="shared" si="34"/>
        <v>0</v>
      </c>
      <c r="R64" s="250">
        <f t="shared" si="35"/>
        <v>11</v>
      </c>
      <c r="T64">
        <v>526</v>
      </c>
      <c r="U64">
        <v>9129</v>
      </c>
      <c r="V64" t="s">
        <v>1028</v>
      </c>
      <c r="W64">
        <v>1489.172</v>
      </c>
      <c r="X64">
        <v>653.17399999999998</v>
      </c>
      <c r="Y64">
        <v>2.2799999999999998</v>
      </c>
      <c r="Z64">
        <v>9.8279999999999994</v>
      </c>
      <c r="AA64">
        <v>57.232187000000003</v>
      </c>
      <c r="AB64">
        <v>3.3910749999999998</v>
      </c>
      <c r="AC64">
        <v>5.9249739999999997</v>
      </c>
      <c r="AD64" s="1">
        <v>134</v>
      </c>
      <c r="AE64">
        <v>0</v>
      </c>
      <c r="AF64">
        <v>11</v>
      </c>
      <c r="AG64">
        <v>87</v>
      </c>
      <c r="AH64">
        <v>26.019832999999998</v>
      </c>
      <c r="AI64">
        <v>952.5</v>
      </c>
      <c r="AJ64">
        <v>41</v>
      </c>
      <c r="AK64">
        <v>9</v>
      </c>
      <c r="AL64">
        <v>2336</v>
      </c>
      <c r="AM64" t="s">
        <v>1029</v>
      </c>
      <c r="AN64" t="s">
        <v>1030</v>
      </c>
      <c r="AO64">
        <v>1489.17</v>
      </c>
      <c r="AR64" t="s">
        <v>156</v>
      </c>
      <c r="AS64" t="s">
        <v>289</v>
      </c>
      <c r="AT64" t="s">
        <v>833</v>
      </c>
      <c r="AU64" t="s">
        <v>777</v>
      </c>
      <c r="AV64" t="s">
        <v>49</v>
      </c>
      <c r="AW64">
        <v>1</v>
      </c>
      <c r="BB64">
        <v>0.91200000000000003</v>
      </c>
      <c r="BC64" t="s">
        <v>71</v>
      </c>
      <c r="BF64" t="s">
        <v>156</v>
      </c>
      <c r="BG64" t="s">
        <v>289</v>
      </c>
      <c r="BH64" t="s">
        <v>1028</v>
      </c>
      <c r="BI64">
        <v>9129</v>
      </c>
      <c r="BJ64">
        <v>1</v>
      </c>
      <c r="BK64" t="s">
        <v>833</v>
      </c>
      <c r="BL64" t="s">
        <v>755</v>
      </c>
      <c r="BM64">
        <v>0.91200000000000003</v>
      </c>
      <c r="BN64" t="s">
        <v>71</v>
      </c>
      <c r="BO64" t="s">
        <v>756</v>
      </c>
      <c r="BP64">
        <v>1489.172</v>
      </c>
    </row>
    <row r="65" spans="1:68" ht="16.5">
      <c r="A65" s="137" t="str">
        <f t="shared" si="18"/>
        <v>영종운수</v>
      </c>
      <c r="B65" s="138" t="str">
        <f t="shared" si="19"/>
        <v>이희범</v>
      </c>
      <c r="C65" s="139" t="str">
        <f t="shared" si="20"/>
        <v>C</v>
      </c>
      <c r="D65" s="140">
        <f t="shared" si="21"/>
        <v>0.86970000000000003</v>
      </c>
      <c r="E65" s="141">
        <f t="shared" si="22"/>
        <v>1436</v>
      </c>
      <c r="F65" s="142" t="str">
        <f t="shared" si="23"/>
        <v>e음13</v>
      </c>
      <c r="G65" s="143" t="str">
        <f t="shared" si="24"/>
        <v>73아1567</v>
      </c>
      <c r="H65" s="144">
        <f t="shared" si="25"/>
        <v>5</v>
      </c>
      <c r="I65" s="145">
        <f t="shared" si="26"/>
        <v>2172.596</v>
      </c>
      <c r="J65" s="146">
        <f t="shared" si="27"/>
        <v>3.9854519113434378E-2</v>
      </c>
      <c r="K65" s="146">
        <f t="shared" si="28"/>
        <v>0.28890497855884267</v>
      </c>
      <c r="L65" s="146">
        <f t="shared" si="29"/>
        <v>0.22001329285334226</v>
      </c>
      <c r="M65" s="147">
        <f t="shared" si="30"/>
        <v>10.308</v>
      </c>
      <c r="N65" s="148">
        <f t="shared" si="31"/>
        <v>0.32219519873920416</v>
      </c>
      <c r="O65" s="148">
        <f t="shared" si="32"/>
        <v>6.2597924326473953</v>
      </c>
      <c r="P65" s="247">
        <f t="shared" si="33"/>
        <v>34</v>
      </c>
      <c r="Q65" s="248">
        <f t="shared" si="34"/>
        <v>7</v>
      </c>
      <c r="R65" s="248">
        <f t="shared" si="35"/>
        <v>136</v>
      </c>
      <c r="T65">
        <v>526</v>
      </c>
      <c r="U65">
        <v>1436</v>
      </c>
      <c r="V65" t="s">
        <v>1031</v>
      </c>
      <c r="W65">
        <v>2172.596</v>
      </c>
      <c r="X65">
        <v>1060.6569999999999</v>
      </c>
      <c r="Y65">
        <v>2.048</v>
      </c>
      <c r="Z65">
        <v>10.308</v>
      </c>
      <c r="AA65">
        <v>127.386081</v>
      </c>
      <c r="AB65">
        <v>5.076911</v>
      </c>
      <c r="AC65">
        <v>36.802472999999999</v>
      </c>
      <c r="AD65" s="1">
        <v>478</v>
      </c>
      <c r="AE65">
        <v>7</v>
      </c>
      <c r="AF65">
        <v>136</v>
      </c>
      <c r="AG65">
        <v>89</v>
      </c>
      <c r="AH65">
        <v>17.055206999999999</v>
      </c>
      <c r="AI65">
        <v>2863.5</v>
      </c>
      <c r="AJ65">
        <v>148.19999999999999</v>
      </c>
      <c r="AK65">
        <v>34</v>
      </c>
      <c r="AL65">
        <v>10467</v>
      </c>
      <c r="AM65" t="s">
        <v>1032</v>
      </c>
      <c r="AN65" t="s">
        <v>1033</v>
      </c>
      <c r="AO65">
        <v>729.36</v>
      </c>
      <c r="AR65" t="s">
        <v>156</v>
      </c>
      <c r="AS65" t="s">
        <v>290</v>
      </c>
      <c r="AT65" t="s">
        <v>839</v>
      </c>
      <c r="AU65" t="s">
        <v>773</v>
      </c>
      <c r="AV65" t="s">
        <v>49</v>
      </c>
      <c r="AW65">
        <v>5</v>
      </c>
      <c r="BB65">
        <v>0.86970000000000003</v>
      </c>
      <c r="BC65" t="s">
        <v>72</v>
      </c>
      <c r="BF65" t="s">
        <v>156</v>
      </c>
      <c r="BG65" t="s">
        <v>290</v>
      </c>
      <c r="BH65" t="s">
        <v>1031</v>
      </c>
      <c r="BI65">
        <v>1436</v>
      </c>
      <c r="BJ65">
        <v>5</v>
      </c>
      <c r="BK65" t="s">
        <v>839</v>
      </c>
      <c r="BL65" t="s">
        <v>849</v>
      </c>
      <c r="BM65">
        <v>0.86970000000000003</v>
      </c>
      <c r="BN65" t="s">
        <v>72</v>
      </c>
      <c r="BO65" t="s">
        <v>758</v>
      </c>
      <c r="BP65">
        <v>2172.596</v>
      </c>
    </row>
    <row r="66" spans="1:68" ht="16.5">
      <c r="A66" s="120" t="str">
        <f t="shared" si="18"/>
        <v>영종운수</v>
      </c>
      <c r="B66" s="121" t="str">
        <f t="shared" si="19"/>
        <v>임종호</v>
      </c>
      <c r="C66" s="122" t="str">
        <f t="shared" si="20"/>
        <v>S</v>
      </c>
      <c r="D66" s="123">
        <f t="shared" si="21"/>
        <v>1.0096000000000001</v>
      </c>
      <c r="E66" s="124">
        <f t="shared" si="22"/>
        <v>4533</v>
      </c>
      <c r="F66" s="125" t="str">
        <f t="shared" si="23"/>
        <v>203</v>
      </c>
      <c r="G66" s="126" t="str">
        <f t="shared" si="24"/>
        <v>70바2212</v>
      </c>
      <c r="H66" s="127">
        <f t="shared" si="25"/>
        <v>1</v>
      </c>
      <c r="I66" s="128">
        <f t="shared" si="26"/>
        <v>2289.9389999999999</v>
      </c>
      <c r="J66" s="129">
        <f t="shared" si="27"/>
        <v>8.87282692040583E-3</v>
      </c>
      <c r="K66" s="129">
        <f t="shared" si="28"/>
        <v>0.32446374686079626</v>
      </c>
      <c r="L66" s="129">
        <f t="shared" si="29"/>
        <v>0.16856344208295507</v>
      </c>
      <c r="M66" s="130">
        <f t="shared" si="30"/>
        <v>12.496</v>
      </c>
      <c r="N66" s="131">
        <f t="shared" si="31"/>
        <v>0.13100785654115679</v>
      </c>
      <c r="O66" s="131">
        <f t="shared" si="32"/>
        <v>11.441352804594359</v>
      </c>
      <c r="P66" s="249">
        <f t="shared" si="33"/>
        <v>37</v>
      </c>
      <c r="Q66" s="250">
        <f t="shared" si="34"/>
        <v>3</v>
      </c>
      <c r="R66" s="250">
        <f t="shared" si="35"/>
        <v>262</v>
      </c>
      <c r="T66">
        <v>526</v>
      </c>
      <c r="U66">
        <v>4533</v>
      </c>
      <c r="V66" t="s">
        <v>1034</v>
      </c>
      <c r="W66">
        <v>2289.9389999999999</v>
      </c>
      <c r="X66">
        <v>840.17</v>
      </c>
      <c r="Y66">
        <v>2.726</v>
      </c>
      <c r="Z66">
        <v>12.496</v>
      </c>
      <c r="AA66">
        <v>104.718035</v>
      </c>
      <c r="AB66">
        <v>0.929145</v>
      </c>
      <c r="AC66">
        <v>33.977206000000002</v>
      </c>
      <c r="AD66" s="1">
        <v>386</v>
      </c>
      <c r="AE66">
        <v>3</v>
      </c>
      <c r="AF66">
        <v>262</v>
      </c>
      <c r="AG66">
        <v>103</v>
      </c>
      <c r="AH66">
        <v>21.867664999999999</v>
      </c>
      <c r="AI66">
        <v>13953.9</v>
      </c>
      <c r="AJ66">
        <v>5479.1</v>
      </c>
      <c r="AK66">
        <v>37</v>
      </c>
      <c r="AL66">
        <v>25192</v>
      </c>
      <c r="AM66" t="s">
        <v>1035</v>
      </c>
      <c r="AN66" t="s">
        <v>1036</v>
      </c>
      <c r="AO66">
        <v>2289.9389999999999</v>
      </c>
      <c r="AR66" t="s">
        <v>156</v>
      </c>
      <c r="AS66" t="s">
        <v>287</v>
      </c>
      <c r="AT66" t="s">
        <v>810</v>
      </c>
      <c r="AU66" t="s">
        <v>777</v>
      </c>
      <c r="AV66" t="s">
        <v>772</v>
      </c>
      <c r="AW66">
        <v>1</v>
      </c>
      <c r="BB66">
        <v>1.0096000000000001</v>
      </c>
      <c r="BC66" t="s">
        <v>74</v>
      </c>
      <c r="BF66" t="s">
        <v>156</v>
      </c>
      <c r="BG66" t="s">
        <v>287</v>
      </c>
      <c r="BH66" t="s">
        <v>1034</v>
      </c>
      <c r="BI66">
        <v>4533</v>
      </c>
      <c r="BJ66">
        <v>1</v>
      </c>
      <c r="BK66" t="s">
        <v>810</v>
      </c>
      <c r="BL66" t="s">
        <v>755</v>
      </c>
      <c r="BM66">
        <v>1.0096000000000001</v>
      </c>
      <c r="BN66" t="s">
        <v>74</v>
      </c>
      <c r="BO66" t="s">
        <v>757</v>
      </c>
      <c r="BP66">
        <v>2289.9389999999999</v>
      </c>
    </row>
    <row r="67" spans="1:68" ht="16.5">
      <c r="A67" s="137" t="str">
        <f t="shared" si="18"/>
        <v>영종운수</v>
      </c>
      <c r="B67" s="138" t="str">
        <f t="shared" si="19"/>
        <v>장경석</v>
      </c>
      <c r="C67" s="139" t="str">
        <f t="shared" si="20"/>
        <v>D</v>
      </c>
      <c r="D67" s="140">
        <f t="shared" si="21"/>
        <v>0.8367</v>
      </c>
      <c r="E67" s="141">
        <f t="shared" si="22"/>
        <v>7080</v>
      </c>
      <c r="F67" s="142" t="str">
        <f t="shared" si="23"/>
        <v>202</v>
      </c>
      <c r="G67" s="143" t="str">
        <f t="shared" si="24"/>
        <v>70바2205</v>
      </c>
      <c r="H67" s="144">
        <f t="shared" si="25"/>
        <v>1</v>
      </c>
      <c r="I67" s="145">
        <f t="shared" si="26"/>
        <v>3830.6990000000001</v>
      </c>
      <c r="J67" s="146">
        <f t="shared" si="27"/>
        <v>4.2222215485749906E-2</v>
      </c>
      <c r="K67" s="146">
        <f t="shared" si="28"/>
        <v>0.30653503973354496</v>
      </c>
      <c r="L67" s="146">
        <f t="shared" si="29"/>
        <v>0.19030469373866232</v>
      </c>
      <c r="M67" s="147">
        <f t="shared" si="30"/>
        <v>14.872999999999999</v>
      </c>
      <c r="N67" s="148">
        <f t="shared" si="31"/>
        <v>0.39157344390671256</v>
      </c>
      <c r="O67" s="148">
        <f t="shared" si="32"/>
        <v>8.7190353509894667</v>
      </c>
      <c r="P67" s="247">
        <f t="shared" si="33"/>
        <v>34</v>
      </c>
      <c r="Q67" s="248">
        <f t="shared" si="34"/>
        <v>15</v>
      </c>
      <c r="R67" s="248">
        <f t="shared" si="35"/>
        <v>334</v>
      </c>
      <c r="T67">
        <v>526</v>
      </c>
      <c r="U67">
        <v>7080</v>
      </c>
      <c r="V67" t="s">
        <v>1037</v>
      </c>
      <c r="W67">
        <v>3830.6990000000001</v>
      </c>
      <c r="X67">
        <v>1526.35</v>
      </c>
      <c r="Y67">
        <v>2.5099999999999998</v>
      </c>
      <c r="Z67">
        <v>14.872999999999999</v>
      </c>
      <c r="AA67">
        <v>151.08468199999999</v>
      </c>
      <c r="AB67">
        <v>6.37913</v>
      </c>
      <c r="AC67">
        <v>46.312748999999997</v>
      </c>
      <c r="AD67" s="1">
        <v>729</v>
      </c>
      <c r="AE67">
        <v>15</v>
      </c>
      <c r="AF67">
        <v>334</v>
      </c>
      <c r="AG67">
        <v>96</v>
      </c>
      <c r="AH67">
        <v>25.354648000000001</v>
      </c>
      <c r="AI67">
        <v>33663.300000000003</v>
      </c>
      <c r="AJ67">
        <v>8959.4</v>
      </c>
      <c r="AK67">
        <v>34</v>
      </c>
      <c r="AL67">
        <v>8486</v>
      </c>
      <c r="AM67" t="s">
        <v>1038</v>
      </c>
      <c r="AN67" t="s">
        <v>1039</v>
      </c>
      <c r="AO67">
        <v>3830.6990000000001</v>
      </c>
      <c r="AR67" t="s">
        <v>156</v>
      </c>
      <c r="AS67" t="s">
        <v>286</v>
      </c>
      <c r="AT67" t="s">
        <v>776</v>
      </c>
      <c r="AU67" t="s">
        <v>777</v>
      </c>
      <c r="AV67" t="s">
        <v>49</v>
      </c>
      <c r="AW67">
        <v>1</v>
      </c>
      <c r="BB67">
        <v>0.8367</v>
      </c>
      <c r="BC67" t="s">
        <v>70</v>
      </c>
      <c r="BF67" t="s">
        <v>156</v>
      </c>
      <c r="BG67" t="s">
        <v>286</v>
      </c>
      <c r="BH67" t="s">
        <v>1037</v>
      </c>
      <c r="BI67">
        <v>7080</v>
      </c>
      <c r="BJ67">
        <v>1</v>
      </c>
      <c r="BK67" t="s">
        <v>776</v>
      </c>
      <c r="BL67" t="s">
        <v>755</v>
      </c>
      <c r="BM67">
        <v>0.8367</v>
      </c>
      <c r="BN67" t="s">
        <v>70</v>
      </c>
      <c r="BO67" t="s">
        <v>760</v>
      </c>
      <c r="BP67">
        <v>3830.6990000000001</v>
      </c>
    </row>
    <row r="68" spans="1:68" ht="16.5">
      <c r="A68" s="120" t="str">
        <f t="shared" si="18"/>
        <v>영종운수</v>
      </c>
      <c r="B68" s="121" t="str">
        <f t="shared" si="19"/>
        <v>장상수</v>
      </c>
      <c r="C68" s="122" t="str">
        <f t="shared" si="20"/>
        <v>B</v>
      </c>
      <c r="D68" s="123">
        <f t="shared" si="21"/>
        <v>0.94850000000000001</v>
      </c>
      <c r="E68" s="124">
        <f t="shared" si="22"/>
        <v>8004</v>
      </c>
      <c r="F68" s="125" t="str">
        <f t="shared" si="23"/>
        <v>202</v>
      </c>
      <c r="G68" s="126" t="str">
        <f t="shared" si="24"/>
        <v>70바2514</v>
      </c>
      <c r="H68" s="127">
        <f t="shared" si="25"/>
        <v>10</v>
      </c>
      <c r="I68" s="128">
        <f t="shared" si="26"/>
        <v>4048.8249999999998</v>
      </c>
      <c r="J68" s="129">
        <f t="shared" si="27"/>
        <v>2.455926317745789E-2</v>
      </c>
      <c r="K68" s="129">
        <f t="shared" si="28"/>
        <v>0.2963877864518068</v>
      </c>
      <c r="L68" s="129">
        <f t="shared" si="29"/>
        <v>0.12201070681000044</v>
      </c>
      <c r="M68" s="130">
        <f t="shared" si="30"/>
        <v>14.574999999999999</v>
      </c>
      <c r="N68" s="131">
        <f t="shared" si="31"/>
        <v>9.5583286509048921</v>
      </c>
      <c r="O68" s="131">
        <f t="shared" si="32"/>
        <v>14.399239285471712</v>
      </c>
      <c r="P68" s="249">
        <f t="shared" si="33"/>
        <v>18</v>
      </c>
      <c r="Q68" s="250">
        <f t="shared" si="34"/>
        <v>387</v>
      </c>
      <c r="R68" s="250">
        <f t="shared" si="35"/>
        <v>583</v>
      </c>
      <c r="T68">
        <v>526</v>
      </c>
      <c r="U68">
        <v>8004</v>
      </c>
      <c r="V68" t="s">
        <v>1040</v>
      </c>
      <c r="W68">
        <v>4048.8249999999998</v>
      </c>
      <c r="X68">
        <v>1541.7570000000001</v>
      </c>
      <c r="Y68">
        <v>2.6259999999999999</v>
      </c>
      <c r="Z68">
        <v>14.574999999999999</v>
      </c>
      <c r="AA68">
        <v>162.60968299999999</v>
      </c>
      <c r="AB68">
        <v>3.9935740000000002</v>
      </c>
      <c r="AC68">
        <v>48.195523999999999</v>
      </c>
      <c r="AD68" s="1">
        <v>494</v>
      </c>
      <c r="AE68">
        <v>387</v>
      </c>
      <c r="AF68">
        <v>583</v>
      </c>
      <c r="AG68">
        <v>100</v>
      </c>
      <c r="AH68">
        <v>24.899038999999998</v>
      </c>
      <c r="AI68">
        <v>35320.6</v>
      </c>
      <c r="AJ68">
        <v>5648.2</v>
      </c>
      <c r="AK68">
        <v>18</v>
      </c>
      <c r="AL68">
        <v>3379</v>
      </c>
      <c r="AM68" t="s">
        <v>1041</v>
      </c>
      <c r="AN68" t="s">
        <v>1042</v>
      </c>
      <c r="AO68">
        <v>1074.857</v>
      </c>
      <c r="AR68" t="s">
        <v>156</v>
      </c>
      <c r="AS68" t="s">
        <v>286</v>
      </c>
      <c r="AT68" t="s">
        <v>784</v>
      </c>
      <c r="AU68" t="s">
        <v>777</v>
      </c>
      <c r="AV68" t="s">
        <v>49</v>
      </c>
      <c r="AW68">
        <v>10</v>
      </c>
      <c r="BB68">
        <v>0.94850000000000001</v>
      </c>
      <c r="BC68" t="s">
        <v>71</v>
      </c>
      <c r="BF68" t="s">
        <v>156</v>
      </c>
      <c r="BG68" t="s">
        <v>286</v>
      </c>
      <c r="BH68" t="s">
        <v>1040</v>
      </c>
      <c r="BI68">
        <v>8004</v>
      </c>
      <c r="BJ68">
        <v>10</v>
      </c>
      <c r="BK68" t="s">
        <v>784</v>
      </c>
      <c r="BL68" t="s">
        <v>786</v>
      </c>
      <c r="BM68">
        <v>0.94850000000000001</v>
      </c>
      <c r="BN68" t="s">
        <v>71</v>
      </c>
      <c r="BO68" t="s">
        <v>756</v>
      </c>
      <c r="BP68">
        <v>4048.8249999999998</v>
      </c>
    </row>
    <row r="69" spans="1:68" ht="16.5">
      <c r="A69" s="137" t="str">
        <f t="shared" si="18"/>
        <v>영종운수</v>
      </c>
      <c r="B69" s="138" t="str">
        <f t="shared" si="19"/>
        <v>장용민</v>
      </c>
      <c r="C69" s="139" t="str">
        <f t="shared" si="20"/>
        <v>C</v>
      </c>
      <c r="D69" s="140">
        <f t="shared" si="21"/>
        <v>0.89119999999999999</v>
      </c>
      <c r="E69" s="141">
        <f t="shared" si="22"/>
        <v>6617</v>
      </c>
      <c r="F69" s="142" t="str">
        <f t="shared" si="23"/>
        <v>202</v>
      </c>
      <c r="G69" s="143" t="str">
        <f t="shared" si="24"/>
        <v>73아1220</v>
      </c>
      <c r="H69" s="144">
        <f t="shared" si="25"/>
        <v>11</v>
      </c>
      <c r="I69" s="145">
        <f t="shared" si="26"/>
        <v>3782.5569999999998</v>
      </c>
      <c r="J69" s="146">
        <f t="shared" si="27"/>
        <v>2.9695314417359855E-2</v>
      </c>
      <c r="K69" s="146">
        <f t="shared" si="28"/>
        <v>0.26930448246911581</v>
      </c>
      <c r="L69" s="146">
        <f t="shared" si="29"/>
        <v>0.19087617185940622</v>
      </c>
      <c r="M69" s="147">
        <f t="shared" si="30"/>
        <v>14.034000000000001</v>
      </c>
      <c r="N69" s="148">
        <f t="shared" si="31"/>
        <v>16.999082895512217</v>
      </c>
      <c r="O69" s="148">
        <f t="shared" si="32"/>
        <v>7.5874600171259816</v>
      </c>
      <c r="P69" s="247">
        <f t="shared" si="33"/>
        <v>14</v>
      </c>
      <c r="Q69" s="248">
        <f t="shared" si="34"/>
        <v>643</v>
      </c>
      <c r="R69" s="248">
        <f t="shared" si="35"/>
        <v>287</v>
      </c>
      <c r="T69">
        <v>526</v>
      </c>
      <c r="U69">
        <v>6617</v>
      </c>
      <c r="V69" t="s">
        <v>1043</v>
      </c>
      <c r="W69">
        <v>3782.5569999999998</v>
      </c>
      <c r="X69">
        <v>1498.0160000000001</v>
      </c>
      <c r="Y69">
        <v>2.5249999999999999</v>
      </c>
      <c r="Z69">
        <v>14.034000000000001</v>
      </c>
      <c r="AA69">
        <v>153.633295</v>
      </c>
      <c r="AB69">
        <v>4.562189</v>
      </c>
      <c r="AC69">
        <v>41.374135000000003</v>
      </c>
      <c r="AD69" s="1">
        <v>722</v>
      </c>
      <c r="AE69">
        <v>643</v>
      </c>
      <c r="AF69">
        <v>287</v>
      </c>
      <c r="AG69">
        <v>126</v>
      </c>
      <c r="AH69">
        <v>24.620685000000002</v>
      </c>
      <c r="AI69">
        <v>28445.3</v>
      </c>
      <c r="AJ69">
        <v>5196.8999999999996</v>
      </c>
      <c r="AK69">
        <v>14</v>
      </c>
      <c r="AL69">
        <v>3584</v>
      </c>
      <c r="AM69" t="s">
        <v>1044</v>
      </c>
      <c r="AN69" t="s">
        <v>1045</v>
      </c>
      <c r="AO69">
        <v>607.43499999999995</v>
      </c>
      <c r="AR69" t="s">
        <v>156</v>
      </c>
      <c r="AS69" t="s">
        <v>286</v>
      </c>
      <c r="AT69" t="s">
        <v>794</v>
      </c>
      <c r="AU69" t="s">
        <v>777</v>
      </c>
      <c r="AV69" t="s">
        <v>49</v>
      </c>
      <c r="AW69">
        <v>11</v>
      </c>
      <c r="BB69">
        <v>0.89119999999999999</v>
      </c>
      <c r="BC69" t="s">
        <v>72</v>
      </c>
      <c r="BF69" t="s">
        <v>156</v>
      </c>
      <c r="BG69" t="s">
        <v>286</v>
      </c>
      <c r="BH69" t="s">
        <v>1043</v>
      </c>
      <c r="BI69">
        <v>6617</v>
      </c>
      <c r="BJ69">
        <v>11</v>
      </c>
      <c r="BK69" t="s">
        <v>794</v>
      </c>
      <c r="BL69" t="s">
        <v>784</v>
      </c>
      <c r="BM69">
        <v>0.89119999999999999</v>
      </c>
      <c r="BN69" t="s">
        <v>72</v>
      </c>
      <c r="BO69" t="s">
        <v>758</v>
      </c>
      <c r="BP69">
        <v>3782.5569999999998</v>
      </c>
    </row>
    <row r="70" spans="1:68" ht="16.5">
      <c r="A70" s="120" t="str">
        <f t="shared" si="18"/>
        <v>영종운수</v>
      </c>
      <c r="B70" s="121" t="str">
        <f t="shared" si="19"/>
        <v>전원배</v>
      </c>
      <c r="C70" s="122" t="str">
        <f t="shared" si="20"/>
        <v>B</v>
      </c>
      <c r="D70" s="123">
        <f t="shared" si="21"/>
        <v>0.90780000000000005</v>
      </c>
      <c r="E70" s="124">
        <f t="shared" si="22"/>
        <v>9232</v>
      </c>
      <c r="F70" s="125" t="str">
        <f t="shared" si="23"/>
        <v>203</v>
      </c>
      <c r="G70" s="126" t="str">
        <f t="shared" si="24"/>
        <v>71바7514</v>
      </c>
      <c r="H70" s="127">
        <f t="shared" si="25"/>
        <v>1</v>
      </c>
      <c r="I70" s="128">
        <f t="shared" si="26"/>
        <v>3668.9160000000002</v>
      </c>
      <c r="J70" s="129">
        <f t="shared" si="27"/>
        <v>3.2729078034738977E-2</v>
      </c>
      <c r="K70" s="129">
        <f t="shared" si="28"/>
        <v>0.26470128763950668</v>
      </c>
      <c r="L70" s="129">
        <f t="shared" si="29"/>
        <v>0.15236107885816955</v>
      </c>
      <c r="M70" s="130">
        <f t="shared" si="30"/>
        <v>10.266999999999999</v>
      </c>
      <c r="N70" s="131">
        <f t="shared" si="31"/>
        <v>0</v>
      </c>
      <c r="O70" s="131">
        <f t="shared" si="32"/>
        <v>1.7171284379364367</v>
      </c>
      <c r="P70" s="249">
        <f t="shared" si="33"/>
        <v>48</v>
      </c>
      <c r="Q70" s="250">
        <f t="shared" si="34"/>
        <v>0</v>
      </c>
      <c r="R70" s="250">
        <f t="shared" si="35"/>
        <v>63</v>
      </c>
      <c r="T70">
        <v>526</v>
      </c>
      <c r="U70">
        <v>9232</v>
      </c>
      <c r="V70" t="s">
        <v>1046</v>
      </c>
      <c r="W70">
        <v>3668.9160000000002</v>
      </c>
      <c r="X70">
        <v>1497.181</v>
      </c>
      <c r="Y70">
        <v>2.4510000000000001</v>
      </c>
      <c r="Z70">
        <v>10.266999999999999</v>
      </c>
      <c r="AA70">
        <v>170.726899</v>
      </c>
      <c r="AB70">
        <v>5.5877340000000002</v>
      </c>
      <c r="AC70">
        <v>45.191630000000004</v>
      </c>
      <c r="AD70" s="1">
        <v>559</v>
      </c>
      <c r="AE70">
        <v>0</v>
      </c>
      <c r="AF70">
        <v>63</v>
      </c>
      <c r="AG70">
        <v>83</v>
      </c>
      <c r="AH70">
        <v>21.48997</v>
      </c>
      <c r="AI70">
        <v>14960.8</v>
      </c>
      <c r="AJ70">
        <v>61.9</v>
      </c>
      <c r="AK70">
        <v>48</v>
      </c>
      <c r="AL70">
        <v>18416</v>
      </c>
      <c r="AM70" t="s">
        <v>1047</v>
      </c>
      <c r="AN70" t="s">
        <v>1048</v>
      </c>
      <c r="AO70">
        <v>3668.9160000000002</v>
      </c>
      <c r="AR70" t="s">
        <v>156</v>
      </c>
      <c r="AS70" t="s">
        <v>287</v>
      </c>
      <c r="AT70" t="s">
        <v>822</v>
      </c>
      <c r="AU70" t="s">
        <v>777</v>
      </c>
      <c r="AV70" t="s">
        <v>49</v>
      </c>
      <c r="AW70">
        <v>1</v>
      </c>
      <c r="BB70">
        <v>0.90780000000000005</v>
      </c>
      <c r="BC70" t="s">
        <v>71</v>
      </c>
      <c r="BF70" t="s">
        <v>156</v>
      </c>
      <c r="BG70" t="s">
        <v>287</v>
      </c>
      <c r="BH70" t="s">
        <v>1046</v>
      </c>
      <c r="BI70">
        <v>9232</v>
      </c>
      <c r="BJ70">
        <v>1</v>
      </c>
      <c r="BK70" t="s">
        <v>822</v>
      </c>
      <c r="BL70" t="s">
        <v>755</v>
      </c>
      <c r="BM70">
        <v>0.90780000000000005</v>
      </c>
      <c r="BN70" t="s">
        <v>71</v>
      </c>
      <c r="BO70" t="s">
        <v>756</v>
      </c>
      <c r="BP70">
        <v>3668.9160000000002</v>
      </c>
    </row>
    <row r="71" spans="1:68" ht="16.5">
      <c r="A71" s="137" t="str">
        <f t="shared" si="18"/>
        <v>영종운수</v>
      </c>
      <c r="B71" s="138" t="str">
        <f t="shared" si="19"/>
        <v>정완구</v>
      </c>
      <c r="C71" s="139" t="str">
        <f t="shared" si="20"/>
        <v>A</v>
      </c>
      <c r="D71" s="140">
        <f t="shared" si="21"/>
        <v>0.98860000000000003</v>
      </c>
      <c r="E71" s="141">
        <f t="shared" si="22"/>
        <v>2589</v>
      </c>
      <c r="F71" s="142" t="str">
        <f t="shared" si="23"/>
        <v>202</v>
      </c>
      <c r="G71" s="143" t="str">
        <f t="shared" si="24"/>
        <v>73아1278</v>
      </c>
      <c r="H71" s="144">
        <f t="shared" si="25"/>
        <v>1</v>
      </c>
      <c r="I71" s="145">
        <f t="shared" si="26"/>
        <v>3508.0509999999999</v>
      </c>
      <c r="J71" s="146">
        <f t="shared" si="27"/>
        <v>3.1072612473666255E-2</v>
      </c>
      <c r="K71" s="146">
        <f t="shared" si="28"/>
        <v>0.30185978631386329</v>
      </c>
      <c r="L71" s="146">
        <f t="shared" si="29"/>
        <v>0.11088778355844883</v>
      </c>
      <c r="M71" s="147">
        <f t="shared" si="30"/>
        <v>14.52</v>
      </c>
      <c r="N71" s="148">
        <f t="shared" si="31"/>
        <v>0</v>
      </c>
      <c r="O71" s="148">
        <f t="shared" si="32"/>
        <v>5.2450776798854974</v>
      </c>
      <c r="P71" s="247">
        <f t="shared" si="33"/>
        <v>27</v>
      </c>
      <c r="Q71" s="248">
        <f t="shared" si="34"/>
        <v>0</v>
      </c>
      <c r="R71" s="248">
        <f t="shared" si="35"/>
        <v>184</v>
      </c>
      <c r="T71">
        <v>526</v>
      </c>
      <c r="U71">
        <v>2589</v>
      </c>
      <c r="V71" t="s">
        <v>1049</v>
      </c>
      <c r="W71">
        <v>3508.0509999999999</v>
      </c>
      <c r="X71">
        <v>1223.6510000000001</v>
      </c>
      <c r="Y71">
        <v>2.867</v>
      </c>
      <c r="Z71">
        <v>14.52</v>
      </c>
      <c r="AA71">
        <v>135.90830199999999</v>
      </c>
      <c r="AB71">
        <v>4.2230259999999999</v>
      </c>
      <c r="AC71">
        <v>41.025250999999997</v>
      </c>
      <c r="AD71" s="1">
        <v>389</v>
      </c>
      <c r="AE71">
        <v>0</v>
      </c>
      <c r="AF71">
        <v>184</v>
      </c>
      <c r="AG71">
        <v>99</v>
      </c>
      <c r="AH71">
        <v>25.811896000000001</v>
      </c>
      <c r="AI71">
        <v>37311.599999999999</v>
      </c>
      <c r="AJ71">
        <v>11864.2</v>
      </c>
      <c r="AK71">
        <v>27</v>
      </c>
      <c r="AL71">
        <v>6422</v>
      </c>
      <c r="AM71" t="s">
        <v>1050</v>
      </c>
      <c r="AN71" t="s">
        <v>1051</v>
      </c>
      <c r="AO71">
        <v>3508.0509999999999</v>
      </c>
      <c r="AR71" t="s">
        <v>156</v>
      </c>
      <c r="AS71" t="s">
        <v>286</v>
      </c>
      <c r="AT71" t="s">
        <v>802</v>
      </c>
      <c r="AU71" t="s">
        <v>777</v>
      </c>
      <c r="AV71" t="s">
        <v>49</v>
      </c>
      <c r="AW71">
        <v>1</v>
      </c>
      <c r="BB71">
        <v>0.98860000000000003</v>
      </c>
      <c r="BC71" t="s">
        <v>69</v>
      </c>
      <c r="BF71" t="s">
        <v>156</v>
      </c>
      <c r="BG71" t="s">
        <v>286</v>
      </c>
      <c r="BH71" t="s">
        <v>1049</v>
      </c>
      <c r="BI71">
        <v>2589</v>
      </c>
      <c r="BJ71">
        <v>1</v>
      </c>
      <c r="BK71" t="s">
        <v>802</v>
      </c>
      <c r="BL71" t="s">
        <v>755</v>
      </c>
      <c r="BM71">
        <v>0.98860000000000003</v>
      </c>
      <c r="BN71" t="s">
        <v>69</v>
      </c>
      <c r="BO71" t="s">
        <v>759</v>
      </c>
      <c r="BP71">
        <v>3508.0509999999999</v>
      </c>
    </row>
    <row r="72" spans="1:68" ht="16.5">
      <c r="A72" s="120" t="str">
        <f t="shared" ref="A72:A88" si="36">BF72</f>
        <v>영종운수</v>
      </c>
      <c r="B72" s="121" t="str">
        <f t="shared" ref="B72:B88" si="37">BH72</f>
        <v>정일명</v>
      </c>
      <c r="C72" s="122" t="str">
        <f t="shared" ref="C72:C88" si="38">BN72</f>
        <v>C</v>
      </c>
      <c r="D72" s="123">
        <f t="shared" ref="D72:D88" si="39">BM72</f>
        <v>0.87260000000000004</v>
      </c>
      <c r="E72" s="124">
        <f t="shared" ref="E72:E88" si="40">U72</f>
        <v>7942</v>
      </c>
      <c r="F72" s="125" t="str">
        <f t="shared" ref="F72:F88" si="41">BG72</f>
        <v>e음13</v>
      </c>
      <c r="G72" s="126" t="str">
        <f t="shared" ref="G72:G88" si="42">BK72</f>
        <v>73아1568</v>
      </c>
      <c r="H72" s="127">
        <f t="shared" ref="H72:H88" si="43">BJ72</f>
        <v>1</v>
      </c>
      <c r="I72" s="128">
        <f t="shared" ref="I72:I88" si="44">BP72</f>
        <v>3047.1239999999998</v>
      </c>
      <c r="J72" s="129">
        <f t="shared" ref="J72:J88" si="45">AB72/AA72</f>
        <v>2.0049812988901728E-2</v>
      </c>
      <c r="K72" s="129">
        <f t="shared" ref="K72:K88" si="46">AC72/AA72</f>
        <v>0.33860107490883434</v>
      </c>
      <c r="L72" s="129">
        <f t="shared" ref="L72:L88" si="47">AD72/I72</f>
        <v>0.23792927363638633</v>
      </c>
      <c r="M72" s="130">
        <f t="shared" ref="M72:M88" si="48">Z72</f>
        <v>9.3989999999999991</v>
      </c>
      <c r="N72" s="131">
        <f t="shared" ref="N72:N88" si="49">AE72*100/W72</f>
        <v>3.5115079005645984</v>
      </c>
      <c r="O72" s="131">
        <f t="shared" ref="O72:O88" si="50">AF72*100/W72</f>
        <v>11.256515980314553</v>
      </c>
      <c r="P72" s="249">
        <f t="shared" ref="P72:P88" si="51">AK72</f>
        <v>23</v>
      </c>
      <c r="Q72" s="250">
        <f t="shared" ref="Q72:Q88" si="52">AE72</f>
        <v>107</v>
      </c>
      <c r="R72" s="250">
        <f t="shared" ref="R72:R88" si="53">AF72</f>
        <v>343</v>
      </c>
      <c r="T72">
        <v>526</v>
      </c>
      <c r="U72">
        <v>7942</v>
      </c>
      <c r="V72" t="s">
        <v>1052</v>
      </c>
      <c r="W72">
        <v>3047.1239999999998</v>
      </c>
      <c r="X72">
        <v>1126.316</v>
      </c>
      <c r="Y72">
        <v>2.7050000000000001</v>
      </c>
      <c r="Z72">
        <v>9.3989999999999991</v>
      </c>
      <c r="AA72">
        <v>173.61937499999999</v>
      </c>
      <c r="AB72">
        <v>3.481036</v>
      </c>
      <c r="AC72">
        <v>58.787706999999997</v>
      </c>
      <c r="AD72" s="1">
        <v>725</v>
      </c>
      <c r="AE72">
        <v>107</v>
      </c>
      <c r="AF72">
        <v>343</v>
      </c>
      <c r="AG72">
        <v>63</v>
      </c>
      <c r="AH72">
        <v>17.550598000000001</v>
      </c>
      <c r="AI72">
        <v>0</v>
      </c>
      <c r="AJ72">
        <v>0</v>
      </c>
      <c r="AK72">
        <v>23</v>
      </c>
      <c r="AL72">
        <v>1786</v>
      </c>
      <c r="AM72" t="s">
        <v>1053</v>
      </c>
      <c r="AN72" t="s">
        <v>1054</v>
      </c>
      <c r="AO72">
        <v>3047.1239999999998</v>
      </c>
      <c r="AR72" t="s">
        <v>156</v>
      </c>
      <c r="AS72" t="s">
        <v>290</v>
      </c>
      <c r="AT72" t="s">
        <v>842</v>
      </c>
      <c r="AU72" t="s">
        <v>773</v>
      </c>
      <c r="AV72" t="s">
        <v>49</v>
      </c>
      <c r="AW72">
        <v>1</v>
      </c>
      <c r="BB72">
        <v>0.87260000000000004</v>
      </c>
      <c r="BC72" t="s">
        <v>72</v>
      </c>
      <c r="BF72" t="s">
        <v>156</v>
      </c>
      <c r="BG72" t="s">
        <v>290</v>
      </c>
      <c r="BH72" t="s">
        <v>1052</v>
      </c>
      <c r="BI72">
        <v>7942</v>
      </c>
      <c r="BJ72">
        <v>1</v>
      </c>
      <c r="BK72" t="s">
        <v>842</v>
      </c>
      <c r="BL72" t="s">
        <v>755</v>
      </c>
      <c r="BM72">
        <v>0.87260000000000004</v>
      </c>
      <c r="BN72" t="s">
        <v>72</v>
      </c>
      <c r="BO72" t="s">
        <v>758</v>
      </c>
      <c r="BP72">
        <v>3047.1239999999998</v>
      </c>
    </row>
    <row r="73" spans="1:68" ht="16.5">
      <c r="A73" s="137" t="str">
        <f t="shared" si="36"/>
        <v>영종운수</v>
      </c>
      <c r="B73" s="138" t="str">
        <f t="shared" si="37"/>
        <v>조문기</v>
      </c>
      <c r="C73" s="139" t="str">
        <f t="shared" si="38"/>
        <v>C</v>
      </c>
      <c r="D73" s="140">
        <f t="shared" si="39"/>
        <v>0.87739999999999996</v>
      </c>
      <c r="E73" s="141">
        <f t="shared" si="40"/>
        <v>2499</v>
      </c>
      <c r="F73" s="142" t="str">
        <f t="shared" si="41"/>
        <v>e음13</v>
      </c>
      <c r="G73" s="143" t="str">
        <f t="shared" si="42"/>
        <v>73아1568</v>
      </c>
      <c r="H73" s="144">
        <f t="shared" si="43"/>
        <v>1</v>
      </c>
      <c r="I73" s="145">
        <f t="shared" si="44"/>
        <v>3025.0050000000001</v>
      </c>
      <c r="J73" s="146">
        <f t="shared" si="45"/>
        <v>1.7071585726964884E-2</v>
      </c>
      <c r="K73" s="146">
        <f t="shared" si="46"/>
        <v>0.38019243032383909</v>
      </c>
      <c r="L73" s="146">
        <f t="shared" si="47"/>
        <v>0.18181788129275819</v>
      </c>
      <c r="M73" s="147">
        <f t="shared" si="48"/>
        <v>9.08</v>
      </c>
      <c r="N73" s="148">
        <f t="shared" si="49"/>
        <v>2.2479301687104649</v>
      </c>
      <c r="O73" s="148">
        <f t="shared" si="50"/>
        <v>6.1818079639537782</v>
      </c>
      <c r="P73" s="247">
        <f t="shared" si="51"/>
        <v>70</v>
      </c>
      <c r="Q73" s="248">
        <f t="shared" si="52"/>
        <v>68</v>
      </c>
      <c r="R73" s="248">
        <f t="shared" si="53"/>
        <v>187</v>
      </c>
      <c r="T73">
        <v>526</v>
      </c>
      <c r="U73">
        <v>2499</v>
      </c>
      <c r="V73" t="s">
        <v>1055</v>
      </c>
      <c r="W73">
        <v>3025.0050000000001</v>
      </c>
      <c r="X73">
        <v>1111.9449999999999</v>
      </c>
      <c r="Y73">
        <v>2.72</v>
      </c>
      <c r="Z73">
        <v>9.08</v>
      </c>
      <c r="AA73">
        <v>185.897728</v>
      </c>
      <c r="AB73">
        <v>3.1735690000000001</v>
      </c>
      <c r="AC73">
        <v>70.676908999999995</v>
      </c>
      <c r="AD73" s="1">
        <v>550</v>
      </c>
      <c r="AE73">
        <v>68</v>
      </c>
      <c r="AF73">
        <v>187</v>
      </c>
      <c r="AG73">
        <v>66</v>
      </c>
      <c r="AH73">
        <v>16.272414999999999</v>
      </c>
      <c r="AI73">
        <v>338.8</v>
      </c>
      <c r="AJ73">
        <v>0</v>
      </c>
      <c r="AK73">
        <v>70</v>
      </c>
      <c r="AL73">
        <v>35714</v>
      </c>
      <c r="AM73" t="s">
        <v>1056</v>
      </c>
      <c r="AN73" t="s">
        <v>1057</v>
      </c>
      <c r="AO73">
        <v>3025.0050000000001</v>
      </c>
      <c r="AR73" t="s">
        <v>156</v>
      </c>
      <c r="AS73" t="s">
        <v>290</v>
      </c>
      <c r="AT73" t="s">
        <v>842</v>
      </c>
      <c r="AU73" t="s">
        <v>773</v>
      </c>
      <c r="AV73" t="s">
        <v>49</v>
      </c>
      <c r="AW73">
        <v>1</v>
      </c>
      <c r="BB73">
        <v>0.87739999999999996</v>
      </c>
      <c r="BC73" t="s">
        <v>72</v>
      </c>
      <c r="BF73" t="s">
        <v>156</v>
      </c>
      <c r="BG73" t="s">
        <v>290</v>
      </c>
      <c r="BH73" t="s">
        <v>1055</v>
      </c>
      <c r="BI73">
        <v>2499</v>
      </c>
      <c r="BJ73">
        <v>1</v>
      </c>
      <c r="BK73" t="s">
        <v>842</v>
      </c>
      <c r="BL73" t="s">
        <v>755</v>
      </c>
      <c r="BM73">
        <v>0.87739999999999996</v>
      </c>
      <c r="BN73" t="s">
        <v>72</v>
      </c>
      <c r="BO73" t="s">
        <v>758</v>
      </c>
      <c r="BP73">
        <v>3025.0050000000001</v>
      </c>
    </row>
    <row r="74" spans="1:68" ht="16.5">
      <c r="A74" s="120" t="str">
        <f t="shared" si="36"/>
        <v>영종운수</v>
      </c>
      <c r="B74" s="121" t="str">
        <f t="shared" si="37"/>
        <v>조선민</v>
      </c>
      <c r="C74" s="122" t="str">
        <f t="shared" si="38"/>
        <v>C</v>
      </c>
      <c r="D74" s="123">
        <f t="shared" si="39"/>
        <v>0.86970000000000003</v>
      </c>
      <c r="E74" s="124">
        <f t="shared" si="40"/>
        <v>7788</v>
      </c>
      <c r="F74" s="125" t="str">
        <f t="shared" si="41"/>
        <v>202</v>
      </c>
      <c r="G74" s="126" t="str">
        <f t="shared" si="42"/>
        <v>71바7511</v>
      </c>
      <c r="H74" s="127">
        <f t="shared" si="43"/>
        <v>7</v>
      </c>
      <c r="I74" s="128">
        <f t="shared" si="44"/>
        <v>3646.5749999999998</v>
      </c>
      <c r="J74" s="129">
        <f t="shared" si="45"/>
        <v>2.8770069056034513E-2</v>
      </c>
      <c r="K74" s="129">
        <f t="shared" si="46"/>
        <v>0.30818481514334328</v>
      </c>
      <c r="L74" s="129">
        <f t="shared" si="47"/>
        <v>0.14287379253134791</v>
      </c>
      <c r="M74" s="130">
        <f t="shared" si="48"/>
        <v>15.942</v>
      </c>
      <c r="N74" s="131">
        <f t="shared" si="49"/>
        <v>21.033435483981545</v>
      </c>
      <c r="O74" s="131">
        <f t="shared" si="50"/>
        <v>9.1867025907872453</v>
      </c>
      <c r="P74" s="249">
        <f t="shared" si="51"/>
        <v>16</v>
      </c>
      <c r="Q74" s="250">
        <f t="shared" si="52"/>
        <v>767</v>
      </c>
      <c r="R74" s="250">
        <f t="shared" si="53"/>
        <v>335</v>
      </c>
      <c r="T74">
        <v>526</v>
      </c>
      <c r="U74">
        <v>7788</v>
      </c>
      <c r="V74" t="s">
        <v>1058</v>
      </c>
      <c r="W74">
        <v>3646.5749999999998</v>
      </c>
      <c r="X74">
        <v>1478.1559999999999</v>
      </c>
      <c r="Y74">
        <v>2.4670000000000001</v>
      </c>
      <c r="Z74">
        <v>15.942</v>
      </c>
      <c r="AA74">
        <v>149.80718300000001</v>
      </c>
      <c r="AB74">
        <v>4.3099629999999998</v>
      </c>
      <c r="AC74">
        <v>46.168298999999998</v>
      </c>
      <c r="AD74" s="1">
        <v>521</v>
      </c>
      <c r="AE74">
        <v>767</v>
      </c>
      <c r="AF74">
        <v>335</v>
      </c>
      <c r="AG74">
        <v>130</v>
      </c>
      <c r="AH74">
        <v>24.34179</v>
      </c>
      <c r="AI74">
        <v>31955.7</v>
      </c>
      <c r="AJ74">
        <v>5580.2</v>
      </c>
      <c r="AK74">
        <v>16</v>
      </c>
      <c r="AL74">
        <v>4891</v>
      </c>
      <c r="AM74" t="s">
        <v>1059</v>
      </c>
      <c r="AN74" t="s">
        <v>1060</v>
      </c>
      <c r="AO74">
        <v>1382.018</v>
      </c>
      <c r="AR74" t="s">
        <v>156</v>
      </c>
      <c r="AS74" t="s">
        <v>286</v>
      </c>
      <c r="AT74" t="s">
        <v>786</v>
      </c>
      <c r="AU74" t="s">
        <v>777</v>
      </c>
      <c r="AV74" t="s">
        <v>49</v>
      </c>
      <c r="AW74">
        <v>7</v>
      </c>
      <c r="BB74">
        <v>0.86970000000000003</v>
      </c>
      <c r="BC74" t="s">
        <v>72</v>
      </c>
      <c r="BF74" t="s">
        <v>156</v>
      </c>
      <c r="BG74" t="s">
        <v>286</v>
      </c>
      <c r="BH74" t="s">
        <v>1058</v>
      </c>
      <c r="BI74">
        <v>7788</v>
      </c>
      <c r="BJ74">
        <v>7</v>
      </c>
      <c r="BK74" t="s">
        <v>786</v>
      </c>
      <c r="BL74" t="s">
        <v>780</v>
      </c>
      <c r="BM74">
        <v>0.86970000000000003</v>
      </c>
      <c r="BN74" t="s">
        <v>72</v>
      </c>
      <c r="BO74" t="s">
        <v>758</v>
      </c>
      <c r="BP74">
        <v>3646.5749999999998</v>
      </c>
    </row>
    <row r="75" spans="1:68" ht="16.5">
      <c r="A75" s="137" t="str">
        <f t="shared" si="36"/>
        <v>영종운수</v>
      </c>
      <c r="B75" s="138" t="str">
        <f t="shared" si="37"/>
        <v>조시형</v>
      </c>
      <c r="C75" s="139" t="str">
        <f t="shared" si="38"/>
        <v>C</v>
      </c>
      <c r="D75" s="140">
        <f t="shared" si="39"/>
        <v>0.87409999999999999</v>
      </c>
      <c r="E75" s="141">
        <f t="shared" si="40"/>
        <v>1685</v>
      </c>
      <c r="F75" s="142" t="str">
        <f t="shared" si="41"/>
        <v>202</v>
      </c>
      <c r="G75" s="143" t="str">
        <f t="shared" si="42"/>
        <v>71바7511</v>
      </c>
      <c r="H75" s="144">
        <f t="shared" si="43"/>
        <v>4</v>
      </c>
      <c r="I75" s="145">
        <f t="shared" si="44"/>
        <v>3912.22</v>
      </c>
      <c r="J75" s="146">
        <f t="shared" si="45"/>
        <v>3.1850025499596306E-2</v>
      </c>
      <c r="K75" s="146">
        <f t="shared" si="46"/>
        <v>0.30362265594293109</v>
      </c>
      <c r="L75" s="146">
        <f t="shared" si="47"/>
        <v>0.10710031644437175</v>
      </c>
      <c r="M75" s="147">
        <f t="shared" si="48"/>
        <v>17.46</v>
      </c>
      <c r="N75" s="148">
        <f t="shared" si="49"/>
        <v>0.10224373884904224</v>
      </c>
      <c r="O75" s="148">
        <f t="shared" si="50"/>
        <v>9.6109114518099705</v>
      </c>
      <c r="P75" s="247">
        <f t="shared" si="51"/>
        <v>32</v>
      </c>
      <c r="Q75" s="248">
        <f t="shared" si="52"/>
        <v>4</v>
      </c>
      <c r="R75" s="248">
        <f t="shared" si="53"/>
        <v>376</v>
      </c>
      <c r="T75">
        <v>526</v>
      </c>
      <c r="U75">
        <v>1685</v>
      </c>
      <c r="V75" t="s">
        <v>1061</v>
      </c>
      <c r="W75">
        <v>3912.22</v>
      </c>
      <c r="X75">
        <v>1592.1310000000001</v>
      </c>
      <c r="Y75">
        <v>2.4569999999999999</v>
      </c>
      <c r="Z75">
        <v>17.46</v>
      </c>
      <c r="AA75">
        <v>159.46134799999999</v>
      </c>
      <c r="AB75">
        <v>5.0788479999999998</v>
      </c>
      <c r="AC75">
        <v>48.416077999999999</v>
      </c>
      <c r="AD75" s="1">
        <v>419</v>
      </c>
      <c r="AE75">
        <v>4</v>
      </c>
      <c r="AF75">
        <v>376</v>
      </c>
      <c r="AG75">
        <v>107</v>
      </c>
      <c r="AH75">
        <v>24.53397</v>
      </c>
      <c r="AI75">
        <v>24629.9</v>
      </c>
      <c r="AJ75">
        <v>4153.6000000000004</v>
      </c>
      <c r="AK75">
        <v>32</v>
      </c>
      <c r="AL75">
        <v>19452</v>
      </c>
      <c r="AM75" t="s">
        <v>1062</v>
      </c>
      <c r="AN75" t="s">
        <v>1063</v>
      </c>
      <c r="AO75">
        <v>3308.9690000000001</v>
      </c>
      <c r="AR75" t="s">
        <v>156</v>
      </c>
      <c r="AS75" t="s">
        <v>286</v>
      </c>
      <c r="AT75" t="s">
        <v>786</v>
      </c>
      <c r="AU75" t="s">
        <v>777</v>
      </c>
      <c r="AV75" t="s">
        <v>49</v>
      </c>
      <c r="AW75">
        <v>4</v>
      </c>
      <c r="BB75">
        <v>0.87409999999999999</v>
      </c>
      <c r="BC75" t="s">
        <v>72</v>
      </c>
      <c r="BF75" t="s">
        <v>156</v>
      </c>
      <c r="BG75" t="s">
        <v>286</v>
      </c>
      <c r="BH75" t="s">
        <v>1061</v>
      </c>
      <c r="BI75">
        <v>1685</v>
      </c>
      <c r="BJ75">
        <v>4</v>
      </c>
      <c r="BK75" t="s">
        <v>786</v>
      </c>
      <c r="BL75" t="s">
        <v>802</v>
      </c>
      <c r="BM75">
        <v>0.87409999999999999</v>
      </c>
      <c r="BN75" t="s">
        <v>72</v>
      </c>
      <c r="BO75" t="s">
        <v>758</v>
      </c>
      <c r="BP75">
        <v>3912.22</v>
      </c>
    </row>
    <row r="76" spans="1:68" ht="16.5">
      <c r="A76" s="120" t="str">
        <f t="shared" si="36"/>
        <v>영종운수</v>
      </c>
      <c r="B76" s="121" t="str">
        <f t="shared" si="37"/>
        <v>조원준</v>
      </c>
      <c r="C76" s="122" t="str">
        <f t="shared" si="38"/>
        <v>S</v>
      </c>
      <c r="D76" s="123">
        <f t="shared" si="39"/>
        <v>1.0139</v>
      </c>
      <c r="E76" s="124">
        <f t="shared" si="40"/>
        <v>2002</v>
      </c>
      <c r="F76" s="125" t="str">
        <f t="shared" si="41"/>
        <v>203</v>
      </c>
      <c r="G76" s="126" t="str">
        <f t="shared" si="42"/>
        <v>70바2269</v>
      </c>
      <c r="H76" s="127">
        <f t="shared" si="43"/>
        <v>6</v>
      </c>
      <c r="I76" s="128">
        <f t="shared" si="44"/>
        <v>1986.6</v>
      </c>
      <c r="J76" s="129">
        <f t="shared" si="45"/>
        <v>2.694454675089818E-2</v>
      </c>
      <c r="K76" s="129">
        <f t="shared" si="46"/>
        <v>0.23047645928985047</v>
      </c>
      <c r="L76" s="129">
        <f t="shared" si="47"/>
        <v>0.11124534380348335</v>
      </c>
      <c r="M76" s="130">
        <f t="shared" si="48"/>
        <v>10.629</v>
      </c>
      <c r="N76" s="131">
        <f t="shared" si="49"/>
        <v>0.15101177891875567</v>
      </c>
      <c r="O76" s="131">
        <f t="shared" si="50"/>
        <v>3.8759689922480622</v>
      </c>
      <c r="P76" s="249">
        <f t="shared" si="51"/>
        <v>8</v>
      </c>
      <c r="Q76" s="250">
        <f t="shared" si="52"/>
        <v>3</v>
      </c>
      <c r="R76" s="250">
        <f t="shared" si="53"/>
        <v>77</v>
      </c>
      <c r="T76">
        <v>526</v>
      </c>
      <c r="U76">
        <v>2002</v>
      </c>
      <c r="V76" t="s">
        <v>1064</v>
      </c>
      <c r="W76">
        <v>1986.6</v>
      </c>
      <c r="X76">
        <v>724.76900000000001</v>
      </c>
      <c r="Y76">
        <v>2.7410000000000001</v>
      </c>
      <c r="Z76">
        <v>10.629</v>
      </c>
      <c r="AA76">
        <v>85.823302999999996</v>
      </c>
      <c r="AB76">
        <v>2.3124699999999998</v>
      </c>
      <c r="AC76">
        <v>19.780251</v>
      </c>
      <c r="AD76" s="1">
        <v>221</v>
      </c>
      <c r="AE76">
        <v>3</v>
      </c>
      <c r="AF76">
        <v>77</v>
      </c>
      <c r="AG76">
        <v>81</v>
      </c>
      <c r="AH76">
        <v>23.147559000000001</v>
      </c>
      <c r="AI76">
        <v>6281.1</v>
      </c>
      <c r="AJ76">
        <v>0</v>
      </c>
      <c r="AK76">
        <v>8</v>
      </c>
      <c r="AL76">
        <v>1804</v>
      </c>
      <c r="AM76" t="s">
        <v>1065</v>
      </c>
      <c r="AN76" t="s">
        <v>1066</v>
      </c>
      <c r="AO76">
        <v>616.93200000000002</v>
      </c>
      <c r="AR76" t="s">
        <v>156</v>
      </c>
      <c r="AS76" t="s">
        <v>287</v>
      </c>
      <c r="AT76" t="s">
        <v>813</v>
      </c>
      <c r="AU76" t="s">
        <v>777</v>
      </c>
      <c r="AV76" t="s">
        <v>49</v>
      </c>
      <c r="AW76">
        <v>6</v>
      </c>
      <c r="BB76">
        <v>1.0139</v>
      </c>
      <c r="BC76" t="s">
        <v>74</v>
      </c>
      <c r="BF76" t="s">
        <v>156</v>
      </c>
      <c r="BG76" t="s">
        <v>287</v>
      </c>
      <c r="BH76" t="s">
        <v>1064</v>
      </c>
      <c r="BI76">
        <v>2002</v>
      </c>
      <c r="BJ76">
        <v>6</v>
      </c>
      <c r="BK76" t="s">
        <v>813</v>
      </c>
      <c r="BL76" t="s">
        <v>822</v>
      </c>
      <c r="BM76">
        <v>1.0139</v>
      </c>
      <c r="BN76" t="s">
        <v>74</v>
      </c>
      <c r="BO76" t="s">
        <v>757</v>
      </c>
      <c r="BP76">
        <v>1986.6</v>
      </c>
    </row>
    <row r="77" spans="1:68" ht="16.5">
      <c r="A77" s="137" t="str">
        <f t="shared" si="36"/>
        <v>영종운수</v>
      </c>
      <c r="B77" s="138" t="str">
        <f t="shared" si="37"/>
        <v>조종만</v>
      </c>
      <c r="C77" s="139" t="str">
        <f t="shared" si="38"/>
        <v>B</v>
      </c>
      <c r="D77" s="140">
        <f t="shared" si="39"/>
        <v>0.94120000000000004</v>
      </c>
      <c r="E77" s="141">
        <f t="shared" si="40"/>
        <v>5365</v>
      </c>
      <c r="F77" s="142" t="str">
        <f t="shared" si="41"/>
        <v>202</v>
      </c>
      <c r="G77" s="143" t="str">
        <f t="shared" si="42"/>
        <v>70바2311</v>
      </c>
      <c r="H77" s="144">
        <f t="shared" si="43"/>
        <v>7</v>
      </c>
      <c r="I77" s="145">
        <f t="shared" si="44"/>
        <v>4604.433</v>
      </c>
      <c r="J77" s="146">
        <f t="shared" si="45"/>
        <v>2.948180109039655E-2</v>
      </c>
      <c r="K77" s="146">
        <f t="shared" si="46"/>
        <v>0.29019097128276322</v>
      </c>
      <c r="L77" s="146">
        <f t="shared" si="47"/>
        <v>0.13030920419517453</v>
      </c>
      <c r="M77" s="147">
        <f t="shared" si="48"/>
        <v>13.055999999999999</v>
      </c>
      <c r="N77" s="148">
        <f t="shared" si="49"/>
        <v>16.766450939779123</v>
      </c>
      <c r="O77" s="148">
        <f t="shared" si="50"/>
        <v>21.414145889407013</v>
      </c>
      <c r="P77" s="247">
        <f t="shared" si="51"/>
        <v>28</v>
      </c>
      <c r="Q77" s="248">
        <f t="shared" si="52"/>
        <v>772</v>
      </c>
      <c r="R77" s="248">
        <f t="shared" si="53"/>
        <v>986</v>
      </c>
      <c r="T77">
        <v>526</v>
      </c>
      <c r="U77">
        <v>5365</v>
      </c>
      <c r="V77" t="s">
        <v>1067</v>
      </c>
      <c r="W77">
        <v>4604.433</v>
      </c>
      <c r="X77">
        <v>1751.0909999999999</v>
      </c>
      <c r="Y77">
        <v>2.629</v>
      </c>
      <c r="Z77">
        <v>13.055999999999999</v>
      </c>
      <c r="AA77">
        <v>183.690236</v>
      </c>
      <c r="AB77">
        <v>5.4155189999999997</v>
      </c>
      <c r="AC77">
        <v>53.305247999999999</v>
      </c>
      <c r="AD77" s="1">
        <v>600</v>
      </c>
      <c r="AE77">
        <v>772</v>
      </c>
      <c r="AF77">
        <v>986</v>
      </c>
      <c r="AG77">
        <v>100</v>
      </c>
      <c r="AH77">
        <v>25.066291</v>
      </c>
      <c r="AI77">
        <v>33452.5</v>
      </c>
      <c r="AJ77">
        <v>3251.6</v>
      </c>
      <c r="AK77">
        <v>28</v>
      </c>
      <c r="AL77">
        <v>7298</v>
      </c>
      <c r="AM77" t="s">
        <v>1068</v>
      </c>
      <c r="AN77" t="s">
        <v>1069</v>
      </c>
      <c r="AO77">
        <v>1492.1469999999999</v>
      </c>
      <c r="AR77" t="s">
        <v>156</v>
      </c>
      <c r="AS77" t="s">
        <v>286</v>
      </c>
      <c r="AT77" t="s">
        <v>782</v>
      </c>
      <c r="AU77" t="s">
        <v>777</v>
      </c>
      <c r="AV77" t="s">
        <v>49</v>
      </c>
      <c r="AW77">
        <v>7</v>
      </c>
      <c r="BB77">
        <v>0.94120000000000004</v>
      </c>
      <c r="BC77" t="s">
        <v>71</v>
      </c>
      <c r="BF77" t="s">
        <v>156</v>
      </c>
      <c r="BG77" t="s">
        <v>286</v>
      </c>
      <c r="BH77" t="s">
        <v>1067</v>
      </c>
      <c r="BI77">
        <v>5365</v>
      </c>
      <c r="BJ77">
        <v>7</v>
      </c>
      <c r="BK77" t="s">
        <v>782</v>
      </c>
      <c r="BL77" t="s">
        <v>804</v>
      </c>
      <c r="BM77">
        <v>0.94120000000000004</v>
      </c>
      <c r="BN77" t="s">
        <v>71</v>
      </c>
      <c r="BO77" t="s">
        <v>756</v>
      </c>
      <c r="BP77">
        <v>4604.433</v>
      </c>
    </row>
    <row r="78" spans="1:68" ht="16.5">
      <c r="A78" s="120" t="str">
        <f t="shared" si="36"/>
        <v>영종운수</v>
      </c>
      <c r="B78" s="121" t="str">
        <f t="shared" si="37"/>
        <v>최광일</v>
      </c>
      <c r="C78" s="122" t="str">
        <f t="shared" si="38"/>
        <v>C</v>
      </c>
      <c r="D78" s="123">
        <f t="shared" si="39"/>
        <v>0.88959999999999995</v>
      </c>
      <c r="E78" s="124">
        <f t="shared" si="40"/>
        <v>249</v>
      </c>
      <c r="F78" s="125" t="str">
        <f t="shared" si="41"/>
        <v>202</v>
      </c>
      <c r="G78" s="126" t="str">
        <f t="shared" si="42"/>
        <v>71바7512</v>
      </c>
      <c r="H78" s="127">
        <f t="shared" si="43"/>
        <v>1</v>
      </c>
      <c r="I78" s="128">
        <f t="shared" si="44"/>
        <v>3644.0619999999999</v>
      </c>
      <c r="J78" s="129">
        <f t="shared" si="45"/>
        <v>4.5844309913607724E-2</v>
      </c>
      <c r="K78" s="129">
        <f t="shared" si="46"/>
        <v>0.27195079846503267</v>
      </c>
      <c r="L78" s="129">
        <f t="shared" si="47"/>
        <v>0.18276308141848299</v>
      </c>
      <c r="M78" s="130">
        <f t="shared" si="48"/>
        <v>17.405999999999999</v>
      </c>
      <c r="N78" s="131">
        <f t="shared" si="49"/>
        <v>0.38418665763645077</v>
      </c>
      <c r="O78" s="131">
        <f t="shared" si="50"/>
        <v>4.4455884669360728</v>
      </c>
      <c r="P78" s="249">
        <f t="shared" si="51"/>
        <v>9</v>
      </c>
      <c r="Q78" s="250">
        <f t="shared" si="52"/>
        <v>14</v>
      </c>
      <c r="R78" s="250">
        <f t="shared" si="53"/>
        <v>162</v>
      </c>
      <c r="T78">
        <v>526</v>
      </c>
      <c r="U78">
        <v>249</v>
      </c>
      <c r="V78" t="s">
        <v>1070</v>
      </c>
      <c r="W78">
        <v>3644.0619999999999</v>
      </c>
      <c r="X78">
        <v>1462.73</v>
      </c>
      <c r="Y78">
        <v>2.4910000000000001</v>
      </c>
      <c r="Z78">
        <v>17.405999999999999</v>
      </c>
      <c r="AA78">
        <v>145.351888</v>
      </c>
      <c r="AB78">
        <v>6.663557</v>
      </c>
      <c r="AC78">
        <v>39.528562000000001</v>
      </c>
      <c r="AD78" s="1">
        <v>666</v>
      </c>
      <c r="AE78">
        <v>14</v>
      </c>
      <c r="AF78">
        <v>162</v>
      </c>
      <c r="AG78">
        <v>100</v>
      </c>
      <c r="AH78">
        <v>25.070620000000002</v>
      </c>
      <c r="AI78">
        <v>21260.7</v>
      </c>
      <c r="AJ78">
        <v>2732.7</v>
      </c>
      <c r="AK78">
        <v>9</v>
      </c>
      <c r="AL78">
        <v>2349</v>
      </c>
      <c r="AM78" t="s">
        <v>1071</v>
      </c>
      <c r="AN78" t="s">
        <v>1072</v>
      </c>
      <c r="AO78">
        <v>3644.0619999999999</v>
      </c>
      <c r="AR78" t="s">
        <v>156</v>
      </c>
      <c r="AS78" t="s">
        <v>286</v>
      </c>
      <c r="AT78" t="s">
        <v>788</v>
      </c>
      <c r="AU78" t="s">
        <v>777</v>
      </c>
      <c r="AV78" t="s">
        <v>49</v>
      </c>
      <c r="AW78">
        <v>1</v>
      </c>
      <c r="BB78">
        <v>0.88959999999999995</v>
      </c>
      <c r="BC78" t="s">
        <v>72</v>
      </c>
      <c r="BF78" t="s">
        <v>156</v>
      </c>
      <c r="BG78" t="s">
        <v>286</v>
      </c>
      <c r="BH78" t="s">
        <v>1070</v>
      </c>
      <c r="BI78">
        <v>249</v>
      </c>
      <c r="BJ78">
        <v>1</v>
      </c>
      <c r="BK78" t="s">
        <v>788</v>
      </c>
      <c r="BL78" t="s">
        <v>755</v>
      </c>
      <c r="BM78">
        <v>0.88959999999999995</v>
      </c>
      <c r="BN78" t="s">
        <v>72</v>
      </c>
      <c r="BO78" t="s">
        <v>758</v>
      </c>
      <c r="BP78">
        <v>3644.0619999999999</v>
      </c>
    </row>
    <row r="79" spans="1:68" ht="16.5">
      <c r="A79" s="137" t="str">
        <f t="shared" si="36"/>
        <v>영종운수</v>
      </c>
      <c r="B79" s="138" t="str">
        <f t="shared" si="37"/>
        <v>최규철</v>
      </c>
      <c r="C79" s="139" t="str">
        <f t="shared" si="38"/>
        <v>C</v>
      </c>
      <c r="D79" s="140">
        <f t="shared" si="39"/>
        <v>0.87370000000000003</v>
      </c>
      <c r="E79" s="141">
        <f t="shared" si="40"/>
        <v>3959</v>
      </c>
      <c r="F79" s="142" t="str">
        <f t="shared" si="41"/>
        <v>202</v>
      </c>
      <c r="G79" s="143" t="str">
        <f t="shared" si="42"/>
        <v>70바2514</v>
      </c>
      <c r="H79" s="144">
        <f t="shared" si="43"/>
        <v>11</v>
      </c>
      <c r="I79" s="145">
        <f t="shared" si="44"/>
        <v>5376.5259999999998</v>
      </c>
      <c r="J79" s="146">
        <f t="shared" si="45"/>
        <v>2.1263790868678741E-2</v>
      </c>
      <c r="K79" s="146">
        <f t="shared" si="46"/>
        <v>0.29390300696684152</v>
      </c>
      <c r="L79" s="146">
        <f t="shared" si="47"/>
        <v>0.14470310382577894</v>
      </c>
      <c r="M79" s="147">
        <f t="shared" si="48"/>
        <v>16.181999999999999</v>
      </c>
      <c r="N79" s="148">
        <f t="shared" si="49"/>
        <v>3.9430665823991182</v>
      </c>
      <c r="O79" s="148">
        <f t="shared" si="50"/>
        <v>7.1607577086021719</v>
      </c>
      <c r="P79" s="247">
        <f t="shared" si="51"/>
        <v>14</v>
      </c>
      <c r="Q79" s="248">
        <f t="shared" si="52"/>
        <v>212</v>
      </c>
      <c r="R79" s="248">
        <f t="shared" si="53"/>
        <v>385</v>
      </c>
      <c r="T79">
        <v>526</v>
      </c>
      <c r="U79">
        <v>3959</v>
      </c>
      <c r="V79" t="s">
        <v>1073</v>
      </c>
      <c r="W79">
        <v>5376.5259999999998</v>
      </c>
      <c r="X79">
        <v>2231.4189999999999</v>
      </c>
      <c r="Y79">
        <v>2.4089999999999998</v>
      </c>
      <c r="Z79">
        <v>16.181999999999999</v>
      </c>
      <c r="AA79">
        <v>214.31663</v>
      </c>
      <c r="AB79">
        <v>4.5571840000000003</v>
      </c>
      <c r="AC79">
        <v>62.988301999999997</v>
      </c>
      <c r="AD79" s="1">
        <v>778</v>
      </c>
      <c r="AE79">
        <v>212</v>
      </c>
      <c r="AF79">
        <v>385</v>
      </c>
      <c r="AG79">
        <v>103</v>
      </c>
      <c r="AH79">
        <v>25.086835000000001</v>
      </c>
      <c r="AI79">
        <v>60275.3</v>
      </c>
      <c r="AJ79">
        <v>14791.2</v>
      </c>
      <c r="AK79">
        <v>14</v>
      </c>
      <c r="AL79">
        <v>2214</v>
      </c>
      <c r="AM79" t="s">
        <v>1074</v>
      </c>
      <c r="AN79" t="s">
        <v>1075</v>
      </c>
      <c r="AO79">
        <v>2504.5210000000002</v>
      </c>
      <c r="AR79" t="s">
        <v>156</v>
      </c>
      <c r="AS79" t="s">
        <v>286</v>
      </c>
      <c r="AT79" t="s">
        <v>784</v>
      </c>
      <c r="AU79" t="s">
        <v>777</v>
      </c>
      <c r="AV79" t="s">
        <v>49</v>
      </c>
      <c r="AW79">
        <v>11</v>
      </c>
      <c r="BB79">
        <v>0.87370000000000003</v>
      </c>
      <c r="BC79" t="s">
        <v>72</v>
      </c>
      <c r="BF79" t="s">
        <v>156</v>
      </c>
      <c r="BG79" t="s">
        <v>286</v>
      </c>
      <c r="BH79" t="s">
        <v>1073</v>
      </c>
      <c r="BI79">
        <v>3959</v>
      </c>
      <c r="BJ79">
        <v>11</v>
      </c>
      <c r="BK79" t="s">
        <v>784</v>
      </c>
      <c r="BL79" t="s">
        <v>782</v>
      </c>
      <c r="BM79">
        <v>0.87370000000000003</v>
      </c>
      <c r="BN79" t="s">
        <v>72</v>
      </c>
      <c r="BO79" t="s">
        <v>758</v>
      </c>
      <c r="BP79">
        <v>5376.5259999999998</v>
      </c>
    </row>
    <row r="80" spans="1:68" ht="16.5">
      <c r="A80" s="120" t="str">
        <f t="shared" si="36"/>
        <v>영종운수</v>
      </c>
      <c r="B80" s="121" t="str">
        <f t="shared" si="37"/>
        <v>최낙동</v>
      </c>
      <c r="C80" s="122" t="str">
        <f t="shared" si="38"/>
        <v>B</v>
      </c>
      <c r="D80" s="123">
        <f t="shared" si="39"/>
        <v>0.94299999999999995</v>
      </c>
      <c r="E80" s="124">
        <f t="shared" si="40"/>
        <v>4066</v>
      </c>
      <c r="F80" s="125" t="str">
        <f t="shared" si="41"/>
        <v>e음16</v>
      </c>
      <c r="G80" s="126" t="str">
        <f t="shared" si="42"/>
        <v>73아9159</v>
      </c>
      <c r="H80" s="127">
        <f t="shared" si="43"/>
        <v>1</v>
      </c>
      <c r="I80" s="128">
        <f t="shared" si="44"/>
        <v>2796.7</v>
      </c>
      <c r="J80" s="129">
        <f t="shared" si="45"/>
        <v>4.6977269749062321E-2</v>
      </c>
      <c r="K80" s="129">
        <f t="shared" si="46"/>
        <v>0.14816675676058325</v>
      </c>
      <c r="L80" s="129">
        <f t="shared" si="47"/>
        <v>0.15017699431472809</v>
      </c>
      <c r="M80" s="130">
        <f t="shared" si="48"/>
        <v>17.984000000000002</v>
      </c>
      <c r="N80" s="131">
        <f t="shared" si="49"/>
        <v>0.14302570887116961</v>
      </c>
      <c r="O80" s="131">
        <f t="shared" si="50"/>
        <v>0.35756427217792403</v>
      </c>
      <c r="P80" s="249">
        <f t="shared" si="51"/>
        <v>3</v>
      </c>
      <c r="Q80" s="250">
        <f t="shared" si="52"/>
        <v>4</v>
      </c>
      <c r="R80" s="250">
        <f t="shared" si="53"/>
        <v>10</v>
      </c>
      <c r="T80">
        <v>526</v>
      </c>
      <c r="U80">
        <v>4066</v>
      </c>
      <c r="V80" t="s">
        <v>1076</v>
      </c>
      <c r="W80">
        <v>2796.7</v>
      </c>
      <c r="X80">
        <v>1797.0440000000001</v>
      </c>
      <c r="Y80">
        <v>1.556</v>
      </c>
      <c r="Z80">
        <v>17.984000000000002</v>
      </c>
      <c r="AA80">
        <v>116.047421</v>
      </c>
      <c r="AB80">
        <v>5.4515909999999996</v>
      </c>
      <c r="AC80">
        <v>17.194369999999999</v>
      </c>
      <c r="AD80" s="1">
        <v>420</v>
      </c>
      <c r="AE80">
        <v>4</v>
      </c>
      <c r="AF80">
        <v>10</v>
      </c>
      <c r="AG80">
        <v>96</v>
      </c>
      <c r="AH80">
        <v>24.099630000000001</v>
      </c>
      <c r="AI80">
        <v>1031.9000000000001</v>
      </c>
      <c r="AJ80">
        <v>231.1</v>
      </c>
      <c r="AK80">
        <v>3</v>
      </c>
      <c r="AL80">
        <v>99</v>
      </c>
      <c r="AM80" t="s">
        <v>1077</v>
      </c>
      <c r="AN80" t="s">
        <v>1078</v>
      </c>
      <c r="AO80">
        <v>2796.7</v>
      </c>
      <c r="AR80" t="s">
        <v>156</v>
      </c>
      <c r="AS80" t="s">
        <v>344</v>
      </c>
      <c r="AT80" t="s">
        <v>849</v>
      </c>
      <c r="AU80" t="s">
        <v>773</v>
      </c>
      <c r="AV80" t="s">
        <v>772</v>
      </c>
      <c r="AW80">
        <v>1</v>
      </c>
      <c r="BB80">
        <v>0.94299999999999995</v>
      </c>
      <c r="BC80" t="s">
        <v>71</v>
      </c>
      <c r="BF80" t="s">
        <v>156</v>
      </c>
      <c r="BG80" t="s">
        <v>344</v>
      </c>
      <c r="BH80" t="s">
        <v>1076</v>
      </c>
      <c r="BI80">
        <v>4066</v>
      </c>
      <c r="BJ80">
        <v>1</v>
      </c>
      <c r="BK80" t="s">
        <v>849</v>
      </c>
      <c r="BL80" t="s">
        <v>755</v>
      </c>
      <c r="BM80">
        <v>0.94299999999999995</v>
      </c>
      <c r="BN80" t="s">
        <v>71</v>
      </c>
      <c r="BO80" t="s">
        <v>756</v>
      </c>
      <c r="BP80">
        <v>2796.7</v>
      </c>
    </row>
    <row r="81" spans="1:68" ht="16.5">
      <c r="A81" s="137" t="str">
        <f t="shared" si="36"/>
        <v>영종운수</v>
      </c>
      <c r="B81" s="138" t="str">
        <f t="shared" si="37"/>
        <v>최성관</v>
      </c>
      <c r="C81" s="139" t="str">
        <f t="shared" si="38"/>
        <v>A</v>
      </c>
      <c r="D81" s="140">
        <f t="shared" si="39"/>
        <v>0.99429999999999996</v>
      </c>
      <c r="E81" s="141">
        <f t="shared" si="40"/>
        <v>949</v>
      </c>
      <c r="F81" s="142" t="str">
        <f t="shared" si="41"/>
        <v>203</v>
      </c>
      <c r="G81" s="143" t="str">
        <f t="shared" si="42"/>
        <v>70바2269</v>
      </c>
      <c r="H81" s="144">
        <f t="shared" si="43"/>
        <v>1</v>
      </c>
      <c r="I81" s="145">
        <f t="shared" si="44"/>
        <v>3084.49</v>
      </c>
      <c r="J81" s="146">
        <f t="shared" si="45"/>
        <v>2.5148117008356896E-2</v>
      </c>
      <c r="K81" s="146">
        <f t="shared" si="46"/>
        <v>0.27089158065073604</v>
      </c>
      <c r="L81" s="146">
        <f t="shared" si="47"/>
        <v>0.124493838527601</v>
      </c>
      <c r="M81" s="147">
        <f t="shared" si="48"/>
        <v>9.6029999999999998</v>
      </c>
      <c r="N81" s="148">
        <f t="shared" si="49"/>
        <v>1.0698689248465711</v>
      </c>
      <c r="O81" s="148">
        <f t="shared" si="50"/>
        <v>5.673547328731817</v>
      </c>
      <c r="P81" s="247">
        <f t="shared" si="51"/>
        <v>21</v>
      </c>
      <c r="Q81" s="248">
        <f t="shared" si="52"/>
        <v>33</v>
      </c>
      <c r="R81" s="248">
        <f t="shared" si="53"/>
        <v>175</v>
      </c>
      <c r="T81">
        <v>526</v>
      </c>
      <c r="U81">
        <v>949</v>
      </c>
      <c r="V81" t="s">
        <v>1079</v>
      </c>
      <c r="W81">
        <v>3084.49</v>
      </c>
      <c r="X81">
        <v>1107.9480000000001</v>
      </c>
      <c r="Y81">
        <v>2.7839999999999998</v>
      </c>
      <c r="Z81">
        <v>9.6029999999999998</v>
      </c>
      <c r="AA81">
        <v>147.988575</v>
      </c>
      <c r="AB81">
        <v>3.7216339999999999</v>
      </c>
      <c r="AC81">
        <v>40.088858999999999</v>
      </c>
      <c r="AD81" s="1">
        <v>384</v>
      </c>
      <c r="AE81">
        <v>33</v>
      </c>
      <c r="AF81">
        <v>175</v>
      </c>
      <c r="AG81">
        <v>93</v>
      </c>
      <c r="AH81">
        <v>20.842756999999999</v>
      </c>
      <c r="AI81">
        <v>19483.400000000001</v>
      </c>
      <c r="AJ81">
        <v>344.5</v>
      </c>
      <c r="AK81">
        <v>21</v>
      </c>
      <c r="AL81">
        <v>5375</v>
      </c>
      <c r="AM81" t="s">
        <v>1080</v>
      </c>
      <c r="AN81" t="s">
        <v>1081</v>
      </c>
      <c r="AO81">
        <v>3084.49</v>
      </c>
      <c r="AR81" t="s">
        <v>156</v>
      </c>
      <c r="AS81" t="s">
        <v>287</v>
      </c>
      <c r="AT81" t="s">
        <v>813</v>
      </c>
      <c r="AU81" t="s">
        <v>777</v>
      </c>
      <c r="AV81" t="s">
        <v>49</v>
      </c>
      <c r="AW81">
        <v>1</v>
      </c>
      <c r="BB81">
        <v>0.99429999999999996</v>
      </c>
      <c r="BC81" t="s">
        <v>69</v>
      </c>
      <c r="BF81" t="s">
        <v>156</v>
      </c>
      <c r="BG81" t="s">
        <v>287</v>
      </c>
      <c r="BH81" t="s">
        <v>1079</v>
      </c>
      <c r="BI81">
        <v>949</v>
      </c>
      <c r="BJ81">
        <v>1</v>
      </c>
      <c r="BK81" t="s">
        <v>813</v>
      </c>
      <c r="BL81" t="s">
        <v>755</v>
      </c>
      <c r="BM81">
        <v>0.99429999999999996</v>
      </c>
      <c r="BN81" t="s">
        <v>69</v>
      </c>
      <c r="BO81" t="s">
        <v>759</v>
      </c>
      <c r="BP81">
        <v>3084.49</v>
      </c>
    </row>
    <row r="82" spans="1:68" ht="16.5">
      <c r="A82" s="120" t="str">
        <f t="shared" si="36"/>
        <v>영종운수</v>
      </c>
      <c r="B82" s="121" t="str">
        <f t="shared" si="37"/>
        <v>최영길</v>
      </c>
      <c r="C82" s="122" t="str">
        <f t="shared" si="38"/>
        <v>A</v>
      </c>
      <c r="D82" s="123">
        <f t="shared" si="39"/>
        <v>0.97870000000000001</v>
      </c>
      <c r="E82" s="124">
        <f t="shared" si="40"/>
        <v>1430</v>
      </c>
      <c r="F82" s="125" t="str">
        <f t="shared" si="41"/>
        <v>203</v>
      </c>
      <c r="G82" s="126" t="str">
        <f t="shared" si="42"/>
        <v>73아1218</v>
      </c>
      <c r="H82" s="127">
        <f t="shared" si="43"/>
        <v>5</v>
      </c>
      <c r="I82" s="128">
        <f t="shared" si="44"/>
        <v>1574.0609999999999</v>
      </c>
      <c r="J82" s="129">
        <f t="shared" si="45"/>
        <v>2.6483172285383223E-2</v>
      </c>
      <c r="K82" s="129">
        <f t="shared" si="46"/>
        <v>0.22407153539510877</v>
      </c>
      <c r="L82" s="129">
        <f t="shared" si="47"/>
        <v>8.06830230848741E-2</v>
      </c>
      <c r="M82" s="130">
        <f t="shared" si="48"/>
        <v>10.452</v>
      </c>
      <c r="N82" s="131">
        <f t="shared" si="49"/>
        <v>6.3529939436908739E-2</v>
      </c>
      <c r="O82" s="131">
        <f t="shared" si="50"/>
        <v>16.898963890217725</v>
      </c>
      <c r="P82" s="249">
        <f t="shared" si="51"/>
        <v>8</v>
      </c>
      <c r="Q82" s="250">
        <f t="shared" si="52"/>
        <v>1</v>
      </c>
      <c r="R82" s="250">
        <f t="shared" si="53"/>
        <v>266</v>
      </c>
      <c r="T82">
        <v>526</v>
      </c>
      <c r="U82">
        <v>1430</v>
      </c>
      <c r="V82" t="s">
        <v>1082</v>
      </c>
      <c r="W82">
        <v>1574.0609999999999</v>
      </c>
      <c r="X82">
        <v>596.976</v>
      </c>
      <c r="Y82">
        <v>2.637</v>
      </c>
      <c r="Z82">
        <v>10.452</v>
      </c>
      <c r="AA82">
        <v>72.445814999999996</v>
      </c>
      <c r="AB82">
        <v>1.9185950000000001</v>
      </c>
      <c r="AC82">
        <v>16.233045000000001</v>
      </c>
      <c r="AD82" s="1">
        <v>127</v>
      </c>
      <c r="AE82">
        <v>1</v>
      </c>
      <c r="AF82">
        <v>266</v>
      </c>
      <c r="AG82">
        <v>105</v>
      </c>
      <c r="AH82">
        <v>21.727423999999999</v>
      </c>
      <c r="AI82">
        <v>2458</v>
      </c>
      <c r="AJ82">
        <v>223.6</v>
      </c>
      <c r="AK82">
        <v>8</v>
      </c>
      <c r="AL82">
        <v>5565</v>
      </c>
      <c r="AM82" t="s">
        <v>1083</v>
      </c>
      <c r="AN82" t="s">
        <v>1084</v>
      </c>
      <c r="AO82">
        <v>601.66099999999994</v>
      </c>
      <c r="AR82" t="s">
        <v>156</v>
      </c>
      <c r="AS82" t="s">
        <v>287</v>
      </c>
      <c r="AT82" t="s">
        <v>824</v>
      </c>
      <c r="AU82" t="s">
        <v>777</v>
      </c>
      <c r="AV82" t="s">
        <v>49</v>
      </c>
      <c r="AW82">
        <v>5</v>
      </c>
      <c r="BB82">
        <v>0.97870000000000001</v>
      </c>
      <c r="BC82" t="s">
        <v>69</v>
      </c>
      <c r="BF82" t="s">
        <v>156</v>
      </c>
      <c r="BG82" t="s">
        <v>287</v>
      </c>
      <c r="BH82" t="s">
        <v>1082</v>
      </c>
      <c r="BI82">
        <v>1430</v>
      </c>
      <c r="BJ82">
        <v>5</v>
      </c>
      <c r="BK82" t="s">
        <v>824</v>
      </c>
      <c r="BL82" t="s">
        <v>826</v>
      </c>
      <c r="BM82">
        <v>0.97870000000000001</v>
      </c>
      <c r="BN82" t="s">
        <v>69</v>
      </c>
      <c r="BO82" t="s">
        <v>759</v>
      </c>
      <c r="BP82">
        <v>1574.0609999999999</v>
      </c>
    </row>
    <row r="83" spans="1:68" ht="16.5">
      <c r="A83" s="137" t="str">
        <f t="shared" si="36"/>
        <v>영종운수</v>
      </c>
      <c r="B83" s="138" t="str">
        <f t="shared" si="37"/>
        <v>추경호</v>
      </c>
      <c r="C83" s="139" t="str">
        <f t="shared" si="38"/>
        <v>S</v>
      </c>
      <c r="D83" s="140">
        <f t="shared" si="39"/>
        <v>1.0815999999999999</v>
      </c>
      <c r="E83" s="141">
        <f t="shared" si="40"/>
        <v>8797</v>
      </c>
      <c r="F83" s="142" t="str">
        <f t="shared" si="41"/>
        <v>e음13</v>
      </c>
      <c r="G83" s="143" t="str">
        <f t="shared" si="42"/>
        <v>73아1567</v>
      </c>
      <c r="H83" s="144">
        <f t="shared" si="43"/>
        <v>1</v>
      </c>
      <c r="I83" s="145">
        <f t="shared" si="44"/>
        <v>2652.2640000000001</v>
      </c>
      <c r="J83" s="146">
        <f t="shared" si="45"/>
        <v>2.9966244344540469E-2</v>
      </c>
      <c r="K83" s="146">
        <f t="shared" si="46"/>
        <v>0.26126567261037364</v>
      </c>
      <c r="L83" s="146">
        <f t="shared" si="47"/>
        <v>0.11537313027662405</v>
      </c>
      <c r="M83" s="147">
        <f t="shared" si="48"/>
        <v>4.5410000000000004</v>
      </c>
      <c r="N83" s="148">
        <f t="shared" si="49"/>
        <v>0.22622182407181185</v>
      </c>
      <c r="O83" s="148">
        <f t="shared" si="50"/>
        <v>2.8654764382429501</v>
      </c>
      <c r="P83" s="247">
        <f t="shared" si="51"/>
        <v>8</v>
      </c>
      <c r="Q83" s="248">
        <f t="shared" si="52"/>
        <v>6</v>
      </c>
      <c r="R83" s="248">
        <f t="shared" si="53"/>
        <v>76</v>
      </c>
      <c r="T83">
        <v>526</v>
      </c>
      <c r="U83">
        <v>8797</v>
      </c>
      <c r="V83" t="s">
        <v>1085</v>
      </c>
      <c r="W83">
        <v>2652.2640000000001</v>
      </c>
      <c r="X83">
        <v>791.02499999999998</v>
      </c>
      <c r="Y83">
        <v>3.3530000000000002</v>
      </c>
      <c r="Z83">
        <v>4.5410000000000004</v>
      </c>
      <c r="AA83">
        <v>151.00077099999999</v>
      </c>
      <c r="AB83">
        <v>4.5249259999999998</v>
      </c>
      <c r="AC83">
        <v>39.451318000000001</v>
      </c>
      <c r="AD83" s="1">
        <v>306</v>
      </c>
      <c r="AE83">
        <v>6</v>
      </c>
      <c r="AF83">
        <v>76</v>
      </c>
      <c r="AG83">
        <v>60</v>
      </c>
      <c r="AH83">
        <v>17.564571999999998</v>
      </c>
      <c r="AI83">
        <v>0</v>
      </c>
      <c r="AJ83">
        <v>0</v>
      </c>
      <c r="AK83">
        <v>8</v>
      </c>
      <c r="AL83">
        <v>6126</v>
      </c>
      <c r="AM83" t="s">
        <v>1086</v>
      </c>
      <c r="AN83" t="s">
        <v>1087</v>
      </c>
      <c r="AO83">
        <v>2652.2640000000001</v>
      </c>
      <c r="AR83" t="s">
        <v>156</v>
      </c>
      <c r="AS83" t="s">
        <v>290</v>
      </c>
      <c r="AT83" t="s">
        <v>839</v>
      </c>
      <c r="AU83" t="s">
        <v>773</v>
      </c>
      <c r="AV83" t="s">
        <v>49</v>
      </c>
      <c r="AW83">
        <v>1</v>
      </c>
      <c r="BB83">
        <v>1.0815999999999999</v>
      </c>
      <c r="BC83" t="s">
        <v>74</v>
      </c>
      <c r="BF83" t="s">
        <v>156</v>
      </c>
      <c r="BG83" t="s">
        <v>290</v>
      </c>
      <c r="BH83" t="s">
        <v>1085</v>
      </c>
      <c r="BI83">
        <v>8797</v>
      </c>
      <c r="BJ83">
        <v>1</v>
      </c>
      <c r="BK83" t="s">
        <v>839</v>
      </c>
      <c r="BL83" t="s">
        <v>755</v>
      </c>
      <c r="BM83">
        <v>1.0815999999999999</v>
      </c>
      <c r="BN83" t="s">
        <v>74</v>
      </c>
      <c r="BO83" t="s">
        <v>757</v>
      </c>
      <c r="BP83">
        <v>2652.2640000000001</v>
      </c>
    </row>
    <row r="84" spans="1:68" ht="16.5">
      <c r="A84" s="120" t="str">
        <f t="shared" si="36"/>
        <v>영종운수</v>
      </c>
      <c r="B84" s="121" t="str">
        <f t="shared" si="37"/>
        <v>한송민</v>
      </c>
      <c r="C84" s="122" t="str">
        <f t="shared" si="38"/>
        <v>D</v>
      </c>
      <c r="D84" s="123">
        <f t="shared" si="39"/>
        <v>0.83040000000000003</v>
      </c>
      <c r="E84" s="124">
        <f t="shared" si="40"/>
        <v>7074</v>
      </c>
      <c r="F84" s="125" t="str">
        <f t="shared" si="41"/>
        <v>202</v>
      </c>
      <c r="G84" s="126" t="str">
        <f t="shared" si="42"/>
        <v>70바2311</v>
      </c>
      <c r="H84" s="127">
        <f t="shared" si="43"/>
        <v>1</v>
      </c>
      <c r="I84" s="128">
        <f t="shared" si="44"/>
        <v>3859.7469999999998</v>
      </c>
      <c r="J84" s="129">
        <f t="shared" si="45"/>
        <v>3.8035482557951701E-2</v>
      </c>
      <c r="K84" s="129">
        <f t="shared" si="46"/>
        <v>0.26984333913120839</v>
      </c>
      <c r="L84" s="129">
        <f t="shared" si="47"/>
        <v>0.17073657936647144</v>
      </c>
      <c r="M84" s="130">
        <f t="shared" si="48"/>
        <v>12.962999999999999</v>
      </c>
      <c r="N84" s="131">
        <f t="shared" si="49"/>
        <v>58.63078590384292</v>
      </c>
      <c r="O84" s="131">
        <f t="shared" si="50"/>
        <v>30.649677297501626</v>
      </c>
      <c r="P84" s="249">
        <f t="shared" si="51"/>
        <v>20</v>
      </c>
      <c r="Q84" s="250">
        <f t="shared" si="52"/>
        <v>2263</v>
      </c>
      <c r="R84" s="250">
        <f t="shared" si="53"/>
        <v>1183</v>
      </c>
      <c r="T84">
        <v>526</v>
      </c>
      <c r="U84">
        <v>7074</v>
      </c>
      <c r="V84" t="s">
        <v>1088</v>
      </c>
      <c r="W84">
        <v>3859.7469999999998</v>
      </c>
      <c r="X84">
        <v>1721.616</v>
      </c>
      <c r="Y84">
        <v>2.242</v>
      </c>
      <c r="Z84">
        <v>12.962999999999999</v>
      </c>
      <c r="AA84">
        <v>153.583854</v>
      </c>
      <c r="AB84">
        <v>5.8416360000000003</v>
      </c>
      <c r="AC84">
        <v>41.443579999999997</v>
      </c>
      <c r="AD84" s="1">
        <v>659</v>
      </c>
      <c r="AE84">
        <v>2263</v>
      </c>
      <c r="AF84">
        <v>1183</v>
      </c>
      <c r="AG84">
        <v>92</v>
      </c>
      <c r="AH84">
        <v>25.131201999999998</v>
      </c>
      <c r="AI84">
        <v>22369.7</v>
      </c>
      <c r="AJ84">
        <v>924.5</v>
      </c>
      <c r="AK84">
        <v>20</v>
      </c>
      <c r="AL84">
        <v>5086</v>
      </c>
      <c r="AM84" t="s">
        <v>1089</v>
      </c>
      <c r="AN84" t="s">
        <v>1090</v>
      </c>
      <c r="AO84">
        <v>3859.7469999999998</v>
      </c>
      <c r="AR84" t="s">
        <v>156</v>
      </c>
      <c r="AS84" t="s">
        <v>286</v>
      </c>
      <c r="AT84" t="s">
        <v>782</v>
      </c>
      <c r="AU84" t="s">
        <v>777</v>
      </c>
      <c r="AV84" t="s">
        <v>49</v>
      </c>
      <c r="AW84">
        <v>1</v>
      </c>
      <c r="BB84">
        <v>0.83040000000000003</v>
      </c>
      <c r="BC84" t="s">
        <v>70</v>
      </c>
      <c r="BF84" t="s">
        <v>156</v>
      </c>
      <c r="BG84" t="s">
        <v>286</v>
      </c>
      <c r="BH84" t="s">
        <v>1088</v>
      </c>
      <c r="BI84">
        <v>7074</v>
      </c>
      <c r="BJ84">
        <v>1</v>
      </c>
      <c r="BK84" t="s">
        <v>782</v>
      </c>
      <c r="BL84" t="s">
        <v>755</v>
      </c>
      <c r="BM84">
        <v>0.83040000000000003</v>
      </c>
      <c r="BN84" t="s">
        <v>70</v>
      </c>
      <c r="BO84" t="s">
        <v>760</v>
      </c>
      <c r="BP84">
        <v>3859.7469999999998</v>
      </c>
    </row>
    <row r="85" spans="1:68" ht="16.5">
      <c r="A85" s="137" t="str">
        <f t="shared" si="36"/>
        <v>영종운수</v>
      </c>
      <c r="B85" s="138" t="str">
        <f t="shared" si="37"/>
        <v>한종섭</v>
      </c>
      <c r="C85" s="139" t="str">
        <f t="shared" si="38"/>
        <v>B</v>
      </c>
      <c r="D85" s="140">
        <f t="shared" si="39"/>
        <v>0.93520000000000003</v>
      </c>
      <c r="E85" s="141">
        <f t="shared" si="40"/>
        <v>2400</v>
      </c>
      <c r="F85" s="142" t="str">
        <f t="shared" si="41"/>
        <v>e음16</v>
      </c>
      <c r="G85" s="143" t="str">
        <f t="shared" si="42"/>
        <v>73아9159</v>
      </c>
      <c r="H85" s="144">
        <f t="shared" si="43"/>
        <v>1</v>
      </c>
      <c r="I85" s="145">
        <f t="shared" si="44"/>
        <v>1873.2380000000001</v>
      </c>
      <c r="J85" s="146">
        <f t="shared" si="45"/>
        <v>4.1811120331680142E-2</v>
      </c>
      <c r="K85" s="146">
        <f t="shared" si="46"/>
        <v>0.21218856785646142</v>
      </c>
      <c r="L85" s="146">
        <f t="shared" si="47"/>
        <v>9.9827144228336176E-2</v>
      </c>
      <c r="M85" s="147">
        <f t="shared" si="48"/>
        <v>5.5819999999999999</v>
      </c>
      <c r="N85" s="148">
        <f t="shared" si="49"/>
        <v>5.3383499587345548E-2</v>
      </c>
      <c r="O85" s="148">
        <f t="shared" si="50"/>
        <v>1.6015049876203664</v>
      </c>
      <c r="P85" s="247">
        <f t="shared" si="51"/>
        <v>19</v>
      </c>
      <c r="Q85" s="248">
        <f t="shared" si="52"/>
        <v>1</v>
      </c>
      <c r="R85" s="248">
        <f t="shared" si="53"/>
        <v>30</v>
      </c>
      <c r="T85">
        <v>526</v>
      </c>
      <c r="U85">
        <v>2400</v>
      </c>
      <c r="V85" t="s">
        <v>1091</v>
      </c>
      <c r="W85">
        <v>1873.2380000000001</v>
      </c>
      <c r="X85">
        <v>607.02</v>
      </c>
      <c r="Y85">
        <v>3.0859999999999999</v>
      </c>
      <c r="Z85">
        <v>5.5819999999999999</v>
      </c>
      <c r="AA85">
        <v>83.582453000000001</v>
      </c>
      <c r="AB85">
        <v>3.4946760000000001</v>
      </c>
      <c r="AC85">
        <v>17.735240999999998</v>
      </c>
      <c r="AD85" s="1">
        <v>187</v>
      </c>
      <c r="AE85">
        <v>1</v>
      </c>
      <c r="AF85">
        <v>30</v>
      </c>
      <c r="AG85">
        <v>92</v>
      </c>
      <c r="AH85">
        <v>22.411857000000001</v>
      </c>
      <c r="AI85">
        <v>7120.2</v>
      </c>
      <c r="AJ85">
        <v>10.5</v>
      </c>
      <c r="AK85">
        <v>19</v>
      </c>
      <c r="AL85">
        <v>2357</v>
      </c>
      <c r="AM85" t="s">
        <v>1092</v>
      </c>
      <c r="AN85" t="s">
        <v>1093</v>
      </c>
      <c r="AO85">
        <v>1873.2380000000001</v>
      </c>
      <c r="AR85" t="s">
        <v>156</v>
      </c>
      <c r="AS85" t="s">
        <v>344</v>
      </c>
      <c r="AT85" t="s">
        <v>849</v>
      </c>
      <c r="AU85" t="s">
        <v>773</v>
      </c>
      <c r="AV85" t="s">
        <v>772</v>
      </c>
      <c r="AW85">
        <v>1</v>
      </c>
      <c r="BB85">
        <v>0.93520000000000003</v>
      </c>
      <c r="BC85" t="s">
        <v>71</v>
      </c>
      <c r="BF85" t="s">
        <v>156</v>
      </c>
      <c r="BG85" t="s">
        <v>344</v>
      </c>
      <c r="BH85" t="s">
        <v>1091</v>
      </c>
      <c r="BI85">
        <v>2400</v>
      </c>
      <c r="BJ85">
        <v>1</v>
      </c>
      <c r="BK85" t="s">
        <v>849</v>
      </c>
      <c r="BL85" t="s">
        <v>755</v>
      </c>
      <c r="BM85">
        <v>0.93520000000000003</v>
      </c>
      <c r="BN85" t="s">
        <v>71</v>
      </c>
      <c r="BO85" t="s">
        <v>756</v>
      </c>
      <c r="BP85">
        <v>1873.2380000000001</v>
      </c>
    </row>
    <row r="86" spans="1:68" ht="16.5">
      <c r="A86" s="120" t="str">
        <f t="shared" si="36"/>
        <v>영종운수</v>
      </c>
      <c r="B86" s="121" t="str">
        <f t="shared" si="37"/>
        <v>허지선</v>
      </c>
      <c r="C86" s="122" t="str">
        <f t="shared" si="38"/>
        <v>B</v>
      </c>
      <c r="D86" s="123">
        <f t="shared" si="39"/>
        <v>0.91720000000000002</v>
      </c>
      <c r="E86" s="124">
        <f t="shared" si="40"/>
        <v>124</v>
      </c>
      <c r="F86" s="125" t="str">
        <f t="shared" si="41"/>
        <v>202</v>
      </c>
      <c r="G86" s="126" t="str">
        <f t="shared" si="42"/>
        <v>73아1281</v>
      </c>
      <c r="H86" s="127">
        <f t="shared" si="43"/>
        <v>1</v>
      </c>
      <c r="I86" s="128">
        <f t="shared" si="44"/>
        <v>3698.8510000000001</v>
      </c>
      <c r="J86" s="129">
        <f t="shared" si="45"/>
        <v>2.3017016198489639E-2</v>
      </c>
      <c r="K86" s="129">
        <f t="shared" si="46"/>
        <v>0.26114201776353796</v>
      </c>
      <c r="L86" s="129">
        <f t="shared" si="47"/>
        <v>0.18870724990003651</v>
      </c>
      <c r="M86" s="130">
        <f t="shared" si="48"/>
        <v>13.553000000000001</v>
      </c>
      <c r="N86" s="131">
        <f t="shared" si="49"/>
        <v>2.7035422621781737E-2</v>
      </c>
      <c r="O86" s="131">
        <f t="shared" si="50"/>
        <v>4.4608447325939862</v>
      </c>
      <c r="P86" s="249">
        <f t="shared" si="51"/>
        <v>18</v>
      </c>
      <c r="Q86" s="250">
        <f t="shared" si="52"/>
        <v>1</v>
      </c>
      <c r="R86" s="250">
        <f t="shared" si="53"/>
        <v>165</v>
      </c>
      <c r="T86">
        <v>526</v>
      </c>
      <c r="U86">
        <v>124</v>
      </c>
      <c r="V86" t="s">
        <v>1094</v>
      </c>
      <c r="W86">
        <v>3698.8510000000001</v>
      </c>
      <c r="X86">
        <v>1390.7750000000001</v>
      </c>
      <c r="Y86">
        <v>2.66</v>
      </c>
      <c r="Z86">
        <v>13.553000000000001</v>
      </c>
      <c r="AA86">
        <v>144.96357699999999</v>
      </c>
      <c r="AB86">
        <v>3.3366289999999998</v>
      </c>
      <c r="AC86">
        <v>37.856081000000003</v>
      </c>
      <c r="AD86" s="1">
        <v>698</v>
      </c>
      <c r="AE86">
        <v>1</v>
      </c>
      <c r="AF86">
        <v>165</v>
      </c>
      <c r="AG86">
        <v>108</v>
      </c>
      <c r="AH86">
        <v>25.515726000000001</v>
      </c>
      <c r="AI86">
        <v>28980.1</v>
      </c>
      <c r="AJ86">
        <v>5994.5</v>
      </c>
      <c r="AK86">
        <v>18</v>
      </c>
      <c r="AL86">
        <v>5024</v>
      </c>
      <c r="AM86" t="s">
        <v>1095</v>
      </c>
      <c r="AN86" t="s">
        <v>1096</v>
      </c>
      <c r="AO86">
        <v>3698.8510000000001</v>
      </c>
      <c r="AR86" t="s">
        <v>156</v>
      </c>
      <c r="AS86" t="s">
        <v>286</v>
      </c>
      <c r="AT86" t="s">
        <v>806</v>
      </c>
      <c r="AU86" t="s">
        <v>777</v>
      </c>
      <c r="AV86" t="s">
        <v>49</v>
      </c>
      <c r="AW86">
        <v>1</v>
      </c>
      <c r="BB86">
        <v>0.91720000000000002</v>
      </c>
      <c r="BC86" t="s">
        <v>71</v>
      </c>
      <c r="BF86" t="s">
        <v>156</v>
      </c>
      <c r="BG86" t="s">
        <v>286</v>
      </c>
      <c r="BH86" t="s">
        <v>1094</v>
      </c>
      <c r="BI86">
        <v>124</v>
      </c>
      <c r="BJ86">
        <v>1</v>
      </c>
      <c r="BK86" t="s">
        <v>806</v>
      </c>
      <c r="BL86" t="s">
        <v>755</v>
      </c>
      <c r="BM86">
        <v>0.91720000000000002</v>
      </c>
      <c r="BN86" t="s">
        <v>71</v>
      </c>
      <c r="BO86" t="s">
        <v>756</v>
      </c>
      <c r="BP86">
        <v>3698.8510000000001</v>
      </c>
    </row>
    <row r="87" spans="1:68" ht="16.5">
      <c r="A87" s="137" t="str">
        <f t="shared" si="36"/>
        <v>영종운수</v>
      </c>
      <c r="B87" s="138" t="str">
        <f t="shared" si="37"/>
        <v>황원준</v>
      </c>
      <c r="C87" s="139" t="str">
        <f t="shared" si="38"/>
        <v>C</v>
      </c>
      <c r="D87" s="140">
        <f t="shared" si="39"/>
        <v>0.86380000000000001</v>
      </c>
      <c r="E87" s="141">
        <f t="shared" si="40"/>
        <v>6005</v>
      </c>
      <c r="F87" s="142" t="str">
        <f t="shared" si="41"/>
        <v>202</v>
      </c>
      <c r="G87" s="143" t="str">
        <f t="shared" si="42"/>
        <v>73아1278</v>
      </c>
      <c r="H87" s="144">
        <f t="shared" si="43"/>
        <v>1</v>
      </c>
      <c r="I87" s="145">
        <f t="shared" si="44"/>
        <v>3774.3969999999999</v>
      </c>
      <c r="J87" s="146">
        <f t="shared" si="45"/>
        <v>3.517939342561488E-2</v>
      </c>
      <c r="K87" s="146">
        <f t="shared" si="46"/>
        <v>0.29757799783030414</v>
      </c>
      <c r="L87" s="146">
        <f t="shared" si="47"/>
        <v>0.11392548266650275</v>
      </c>
      <c r="M87" s="147">
        <f t="shared" si="48"/>
        <v>16.963999999999999</v>
      </c>
      <c r="N87" s="148">
        <f t="shared" si="49"/>
        <v>2.6494298294535524E-2</v>
      </c>
      <c r="O87" s="148">
        <f t="shared" si="50"/>
        <v>4.2390877271256837</v>
      </c>
      <c r="P87" s="247">
        <f t="shared" si="51"/>
        <v>21</v>
      </c>
      <c r="Q87" s="248">
        <f t="shared" si="52"/>
        <v>1</v>
      </c>
      <c r="R87" s="248">
        <f t="shared" si="53"/>
        <v>160</v>
      </c>
      <c r="T87">
        <v>526</v>
      </c>
      <c r="U87">
        <v>6005</v>
      </c>
      <c r="V87" t="s">
        <v>1097</v>
      </c>
      <c r="W87">
        <v>3774.3969999999999</v>
      </c>
      <c r="X87">
        <v>1506.6279999999999</v>
      </c>
      <c r="Y87">
        <v>2.5049999999999999</v>
      </c>
      <c r="Z87">
        <v>16.963999999999999</v>
      </c>
      <c r="AA87">
        <v>149.92885000000001</v>
      </c>
      <c r="AB87">
        <v>5.2744059999999999</v>
      </c>
      <c r="AC87">
        <v>44.615527</v>
      </c>
      <c r="AD87" s="1">
        <v>430</v>
      </c>
      <c r="AE87">
        <v>1</v>
      </c>
      <c r="AF87">
        <v>160</v>
      </c>
      <c r="AG87">
        <v>104</v>
      </c>
      <c r="AH87">
        <v>25.174586999999999</v>
      </c>
      <c r="AI87">
        <v>30552</v>
      </c>
      <c r="AJ87">
        <v>6515.3</v>
      </c>
      <c r="AK87">
        <v>21</v>
      </c>
      <c r="AL87">
        <v>3837</v>
      </c>
      <c r="AM87" t="s">
        <v>1098</v>
      </c>
      <c r="AN87" t="s">
        <v>1099</v>
      </c>
      <c r="AO87">
        <v>3774.3969999999999</v>
      </c>
      <c r="AR87" t="s">
        <v>156</v>
      </c>
      <c r="AS87" t="s">
        <v>286</v>
      </c>
      <c r="AT87" t="s">
        <v>802</v>
      </c>
      <c r="AU87" t="s">
        <v>777</v>
      </c>
      <c r="AV87" t="s">
        <v>49</v>
      </c>
      <c r="AW87">
        <v>1</v>
      </c>
      <c r="BB87">
        <v>0.86380000000000001</v>
      </c>
      <c r="BC87" t="s">
        <v>72</v>
      </c>
      <c r="BF87" t="s">
        <v>156</v>
      </c>
      <c r="BG87" t="s">
        <v>286</v>
      </c>
      <c r="BH87" t="s">
        <v>1097</v>
      </c>
      <c r="BI87">
        <v>6005</v>
      </c>
      <c r="BJ87">
        <v>1</v>
      </c>
      <c r="BK87" t="s">
        <v>802</v>
      </c>
      <c r="BL87" t="s">
        <v>755</v>
      </c>
      <c r="BM87">
        <v>0.86380000000000001</v>
      </c>
      <c r="BN87" t="s">
        <v>72</v>
      </c>
      <c r="BO87" t="s">
        <v>758</v>
      </c>
      <c r="BP87">
        <v>3774.3969999999999</v>
      </c>
    </row>
    <row r="88" spans="1:68" ht="16.5">
      <c r="A88" s="120" t="str">
        <f t="shared" si="36"/>
        <v>영종운수</v>
      </c>
      <c r="B88" s="121" t="str">
        <f t="shared" si="37"/>
        <v>황충현</v>
      </c>
      <c r="C88" s="122" t="str">
        <f t="shared" si="38"/>
        <v>C</v>
      </c>
      <c r="D88" s="123">
        <f t="shared" si="39"/>
        <v>0.87260000000000004</v>
      </c>
      <c r="E88" s="124">
        <f t="shared" si="40"/>
        <v>5989</v>
      </c>
      <c r="F88" s="125" t="str">
        <f t="shared" si="41"/>
        <v>202</v>
      </c>
      <c r="G88" s="126" t="str">
        <f t="shared" si="42"/>
        <v>73아1242</v>
      </c>
      <c r="H88" s="127">
        <f t="shared" si="43"/>
        <v>3</v>
      </c>
      <c r="I88" s="128">
        <f t="shared" si="44"/>
        <v>4252.7969999999996</v>
      </c>
      <c r="J88" s="129">
        <f t="shared" si="45"/>
        <v>3.2216688156927457E-2</v>
      </c>
      <c r="K88" s="129">
        <f t="shared" si="46"/>
        <v>0.3135166684092045</v>
      </c>
      <c r="L88" s="129">
        <f t="shared" si="47"/>
        <v>0.20598208661264578</v>
      </c>
      <c r="M88" s="130">
        <f t="shared" si="48"/>
        <v>14.542</v>
      </c>
      <c r="N88" s="131">
        <f t="shared" si="49"/>
        <v>2.4454494301044702</v>
      </c>
      <c r="O88" s="131">
        <f t="shared" si="50"/>
        <v>16.271644284925898</v>
      </c>
      <c r="P88" s="249">
        <f t="shared" si="51"/>
        <v>35</v>
      </c>
      <c r="Q88" s="250">
        <f t="shared" si="52"/>
        <v>104</v>
      </c>
      <c r="R88" s="250">
        <f t="shared" si="53"/>
        <v>692</v>
      </c>
      <c r="T88">
        <v>526</v>
      </c>
      <c r="U88">
        <v>5989</v>
      </c>
      <c r="V88" t="s">
        <v>1100</v>
      </c>
      <c r="W88">
        <v>4252.7969999999996</v>
      </c>
      <c r="X88">
        <v>1744.74</v>
      </c>
      <c r="Y88">
        <v>2.4369999999999998</v>
      </c>
      <c r="Z88">
        <v>14.542</v>
      </c>
      <c r="AA88">
        <v>171.14884599999999</v>
      </c>
      <c r="AB88">
        <v>5.5138490000000004</v>
      </c>
      <c r="AC88">
        <v>53.658016000000003</v>
      </c>
      <c r="AD88" s="1">
        <v>876</v>
      </c>
      <c r="AE88">
        <v>104</v>
      </c>
      <c r="AF88">
        <v>692</v>
      </c>
      <c r="AG88">
        <v>96</v>
      </c>
      <c r="AH88">
        <v>24.848528000000002</v>
      </c>
      <c r="AI88">
        <v>38519.300000000003</v>
      </c>
      <c r="AJ88">
        <v>1859.7</v>
      </c>
      <c r="AK88">
        <v>35</v>
      </c>
      <c r="AL88">
        <v>10494</v>
      </c>
      <c r="AM88" t="s">
        <v>1101</v>
      </c>
      <c r="AN88" t="s">
        <v>1102</v>
      </c>
      <c r="AO88">
        <v>3823.67</v>
      </c>
      <c r="AR88" t="s">
        <v>156</v>
      </c>
      <c r="AS88" t="s">
        <v>286</v>
      </c>
      <c r="AT88" t="s">
        <v>798</v>
      </c>
      <c r="AU88" t="s">
        <v>777</v>
      </c>
      <c r="AV88" t="s">
        <v>49</v>
      </c>
      <c r="AW88">
        <v>3</v>
      </c>
      <c r="BB88">
        <v>0.87260000000000004</v>
      </c>
      <c r="BC88" t="s">
        <v>72</v>
      </c>
      <c r="BF88" t="s">
        <v>156</v>
      </c>
      <c r="BG88" t="s">
        <v>286</v>
      </c>
      <c r="BH88" t="s">
        <v>1100</v>
      </c>
      <c r="BI88">
        <v>5989</v>
      </c>
      <c r="BJ88">
        <v>3</v>
      </c>
      <c r="BK88" t="s">
        <v>798</v>
      </c>
      <c r="BL88" t="s">
        <v>808</v>
      </c>
      <c r="BM88">
        <v>0.87260000000000004</v>
      </c>
      <c r="BN88" t="s">
        <v>72</v>
      </c>
      <c r="BO88" t="s">
        <v>758</v>
      </c>
      <c r="BP88">
        <v>4252.7969999999996</v>
      </c>
    </row>
  </sheetData>
  <autoFilter ref="A4:R4" xr:uid="{F9C938EB-A06C-4A4D-9BCC-2BAE941546B0}"/>
  <sortState xmlns:xlrd2="http://schemas.microsoft.com/office/spreadsheetml/2017/richdata2" ref="T4:AN88">
    <sortCondition ref="AB4:AB88"/>
    <sortCondition descending="1" ref="AD4:AD88"/>
  </sortState>
  <phoneticPr fontId="2" type="noConversion"/>
  <conditionalFormatting sqref="C5:D8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3"/>
  <sheetViews>
    <sheetView showGridLines="0" zoomScale="85" zoomScaleNormal="85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156</v>
      </c>
      <c r="B14" s="258" t="s">
        <v>863</v>
      </c>
      <c r="C14" s="259" t="s">
        <v>70</v>
      </c>
      <c r="D14" s="260">
        <v>0.80520000000000003</v>
      </c>
      <c r="E14" s="261">
        <v>7782</v>
      </c>
      <c r="F14" s="262" t="s">
        <v>286</v>
      </c>
      <c r="G14" s="263" t="s">
        <v>784</v>
      </c>
      <c r="H14" s="264">
        <v>1</v>
      </c>
      <c r="I14" s="265">
        <v>2345.9899999999998</v>
      </c>
      <c r="J14" s="266">
        <v>3.8761970865742353E-2</v>
      </c>
      <c r="K14" s="266">
        <v>0.30644697921592629</v>
      </c>
      <c r="L14" s="266">
        <v>0.11338496754035611</v>
      </c>
      <c r="M14" s="267">
        <v>21.55</v>
      </c>
      <c r="N14" s="268">
        <v>4.2625927646750418E-2</v>
      </c>
      <c r="O14" s="268">
        <v>9.2072003716980895</v>
      </c>
      <c r="P14" s="269">
        <v>13</v>
      </c>
      <c r="Q14" s="270">
        <v>1</v>
      </c>
      <c r="R14" s="270">
        <v>216</v>
      </c>
    </row>
    <row r="15" spans="1:18" ht="16.5">
      <c r="A15" s="257" t="s">
        <v>156</v>
      </c>
      <c r="B15" s="258" t="s">
        <v>866</v>
      </c>
      <c r="C15" s="259" t="s">
        <v>73</v>
      </c>
      <c r="D15" s="260">
        <v>0.74480000000000002</v>
      </c>
      <c r="E15" s="261">
        <v>6900</v>
      </c>
      <c r="F15" s="262" t="s">
        <v>287</v>
      </c>
      <c r="G15" s="263" t="s">
        <v>818</v>
      </c>
      <c r="H15" s="264">
        <v>1</v>
      </c>
      <c r="I15" s="265">
        <v>2372.4789999999998</v>
      </c>
      <c r="J15" s="266">
        <v>1.6139056432986795E-2</v>
      </c>
      <c r="K15" s="266">
        <v>0.27714218213851138</v>
      </c>
      <c r="L15" s="266">
        <v>0.10748251090947486</v>
      </c>
      <c r="M15" s="267">
        <v>16.902000000000001</v>
      </c>
      <c r="N15" s="268">
        <v>0</v>
      </c>
      <c r="O15" s="268">
        <v>15.511201574386961</v>
      </c>
      <c r="P15" s="269">
        <v>19</v>
      </c>
      <c r="Q15" s="270">
        <v>0</v>
      </c>
      <c r="R15" s="270">
        <v>368</v>
      </c>
    </row>
    <row r="16" spans="1:18" ht="16.5">
      <c r="A16" s="257" t="s">
        <v>156</v>
      </c>
      <c r="B16" s="258" t="s">
        <v>881</v>
      </c>
      <c r="C16" s="259" t="s">
        <v>70</v>
      </c>
      <c r="D16" s="260">
        <v>0.84809999999999997</v>
      </c>
      <c r="E16" s="261">
        <v>5640</v>
      </c>
      <c r="F16" s="262" t="s">
        <v>344</v>
      </c>
      <c r="G16" s="263" t="s">
        <v>849</v>
      </c>
      <c r="H16" s="264">
        <v>5</v>
      </c>
      <c r="I16" s="265">
        <v>2674.9050000000002</v>
      </c>
      <c r="J16" s="266">
        <v>2.8826608596597809E-2</v>
      </c>
      <c r="K16" s="266">
        <v>0.35211156919189551</v>
      </c>
      <c r="L16" s="266">
        <v>0.20038094810843748</v>
      </c>
      <c r="M16" s="267">
        <v>21.962</v>
      </c>
      <c r="N16" s="268">
        <v>7.4769010488222945E-2</v>
      </c>
      <c r="O16" s="268">
        <v>1.6075337254967932</v>
      </c>
      <c r="P16" s="269">
        <v>80</v>
      </c>
      <c r="Q16" s="270">
        <v>2</v>
      </c>
      <c r="R16" s="270">
        <v>43</v>
      </c>
    </row>
    <row r="17" spans="1:18" ht="16.5">
      <c r="A17" s="257" t="s">
        <v>156</v>
      </c>
      <c r="B17" s="258" t="s">
        <v>914</v>
      </c>
      <c r="C17" s="259" t="s">
        <v>73</v>
      </c>
      <c r="D17" s="260">
        <v>0.76700000000000002</v>
      </c>
      <c r="E17" s="261">
        <v>5882</v>
      </c>
      <c r="F17" s="262" t="s">
        <v>286</v>
      </c>
      <c r="G17" s="263" t="s">
        <v>780</v>
      </c>
      <c r="H17" s="264">
        <v>1</v>
      </c>
      <c r="I17" s="265">
        <v>3699.0720000000001</v>
      </c>
      <c r="J17" s="266">
        <v>4.5698075268264249E-2</v>
      </c>
      <c r="K17" s="266">
        <v>0.34275643852819671</v>
      </c>
      <c r="L17" s="266">
        <v>0.12976227551126338</v>
      </c>
      <c r="M17" s="267">
        <v>15.632999999999999</v>
      </c>
      <c r="N17" s="268">
        <v>114.32597148690266</v>
      </c>
      <c r="O17" s="268">
        <v>51.09389598255995</v>
      </c>
      <c r="P17" s="269">
        <v>19</v>
      </c>
      <c r="Q17" s="270">
        <v>4229</v>
      </c>
      <c r="R17" s="270">
        <v>1890</v>
      </c>
    </row>
    <row r="18" spans="1:18" ht="16.5">
      <c r="A18" s="257" t="s">
        <v>156</v>
      </c>
      <c r="B18" s="258" t="s">
        <v>950</v>
      </c>
      <c r="C18" s="259" t="s">
        <v>73</v>
      </c>
      <c r="D18" s="260">
        <v>0.6552</v>
      </c>
      <c r="E18" s="261">
        <v>3199</v>
      </c>
      <c r="F18" s="262" t="s">
        <v>287</v>
      </c>
      <c r="G18" s="263" t="s">
        <v>818</v>
      </c>
      <c r="H18" s="264">
        <v>1</v>
      </c>
      <c r="I18" s="265">
        <v>1969.807</v>
      </c>
      <c r="J18" s="266">
        <v>3.3228668907864724E-2</v>
      </c>
      <c r="K18" s="266">
        <v>0.28958830832954269</v>
      </c>
      <c r="L18" s="266">
        <v>0.1172703721735175</v>
      </c>
      <c r="M18" s="267">
        <v>21.178000000000001</v>
      </c>
      <c r="N18" s="268">
        <v>5.0766394880310609E-2</v>
      </c>
      <c r="O18" s="268">
        <v>14.214590566486971</v>
      </c>
      <c r="P18" s="269">
        <v>24</v>
      </c>
      <c r="Q18" s="270">
        <v>1</v>
      </c>
      <c r="R18" s="270">
        <v>280</v>
      </c>
    </row>
    <row r="19" spans="1:18" ht="16.5">
      <c r="A19" s="257" t="s">
        <v>156</v>
      </c>
      <c r="B19" s="258" t="s">
        <v>956</v>
      </c>
      <c r="C19" s="259" t="s">
        <v>73</v>
      </c>
      <c r="D19" s="260">
        <v>0.68589999999999995</v>
      </c>
      <c r="E19" s="261">
        <v>4476</v>
      </c>
      <c r="F19" s="262" t="s">
        <v>336</v>
      </c>
      <c r="G19" s="263" t="s">
        <v>846</v>
      </c>
      <c r="H19" s="264">
        <v>1</v>
      </c>
      <c r="I19" s="265">
        <v>1951.278</v>
      </c>
      <c r="J19" s="266">
        <v>4.6359597453295834E-2</v>
      </c>
      <c r="K19" s="266">
        <v>0.23767744814777025</v>
      </c>
      <c r="L19" s="266">
        <v>0.13375849058924458</v>
      </c>
      <c r="M19" s="267">
        <v>7.1689999999999996</v>
      </c>
      <c r="N19" s="268">
        <v>5.1248463827296774E-2</v>
      </c>
      <c r="O19" s="268">
        <v>1.6399508424734968</v>
      </c>
      <c r="P19" s="269">
        <v>15</v>
      </c>
      <c r="Q19" s="270">
        <v>1</v>
      </c>
      <c r="R19" s="270">
        <v>32</v>
      </c>
    </row>
    <row r="20" spans="1:18" ht="16.5">
      <c r="A20" s="257" t="s">
        <v>156</v>
      </c>
      <c r="B20" s="258" t="s">
        <v>965</v>
      </c>
      <c r="C20" s="259" t="s">
        <v>73</v>
      </c>
      <c r="D20" s="260">
        <v>0.75160000000000005</v>
      </c>
      <c r="E20" s="261">
        <v>2704</v>
      </c>
      <c r="F20" s="262" t="s">
        <v>336</v>
      </c>
      <c r="G20" s="263" t="s">
        <v>846</v>
      </c>
      <c r="H20" s="264">
        <v>1</v>
      </c>
      <c r="I20" s="265">
        <v>2013.6659999999999</v>
      </c>
      <c r="J20" s="266">
        <v>4.6343737695524093E-2</v>
      </c>
      <c r="K20" s="266">
        <v>0.18983346742500579</v>
      </c>
      <c r="L20" s="266">
        <v>0.22843907579509215</v>
      </c>
      <c r="M20" s="267">
        <v>6.641</v>
      </c>
      <c r="N20" s="268">
        <v>4.9660668651106986E-2</v>
      </c>
      <c r="O20" s="268">
        <v>0.74491002976660481</v>
      </c>
      <c r="P20" s="269">
        <v>0</v>
      </c>
      <c r="Q20" s="270">
        <v>1</v>
      </c>
      <c r="R20" s="270">
        <v>15</v>
      </c>
    </row>
    <row r="21" spans="1:18" ht="16.5">
      <c r="A21" s="257" t="s">
        <v>156</v>
      </c>
      <c r="B21" s="258" t="s">
        <v>989</v>
      </c>
      <c r="C21" s="259" t="s">
        <v>73</v>
      </c>
      <c r="D21" s="260">
        <v>0.79600000000000004</v>
      </c>
      <c r="E21" s="261">
        <v>1463</v>
      </c>
      <c r="F21" s="262" t="s">
        <v>288</v>
      </c>
      <c r="G21" s="263" t="s">
        <v>831</v>
      </c>
      <c r="H21" s="264">
        <v>7</v>
      </c>
      <c r="I21" s="265">
        <v>2605.5149999999999</v>
      </c>
      <c r="J21" s="266">
        <v>4.4565439868291583E-2</v>
      </c>
      <c r="K21" s="266">
        <v>0.30429963417630773</v>
      </c>
      <c r="L21" s="266">
        <v>0.1458444875581219</v>
      </c>
      <c r="M21" s="267">
        <v>22.297999999999998</v>
      </c>
      <c r="N21" s="268">
        <v>0.3070410264381514</v>
      </c>
      <c r="O21" s="268">
        <v>40.145614206788295</v>
      </c>
      <c r="P21" s="269">
        <v>35</v>
      </c>
      <c r="Q21" s="270">
        <v>8</v>
      </c>
      <c r="R21" s="270">
        <v>1046</v>
      </c>
    </row>
    <row r="22" spans="1:18" ht="16.5">
      <c r="A22" s="257" t="s">
        <v>156</v>
      </c>
      <c r="B22" s="258" t="s">
        <v>1037</v>
      </c>
      <c r="C22" s="259" t="s">
        <v>70</v>
      </c>
      <c r="D22" s="260">
        <v>0.8367</v>
      </c>
      <c r="E22" s="261">
        <v>7080</v>
      </c>
      <c r="F22" s="262" t="s">
        <v>286</v>
      </c>
      <c r="G22" s="263" t="s">
        <v>776</v>
      </c>
      <c r="H22" s="264">
        <v>1</v>
      </c>
      <c r="I22" s="265">
        <v>3830.6990000000001</v>
      </c>
      <c r="J22" s="266">
        <v>4.2222215485749906E-2</v>
      </c>
      <c r="K22" s="266">
        <v>0.30653503973354496</v>
      </c>
      <c r="L22" s="266">
        <v>0.19030469373866232</v>
      </c>
      <c r="M22" s="267">
        <v>14.872999999999999</v>
      </c>
      <c r="N22" s="268">
        <v>0.39157344390671256</v>
      </c>
      <c r="O22" s="268">
        <v>8.7190353509894667</v>
      </c>
      <c r="P22" s="269">
        <v>34</v>
      </c>
      <c r="Q22" s="270">
        <v>15</v>
      </c>
      <c r="R22" s="270">
        <v>334</v>
      </c>
    </row>
    <row r="23" spans="1:18" ht="16.5">
      <c r="A23" s="257" t="s">
        <v>156</v>
      </c>
      <c r="B23" s="258" t="s">
        <v>1088</v>
      </c>
      <c r="C23" s="259" t="s">
        <v>70</v>
      </c>
      <c r="D23" s="260">
        <v>0.83040000000000003</v>
      </c>
      <c r="E23" s="261">
        <v>7074</v>
      </c>
      <c r="F23" s="262" t="s">
        <v>286</v>
      </c>
      <c r="G23" s="263" t="s">
        <v>782</v>
      </c>
      <c r="H23" s="264">
        <v>1</v>
      </c>
      <c r="I23" s="265">
        <v>3859.7469999999998</v>
      </c>
      <c r="J23" s="266">
        <v>3.8035482557951701E-2</v>
      </c>
      <c r="K23" s="266">
        <v>0.26984333913120839</v>
      </c>
      <c r="L23" s="266">
        <v>0.17073657936647144</v>
      </c>
      <c r="M23" s="267">
        <v>12.962999999999999</v>
      </c>
      <c r="N23" s="268">
        <v>58.63078590384292</v>
      </c>
      <c r="O23" s="268">
        <v>30.649677297501626</v>
      </c>
      <c r="P23" s="269">
        <v>20</v>
      </c>
      <c r="Q23" s="270">
        <v>2263</v>
      </c>
      <c r="R23" s="270">
        <v>1183</v>
      </c>
    </row>
  </sheetData>
  <autoFilter ref="A13:R23" xr:uid="{6EB4B155-3669-4AC9-8F0D-6A4CA1B564F2}"/>
  <phoneticPr fontId="2" type="noConversion"/>
  <conditionalFormatting sqref="C14:D2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2024-03-05T07:20:43Z</dcterms:modified>
</cp:coreProperties>
</file>